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 activeTab="11"/>
  </bookViews>
  <sheets>
    <sheet name="ENE" sheetId="1" r:id="rId1"/>
    <sheet name="FEB" sheetId="2" r:id="rId2"/>
    <sheet name="MAR" sheetId="4" r:id="rId3"/>
    <sheet name="ABR" sheetId="5" r:id="rId4"/>
    <sheet name="MAY" sheetId="6" r:id="rId5"/>
    <sheet name="JUN" sheetId="3" r:id="rId6"/>
    <sheet name="JUL" sheetId="8" r:id="rId7"/>
    <sheet name="AGO" sheetId="9" r:id="rId8"/>
    <sheet name="SEP" sheetId="12" r:id="rId9"/>
    <sheet name="OCT" sheetId="13" r:id="rId10"/>
    <sheet name="NOV" sheetId="14" r:id="rId11"/>
    <sheet name="DIC" sheetId="15" r:id="rId12"/>
    <sheet name="Hoja1" sheetId="7" r:id="rId13"/>
  </sheets>
  <calcPr calcId="144525"/>
</workbook>
</file>

<file path=xl/calcChain.xml><?xml version="1.0" encoding="utf-8"?>
<calcChain xmlns="http://schemas.openxmlformats.org/spreadsheetml/2006/main">
  <c r="G32" i="15" l="1"/>
  <c r="F32" i="15"/>
  <c r="H32" i="15" s="1"/>
  <c r="E12" i="15"/>
  <c r="E15" i="15" s="1"/>
  <c r="E17" i="15"/>
  <c r="E5" i="15"/>
  <c r="E21" i="15"/>
  <c r="O115" i="15"/>
  <c r="N115" i="15"/>
  <c r="P112" i="15"/>
  <c r="P110" i="15"/>
  <c r="Q109" i="15"/>
  <c r="P106" i="15"/>
  <c r="Q103" i="15" s="1"/>
  <c r="P105" i="15"/>
  <c r="P104" i="15"/>
  <c r="P102" i="15"/>
  <c r="P101" i="15"/>
  <c r="P100" i="15"/>
  <c r="Q99" i="15" s="1"/>
  <c r="P97" i="15"/>
  <c r="G13" i="15" s="1"/>
  <c r="P96" i="15"/>
  <c r="P95" i="15"/>
  <c r="G10" i="15" s="1"/>
  <c r="P93" i="15"/>
  <c r="P92" i="15"/>
  <c r="G14" i="15" s="1"/>
  <c r="P91" i="15"/>
  <c r="P90" i="15"/>
  <c r="G9" i="15" s="1"/>
  <c r="P88" i="15"/>
  <c r="G18" i="15" s="1"/>
  <c r="P87" i="15"/>
  <c r="P86" i="15"/>
  <c r="Q85" i="15" s="1"/>
  <c r="P84" i="15"/>
  <c r="P83" i="15"/>
  <c r="G12" i="15" s="1"/>
  <c r="P82" i="15"/>
  <c r="P81" i="15"/>
  <c r="P79" i="15"/>
  <c r="P78" i="15"/>
  <c r="G21" i="15" s="1"/>
  <c r="P77" i="15"/>
  <c r="P72" i="15"/>
  <c r="O70" i="15"/>
  <c r="O73" i="15" s="1"/>
  <c r="N70" i="15"/>
  <c r="N73" i="15" s="1"/>
  <c r="P66" i="15"/>
  <c r="P65" i="15"/>
  <c r="P64" i="15"/>
  <c r="Q63" i="15" s="1"/>
  <c r="P62" i="15"/>
  <c r="P61" i="15"/>
  <c r="P60" i="15"/>
  <c r="Q59" i="15" s="1"/>
  <c r="P58" i="15"/>
  <c r="P57" i="15"/>
  <c r="P56" i="15"/>
  <c r="P55" i="15"/>
  <c r="P53" i="15"/>
  <c r="P52" i="15"/>
  <c r="P51" i="15"/>
  <c r="P50" i="15"/>
  <c r="G50" i="15"/>
  <c r="F50" i="15"/>
  <c r="G49" i="15"/>
  <c r="F49" i="15"/>
  <c r="F52" i="15" s="1"/>
  <c r="P48" i="15"/>
  <c r="P47" i="15"/>
  <c r="P46" i="15"/>
  <c r="P45" i="15"/>
  <c r="P43" i="15"/>
  <c r="G43" i="15"/>
  <c r="F43" i="15"/>
  <c r="P42" i="15"/>
  <c r="P41" i="15"/>
  <c r="F22" i="15" s="1"/>
  <c r="P40" i="15"/>
  <c r="P38" i="15"/>
  <c r="P37" i="15"/>
  <c r="P36" i="15"/>
  <c r="G26" i="15"/>
  <c r="G25" i="15"/>
  <c r="F25" i="15"/>
  <c r="G24" i="15"/>
  <c r="F24" i="15"/>
  <c r="F23" i="15"/>
  <c r="G22" i="15"/>
  <c r="E27" i="15"/>
  <c r="U18" i="15"/>
  <c r="Q18" i="15"/>
  <c r="P18" i="15"/>
  <c r="O18" i="15"/>
  <c r="N18" i="15"/>
  <c r="L18" i="15"/>
  <c r="F18" i="15"/>
  <c r="G17" i="15"/>
  <c r="R16" i="15"/>
  <c r="R15" i="15"/>
  <c r="S15" i="15" s="1"/>
  <c r="T15" i="15" s="1"/>
  <c r="R14" i="15"/>
  <c r="F14" i="15"/>
  <c r="R13" i="15"/>
  <c r="S13" i="15" s="1"/>
  <c r="T13" i="15" s="1"/>
  <c r="F13" i="15"/>
  <c r="R12" i="15"/>
  <c r="F12" i="15"/>
  <c r="R11" i="15"/>
  <c r="S11" i="15" s="1"/>
  <c r="F11" i="15"/>
  <c r="R10" i="15"/>
  <c r="S10" i="15" s="1"/>
  <c r="F10" i="15"/>
  <c r="F9" i="15"/>
  <c r="G8" i="15"/>
  <c r="G7" i="15"/>
  <c r="F7" i="15"/>
  <c r="G6" i="15"/>
  <c r="F6" i="15"/>
  <c r="G5" i="15"/>
  <c r="F5" i="15"/>
  <c r="T26" i="15" l="1"/>
  <c r="U26" i="15" s="1"/>
  <c r="Q44" i="15"/>
  <c r="T25" i="15"/>
  <c r="U25" i="15" s="1"/>
  <c r="G52" i="15"/>
  <c r="F54" i="15" s="1"/>
  <c r="G11" i="15"/>
  <c r="Q54" i="15"/>
  <c r="R54" i="15" s="1"/>
  <c r="Q49" i="15"/>
  <c r="T24" i="15"/>
  <c r="U24" i="15" s="1"/>
  <c r="T23" i="15"/>
  <c r="U23" i="15" s="1"/>
  <c r="G15" i="15"/>
  <c r="Q94" i="15"/>
  <c r="R94" i="15" s="1"/>
  <c r="G19" i="15"/>
  <c r="Q76" i="15"/>
  <c r="R76" i="15" s="1"/>
  <c r="Q89" i="15"/>
  <c r="R89" i="15" s="1"/>
  <c r="P115" i="15"/>
  <c r="F21" i="15"/>
  <c r="F26" i="15"/>
  <c r="F15" i="15"/>
  <c r="F17" i="15"/>
  <c r="F19" i="15" s="1"/>
  <c r="H19" i="15" s="1"/>
  <c r="Q35" i="15"/>
  <c r="T35" i="15" s="1"/>
  <c r="E29" i="15"/>
  <c r="T14" i="15"/>
  <c r="T10" i="15"/>
  <c r="R18" i="15"/>
  <c r="T11" i="15"/>
  <c r="S12" i="15"/>
  <c r="T12" i="15" s="1"/>
  <c r="S16" i="15"/>
  <c r="T16" i="15" s="1"/>
  <c r="G23" i="15"/>
  <c r="G27" i="15" s="1"/>
  <c r="G34" i="15" s="1"/>
  <c r="R49" i="15"/>
  <c r="R85" i="15" s="1"/>
  <c r="R44" i="15"/>
  <c r="S14" i="15"/>
  <c r="S18" i="15" s="1"/>
  <c r="H43" i="15"/>
  <c r="P70" i="15"/>
  <c r="G46" i="14"/>
  <c r="F45" i="14"/>
  <c r="G45" i="14"/>
  <c r="F27" i="15" l="1"/>
  <c r="F34" i="15" s="1"/>
  <c r="T28" i="15"/>
  <c r="U28" i="15" s="1"/>
  <c r="R35" i="15"/>
  <c r="H15" i="15"/>
  <c r="F29" i="15"/>
  <c r="F37" i="15" s="1"/>
  <c r="F45" i="15" s="1"/>
  <c r="G29" i="15"/>
  <c r="T18" i="15"/>
  <c r="E5" i="14"/>
  <c r="E21" i="14"/>
  <c r="T29" i="15" l="1"/>
  <c r="H27" i="15"/>
  <c r="H34" i="15" s="1"/>
  <c r="P71" i="15"/>
  <c r="G37" i="15"/>
  <c r="G45" i="15" s="1"/>
  <c r="P116" i="15"/>
  <c r="P112" i="14"/>
  <c r="R10" i="14"/>
  <c r="R11" i="14"/>
  <c r="S11" i="14" s="1"/>
  <c r="R12" i="14"/>
  <c r="S12" i="14" s="1"/>
  <c r="T12" i="14" s="1"/>
  <c r="R13" i="14"/>
  <c r="R14" i="14"/>
  <c r="R15" i="14"/>
  <c r="R16" i="14"/>
  <c r="S16" i="14" s="1"/>
  <c r="T16" i="14" s="1"/>
  <c r="O115" i="14"/>
  <c r="N115" i="14"/>
  <c r="P110" i="14"/>
  <c r="Q109" i="14" s="1"/>
  <c r="P106" i="14"/>
  <c r="P105" i="14"/>
  <c r="P104" i="14"/>
  <c r="Q103" i="14" s="1"/>
  <c r="P102" i="14"/>
  <c r="P101" i="14"/>
  <c r="G25" i="14" s="1"/>
  <c r="P100" i="14"/>
  <c r="Q99" i="14" s="1"/>
  <c r="P97" i="14"/>
  <c r="P96" i="14"/>
  <c r="P95" i="14"/>
  <c r="P93" i="14"/>
  <c r="P92" i="14"/>
  <c r="G14" i="14" s="1"/>
  <c r="P91" i="14"/>
  <c r="P90" i="14"/>
  <c r="G9" i="14" s="1"/>
  <c r="P88" i="14"/>
  <c r="G18" i="14" s="1"/>
  <c r="P87" i="14"/>
  <c r="G26" i="14" s="1"/>
  <c r="P86" i="14"/>
  <c r="P84" i="14"/>
  <c r="P83" i="14"/>
  <c r="G12" i="14" s="1"/>
  <c r="P82" i="14"/>
  <c r="G22" i="14" s="1"/>
  <c r="P81" i="14"/>
  <c r="G6" i="14" s="1"/>
  <c r="P79" i="14"/>
  <c r="P78" i="14"/>
  <c r="P77" i="14"/>
  <c r="P72" i="14"/>
  <c r="O70" i="14"/>
  <c r="O73" i="14" s="1"/>
  <c r="P66" i="14"/>
  <c r="P65" i="14"/>
  <c r="P64" i="14"/>
  <c r="Q63" i="14"/>
  <c r="P62" i="14"/>
  <c r="P61" i="14"/>
  <c r="P60" i="14"/>
  <c r="Q59" i="14" s="1"/>
  <c r="P58" i="14"/>
  <c r="P57" i="14"/>
  <c r="P56" i="14"/>
  <c r="P55" i="14"/>
  <c r="P53" i="14"/>
  <c r="P52" i="14"/>
  <c r="P51" i="14"/>
  <c r="P50" i="14"/>
  <c r="Q49" i="14" s="1"/>
  <c r="G50" i="14"/>
  <c r="F50" i="14"/>
  <c r="G49" i="14"/>
  <c r="F49" i="14"/>
  <c r="P48" i="14"/>
  <c r="P47" i="14"/>
  <c r="F18" i="14" s="1"/>
  <c r="P46" i="14"/>
  <c r="P45" i="14"/>
  <c r="P43" i="14"/>
  <c r="G43" i="14"/>
  <c r="F43" i="14"/>
  <c r="P42" i="14"/>
  <c r="P41" i="14"/>
  <c r="F22" i="14" s="1"/>
  <c r="P40" i="14"/>
  <c r="P38" i="14"/>
  <c r="N70" i="14"/>
  <c r="N73" i="14" s="1"/>
  <c r="P37" i="14"/>
  <c r="P36" i="14"/>
  <c r="G32" i="14"/>
  <c r="H32" i="14" s="1"/>
  <c r="F32" i="14"/>
  <c r="E27" i="14"/>
  <c r="F26" i="14"/>
  <c r="F25" i="14"/>
  <c r="G24" i="14"/>
  <c r="F24" i="14"/>
  <c r="F23" i="14"/>
  <c r="G21" i="14"/>
  <c r="U18" i="14"/>
  <c r="Q18" i="14"/>
  <c r="P18" i="14"/>
  <c r="O18" i="14"/>
  <c r="N18" i="14"/>
  <c r="L18" i="14"/>
  <c r="S14" i="14"/>
  <c r="F14" i="14"/>
  <c r="G13" i="14"/>
  <c r="F13" i="14"/>
  <c r="F12" i="14"/>
  <c r="E15" i="14"/>
  <c r="G11" i="14"/>
  <c r="F11" i="14"/>
  <c r="G10" i="14"/>
  <c r="F10" i="14"/>
  <c r="F9" i="14"/>
  <c r="G7" i="14"/>
  <c r="F7" i="14"/>
  <c r="F6" i="14"/>
  <c r="G5" i="14"/>
  <c r="F5" i="14"/>
  <c r="E21" i="13"/>
  <c r="E17" i="13"/>
  <c r="E12" i="13"/>
  <c r="E5" i="13"/>
  <c r="O38" i="13"/>
  <c r="N38" i="13"/>
  <c r="N70" i="13" s="1"/>
  <c r="N73" i="13" s="1"/>
  <c r="O115" i="13"/>
  <c r="P112" i="13"/>
  <c r="P110" i="13"/>
  <c r="Q109" i="13" s="1"/>
  <c r="P106" i="13"/>
  <c r="P105" i="13"/>
  <c r="P104" i="13"/>
  <c r="Q103" i="13" s="1"/>
  <c r="P102" i="13"/>
  <c r="P101" i="13"/>
  <c r="G25" i="13" s="1"/>
  <c r="P100" i="13"/>
  <c r="Q99" i="13" s="1"/>
  <c r="P97" i="13"/>
  <c r="G13" i="13" s="1"/>
  <c r="P96" i="13"/>
  <c r="G24" i="13" s="1"/>
  <c r="P95" i="13"/>
  <c r="P93" i="13"/>
  <c r="P92" i="13"/>
  <c r="P91" i="13"/>
  <c r="P90" i="13"/>
  <c r="G9" i="13" s="1"/>
  <c r="P88" i="13"/>
  <c r="G18" i="13" s="1"/>
  <c r="P87" i="13"/>
  <c r="G26" i="13" s="1"/>
  <c r="P86" i="13"/>
  <c r="G17" i="13" s="1"/>
  <c r="P84" i="13"/>
  <c r="P83" i="13"/>
  <c r="P82" i="13"/>
  <c r="P81" i="13"/>
  <c r="G6" i="13" s="1"/>
  <c r="P79" i="13"/>
  <c r="P78" i="13"/>
  <c r="N115" i="13"/>
  <c r="P72" i="13"/>
  <c r="O70" i="13"/>
  <c r="O73" i="13" s="1"/>
  <c r="P66" i="13"/>
  <c r="P65" i="13"/>
  <c r="P64" i="13"/>
  <c r="P62" i="13"/>
  <c r="P61" i="13"/>
  <c r="P60" i="13"/>
  <c r="Q59" i="13" s="1"/>
  <c r="P58" i="13"/>
  <c r="P57" i="13"/>
  <c r="P56" i="13"/>
  <c r="P55" i="13"/>
  <c r="P53" i="13"/>
  <c r="P52" i="13"/>
  <c r="P51" i="13"/>
  <c r="P50" i="13"/>
  <c r="G50" i="13"/>
  <c r="F50" i="13"/>
  <c r="G49" i="13"/>
  <c r="F49" i="13"/>
  <c r="F52" i="13" s="1"/>
  <c r="P48" i="13"/>
  <c r="P47" i="13"/>
  <c r="P46" i="13"/>
  <c r="F26" i="13" s="1"/>
  <c r="P45" i="13"/>
  <c r="P43" i="13"/>
  <c r="G43" i="13"/>
  <c r="F43" i="13"/>
  <c r="H43" i="13" s="1"/>
  <c r="P42" i="13"/>
  <c r="T25" i="13" s="1"/>
  <c r="P41" i="13"/>
  <c r="F22" i="13" s="1"/>
  <c r="P40" i="13"/>
  <c r="P38" i="13"/>
  <c r="P37" i="13"/>
  <c r="P36" i="13"/>
  <c r="G32" i="13"/>
  <c r="F32" i="13"/>
  <c r="E27" i="13"/>
  <c r="F25" i="13"/>
  <c r="F24" i="13"/>
  <c r="F23" i="13"/>
  <c r="G22" i="13"/>
  <c r="G21" i="13"/>
  <c r="U18" i="13"/>
  <c r="Q18" i="13"/>
  <c r="P18" i="13"/>
  <c r="O18" i="13"/>
  <c r="N18" i="13"/>
  <c r="L18" i="13"/>
  <c r="F18" i="13"/>
  <c r="R16" i="13"/>
  <c r="S16" i="13" s="1"/>
  <c r="R15" i="13"/>
  <c r="S15" i="13" s="1"/>
  <c r="T15" i="13" s="1"/>
  <c r="R14" i="13"/>
  <c r="S14" i="13" s="1"/>
  <c r="G14" i="13"/>
  <c r="F14" i="13"/>
  <c r="R13" i="13"/>
  <c r="S13" i="13" s="1"/>
  <c r="T13" i="13" s="1"/>
  <c r="F13" i="13"/>
  <c r="R12" i="13"/>
  <c r="S12" i="13" s="1"/>
  <c r="T12" i="13" s="1"/>
  <c r="G12" i="13"/>
  <c r="F12" i="13"/>
  <c r="R11" i="13"/>
  <c r="F11" i="13"/>
  <c r="R10" i="13"/>
  <c r="S10" i="13" s="1"/>
  <c r="G10" i="13"/>
  <c r="F10" i="13"/>
  <c r="F9" i="13"/>
  <c r="G8" i="13"/>
  <c r="G7" i="13"/>
  <c r="F7" i="13"/>
  <c r="F6" i="13"/>
  <c r="F5" i="13"/>
  <c r="E15" i="13"/>
  <c r="P112" i="12"/>
  <c r="P72" i="12"/>
  <c r="N77" i="12"/>
  <c r="S14" i="12"/>
  <c r="S10" i="12"/>
  <c r="R16" i="12"/>
  <c r="S16" i="12" s="1"/>
  <c r="R15" i="12"/>
  <c r="S15" i="12" s="1"/>
  <c r="R14" i="12"/>
  <c r="R13" i="12"/>
  <c r="S13" i="12" s="1"/>
  <c r="R12" i="12"/>
  <c r="S12" i="12" s="1"/>
  <c r="R11" i="12"/>
  <c r="S11" i="12" s="1"/>
  <c r="R10" i="12"/>
  <c r="H29" i="15" l="1"/>
  <c r="H37" i="15" s="1"/>
  <c r="F55" i="15"/>
  <c r="G46" i="15"/>
  <c r="G8" i="14"/>
  <c r="Q89" i="14"/>
  <c r="R89" i="14" s="1"/>
  <c r="Q85" i="14"/>
  <c r="G17" i="14"/>
  <c r="G19" i="14" s="1"/>
  <c r="Q76" i="14"/>
  <c r="R76" i="14" s="1"/>
  <c r="T25" i="14"/>
  <c r="F15" i="14"/>
  <c r="T24" i="14"/>
  <c r="U24" i="14" s="1"/>
  <c r="G52" i="14"/>
  <c r="F52" i="14"/>
  <c r="F54" i="14" s="1"/>
  <c r="G23" i="14"/>
  <c r="G27" i="14" s="1"/>
  <c r="P115" i="14"/>
  <c r="Q94" i="14"/>
  <c r="R94" i="14" s="1"/>
  <c r="G15" i="14"/>
  <c r="U25" i="14"/>
  <c r="Q44" i="14"/>
  <c r="R44" i="14" s="1"/>
  <c r="Q54" i="14"/>
  <c r="R54" i="14" s="1"/>
  <c r="F21" i="14"/>
  <c r="F27" i="14" s="1"/>
  <c r="E29" i="14"/>
  <c r="T26" i="14"/>
  <c r="U26" i="14" s="1"/>
  <c r="F17" i="14"/>
  <c r="F19" i="14" s="1"/>
  <c r="T23" i="14"/>
  <c r="R18" i="14"/>
  <c r="S13" i="14"/>
  <c r="T13" i="14" s="1"/>
  <c r="T11" i="14"/>
  <c r="T14" i="14"/>
  <c r="R49" i="14"/>
  <c r="R85" i="14" s="1"/>
  <c r="S10" i="14"/>
  <c r="T10" i="14" s="1"/>
  <c r="S15" i="14"/>
  <c r="T15" i="14" s="1"/>
  <c r="Q35" i="14"/>
  <c r="T35" i="14" s="1"/>
  <c r="H43" i="14"/>
  <c r="P70" i="14"/>
  <c r="Q63" i="13"/>
  <c r="T16" i="13"/>
  <c r="G11" i="13"/>
  <c r="Q94" i="13"/>
  <c r="R94" i="13" s="1"/>
  <c r="Q85" i="13"/>
  <c r="Q54" i="13"/>
  <c r="R54" i="13" s="1"/>
  <c r="Q49" i="13"/>
  <c r="R49" i="13" s="1"/>
  <c r="R85" i="13" s="1"/>
  <c r="T24" i="13"/>
  <c r="U24" i="13" s="1"/>
  <c r="F17" i="13"/>
  <c r="F19" i="13" s="1"/>
  <c r="T26" i="13"/>
  <c r="U26" i="13" s="1"/>
  <c r="T23" i="13"/>
  <c r="G52" i="13"/>
  <c r="G19" i="13"/>
  <c r="H19" i="13" s="1"/>
  <c r="Q89" i="13"/>
  <c r="R89" i="13" s="1"/>
  <c r="F21" i="13"/>
  <c r="F27" i="13" s="1"/>
  <c r="U25" i="13"/>
  <c r="F15" i="13"/>
  <c r="E29" i="13"/>
  <c r="F54" i="13"/>
  <c r="P115" i="13"/>
  <c r="T10" i="13"/>
  <c r="S11" i="13"/>
  <c r="S18" i="13" s="1"/>
  <c r="T14" i="13"/>
  <c r="R18" i="13"/>
  <c r="G23" i="13"/>
  <c r="G27" i="13" s="1"/>
  <c r="H32" i="13"/>
  <c r="Q35" i="13"/>
  <c r="T35" i="13" s="1"/>
  <c r="Q44" i="13"/>
  <c r="R44" i="13" s="1"/>
  <c r="P70" i="13"/>
  <c r="P77" i="13"/>
  <c r="O115" i="12"/>
  <c r="N115" i="12"/>
  <c r="P110" i="12"/>
  <c r="Q109" i="12" s="1"/>
  <c r="P106" i="12"/>
  <c r="P105" i="12"/>
  <c r="P104" i="12"/>
  <c r="P102" i="12"/>
  <c r="P101" i="12"/>
  <c r="P100" i="12"/>
  <c r="Q99" i="12" s="1"/>
  <c r="P97" i="12"/>
  <c r="G13" i="12" s="1"/>
  <c r="P96" i="12"/>
  <c r="G24" i="12" s="1"/>
  <c r="P95" i="12"/>
  <c r="G10" i="12" s="1"/>
  <c r="P93" i="12"/>
  <c r="P92" i="12"/>
  <c r="P91" i="12"/>
  <c r="P90" i="12"/>
  <c r="G9" i="12" s="1"/>
  <c r="P88" i="12"/>
  <c r="G18" i="12" s="1"/>
  <c r="P87" i="12"/>
  <c r="G26" i="12" s="1"/>
  <c r="P86" i="12"/>
  <c r="P84" i="12"/>
  <c r="P83" i="12"/>
  <c r="G12" i="12" s="1"/>
  <c r="P82" i="12"/>
  <c r="G22" i="12" s="1"/>
  <c r="P81" i="12"/>
  <c r="G6" i="12" s="1"/>
  <c r="P79" i="12"/>
  <c r="P78" i="12"/>
  <c r="G21" i="12" s="1"/>
  <c r="P77" i="12"/>
  <c r="G5" i="12" s="1"/>
  <c r="O70" i="12"/>
  <c r="O73" i="12" s="1"/>
  <c r="N70" i="12"/>
  <c r="N73" i="12" s="1"/>
  <c r="P66" i="12"/>
  <c r="P65" i="12"/>
  <c r="P64" i="12"/>
  <c r="P62" i="12"/>
  <c r="P61" i="12"/>
  <c r="P60" i="12"/>
  <c r="Q59" i="12" s="1"/>
  <c r="P58" i="12"/>
  <c r="P57" i="12"/>
  <c r="P56" i="12"/>
  <c r="P55" i="12"/>
  <c r="P53" i="12"/>
  <c r="P52" i="12"/>
  <c r="P51" i="12"/>
  <c r="P50" i="12"/>
  <c r="G50" i="12"/>
  <c r="F50" i="12"/>
  <c r="G49" i="12"/>
  <c r="F49" i="12"/>
  <c r="P48" i="12"/>
  <c r="P47" i="12"/>
  <c r="T25" i="12" s="1"/>
  <c r="P46" i="12"/>
  <c r="F26" i="12" s="1"/>
  <c r="P45" i="12"/>
  <c r="P43" i="12"/>
  <c r="H43" i="12"/>
  <c r="G43" i="12"/>
  <c r="F43" i="12"/>
  <c r="P42" i="12"/>
  <c r="P41" i="12"/>
  <c r="F22" i="12" s="1"/>
  <c r="P40" i="12"/>
  <c r="P38" i="12"/>
  <c r="P37" i="12"/>
  <c r="F21" i="12" s="1"/>
  <c r="P36" i="12"/>
  <c r="Q35" i="12" s="1"/>
  <c r="G32" i="12"/>
  <c r="F32" i="12"/>
  <c r="E27" i="12"/>
  <c r="G25" i="12"/>
  <c r="F25" i="12"/>
  <c r="F24" i="12"/>
  <c r="G23" i="12"/>
  <c r="F23" i="12"/>
  <c r="U18" i="12"/>
  <c r="Q18" i="12"/>
  <c r="P18" i="12"/>
  <c r="O18" i="12"/>
  <c r="N18" i="12"/>
  <c r="L18" i="12"/>
  <c r="G17" i="12"/>
  <c r="E15" i="12"/>
  <c r="T14" i="12"/>
  <c r="G14" i="12"/>
  <c r="F14" i="12"/>
  <c r="F13" i="12"/>
  <c r="F12" i="12"/>
  <c r="T11" i="12"/>
  <c r="F11" i="12"/>
  <c r="T10" i="12"/>
  <c r="F10" i="12"/>
  <c r="F9" i="12"/>
  <c r="G7" i="12"/>
  <c r="F7" i="12"/>
  <c r="F6" i="12"/>
  <c r="F5" i="12"/>
  <c r="E5" i="12"/>
  <c r="H19" i="14" l="1"/>
  <c r="H15" i="14"/>
  <c r="G29" i="14"/>
  <c r="G37" i="14" s="1"/>
  <c r="F55" i="14" s="1"/>
  <c r="G34" i="14"/>
  <c r="T28" i="14"/>
  <c r="T29" i="14" s="1"/>
  <c r="F34" i="14"/>
  <c r="H27" i="14"/>
  <c r="H34" i="14" s="1"/>
  <c r="U23" i="14"/>
  <c r="F29" i="14"/>
  <c r="F37" i="14" s="1"/>
  <c r="R35" i="14"/>
  <c r="T18" i="14"/>
  <c r="S18" i="14"/>
  <c r="G8" i="12"/>
  <c r="Q49" i="12"/>
  <c r="R49" i="12" s="1"/>
  <c r="F17" i="12"/>
  <c r="F19" i="12" s="1"/>
  <c r="H19" i="12" s="1"/>
  <c r="F52" i="12"/>
  <c r="T28" i="13"/>
  <c r="U23" i="13"/>
  <c r="F29" i="13"/>
  <c r="F37" i="13" s="1"/>
  <c r="F45" i="13" s="1"/>
  <c r="F34" i="13"/>
  <c r="G34" i="13"/>
  <c r="H27" i="13"/>
  <c r="H34" i="13" s="1"/>
  <c r="Q76" i="13"/>
  <c r="R76" i="13" s="1"/>
  <c r="G5" i="13"/>
  <c r="G15" i="13" s="1"/>
  <c r="T29" i="13"/>
  <c r="U28" i="13"/>
  <c r="T11" i="13"/>
  <c r="T18" i="13" s="1"/>
  <c r="R35" i="13"/>
  <c r="E29" i="12"/>
  <c r="Q63" i="12"/>
  <c r="G52" i="12"/>
  <c r="F54" i="12" s="1"/>
  <c r="Q103" i="12"/>
  <c r="G11" i="12"/>
  <c r="G19" i="12"/>
  <c r="Q85" i="12"/>
  <c r="R85" i="12" s="1"/>
  <c r="P70" i="12"/>
  <c r="Q54" i="12"/>
  <c r="R54" i="12" s="1"/>
  <c r="F18" i="12"/>
  <c r="T35" i="12"/>
  <c r="T24" i="12"/>
  <c r="U24" i="12" s="1"/>
  <c r="T26" i="12"/>
  <c r="U26" i="12" s="1"/>
  <c r="G15" i="12"/>
  <c r="G27" i="12"/>
  <c r="G34" i="12" s="1"/>
  <c r="Q89" i="12"/>
  <c r="R89" i="12" s="1"/>
  <c r="Q94" i="12"/>
  <c r="R94" i="12" s="1"/>
  <c r="Q76" i="12"/>
  <c r="R76" i="12" s="1"/>
  <c r="P115" i="12"/>
  <c r="F15" i="12"/>
  <c r="U25" i="12"/>
  <c r="T23" i="12"/>
  <c r="F27" i="12"/>
  <c r="F34" i="12" s="1"/>
  <c r="T15" i="12"/>
  <c r="R18" i="12"/>
  <c r="T12" i="12"/>
  <c r="T13" i="12"/>
  <c r="H32" i="12"/>
  <c r="Q44" i="12"/>
  <c r="R44" i="12" s="1"/>
  <c r="T16" i="12"/>
  <c r="G31" i="9"/>
  <c r="F31" i="9"/>
  <c r="E5" i="9"/>
  <c r="P71" i="14" l="1"/>
  <c r="U28" i="14"/>
  <c r="P116" i="14"/>
  <c r="H29" i="14"/>
  <c r="H37" i="14" s="1"/>
  <c r="P71" i="13"/>
  <c r="G29" i="13"/>
  <c r="H15" i="13"/>
  <c r="H29" i="13" s="1"/>
  <c r="H37" i="13" s="1"/>
  <c r="H15" i="12"/>
  <c r="R35" i="12"/>
  <c r="T28" i="12"/>
  <c r="U28" i="12" s="1"/>
  <c r="U23" i="12"/>
  <c r="H27" i="12"/>
  <c r="H29" i="12" s="1"/>
  <c r="H37" i="12" s="1"/>
  <c r="G29" i="12"/>
  <c r="G37" i="12" s="1"/>
  <c r="G45" i="12" s="1"/>
  <c r="F55" i="12" s="1"/>
  <c r="F29" i="12"/>
  <c r="T18" i="12"/>
  <c r="S18" i="12"/>
  <c r="O115" i="9"/>
  <c r="P112" i="9"/>
  <c r="P110" i="9"/>
  <c r="Q109" i="9" s="1"/>
  <c r="P106" i="9"/>
  <c r="P105" i="9"/>
  <c r="P104" i="9"/>
  <c r="P102" i="9"/>
  <c r="P101" i="9"/>
  <c r="G25" i="9" s="1"/>
  <c r="P100" i="9"/>
  <c r="Q99" i="9" s="1"/>
  <c r="P97" i="9"/>
  <c r="P96" i="9"/>
  <c r="G24" i="9" s="1"/>
  <c r="P95" i="9"/>
  <c r="G10" i="9" s="1"/>
  <c r="P93" i="9"/>
  <c r="P92" i="9"/>
  <c r="P91" i="9"/>
  <c r="G23" i="9" s="1"/>
  <c r="P90" i="9"/>
  <c r="P88" i="9"/>
  <c r="G18" i="9" s="1"/>
  <c r="P87" i="9"/>
  <c r="G26" i="9" s="1"/>
  <c r="P86" i="9"/>
  <c r="G17" i="9" s="1"/>
  <c r="P84" i="9"/>
  <c r="P83" i="9"/>
  <c r="G12" i="9" s="1"/>
  <c r="P82" i="9"/>
  <c r="G22" i="9" s="1"/>
  <c r="P81" i="9"/>
  <c r="G6" i="9" s="1"/>
  <c r="P79" i="9"/>
  <c r="P78" i="9"/>
  <c r="P77" i="9"/>
  <c r="N115" i="9"/>
  <c r="O70" i="9"/>
  <c r="N70" i="9"/>
  <c r="P66" i="9"/>
  <c r="P65" i="9"/>
  <c r="P64" i="9"/>
  <c r="P62" i="9"/>
  <c r="P61" i="9"/>
  <c r="P60" i="9"/>
  <c r="Q59" i="9" s="1"/>
  <c r="P58" i="9"/>
  <c r="P57" i="9"/>
  <c r="P56" i="9"/>
  <c r="P55" i="9"/>
  <c r="P53" i="9"/>
  <c r="P52" i="9"/>
  <c r="P51" i="9"/>
  <c r="P50" i="9"/>
  <c r="G50" i="9"/>
  <c r="F50" i="9"/>
  <c r="G49" i="9"/>
  <c r="G52" i="9" s="1"/>
  <c r="F49" i="9"/>
  <c r="P48" i="9"/>
  <c r="P47" i="9"/>
  <c r="F18" i="9" s="1"/>
  <c r="P46" i="9"/>
  <c r="F26" i="9" s="1"/>
  <c r="P45" i="9"/>
  <c r="T23" i="9" s="1"/>
  <c r="P43" i="9"/>
  <c r="G43" i="9"/>
  <c r="F43" i="9"/>
  <c r="P42" i="9"/>
  <c r="T25" i="9" s="1"/>
  <c r="P41" i="9"/>
  <c r="F22" i="9" s="1"/>
  <c r="P40" i="9"/>
  <c r="P38" i="9"/>
  <c r="P37" i="9"/>
  <c r="P36" i="9"/>
  <c r="G32" i="9"/>
  <c r="F32" i="9"/>
  <c r="E27" i="9"/>
  <c r="F25" i="9"/>
  <c r="F24" i="9"/>
  <c r="F23" i="9"/>
  <c r="G21" i="9"/>
  <c r="U18" i="9"/>
  <c r="Q18" i="9"/>
  <c r="P18" i="9"/>
  <c r="O18" i="9"/>
  <c r="N18" i="9"/>
  <c r="L18" i="9"/>
  <c r="R16" i="9"/>
  <c r="S16" i="9" s="1"/>
  <c r="T16" i="9" s="1"/>
  <c r="R15" i="9"/>
  <c r="S15" i="9" s="1"/>
  <c r="E15" i="9"/>
  <c r="R14" i="9"/>
  <c r="G14" i="9"/>
  <c r="F14" i="9"/>
  <c r="S13" i="9"/>
  <c r="R13" i="9"/>
  <c r="G13" i="9"/>
  <c r="F13" i="9"/>
  <c r="R12" i="9"/>
  <c r="F12" i="9"/>
  <c r="R11" i="9"/>
  <c r="G11" i="9"/>
  <c r="F11" i="9"/>
  <c r="R10" i="9"/>
  <c r="S10" i="9" s="1"/>
  <c r="F10" i="9"/>
  <c r="G9" i="9"/>
  <c r="F9" i="9"/>
  <c r="G7" i="9"/>
  <c r="F7" i="9"/>
  <c r="F6" i="9"/>
  <c r="F5" i="9"/>
  <c r="F43" i="8"/>
  <c r="G31" i="8"/>
  <c r="F31" i="8"/>
  <c r="Q63" i="9" l="1"/>
  <c r="G8" i="9"/>
  <c r="G37" i="13"/>
  <c r="G45" i="13" s="1"/>
  <c r="P116" i="13"/>
  <c r="Q103" i="9"/>
  <c r="F17" i="9"/>
  <c r="F19" i="9" s="1"/>
  <c r="T29" i="12"/>
  <c r="H34" i="12"/>
  <c r="P116" i="12"/>
  <c r="F37" i="12"/>
  <c r="F45" i="12" s="1"/>
  <c r="G46" i="12" s="1"/>
  <c r="P71" i="12"/>
  <c r="E29" i="9"/>
  <c r="T15" i="9"/>
  <c r="T13" i="9"/>
  <c r="F52" i="9"/>
  <c r="F54" i="9" s="1"/>
  <c r="Q89" i="9"/>
  <c r="R89" i="9" s="1"/>
  <c r="Q76" i="9"/>
  <c r="R76" i="9" s="1"/>
  <c r="R54" i="9"/>
  <c r="Q54" i="9"/>
  <c r="T26" i="9"/>
  <c r="U26" i="9" s="1"/>
  <c r="Q44" i="9"/>
  <c r="R44" i="9" s="1"/>
  <c r="T24" i="9"/>
  <c r="U24" i="9" s="1"/>
  <c r="P70" i="9"/>
  <c r="U23" i="9"/>
  <c r="G19" i="9"/>
  <c r="Q85" i="9"/>
  <c r="G5" i="9"/>
  <c r="G27" i="9"/>
  <c r="G34" i="9" s="1"/>
  <c r="G15" i="9"/>
  <c r="Q94" i="9"/>
  <c r="R94" i="9" s="1"/>
  <c r="F15" i="9"/>
  <c r="F21" i="9"/>
  <c r="F27" i="9" s="1"/>
  <c r="Q49" i="9"/>
  <c r="U25" i="9"/>
  <c r="S14" i="9"/>
  <c r="T14" i="9" s="1"/>
  <c r="H32" i="9"/>
  <c r="R49" i="9"/>
  <c r="P115" i="9"/>
  <c r="T10" i="9"/>
  <c r="S11" i="9"/>
  <c r="R18" i="9"/>
  <c r="H43" i="9"/>
  <c r="Q35" i="9"/>
  <c r="T35" i="9" s="1"/>
  <c r="S12" i="9"/>
  <c r="T12" i="9" s="1"/>
  <c r="N101" i="8"/>
  <c r="N77" i="8"/>
  <c r="O115" i="8"/>
  <c r="P112" i="8"/>
  <c r="P110" i="8"/>
  <c r="Q109" i="8" s="1"/>
  <c r="P106" i="8"/>
  <c r="P105" i="8"/>
  <c r="P104" i="8"/>
  <c r="P102" i="8"/>
  <c r="N115" i="8"/>
  <c r="P100" i="8"/>
  <c r="Q99" i="8" s="1"/>
  <c r="P97" i="8"/>
  <c r="G13" i="8" s="1"/>
  <c r="P96" i="8"/>
  <c r="G24" i="8" s="1"/>
  <c r="P95" i="8"/>
  <c r="G10" i="8" s="1"/>
  <c r="P93" i="8"/>
  <c r="P92" i="8"/>
  <c r="P91" i="8"/>
  <c r="P90" i="8"/>
  <c r="P88" i="8"/>
  <c r="G18" i="8" s="1"/>
  <c r="P87" i="8"/>
  <c r="G26" i="8" s="1"/>
  <c r="P86" i="8"/>
  <c r="P84" i="8"/>
  <c r="P83" i="8"/>
  <c r="G12" i="8" s="1"/>
  <c r="P82" i="8"/>
  <c r="P81" i="8"/>
  <c r="P79" i="8"/>
  <c r="P78" i="8"/>
  <c r="G21" i="8" s="1"/>
  <c r="P77" i="8"/>
  <c r="G5" i="8" s="1"/>
  <c r="O70" i="8"/>
  <c r="N70" i="8"/>
  <c r="P66" i="8"/>
  <c r="P65" i="8"/>
  <c r="P64" i="8"/>
  <c r="P62" i="8"/>
  <c r="P61" i="8"/>
  <c r="P60" i="8"/>
  <c r="Q59" i="8" s="1"/>
  <c r="P58" i="8"/>
  <c r="P57" i="8"/>
  <c r="P56" i="8"/>
  <c r="P55" i="8"/>
  <c r="P53" i="8"/>
  <c r="P52" i="8"/>
  <c r="P51" i="8"/>
  <c r="P50" i="8"/>
  <c r="G50" i="8"/>
  <c r="F50" i="8"/>
  <c r="G49" i="8"/>
  <c r="F49" i="8"/>
  <c r="P48" i="8"/>
  <c r="P47" i="8"/>
  <c r="F18" i="8" s="1"/>
  <c r="P46" i="8"/>
  <c r="F26" i="8" s="1"/>
  <c r="P45" i="8"/>
  <c r="P43" i="8"/>
  <c r="G43" i="8"/>
  <c r="P42" i="8"/>
  <c r="P41" i="8"/>
  <c r="F22" i="8" s="1"/>
  <c r="P40" i="8"/>
  <c r="P38" i="8"/>
  <c r="P37" i="8"/>
  <c r="F21" i="8" s="1"/>
  <c r="P36" i="8"/>
  <c r="G32" i="8"/>
  <c r="F32" i="8"/>
  <c r="E27" i="8"/>
  <c r="F25" i="8"/>
  <c r="F24" i="8"/>
  <c r="G23" i="8"/>
  <c r="F23" i="8"/>
  <c r="G22" i="8"/>
  <c r="U18" i="8"/>
  <c r="Q18" i="8"/>
  <c r="P18" i="8"/>
  <c r="O18" i="8"/>
  <c r="N18" i="8"/>
  <c r="L18" i="8"/>
  <c r="G17" i="8"/>
  <c r="R16" i="8"/>
  <c r="S16" i="8" s="1"/>
  <c r="T16" i="8" s="1"/>
  <c r="R15" i="8"/>
  <c r="S15" i="8" s="1"/>
  <c r="E15" i="8"/>
  <c r="R14" i="8"/>
  <c r="G14" i="8"/>
  <c r="F14" i="8"/>
  <c r="R13" i="8"/>
  <c r="S13" i="8" s="1"/>
  <c r="F13" i="8"/>
  <c r="R12" i="8"/>
  <c r="S12" i="8" s="1"/>
  <c r="T12" i="8" s="1"/>
  <c r="F12" i="8"/>
  <c r="R11" i="8"/>
  <c r="S11" i="8" s="1"/>
  <c r="T11" i="8" s="1"/>
  <c r="G11" i="8"/>
  <c r="F11" i="8"/>
  <c r="R10" i="8"/>
  <c r="F10" i="8"/>
  <c r="F9" i="8"/>
  <c r="G7" i="8"/>
  <c r="F7" i="8"/>
  <c r="G6" i="8"/>
  <c r="F6" i="8"/>
  <c r="F5" i="8"/>
  <c r="N101" i="3"/>
  <c r="F31" i="3"/>
  <c r="F32" i="3" s="1"/>
  <c r="F31" i="6"/>
  <c r="F32" i="6" s="1"/>
  <c r="G31" i="3"/>
  <c r="C2815" i="7"/>
  <c r="C2800" i="7"/>
  <c r="B2764" i="7"/>
  <c r="C2764" i="7"/>
  <c r="B2698" i="7"/>
  <c r="C2698" i="7"/>
  <c r="D2698" i="7" s="1"/>
  <c r="B2623" i="7"/>
  <c r="C2623" i="7"/>
  <c r="B2609" i="7"/>
  <c r="C2609" i="7"/>
  <c r="B2541" i="7"/>
  <c r="C2541" i="7"/>
  <c r="B2417" i="7"/>
  <c r="C2417" i="7"/>
  <c r="B2404" i="7"/>
  <c r="C2404" i="7"/>
  <c r="B2340" i="7"/>
  <c r="C2340" i="7"/>
  <c r="B2276" i="7"/>
  <c r="C2276" i="7"/>
  <c r="C2244" i="7"/>
  <c r="C2232" i="7"/>
  <c r="C2219" i="7"/>
  <c r="B2197" i="7"/>
  <c r="C2197" i="7"/>
  <c r="B1548" i="7"/>
  <c r="C1548" i="7"/>
  <c r="B796" i="7"/>
  <c r="C796" i="7"/>
  <c r="O115" i="3"/>
  <c r="P112" i="3"/>
  <c r="P110" i="3"/>
  <c r="Q109" i="3" s="1"/>
  <c r="P106" i="3"/>
  <c r="P105" i="3"/>
  <c r="P104" i="3"/>
  <c r="P102" i="3"/>
  <c r="N115" i="3"/>
  <c r="P100" i="3"/>
  <c r="Q99" i="3" s="1"/>
  <c r="P97" i="3"/>
  <c r="G13" i="3" s="1"/>
  <c r="P96" i="3"/>
  <c r="G24" i="3" s="1"/>
  <c r="P95" i="3"/>
  <c r="G10" i="3" s="1"/>
  <c r="P93" i="3"/>
  <c r="P92" i="3"/>
  <c r="P91" i="3"/>
  <c r="G23" i="3" s="1"/>
  <c r="P90" i="3"/>
  <c r="G9" i="3" s="1"/>
  <c r="P88" i="3"/>
  <c r="G18" i="3" s="1"/>
  <c r="P87" i="3"/>
  <c r="P86" i="3"/>
  <c r="G17" i="3" s="1"/>
  <c r="P84" i="3"/>
  <c r="P83" i="3"/>
  <c r="G12" i="3" s="1"/>
  <c r="P82" i="3"/>
  <c r="P81" i="3"/>
  <c r="G6" i="3" s="1"/>
  <c r="P79" i="3"/>
  <c r="P78" i="3"/>
  <c r="G21" i="3" s="1"/>
  <c r="P77" i="3"/>
  <c r="G5" i="3" s="1"/>
  <c r="O70" i="3"/>
  <c r="N70" i="3"/>
  <c r="P66" i="3"/>
  <c r="P65" i="3"/>
  <c r="P64" i="3"/>
  <c r="Q63" i="3" s="1"/>
  <c r="P62" i="3"/>
  <c r="P61" i="3"/>
  <c r="P60" i="3"/>
  <c r="Q59" i="3" s="1"/>
  <c r="P58" i="3"/>
  <c r="P57" i="3"/>
  <c r="P56" i="3"/>
  <c r="P55" i="3"/>
  <c r="P53" i="3"/>
  <c r="P52" i="3"/>
  <c r="P51" i="3"/>
  <c r="P50" i="3"/>
  <c r="G50" i="3"/>
  <c r="F50" i="3"/>
  <c r="G49" i="3"/>
  <c r="F49" i="3"/>
  <c r="P48" i="3"/>
  <c r="F17" i="3" s="1"/>
  <c r="P47" i="3"/>
  <c r="F18" i="3" s="1"/>
  <c r="P46" i="3"/>
  <c r="F26" i="3" s="1"/>
  <c r="P45" i="3"/>
  <c r="P43" i="3"/>
  <c r="G43" i="3"/>
  <c r="F43" i="3"/>
  <c r="P42" i="3"/>
  <c r="P41" i="3"/>
  <c r="F22" i="3" s="1"/>
  <c r="P40" i="3"/>
  <c r="P38" i="3"/>
  <c r="P37" i="3"/>
  <c r="P36" i="3"/>
  <c r="G32" i="3"/>
  <c r="E27" i="3"/>
  <c r="G26" i="3"/>
  <c r="F25" i="3"/>
  <c r="F24" i="3"/>
  <c r="F23" i="3"/>
  <c r="G22" i="3"/>
  <c r="U18" i="3"/>
  <c r="Q18" i="3"/>
  <c r="P18" i="3"/>
  <c r="O18" i="3"/>
  <c r="N18" i="3"/>
  <c r="L18" i="3"/>
  <c r="R16" i="3"/>
  <c r="R15" i="3"/>
  <c r="S15" i="3" s="1"/>
  <c r="T15" i="3" s="1"/>
  <c r="R14" i="3"/>
  <c r="S14" i="3" s="1"/>
  <c r="F14" i="3"/>
  <c r="R13" i="3"/>
  <c r="S13" i="3" s="1"/>
  <c r="T13" i="3" s="1"/>
  <c r="F13" i="3"/>
  <c r="R12" i="3"/>
  <c r="S12" i="3" s="1"/>
  <c r="T12" i="3" s="1"/>
  <c r="F12" i="3"/>
  <c r="E15" i="3"/>
  <c r="R11" i="3"/>
  <c r="S11" i="3" s="1"/>
  <c r="F11" i="3"/>
  <c r="R10" i="3"/>
  <c r="S10" i="3" s="1"/>
  <c r="F10" i="3"/>
  <c r="F9" i="3"/>
  <c r="G8" i="3"/>
  <c r="G7" i="3"/>
  <c r="F7" i="3"/>
  <c r="F6" i="3"/>
  <c r="F5" i="3"/>
  <c r="N70" i="6"/>
  <c r="N101" i="6"/>
  <c r="N115" i="6" s="1"/>
  <c r="P112" i="6"/>
  <c r="P102" i="6"/>
  <c r="F50" i="6"/>
  <c r="F49" i="6"/>
  <c r="G31" i="6"/>
  <c r="G32" i="6" s="1"/>
  <c r="E12" i="6"/>
  <c r="E17" i="6"/>
  <c r="E21" i="6"/>
  <c r="E5" i="6"/>
  <c r="S10" i="6"/>
  <c r="R16" i="6"/>
  <c r="S16" i="6" s="1"/>
  <c r="R15" i="6"/>
  <c r="S15" i="6" s="1"/>
  <c r="R14" i="6"/>
  <c r="S14" i="6" s="1"/>
  <c r="R13" i="6"/>
  <c r="S13" i="6" s="1"/>
  <c r="T13" i="6" s="1"/>
  <c r="R12" i="6"/>
  <c r="S12" i="6" s="1"/>
  <c r="T12" i="6" s="1"/>
  <c r="R11" i="6"/>
  <c r="S11" i="6" s="1"/>
  <c r="R10" i="6"/>
  <c r="O115" i="6"/>
  <c r="P110" i="6"/>
  <c r="Q109" i="6" s="1"/>
  <c r="P106" i="6"/>
  <c r="P105" i="6"/>
  <c r="P104" i="6"/>
  <c r="P101" i="6"/>
  <c r="G25" i="6" s="1"/>
  <c r="P100" i="6"/>
  <c r="Q99" i="6" s="1"/>
  <c r="P97" i="6"/>
  <c r="G13" i="6" s="1"/>
  <c r="P96" i="6"/>
  <c r="G24" i="6" s="1"/>
  <c r="P95" i="6"/>
  <c r="G10" i="6" s="1"/>
  <c r="P93" i="6"/>
  <c r="P92" i="6"/>
  <c r="P91" i="6"/>
  <c r="G23" i="6" s="1"/>
  <c r="P90" i="6"/>
  <c r="G9" i="6" s="1"/>
  <c r="P88" i="6"/>
  <c r="P87" i="6"/>
  <c r="G26" i="6" s="1"/>
  <c r="P86" i="6"/>
  <c r="P84" i="6"/>
  <c r="P83" i="6"/>
  <c r="P82" i="6"/>
  <c r="G22" i="6" s="1"/>
  <c r="P81" i="6"/>
  <c r="G6" i="6" s="1"/>
  <c r="P79" i="6"/>
  <c r="P78" i="6"/>
  <c r="P77" i="6"/>
  <c r="G5" i="6" s="1"/>
  <c r="O70" i="6"/>
  <c r="P66" i="6"/>
  <c r="P65" i="6"/>
  <c r="P64" i="6"/>
  <c r="P62" i="6"/>
  <c r="P61" i="6"/>
  <c r="P60" i="6"/>
  <c r="Q59" i="6" s="1"/>
  <c r="P58" i="6"/>
  <c r="P57" i="6"/>
  <c r="P56" i="6"/>
  <c r="P55" i="6"/>
  <c r="P53" i="6"/>
  <c r="P52" i="6"/>
  <c r="P51" i="6"/>
  <c r="P50" i="6"/>
  <c r="G50" i="6"/>
  <c r="G49" i="6"/>
  <c r="F52" i="6"/>
  <c r="P48" i="6"/>
  <c r="P47" i="6"/>
  <c r="P46" i="6"/>
  <c r="F26" i="6" s="1"/>
  <c r="P45" i="6"/>
  <c r="P43" i="6"/>
  <c r="G43" i="6"/>
  <c r="F43" i="6"/>
  <c r="P42" i="6"/>
  <c r="P41" i="6"/>
  <c r="F22" i="6" s="1"/>
  <c r="P40" i="6"/>
  <c r="P38" i="6"/>
  <c r="F17" i="6" s="1"/>
  <c r="P37" i="6"/>
  <c r="F21" i="6" s="1"/>
  <c r="P36" i="6"/>
  <c r="F25" i="6"/>
  <c r="F24" i="6"/>
  <c r="F23" i="6"/>
  <c r="G21" i="6"/>
  <c r="E27" i="6"/>
  <c r="U18" i="6"/>
  <c r="Q18" i="6"/>
  <c r="P18" i="6"/>
  <c r="O18" i="6"/>
  <c r="N18" i="6"/>
  <c r="L18" i="6"/>
  <c r="G18" i="6"/>
  <c r="F18" i="6"/>
  <c r="G14" i="6"/>
  <c r="F14" i="6"/>
  <c r="F13" i="6"/>
  <c r="G12" i="6"/>
  <c r="F12" i="6"/>
  <c r="F11" i="6"/>
  <c r="F10" i="6"/>
  <c r="F9" i="6"/>
  <c r="G7" i="6"/>
  <c r="F7" i="6"/>
  <c r="F6" i="6"/>
  <c r="F5" i="6"/>
  <c r="G31" i="5"/>
  <c r="F31" i="5"/>
  <c r="F32" i="5" s="1"/>
  <c r="E5" i="5"/>
  <c r="E21" i="5"/>
  <c r="E27" i="5" s="1"/>
  <c r="P47" i="5"/>
  <c r="F18" i="5" s="1"/>
  <c r="P42" i="5"/>
  <c r="N100" i="5"/>
  <c r="P100" i="5" s="1"/>
  <c r="Q99" i="5" s="1"/>
  <c r="P18" i="5"/>
  <c r="P62" i="5"/>
  <c r="N70" i="5"/>
  <c r="O115" i="5"/>
  <c r="P112" i="5"/>
  <c r="P110" i="5"/>
  <c r="Q109" i="5" s="1"/>
  <c r="P106" i="5"/>
  <c r="P105" i="5"/>
  <c r="P104" i="5"/>
  <c r="Q103" i="5" s="1"/>
  <c r="P101" i="5"/>
  <c r="G25" i="5" s="1"/>
  <c r="P97" i="5"/>
  <c r="G13" i="5" s="1"/>
  <c r="P96" i="5"/>
  <c r="G24" i="5" s="1"/>
  <c r="P95" i="5"/>
  <c r="Q94" i="5" s="1"/>
  <c r="R94" i="5" s="1"/>
  <c r="P93" i="5"/>
  <c r="P92" i="5"/>
  <c r="P91" i="5"/>
  <c r="G23" i="5" s="1"/>
  <c r="P90" i="5"/>
  <c r="P88" i="5"/>
  <c r="G18" i="5" s="1"/>
  <c r="P87" i="5"/>
  <c r="G26" i="5" s="1"/>
  <c r="P86" i="5"/>
  <c r="P84" i="5"/>
  <c r="P83" i="5"/>
  <c r="P82" i="5"/>
  <c r="P81" i="5"/>
  <c r="G6" i="5" s="1"/>
  <c r="P79" i="5"/>
  <c r="P78" i="5"/>
  <c r="G21" i="5" s="1"/>
  <c r="O70" i="5"/>
  <c r="P66" i="5"/>
  <c r="P65" i="5"/>
  <c r="P64" i="5"/>
  <c r="P61" i="5"/>
  <c r="P60" i="5"/>
  <c r="Q59" i="5" s="1"/>
  <c r="P58" i="5"/>
  <c r="P57" i="5"/>
  <c r="P56" i="5"/>
  <c r="P55" i="5"/>
  <c r="P53" i="5"/>
  <c r="P52" i="5"/>
  <c r="P51" i="5"/>
  <c r="P50" i="5"/>
  <c r="G50" i="5"/>
  <c r="F50" i="5"/>
  <c r="G49" i="5"/>
  <c r="F49" i="5"/>
  <c r="P48" i="5"/>
  <c r="P46" i="5"/>
  <c r="P45" i="5"/>
  <c r="P43" i="5"/>
  <c r="G43" i="5"/>
  <c r="F43" i="5"/>
  <c r="P41" i="5"/>
  <c r="P40" i="5"/>
  <c r="P38" i="5"/>
  <c r="P37" i="5"/>
  <c r="F21" i="5" s="1"/>
  <c r="P36" i="5"/>
  <c r="G32" i="5"/>
  <c r="F26" i="5"/>
  <c r="F25" i="5"/>
  <c r="F24" i="5"/>
  <c r="F23" i="5"/>
  <c r="G22" i="5"/>
  <c r="U18" i="5"/>
  <c r="Q18" i="5"/>
  <c r="O18" i="5"/>
  <c r="N18" i="5"/>
  <c r="L18" i="5"/>
  <c r="R16" i="5"/>
  <c r="S16" i="5" s="1"/>
  <c r="R15" i="5"/>
  <c r="E15" i="5"/>
  <c r="R14" i="5"/>
  <c r="S14" i="5" s="1"/>
  <c r="T14" i="5" s="1"/>
  <c r="G14" i="5"/>
  <c r="F14" i="5"/>
  <c r="R13" i="5"/>
  <c r="F13" i="5"/>
  <c r="R12" i="5"/>
  <c r="S12" i="5" s="1"/>
  <c r="G12" i="5"/>
  <c r="F12" i="5"/>
  <c r="R11" i="5"/>
  <c r="S11" i="5" s="1"/>
  <c r="T11" i="5" s="1"/>
  <c r="F11" i="5"/>
  <c r="R10" i="5"/>
  <c r="F10" i="5"/>
  <c r="F9" i="5"/>
  <c r="G7" i="5"/>
  <c r="F7" i="5"/>
  <c r="F6" i="5"/>
  <c r="F5" i="5"/>
  <c r="G43" i="4"/>
  <c r="G31" i="4"/>
  <c r="G32" i="4" s="1"/>
  <c r="F31" i="4"/>
  <c r="E21" i="4"/>
  <c r="E5" i="4"/>
  <c r="N77" i="4"/>
  <c r="N115" i="4" s="1"/>
  <c r="O115" i="4"/>
  <c r="P112" i="4"/>
  <c r="P110" i="4"/>
  <c r="Q109" i="4" s="1"/>
  <c r="P106" i="4"/>
  <c r="P105" i="4"/>
  <c r="P104" i="4"/>
  <c r="P101" i="4"/>
  <c r="G25" i="4" s="1"/>
  <c r="P100" i="4"/>
  <c r="G11" i="4" s="1"/>
  <c r="P97" i="4"/>
  <c r="G13" i="4" s="1"/>
  <c r="P96" i="4"/>
  <c r="P95" i="4"/>
  <c r="G10" i="4" s="1"/>
  <c r="P93" i="4"/>
  <c r="P92" i="4"/>
  <c r="G14" i="4" s="1"/>
  <c r="P91" i="4"/>
  <c r="G23" i="4" s="1"/>
  <c r="P90" i="4"/>
  <c r="G9" i="4" s="1"/>
  <c r="P88" i="4"/>
  <c r="G18" i="4" s="1"/>
  <c r="P87" i="4"/>
  <c r="G26" i="4" s="1"/>
  <c r="P86" i="4"/>
  <c r="P84" i="4"/>
  <c r="P83" i="4"/>
  <c r="G12" i="4" s="1"/>
  <c r="P82" i="4"/>
  <c r="G22" i="4" s="1"/>
  <c r="P81" i="4"/>
  <c r="P79" i="4"/>
  <c r="P78" i="4"/>
  <c r="O70" i="4"/>
  <c r="N70" i="4"/>
  <c r="P66" i="4"/>
  <c r="P65" i="4"/>
  <c r="P64" i="4"/>
  <c r="P61" i="4"/>
  <c r="P60" i="4"/>
  <c r="Q59" i="4" s="1"/>
  <c r="P58" i="4"/>
  <c r="P57" i="4"/>
  <c r="P56" i="4"/>
  <c r="P55" i="4"/>
  <c r="P53" i="4"/>
  <c r="P52" i="4"/>
  <c r="P51" i="4"/>
  <c r="P50" i="4"/>
  <c r="G50" i="4"/>
  <c r="F50" i="4"/>
  <c r="G49" i="4"/>
  <c r="F49" i="4"/>
  <c r="P48" i="4"/>
  <c r="P47" i="4"/>
  <c r="F18" i="4" s="1"/>
  <c r="P46" i="4"/>
  <c r="F26" i="4" s="1"/>
  <c r="P45" i="4"/>
  <c r="P43" i="4"/>
  <c r="F43" i="4"/>
  <c r="P42" i="4"/>
  <c r="P41" i="4"/>
  <c r="P40" i="4"/>
  <c r="P38" i="4"/>
  <c r="P37" i="4"/>
  <c r="F21" i="4" s="1"/>
  <c r="P36" i="4"/>
  <c r="F32" i="4"/>
  <c r="E27" i="4"/>
  <c r="F25" i="4"/>
  <c r="F24" i="4"/>
  <c r="F23" i="4"/>
  <c r="F22" i="4"/>
  <c r="U18" i="4"/>
  <c r="Q18" i="4"/>
  <c r="P18" i="4"/>
  <c r="O18" i="4"/>
  <c r="N18" i="4"/>
  <c r="L18" i="4"/>
  <c r="G17" i="4"/>
  <c r="R16" i="4"/>
  <c r="S16" i="4" s="1"/>
  <c r="R15" i="4"/>
  <c r="S15" i="4" s="1"/>
  <c r="E15" i="4"/>
  <c r="R14" i="4"/>
  <c r="S14" i="4" s="1"/>
  <c r="F14" i="4"/>
  <c r="R13" i="4"/>
  <c r="S13" i="4" s="1"/>
  <c r="F13" i="4"/>
  <c r="R12" i="4"/>
  <c r="S12" i="4" s="1"/>
  <c r="F12" i="4"/>
  <c r="R11" i="4"/>
  <c r="F11" i="4"/>
  <c r="R10" i="4"/>
  <c r="S10" i="4" s="1"/>
  <c r="F10" i="4"/>
  <c r="F9" i="4"/>
  <c r="G7" i="4"/>
  <c r="F7" i="4"/>
  <c r="G6" i="4"/>
  <c r="F6" i="4"/>
  <c r="F5" i="4"/>
  <c r="G31" i="2"/>
  <c r="G32" i="2" s="1"/>
  <c r="F31" i="2"/>
  <c r="F32" i="2" s="1"/>
  <c r="O115" i="2"/>
  <c r="N115" i="2"/>
  <c r="P112" i="2"/>
  <c r="P110" i="2"/>
  <c r="Q109" i="2" s="1"/>
  <c r="P106" i="2"/>
  <c r="P105" i="2"/>
  <c r="P104" i="2"/>
  <c r="Q103" i="2" s="1"/>
  <c r="P101" i="2"/>
  <c r="P100" i="2"/>
  <c r="Q99" i="2" s="1"/>
  <c r="P97" i="2"/>
  <c r="G13" i="2" s="1"/>
  <c r="P96" i="2"/>
  <c r="G24" i="2" s="1"/>
  <c r="P95" i="2"/>
  <c r="P93" i="2"/>
  <c r="P92" i="2"/>
  <c r="G14" i="2" s="1"/>
  <c r="P91" i="2"/>
  <c r="G23" i="2" s="1"/>
  <c r="P90" i="2"/>
  <c r="G9" i="2" s="1"/>
  <c r="P88" i="2"/>
  <c r="P87" i="2"/>
  <c r="P86" i="2"/>
  <c r="G17" i="2" s="1"/>
  <c r="P84" i="2"/>
  <c r="P83" i="2"/>
  <c r="G12" i="2" s="1"/>
  <c r="P82" i="2"/>
  <c r="P81" i="2"/>
  <c r="G6" i="2" s="1"/>
  <c r="P79" i="2"/>
  <c r="P78" i="2"/>
  <c r="G21" i="2" s="1"/>
  <c r="P77" i="2"/>
  <c r="G5" i="2" s="1"/>
  <c r="O70" i="2"/>
  <c r="N70" i="2"/>
  <c r="P66" i="2"/>
  <c r="P65" i="2"/>
  <c r="P64" i="2"/>
  <c r="Q63" i="2" s="1"/>
  <c r="P61" i="2"/>
  <c r="P60" i="2"/>
  <c r="Q59" i="2"/>
  <c r="P58" i="2"/>
  <c r="P57" i="2"/>
  <c r="P56" i="2"/>
  <c r="P55" i="2"/>
  <c r="P53" i="2"/>
  <c r="P52" i="2"/>
  <c r="P51" i="2"/>
  <c r="P50" i="2"/>
  <c r="G50" i="2"/>
  <c r="F50" i="2"/>
  <c r="G49" i="2"/>
  <c r="F49" i="2"/>
  <c r="F52" i="2" s="1"/>
  <c r="P48" i="2"/>
  <c r="P47" i="2"/>
  <c r="F18" i="2" s="1"/>
  <c r="P46" i="2"/>
  <c r="F26" i="2" s="1"/>
  <c r="P45" i="2"/>
  <c r="P43" i="2"/>
  <c r="G43" i="2"/>
  <c r="F43" i="2"/>
  <c r="P42" i="2"/>
  <c r="P41" i="2"/>
  <c r="F22" i="2" s="1"/>
  <c r="P40" i="2"/>
  <c r="P38" i="2"/>
  <c r="P37" i="2"/>
  <c r="F21" i="2" s="1"/>
  <c r="P36" i="2"/>
  <c r="E27" i="2"/>
  <c r="G25" i="2"/>
  <c r="F25" i="2"/>
  <c r="F24" i="2"/>
  <c r="F23" i="2"/>
  <c r="G22" i="2"/>
  <c r="U18" i="2"/>
  <c r="Q18" i="2"/>
  <c r="P18" i="2"/>
  <c r="O18" i="2"/>
  <c r="N18" i="2"/>
  <c r="L18" i="2"/>
  <c r="G18" i="2"/>
  <c r="R16" i="2"/>
  <c r="S16" i="2" s="1"/>
  <c r="T16" i="2" s="1"/>
  <c r="R15" i="2"/>
  <c r="S15" i="2" s="1"/>
  <c r="E15" i="2"/>
  <c r="R14" i="2"/>
  <c r="S14" i="2" s="1"/>
  <c r="F14" i="2"/>
  <c r="R13" i="2"/>
  <c r="S13" i="2" s="1"/>
  <c r="F13" i="2"/>
  <c r="R12" i="2"/>
  <c r="F12" i="2"/>
  <c r="R11" i="2"/>
  <c r="F11" i="2"/>
  <c r="R10" i="2"/>
  <c r="S10" i="2" s="1"/>
  <c r="F10" i="2"/>
  <c r="F9" i="2"/>
  <c r="G7" i="2"/>
  <c r="F7" i="2"/>
  <c r="F6" i="2"/>
  <c r="F5" i="2"/>
  <c r="G31" i="1"/>
  <c r="F31" i="1"/>
  <c r="S10" i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0" i="1"/>
  <c r="Q103" i="4" l="1"/>
  <c r="N115" i="5"/>
  <c r="P115" i="5" s="1"/>
  <c r="T25" i="5"/>
  <c r="Q103" i="3"/>
  <c r="Q89" i="8"/>
  <c r="R89" i="8" s="1"/>
  <c r="Q63" i="4"/>
  <c r="T25" i="6"/>
  <c r="E15" i="6"/>
  <c r="D796" i="7"/>
  <c r="D2197" i="7"/>
  <c r="Q103" i="8"/>
  <c r="F55" i="13"/>
  <c r="G46" i="13"/>
  <c r="T24" i="4"/>
  <c r="T26" i="4"/>
  <c r="P77" i="4"/>
  <c r="G5" i="4" s="1"/>
  <c r="Q63" i="5"/>
  <c r="Q63" i="6"/>
  <c r="F52" i="3"/>
  <c r="Q89" i="3"/>
  <c r="R89" i="3" s="1"/>
  <c r="Q49" i="8"/>
  <c r="F52" i="4"/>
  <c r="Q49" i="4"/>
  <c r="T23" i="5"/>
  <c r="T26" i="5"/>
  <c r="T15" i="6"/>
  <c r="Q54" i="6"/>
  <c r="R18" i="6"/>
  <c r="T25" i="8"/>
  <c r="G52" i="8"/>
  <c r="H19" i="9"/>
  <c r="G8" i="5"/>
  <c r="Q63" i="8"/>
  <c r="P70" i="8"/>
  <c r="S18" i="9"/>
  <c r="H27" i="9"/>
  <c r="H34" i="9" s="1"/>
  <c r="G29" i="9"/>
  <c r="G37" i="9" s="1"/>
  <c r="G45" i="9" s="1"/>
  <c r="F55" i="9" s="1"/>
  <c r="H15" i="9"/>
  <c r="R35" i="9"/>
  <c r="F34" i="9"/>
  <c r="F29" i="9"/>
  <c r="F37" i="9" s="1"/>
  <c r="F45" i="9" s="1"/>
  <c r="T28" i="9"/>
  <c r="T29" i="9" s="1"/>
  <c r="R85" i="9"/>
  <c r="P71" i="9"/>
  <c r="T11" i="9"/>
  <c r="T18" i="9" s="1"/>
  <c r="E29" i="8"/>
  <c r="G8" i="8"/>
  <c r="G19" i="8"/>
  <c r="T26" i="8"/>
  <c r="T23" i="8"/>
  <c r="U23" i="8" s="1"/>
  <c r="F52" i="8"/>
  <c r="Q94" i="8"/>
  <c r="R94" i="8" s="1"/>
  <c r="G9" i="8"/>
  <c r="Q85" i="8"/>
  <c r="Q44" i="8"/>
  <c r="R44" i="8" s="1"/>
  <c r="T24" i="8"/>
  <c r="U24" i="8" s="1"/>
  <c r="F17" i="8"/>
  <c r="F19" i="8" s="1"/>
  <c r="F27" i="8"/>
  <c r="F34" i="8" s="1"/>
  <c r="F15" i="8"/>
  <c r="U25" i="8"/>
  <c r="Q35" i="8"/>
  <c r="T35" i="8" s="1"/>
  <c r="Q54" i="8"/>
  <c r="R54" i="8" s="1"/>
  <c r="U26" i="8"/>
  <c r="R18" i="8"/>
  <c r="H32" i="8"/>
  <c r="P115" i="8"/>
  <c r="S10" i="8"/>
  <c r="S18" i="8" s="1"/>
  <c r="T13" i="8"/>
  <c r="S14" i="8"/>
  <c r="T14" i="8" s="1"/>
  <c r="T15" i="8"/>
  <c r="Q76" i="8"/>
  <c r="R76" i="8" s="1"/>
  <c r="P101" i="8"/>
  <c r="G25" i="8" s="1"/>
  <c r="G27" i="8" s="1"/>
  <c r="R49" i="8"/>
  <c r="H43" i="8"/>
  <c r="H32" i="3"/>
  <c r="E29" i="3"/>
  <c r="D2340" i="7"/>
  <c r="D1548" i="7"/>
  <c r="D2764" i="7"/>
  <c r="G52" i="3"/>
  <c r="F54" i="3" s="1"/>
  <c r="Q54" i="3"/>
  <c r="R54" i="3" s="1"/>
  <c r="Q49" i="3"/>
  <c r="R49" i="3" s="1"/>
  <c r="T25" i="3"/>
  <c r="U25" i="3" s="1"/>
  <c r="T24" i="3"/>
  <c r="U24" i="3" s="1"/>
  <c r="F15" i="3"/>
  <c r="T26" i="3"/>
  <c r="U26" i="3" s="1"/>
  <c r="P70" i="3"/>
  <c r="F21" i="3"/>
  <c r="F27" i="3" s="1"/>
  <c r="Q35" i="3"/>
  <c r="T35" i="3" s="1"/>
  <c r="T14" i="3"/>
  <c r="S16" i="3"/>
  <c r="T16" i="3" s="1"/>
  <c r="T11" i="3"/>
  <c r="G11" i="3"/>
  <c r="Q94" i="3"/>
  <c r="R94" i="3" s="1"/>
  <c r="G14" i="3"/>
  <c r="Q85" i="3"/>
  <c r="G19" i="3"/>
  <c r="Q76" i="3"/>
  <c r="R76" i="3" s="1"/>
  <c r="F19" i="3"/>
  <c r="T23" i="3"/>
  <c r="Q44" i="3"/>
  <c r="R44" i="3" s="1"/>
  <c r="T10" i="3"/>
  <c r="P115" i="3"/>
  <c r="R18" i="3"/>
  <c r="P101" i="3"/>
  <c r="G25" i="3" s="1"/>
  <c r="G27" i="3" s="1"/>
  <c r="H43" i="3"/>
  <c r="G11" i="6"/>
  <c r="G52" i="6"/>
  <c r="Q94" i="6"/>
  <c r="R94" i="6" s="1"/>
  <c r="Q89" i="6"/>
  <c r="R89" i="6" s="1"/>
  <c r="Q85" i="6"/>
  <c r="F19" i="6"/>
  <c r="Q44" i="6"/>
  <c r="R44" i="6" s="1"/>
  <c r="F27" i="6"/>
  <c r="F34" i="6" s="1"/>
  <c r="T23" i="6"/>
  <c r="U23" i="6" s="1"/>
  <c r="P70" i="6"/>
  <c r="G8" i="6"/>
  <c r="G15" i="6" s="1"/>
  <c r="Q103" i="6"/>
  <c r="G27" i="6"/>
  <c r="G34" i="6" s="1"/>
  <c r="Q76" i="6"/>
  <c r="R76" i="6" s="1"/>
  <c r="G17" i="6"/>
  <c r="G19" i="6" s="1"/>
  <c r="F15" i="6"/>
  <c r="U25" i="6"/>
  <c r="T26" i="6"/>
  <c r="U26" i="6" s="1"/>
  <c r="Q35" i="6"/>
  <c r="Q49" i="6"/>
  <c r="R49" i="6" s="1"/>
  <c r="R85" i="6" s="1"/>
  <c r="T24" i="6"/>
  <c r="U24" i="6" s="1"/>
  <c r="F54" i="6"/>
  <c r="E29" i="6"/>
  <c r="P115" i="6"/>
  <c r="S18" i="6"/>
  <c r="T14" i="6"/>
  <c r="H32" i="6"/>
  <c r="R54" i="6"/>
  <c r="T16" i="6"/>
  <c r="H43" i="6"/>
  <c r="T11" i="6"/>
  <c r="H43" i="5"/>
  <c r="E29" i="5"/>
  <c r="F17" i="5"/>
  <c r="F19" i="5" s="1"/>
  <c r="P70" i="5"/>
  <c r="G11" i="5"/>
  <c r="G10" i="5"/>
  <c r="Q89" i="5"/>
  <c r="R89" i="5" s="1"/>
  <c r="Q85" i="5"/>
  <c r="G17" i="5"/>
  <c r="G19" i="5" s="1"/>
  <c r="Q54" i="5"/>
  <c r="R18" i="5"/>
  <c r="G9" i="5"/>
  <c r="G27" i="5"/>
  <c r="G34" i="5" s="1"/>
  <c r="F52" i="5"/>
  <c r="G52" i="5"/>
  <c r="Q35" i="5"/>
  <c r="T35" i="5" s="1"/>
  <c r="Q44" i="5"/>
  <c r="R44" i="5" s="1"/>
  <c r="Q49" i="5"/>
  <c r="R49" i="5" s="1"/>
  <c r="F15" i="5"/>
  <c r="U26" i="5"/>
  <c r="U25" i="5"/>
  <c r="T24" i="5"/>
  <c r="U24" i="5" s="1"/>
  <c r="H32" i="5"/>
  <c r="T12" i="5"/>
  <c r="S13" i="5"/>
  <c r="T13" i="5" s="1"/>
  <c r="S15" i="5"/>
  <c r="T15" i="5" s="1"/>
  <c r="T16" i="5"/>
  <c r="F22" i="5"/>
  <c r="F27" i="5" s="1"/>
  <c r="R54" i="5"/>
  <c r="P77" i="5"/>
  <c r="S10" i="5"/>
  <c r="E29" i="4"/>
  <c r="G8" i="4"/>
  <c r="Q99" i="4"/>
  <c r="G19" i="4"/>
  <c r="T25" i="4"/>
  <c r="U25" i="4" s="1"/>
  <c r="Q54" i="4"/>
  <c r="R54" i="4" s="1"/>
  <c r="F17" i="4"/>
  <c r="F19" i="4"/>
  <c r="F15" i="4"/>
  <c r="U24" i="4"/>
  <c r="T23" i="4"/>
  <c r="P70" i="4"/>
  <c r="T14" i="4"/>
  <c r="T16" i="4"/>
  <c r="G52" i="4"/>
  <c r="Q89" i="4"/>
  <c r="R89" i="4" s="1"/>
  <c r="P115" i="4"/>
  <c r="Q85" i="4"/>
  <c r="Q94" i="4"/>
  <c r="R94" i="4" s="1"/>
  <c r="R49" i="4"/>
  <c r="U26" i="4"/>
  <c r="Q35" i="4"/>
  <c r="T35" i="4" s="1"/>
  <c r="Q44" i="4"/>
  <c r="R44" i="4" s="1"/>
  <c r="F27" i="4"/>
  <c r="F34" i="4" s="1"/>
  <c r="H32" i="4"/>
  <c r="T10" i="4"/>
  <c r="S11" i="4"/>
  <c r="R18" i="4"/>
  <c r="G21" i="4"/>
  <c r="G24" i="4"/>
  <c r="H43" i="4"/>
  <c r="T13" i="4"/>
  <c r="T15" i="4"/>
  <c r="T12" i="4"/>
  <c r="T26" i="2"/>
  <c r="U26" i="2" s="1"/>
  <c r="G52" i="2"/>
  <c r="F54" i="2" s="1"/>
  <c r="F17" i="2"/>
  <c r="G8" i="2"/>
  <c r="E29" i="2"/>
  <c r="Q94" i="2"/>
  <c r="R94" i="2" s="1"/>
  <c r="G19" i="2"/>
  <c r="Q76" i="2"/>
  <c r="R76" i="2" s="1"/>
  <c r="Q54" i="2"/>
  <c r="R54" i="2" s="1"/>
  <c r="T25" i="2"/>
  <c r="U25" i="2" s="1"/>
  <c r="F19" i="2"/>
  <c r="H19" i="2" s="1"/>
  <c r="Q44" i="2"/>
  <c r="R44" i="2" s="1"/>
  <c r="T23" i="2"/>
  <c r="F27" i="2"/>
  <c r="F34" i="2" s="1"/>
  <c r="Q35" i="2"/>
  <c r="R35" i="2" s="1"/>
  <c r="P70" i="2"/>
  <c r="G10" i="2"/>
  <c r="G11" i="2"/>
  <c r="Q85" i="2"/>
  <c r="P115" i="2"/>
  <c r="Q89" i="2"/>
  <c r="R89" i="2" s="1"/>
  <c r="F15" i="2"/>
  <c r="Q49" i="2"/>
  <c r="R49" i="2" s="1"/>
  <c r="R85" i="2" s="1"/>
  <c r="T13" i="2"/>
  <c r="T15" i="2"/>
  <c r="T14" i="2"/>
  <c r="U23" i="2"/>
  <c r="H32" i="2"/>
  <c r="T10" i="2"/>
  <c r="S11" i="2"/>
  <c r="T11" i="2" s="1"/>
  <c r="R18" i="2"/>
  <c r="G26" i="2"/>
  <c r="G27" i="2" s="1"/>
  <c r="H43" i="2"/>
  <c r="S12" i="2"/>
  <c r="T12" i="2" s="1"/>
  <c r="T24" i="2"/>
  <c r="U24" i="2" s="1"/>
  <c r="P58" i="1"/>
  <c r="O115" i="1"/>
  <c r="N115" i="1"/>
  <c r="P112" i="1"/>
  <c r="P110" i="1"/>
  <c r="Q109" i="1" s="1"/>
  <c r="P106" i="1"/>
  <c r="P105" i="1"/>
  <c r="P104" i="1"/>
  <c r="P101" i="1"/>
  <c r="G25" i="1" s="1"/>
  <c r="P100" i="1"/>
  <c r="Q99" i="1" s="1"/>
  <c r="P97" i="1"/>
  <c r="G13" i="1" s="1"/>
  <c r="P96" i="1"/>
  <c r="G24" i="1" s="1"/>
  <c r="P95" i="1"/>
  <c r="G10" i="1" s="1"/>
  <c r="P93" i="1"/>
  <c r="P92" i="1"/>
  <c r="G14" i="1" s="1"/>
  <c r="P91" i="1"/>
  <c r="P90" i="1"/>
  <c r="G9" i="1" s="1"/>
  <c r="P88" i="1"/>
  <c r="G18" i="1" s="1"/>
  <c r="P87" i="1"/>
  <c r="P86" i="1"/>
  <c r="G17" i="1" s="1"/>
  <c r="P84" i="1"/>
  <c r="P83" i="1"/>
  <c r="G12" i="1" s="1"/>
  <c r="P82" i="1"/>
  <c r="G22" i="1" s="1"/>
  <c r="P81" i="1"/>
  <c r="G6" i="1" s="1"/>
  <c r="P79" i="1"/>
  <c r="P78" i="1"/>
  <c r="G21" i="1" s="1"/>
  <c r="P77" i="1"/>
  <c r="G5" i="1" s="1"/>
  <c r="O70" i="1"/>
  <c r="N70" i="1"/>
  <c r="P66" i="1"/>
  <c r="P65" i="1"/>
  <c r="P64" i="1"/>
  <c r="P61" i="1"/>
  <c r="P60" i="1"/>
  <c r="Q59" i="1" s="1"/>
  <c r="P57" i="1"/>
  <c r="P56" i="1"/>
  <c r="P55" i="1"/>
  <c r="P53" i="1"/>
  <c r="P52" i="1"/>
  <c r="P51" i="1"/>
  <c r="P50" i="1"/>
  <c r="G50" i="1"/>
  <c r="F50" i="1"/>
  <c r="G49" i="1"/>
  <c r="F49" i="1"/>
  <c r="P48" i="1"/>
  <c r="P47" i="1"/>
  <c r="F18" i="1" s="1"/>
  <c r="P46" i="1"/>
  <c r="F26" i="1" s="1"/>
  <c r="P45" i="1"/>
  <c r="P43" i="1"/>
  <c r="G43" i="1"/>
  <c r="F43" i="1"/>
  <c r="P42" i="1"/>
  <c r="P41" i="1"/>
  <c r="F22" i="1" s="1"/>
  <c r="P40" i="1"/>
  <c r="P38" i="1"/>
  <c r="P37" i="1"/>
  <c r="P36" i="1"/>
  <c r="G32" i="1"/>
  <c r="F32" i="1"/>
  <c r="E27" i="1"/>
  <c r="F25" i="1"/>
  <c r="F24" i="1"/>
  <c r="G23" i="1"/>
  <c r="F23" i="1"/>
  <c r="U18" i="1"/>
  <c r="Q18" i="1"/>
  <c r="P18" i="1"/>
  <c r="O18" i="1"/>
  <c r="N18" i="1"/>
  <c r="L18" i="1"/>
  <c r="T16" i="1"/>
  <c r="T15" i="1"/>
  <c r="E15" i="1"/>
  <c r="T14" i="1"/>
  <c r="F14" i="1"/>
  <c r="T13" i="1"/>
  <c r="F13" i="1"/>
  <c r="T12" i="1"/>
  <c r="F12" i="1"/>
  <c r="F11" i="1"/>
  <c r="F10" i="1"/>
  <c r="F9" i="1"/>
  <c r="G7" i="1"/>
  <c r="F7" i="1"/>
  <c r="F6" i="1"/>
  <c r="F5" i="1"/>
  <c r="G15" i="4" l="1"/>
  <c r="F54" i="8"/>
  <c r="T24" i="1"/>
  <c r="U24" i="1" s="1"/>
  <c r="T25" i="1"/>
  <c r="Q44" i="1"/>
  <c r="Q54" i="1"/>
  <c r="R85" i="5"/>
  <c r="F54" i="5"/>
  <c r="T28" i="5"/>
  <c r="G15" i="8"/>
  <c r="G29" i="8" s="1"/>
  <c r="G37" i="8" s="1"/>
  <c r="G45" i="8" s="1"/>
  <c r="F55" i="8" s="1"/>
  <c r="H19" i="4"/>
  <c r="H19" i="5"/>
  <c r="G15" i="3"/>
  <c r="H19" i="8"/>
  <c r="H29" i="9"/>
  <c r="H37" i="9" s="1"/>
  <c r="F54" i="4"/>
  <c r="G8" i="1"/>
  <c r="F17" i="1"/>
  <c r="H19" i="6"/>
  <c r="Q76" i="4"/>
  <c r="R76" i="4" s="1"/>
  <c r="G46" i="9"/>
  <c r="P116" i="9"/>
  <c r="U28" i="9"/>
  <c r="R85" i="8"/>
  <c r="R35" i="8"/>
  <c r="H27" i="8"/>
  <c r="F29" i="8"/>
  <c r="P71" i="8" s="1"/>
  <c r="T28" i="8"/>
  <c r="T29" i="8" s="1"/>
  <c r="T10" i="8"/>
  <c r="T18" i="8" s="1"/>
  <c r="G34" i="8"/>
  <c r="S18" i="3"/>
  <c r="R85" i="3"/>
  <c r="F29" i="3"/>
  <c r="F37" i="3" s="1"/>
  <c r="F45" i="3" s="1"/>
  <c r="T28" i="3"/>
  <c r="U28" i="3" s="1"/>
  <c r="H15" i="3"/>
  <c r="H19" i="3"/>
  <c r="R35" i="3"/>
  <c r="T18" i="3"/>
  <c r="G29" i="3"/>
  <c r="G37" i="3" s="1"/>
  <c r="G45" i="3" s="1"/>
  <c r="F55" i="3" s="1"/>
  <c r="F34" i="3"/>
  <c r="U23" i="3"/>
  <c r="G34" i="3"/>
  <c r="H27" i="3"/>
  <c r="H34" i="3" s="1"/>
  <c r="H15" i="6"/>
  <c r="F29" i="6"/>
  <c r="F37" i="6" s="1"/>
  <c r="F45" i="6" s="1"/>
  <c r="H27" i="6"/>
  <c r="H34" i="6" s="1"/>
  <c r="G29" i="6"/>
  <c r="G37" i="6" s="1"/>
  <c r="G45" i="6" s="1"/>
  <c r="F55" i="6" s="1"/>
  <c r="T35" i="6"/>
  <c r="R35" i="6"/>
  <c r="T28" i="6"/>
  <c r="T10" i="6"/>
  <c r="T18" i="6" s="1"/>
  <c r="P71" i="6"/>
  <c r="U28" i="5"/>
  <c r="H27" i="5"/>
  <c r="H34" i="5" s="1"/>
  <c r="R35" i="5"/>
  <c r="T10" i="5"/>
  <c r="T18" i="5" s="1"/>
  <c r="S18" i="5"/>
  <c r="T29" i="5"/>
  <c r="F34" i="5"/>
  <c r="U23" i="5"/>
  <c r="F29" i="5"/>
  <c r="Q76" i="5"/>
  <c r="R76" i="5" s="1"/>
  <c r="G5" i="5"/>
  <c r="G15" i="5" s="1"/>
  <c r="H15" i="4"/>
  <c r="T28" i="4"/>
  <c r="U28" i="4" s="1"/>
  <c r="F29" i="4"/>
  <c r="P71" i="4" s="1"/>
  <c r="U23" i="4"/>
  <c r="R35" i="4"/>
  <c r="G27" i="4"/>
  <c r="G34" i="4" s="1"/>
  <c r="R85" i="4"/>
  <c r="S18" i="4"/>
  <c r="T11" i="4"/>
  <c r="T18" i="4" s="1"/>
  <c r="H27" i="4"/>
  <c r="Q63" i="1"/>
  <c r="P70" i="1"/>
  <c r="Q103" i="1"/>
  <c r="S18" i="2"/>
  <c r="G15" i="2"/>
  <c r="H15" i="2" s="1"/>
  <c r="F29" i="2"/>
  <c r="F37" i="2" s="1"/>
  <c r="F45" i="2" s="1"/>
  <c r="T35" i="2"/>
  <c r="T28" i="2"/>
  <c r="U28" i="2" s="1"/>
  <c r="H27" i="2"/>
  <c r="H34" i="2" s="1"/>
  <c r="G34" i="2"/>
  <c r="T18" i="2"/>
  <c r="G52" i="1"/>
  <c r="F52" i="1"/>
  <c r="F54" i="1" s="1"/>
  <c r="G11" i="1"/>
  <c r="G15" i="1" s="1"/>
  <c r="Q94" i="1"/>
  <c r="R94" i="1" s="1"/>
  <c r="Q85" i="1"/>
  <c r="T26" i="1"/>
  <c r="U26" i="1" s="1"/>
  <c r="F15" i="1"/>
  <c r="F21" i="1"/>
  <c r="F27" i="1" s="1"/>
  <c r="F34" i="1" s="1"/>
  <c r="Q35" i="1"/>
  <c r="R35" i="1" s="1"/>
  <c r="T23" i="1"/>
  <c r="U23" i="1" s="1"/>
  <c r="E29" i="1"/>
  <c r="Q76" i="1"/>
  <c r="R76" i="1" s="1"/>
  <c r="P115" i="1"/>
  <c r="G19" i="1"/>
  <c r="Q89" i="1"/>
  <c r="R89" i="1" s="1"/>
  <c r="U25" i="1"/>
  <c r="Q49" i="1"/>
  <c r="R49" i="1" s="1"/>
  <c r="R85" i="1" s="1"/>
  <c r="F19" i="1"/>
  <c r="H32" i="1"/>
  <c r="T11" i="1"/>
  <c r="R54" i="1"/>
  <c r="S18" i="1"/>
  <c r="T10" i="1"/>
  <c r="R18" i="1"/>
  <c r="G26" i="1"/>
  <c r="G27" i="1" s="1"/>
  <c r="H43" i="1"/>
  <c r="R44" i="1"/>
  <c r="P71" i="2" l="1"/>
  <c r="H15" i="8"/>
  <c r="H29" i="8" s="1"/>
  <c r="H37" i="8" s="1"/>
  <c r="P116" i="6"/>
  <c r="P71" i="3"/>
  <c r="H34" i="8"/>
  <c r="P116" i="8"/>
  <c r="F37" i="8"/>
  <c r="F45" i="8" s="1"/>
  <c r="G46" i="8" s="1"/>
  <c r="U28" i="8"/>
  <c r="P116" i="3"/>
  <c r="G46" i="3"/>
  <c r="T29" i="3"/>
  <c r="H29" i="3"/>
  <c r="H37" i="3" s="1"/>
  <c r="G46" i="6"/>
  <c r="H29" i="6"/>
  <c r="H37" i="6" s="1"/>
  <c r="U28" i="6"/>
  <c r="T29" i="6"/>
  <c r="G29" i="5"/>
  <c r="P116" i="5" s="1"/>
  <c r="H15" i="5"/>
  <c r="H29" i="5" s="1"/>
  <c r="H37" i="5" s="1"/>
  <c r="F37" i="5"/>
  <c r="F45" i="5" s="1"/>
  <c r="P71" i="5"/>
  <c r="H29" i="4"/>
  <c r="H37" i="4" s="1"/>
  <c r="G29" i="4"/>
  <c r="P116" i="4" s="1"/>
  <c r="F37" i="4"/>
  <c r="F45" i="4" s="1"/>
  <c r="T29" i="4"/>
  <c r="H34" i="4"/>
  <c r="G29" i="2"/>
  <c r="G37" i="2" s="1"/>
  <c r="G45" i="2" s="1"/>
  <c r="G46" i="2" s="1"/>
  <c r="T29" i="2"/>
  <c r="H29" i="2"/>
  <c r="H37" i="2" s="1"/>
  <c r="F29" i="1"/>
  <c r="F37" i="1" s="1"/>
  <c r="F45" i="1" s="1"/>
  <c r="H27" i="1"/>
  <c r="H34" i="1" s="1"/>
  <c r="H15" i="1"/>
  <c r="T28" i="1"/>
  <c r="T35" i="1"/>
  <c r="H19" i="1"/>
  <c r="H29" i="1" s="1"/>
  <c r="H37" i="1" s="1"/>
  <c r="G29" i="1"/>
  <c r="P116" i="1" s="1"/>
  <c r="T18" i="1"/>
  <c r="G34" i="1"/>
  <c r="P71" i="1" l="1"/>
  <c r="P116" i="2"/>
  <c r="G37" i="4"/>
  <c r="G45" i="4" s="1"/>
  <c r="F55" i="4" s="1"/>
  <c r="G37" i="5"/>
  <c r="G45" i="5" s="1"/>
  <c r="F55" i="5" s="1"/>
  <c r="U28" i="1"/>
  <c r="T29" i="1"/>
  <c r="F55" i="2"/>
  <c r="G37" i="1"/>
  <c r="G45" i="1" s="1"/>
  <c r="G46" i="4" l="1"/>
  <c r="G46" i="5"/>
  <c r="F55" i="1"/>
  <c r="G46" i="1"/>
</calcChain>
</file>

<file path=xl/sharedStrings.xml><?xml version="1.0" encoding="utf-8"?>
<sst xmlns="http://schemas.openxmlformats.org/spreadsheetml/2006/main" count="5743" uniqueCount="1329">
  <si>
    <t>ALECSA CELAYA S DE RL DE CV</t>
  </si>
  <si>
    <t xml:space="preserve"> </t>
  </si>
  <si>
    <t>PREPARACION EDO FIN TOYOTA</t>
  </si>
  <si>
    <t xml:space="preserve">ALECSA CELAYA S. DE R.L. DE C.V.    </t>
  </si>
  <si>
    <t>VENTA</t>
  </si>
  <si>
    <t>COSTO</t>
  </si>
  <si>
    <t>UTILIDAD B</t>
  </si>
  <si>
    <t>R E P O R T E   D E   V E N T A S   P O R   T I P O   D E   D O C U M E N T O</t>
  </si>
  <si>
    <t>12</t>
  </si>
  <si>
    <t>Mano de Obra - Cliente</t>
  </si>
  <si>
    <t>?83-001-001</t>
  </si>
  <si>
    <t>MANO DE OBRA S AUTOMOVILES Y DCTO</t>
  </si>
  <si>
    <t>SUCURSAL 02      Refacciones y Servicio</t>
  </si>
  <si>
    <t>?83-002-001</t>
  </si>
  <si>
    <t>MANO DE OBRA  FALLAS AUTOMOVILES</t>
  </si>
  <si>
    <t>?83-002-004</t>
  </si>
  <si>
    <t xml:space="preserve">VARIOS FALLAS AUTOMOVILES </t>
  </si>
  <si>
    <t>M. DE OBRA</t>
  </si>
  <si>
    <t>REFACCIONES</t>
  </si>
  <si>
    <t xml:space="preserve">    TOTS</t>
  </si>
  <si>
    <t>VARIOS</t>
  </si>
  <si>
    <t>SUBTOTAL</t>
  </si>
  <si>
    <t>IVA</t>
  </si>
  <si>
    <t>TOTAL</t>
  </si>
  <si>
    <t>HORAS</t>
  </si>
  <si>
    <t>?83-008-001</t>
  </si>
  <si>
    <t>COSTO DE LAVADOS</t>
  </si>
  <si>
    <t>13</t>
  </si>
  <si>
    <t>Mano de Obra - Garantía Toyota</t>
  </si>
  <si>
    <t>?83-004-001</t>
  </si>
  <si>
    <t xml:space="preserve">MANO DE OBRA GARANTIA AUTOMOVILES </t>
  </si>
  <si>
    <t>14</t>
  </si>
  <si>
    <t xml:space="preserve">Mano de Obra - Interna </t>
  </si>
  <si>
    <t>?83-005-001</t>
  </si>
  <si>
    <t>MANO DE OBRA INTERNAS AUTOMOVILES</t>
  </si>
  <si>
    <t>G    GARANTIA</t>
  </si>
  <si>
    <t>15</t>
  </si>
  <si>
    <t>Mano de Obra - Previas</t>
  </si>
  <si>
    <t>?83-006-001</t>
  </si>
  <si>
    <t>MANO DE OBRA PREVIAS AUTOMOVILES</t>
  </si>
  <si>
    <t>H    HOJALATERIA</t>
  </si>
  <si>
    <t>Mano de Obra - Cliente Otros</t>
  </si>
  <si>
    <t>?83-002-003</t>
  </si>
  <si>
    <t>T.O.T. FALLAS AUTOMOVILES 10</t>
  </si>
  <si>
    <t>I    INTERNA</t>
  </si>
  <si>
    <t>Mano de Obra - Interna - Otros</t>
  </si>
  <si>
    <t>?83-005-003</t>
  </si>
  <si>
    <t>T.O.T. INTERNAS AUTOMOVILES</t>
  </si>
  <si>
    <t>P    Previa</t>
  </si>
  <si>
    <t>?83-004-003</t>
  </si>
  <si>
    <t>T.O.T. GARANTIA AUTOMOVILES</t>
  </si>
  <si>
    <t>R   Reclamación</t>
  </si>
  <si>
    <t>S   Servicios</t>
  </si>
  <si>
    <t>T    Orden Normal</t>
  </si>
  <si>
    <t>?83-003-001</t>
  </si>
  <si>
    <t xml:space="preserve">M.O. HOJALATERIA AUTOMOVILES </t>
  </si>
  <si>
    <t>?83-003-003</t>
  </si>
  <si>
    <t xml:space="preserve">T.O.T. HOJALATERIA AUTOMOVILES </t>
  </si>
  <si>
    <t>TOTAL ENTRE LAS DOS FECHAS</t>
  </si>
  <si>
    <t>24</t>
  </si>
  <si>
    <t>Refacciones - Mecánica - Cliente</t>
  </si>
  <si>
    <t>?83-001-002</t>
  </si>
  <si>
    <t xml:space="preserve">REFACCIONES SERVICIOS AUTOMOVILES </t>
  </si>
  <si>
    <t>?83-002-002</t>
  </si>
  <si>
    <t xml:space="preserve">REFACCIONES FALLAS AUTOMOVILES </t>
  </si>
  <si>
    <t>25</t>
  </si>
  <si>
    <t>Refacciones - Garantía - Toyota</t>
  </si>
  <si>
    <t>?83-004-002</t>
  </si>
  <si>
    <t>REFACCIONES GARANTIA AUTOMOVILES</t>
  </si>
  <si>
    <t>TOTAL MO</t>
  </si>
  <si>
    <t>26</t>
  </si>
  <si>
    <t>Refacciones - Internos - Toyota</t>
  </si>
  <si>
    <t>?83-005-002</t>
  </si>
  <si>
    <t>REFACCIONES INTERNAS AUTOMOVILES</t>
  </si>
  <si>
    <t>TOTAL REFACCIONES</t>
  </si>
  <si>
    <t>?83-006-002</t>
  </si>
  <si>
    <t>REFACCIONES PREVIAS</t>
  </si>
  <si>
    <t>TOTAL TOT</t>
  </si>
  <si>
    <t>29</t>
  </si>
  <si>
    <t>?83-003-002</t>
  </si>
  <si>
    <t>REFACCIONES HOJALATERIA AUTOMOVILES 15</t>
  </si>
  <si>
    <t>TOTAL VARIOS</t>
  </si>
  <si>
    <t>TOTAL SERVICIO EN ESTADO DE RESULTADOS</t>
  </si>
  <si>
    <t xml:space="preserve"> ALECSA CELAYA S. DE R.L. DE C.V.          </t>
  </si>
  <si>
    <t xml:space="preserve"> Libro Mayor Auxiliar                                                  </t>
  </si>
  <si>
    <t>27</t>
  </si>
  <si>
    <t>Refacciones - Mostrador - Toyota</t>
  </si>
  <si>
    <t>?70-002</t>
  </si>
  <si>
    <t>REFACIONES EN MOSTRADOR</t>
  </si>
  <si>
    <t>Debe</t>
  </si>
  <si>
    <t>Haber</t>
  </si>
  <si>
    <t>Total</t>
  </si>
  <si>
    <t>TOTAL REFACCIONES EN ESTADO FINANCIERO TOYOTA</t>
  </si>
  <si>
    <t>VENTA SERVICIO</t>
  </si>
  <si>
    <t>483-001</t>
  </si>
  <si>
    <t>VENTA SERVICIOS</t>
  </si>
  <si>
    <t>483-001-001</t>
  </si>
  <si>
    <t>M.O. SERVICIOS AUTOMOVILES</t>
  </si>
  <si>
    <t>TOTAL SERVICIO Y REFACCIONES MOSTRADOR</t>
  </si>
  <si>
    <t>483-001-002</t>
  </si>
  <si>
    <t>REFACCIONES SERVICIOS AUTOMOVI</t>
  </si>
  <si>
    <t>483-001-004</t>
  </si>
  <si>
    <t>VARIOS SERVICIO AUTOMOVILES</t>
  </si>
  <si>
    <t>ESTADO DE RESULTADOS</t>
  </si>
  <si>
    <t>483-002</t>
  </si>
  <si>
    <t>VENTA FALLAS</t>
  </si>
  <si>
    <t>REFACCIONES Y ACCESORIOS</t>
  </si>
  <si>
    <t>483-002-001</t>
  </si>
  <si>
    <t>SERVICIO</t>
  </si>
  <si>
    <t>483-002-002</t>
  </si>
  <si>
    <t>REFACCIONES FALLAS AUTOMOVILES</t>
  </si>
  <si>
    <t>483-002-003</t>
  </si>
  <si>
    <t>T.O.T. FALLAS AUTOMOVILES</t>
  </si>
  <si>
    <t>TOTAL ESTADO DE RESULTADOS</t>
  </si>
  <si>
    <t>483-002-004</t>
  </si>
  <si>
    <t>VARIOS FALLAS AUTOMOVILES</t>
  </si>
  <si>
    <t>483-003</t>
  </si>
  <si>
    <t>VENTAS HOJALATERIA</t>
  </si>
  <si>
    <t>DIFERENCIA</t>
  </si>
  <si>
    <t>483-003-001</t>
  </si>
  <si>
    <t>MANO DE OBRA  HOJALATERIA AUTOMOVIL</t>
  </si>
  <si>
    <t>DIF X DESC</t>
  </si>
  <si>
    <t>483-003-002</t>
  </si>
  <si>
    <t>REFACCIONES HOJALATERIA AUTOMOVILES</t>
  </si>
  <si>
    <t>483-003-003</t>
  </si>
  <si>
    <t>T.O.T. HOJALATERIA AUTOMOVILES</t>
  </si>
  <si>
    <t>483-003-004</t>
  </si>
  <si>
    <t>VARIOS HOJALATERIA AUTOMOVILES</t>
  </si>
  <si>
    <t>683-013</t>
  </si>
  <si>
    <t>483-004</t>
  </si>
  <si>
    <t>GARANTIA</t>
  </si>
  <si>
    <t>683-014</t>
  </si>
  <si>
    <t>483-004-001</t>
  </si>
  <si>
    <t>MANO DE OBRA GARANTIA AUTOMOVILES</t>
  </si>
  <si>
    <t>483-004-002</t>
  </si>
  <si>
    <t>483-004-003</t>
  </si>
  <si>
    <t>T.O.T. GARANTIAS AUTOMOVILES</t>
  </si>
  <si>
    <t>484-004-004</t>
  </si>
  <si>
    <t>VARIOS GARANTIA AUTOMOVILES</t>
  </si>
  <si>
    <t>483-005</t>
  </si>
  <si>
    <t>INTERNAS</t>
  </si>
  <si>
    <t>483-005-001</t>
  </si>
  <si>
    <t>483-005-002</t>
  </si>
  <si>
    <t>PRODUCTOS  F&amp;I</t>
  </si>
  <si>
    <t>483-005-003</t>
  </si>
  <si>
    <t>483-005-004</t>
  </si>
  <si>
    <t>VARIOS INTERNAS AUTOMOVILES</t>
  </si>
  <si>
    <t>483-006</t>
  </si>
  <si>
    <t>PREVIAS</t>
  </si>
  <si>
    <t>483-006-001</t>
  </si>
  <si>
    <t>483-006-002</t>
  </si>
  <si>
    <t>483-007</t>
  </si>
  <si>
    <t>RECLAMACIONES</t>
  </si>
  <si>
    <t>483-007-001</t>
  </si>
  <si>
    <t>MANO DE OBRA RECLAMACIONES</t>
  </si>
  <si>
    <t>483-007-002</t>
  </si>
  <si>
    <t>REFACCIONES RECLAMACIONES AUTO</t>
  </si>
  <si>
    <t>483-007-003</t>
  </si>
  <si>
    <t>T.O.T. RECLAMACIONES AUTOMOVIL</t>
  </si>
  <si>
    <t>484-001</t>
  </si>
  <si>
    <t>DESCUENTOS</t>
  </si>
  <si>
    <t>Sumas iguales</t>
  </si>
  <si>
    <t>683-001</t>
  </si>
  <si>
    <t>683-001-001</t>
  </si>
  <si>
    <t>683-001-002</t>
  </si>
  <si>
    <t>683-001-004</t>
  </si>
  <si>
    <t>683-002</t>
  </si>
  <si>
    <t>683-002-001</t>
  </si>
  <si>
    <t>683-002-002</t>
  </si>
  <si>
    <t>683-002-003</t>
  </si>
  <si>
    <t>683-002-004</t>
  </si>
  <si>
    <t>683-003</t>
  </si>
  <si>
    <t>683-003-001</t>
  </si>
  <si>
    <t>683-003-002</t>
  </si>
  <si>
    <t>683-003-003</t>
  </si>
  <si>
    <t>683-004</t>
  </si>
  <si>
    <t>683-004-001</t>
  </si>
  <si>
    <t>683-004-002</t>
  </si>
  <si>
    <t>683-004-003</t>
  </si>
  <si>
    <t>683-005</t>
  </si>
  <si>
    <t>683-005-001</t>
  </si>
  <si>
    <t>683-005-002</t>
  </si>
  <si>
    <t>683-005-003</t>
  </si>
  <si>
    <t>683-006</t>
  </si>
  <si>
    <t>683-006-001</t>
  </si>
  <si>
    <t>683-006-002</t>
  </si>
  <si>
    <t>683-007</t>
  </si>
  <si>
    <t>683-007-001</t>
  </si>
  <si>
    <t>COSTO RECLAMACIONES M.O</t>
  </si>
  <si>
    <t>683-007-002</t>
  </si>
  <si>
    <t>COSTO RECLAMACIONES REFACC AUT</t>
  </si>
  <si>
    <t>683-007-003</t>
  </si>
  <si>
    <t>COSTO RECLAMACIONES TOT AUTOMO</t>
  </si>
  <si>
    <t>683-008</t>
  </si>
  <si>
    <t>LAVADOS</t>
  </si>
  <si>
    <t>683-008-001</t>
  </si>
  <si>
    <t>MANO DE OBRA LAVADOS AUTOMOVIL</t>
  </si>
  <si>
    <t>COSTO DE REFACCIONES EN SERVI</t>
  </si>
  <si>
    <t>COSTO DE TOTS EN SERVICIO</t>
  </si>
  <si>
    <t>483-006-003</t>
  </si>
  <si>
    <t>TOT PREVIAS AUTOMOVILES</t>
  </si>
  <si>
    <t>683-006-003</t>
  </si>
  <si>
    <t>Cuenta  483-001-001          Cuenta creada por el sistema</t>
  </si>
  <si>
    <t>Cuenta  483-001-002          Cuenta creada por el sistema</t>
  </si>
  <si>
    <t>Cuenta  483-001-004          Cuenta creada por el sistema</t>
  </si>
  <si>
    <t>Cuenta  483-002-001          Cuenta creada por el sistema</t>
  </si>
  <si>
    <t>Cuenta  483-002-002          Cuenta creada por el sistema</t>
  </si>
  <si>
    <t>Cuenta  483-002-003          TOT FALLAS AUTOMOVILES</t>
  </si>
  <si>
    <t>Cuenta  483-002-004          VARIOS FALLAS AUTOMOVILES</t>
  </si>
  <si>
    <t>Cuenta  483-003-001          MANO DE OBRA HOJALATERIA AUTO</t>
  </si>
  <si>
    <t>Cuenta  483-003-002          REFACCIONES HOJALATERIA AUTOMO</t>
  </si>
  <si>
    <t>Cuenta  483-003-003          Cuenta creada por el sistema</t>
  </si>
  <si>
    <t>Cuenta  483-003-004          VARIOS HOJALATERIA</t>
  </si>
  <si>
    <t>Cuenta  483-004-001          Cuenta creada por el sistema</t>
  </si>
  <si>
    <t>Cuenta  483-004-002          Cuenta creada por el sistema</t>
  </si>
  <si>
    <t>Cuenta  483-004-004          Cuenta creada por el sistema</t>
  </si>
  <si>
    <t>Cuenta  483-005-001          Cuenta creada por el sistema</t>
  </si>
  <si>
    <t>Cuenta  483-005-002          Cuenta creada por el sistema</t>
  </si>
  <si>
    <t>Cuenta  483-005-003          Cuenta creada por el sistema</t>
  </si>
  <si>
    <t>Cuenta  483-005-004          VARIOS INTERNAS AUTOMOVILES</t>
  </si>
  <si>
    <t>Cuenta  483-006-001          Cuenta creada por el sistema</t>
  </si>
  <si>
    <t>Cuenta  483-006-002          REFACCINES PREVIA AUTOMOVILES</t>
  </si>
  <si>
    <t>Cuenta  483-006-003          T.O.T. PREVIAS AUTOMOVILES</t>
  </si>
  <si>
    <t>D     58</t>
  </si>
  <si>
    <t>I      2</t>
  </si>
  <si>
    <t>I      3</t>
  </si>
  <si>
    <t>I      6</t>
  </si>
  <si>
    <t>I      9</t>
  </si>
  <si>
    <t>I     10</t>
  </si>
  <si>
    <t>I     13</t>
  </si>
  <si>
    <t>I     14</t>
  </si>
  <si>
    <t>I     17</t>
  </si>
  <si>
    <t>I     18</t>
  </si>
  <si>
    <t>I     19</t>
  </si>
  <si>
    <t>I     20</t>
  </si>
  <si>
    <t>I     21</t>
  </si>
  <si>
    <t>I     22</t>
  </si>
  <si>
    <t>I     23</t>
  </si>
  <si>
    <t>I     24</t>
  </si>
  <si>
    <t>I     25</t>
  </si>
  <si>
    <t>I     26</t>
  </si>
  <si>
    <t>I     27</t>
  </si>
  <si>
    <t>I     29</t>
  </si>
  <si>
    <t>I     30</t>
  </si>
  <si>
    <t>I     31</t>
  </si>
  <si>
    <t>I     34</t>
  </si>
  <si>
    <t>I     35</t>
  </si>
  <si>
    <t>I     36</t>
  </si>
  <si>
    <t>I     41</t>
  </si>
  <si>
    <t>I     42</t>
  </si>
  <si>
    <t>I     44</t>
  </si>
  <si>
    <t>I     45</t>
  </si>
  <si>
    <t>I     46</t>
  </si>
  <si>
    <t>I     47</t>
  </si>
  <si>
    <t>D     92</t>
  </si>
  <si>
    <t>D    172</t>
  </si>
  <si>
    <t>D    174</t>
  </si>
  <si>
    <t>I     48</t>
  </si>
  <si>
    <t>I     50</t>
  </si>
  <si>
    <t>I     53</t>
  </si>
  <si>
    <t>I     55</t>
  </si>
  <si>
    <t>I     59</t>
  </si>
  <si>
    <t>I     60</t>
  </si>
  <si>
    <t>I     61</t>
  </si>
  <si>
    <t>I     64</t>
  </si>
  <si>
    <t>I     66</t>
  </si>
  <si>
    <t>I     68</t>
  </si>
  <si>
    <t>I     70</t>
  </si>
  <si>
    <t>I     71</t>
  </si>
  <si>
    <t>I     72</t>
  </si>
  <si>
    <t>I     76</t>
  </si>
  <si>
    <t>I     77</t>
  </si>
  <si>
    <t>I     81</t>
  </si>
  <si>
    <t>I     82</t>
  </si>
  <si>
    <t>I     84</t>
  </si>
  <si>
    <t>I     86</t>
  </si>
  <si>
    <t>I     87</t>
  </si>
  <si>
    <t>I     88</t>
  </si>
  <si>
    <t>I     89</t>
  </si>
  <si>
    <t>I     90</t>
  </si>
  <si>
    <t>I     91</t>
  </si>
  <si>
    <t>I     92</t>
  </si>
  <si>
    <t>I     93</t>
  </si>
  <si>
    <t>I    105</t>
  </si>
  <si>
    <t>I    112</t>
  </si>
  <si>
    <t>I    113</t>
  </si>
  <si>
    <t>I    114</t>
  </si>
  <si>
    <t>I    116</t>
  </si>
  <si>
    <t>I    119</t>
  </si>
  <si>
    <t>I    129</t>
  </si>
  <si>
    <t>I    130</t>
  </si>
  <si>
    <t>I    132</t>
  </si>
  <si>
    <t>I    134</t>
  </si>
  <si>
    <t>I    135</t>
  </si>
  <si>
    <t>I    136</t>
  </si>
  <si>
    <t>I    137</t>
  </si>
  <si>
    <t>I    138</t>
  </si>
  <si>
    <t>I    139</t>
  </si>
  <si>
    <t>I    140</t>
  </si>
  <si>
    <t>I    143</t>
  </si>
  <si>
    <t>I    144</t>
  </si>
  <si>
    <t>I    145</t>
  </si>
  <si>
    <t>I    146</t>
  </si>
  <si>
    <t>I    148</t>
  </si>
  <si>
    <t>D    312</t>
  </si>
  <si>
    <t>I    153</t>
  </si>
  <si>
    <t>I    154</t>
  </si>
  <si>
    <t>I    155</t>
  </si>
  <si>
    <t>I    156</t>
  </si>
  <si>
    <t>I    157</t>
  </si>
  <si>
    <t>I    158</t>
  </si>
  <si>
    <t>I    159</t>
  </si>
  <si>
    <t>I    161</t>
  </si>
  <si>
    <t>I    162</t>
  </si>
  <si>
    <t>I    165</t>
  </si>
  <si>
    <t>I    166</t>
  </si>
  <si>
    <t>I    168</t>
  </si>
  <si>
    <t>I    169</t>
  </si>
  <si>
    <t>I    172</t>
  </si>
  <si>
    <t>I    173</t>
  </si>
  <si>
    <t>I    174</t>
  </si>
  <si>
    <t>I    180</t>
  </si>
  <si>
    <t>I    181</t>
  </si>
  <si>
    <t>I    182</t>
  </si>
  <si>
    <t>I    184</t>
  </si>
  <si>
    <t>I    185</t>
  </si>
  <si>
    <t>I    187</t>
  </si>
  <si>
    <t>I    188</t>
  </si>
  <si>
    <t>I    189</t>
  </si>
  <si>
    <t>I    190</t>
  </si>
  <si>
    <t>I    191</t>
  </si>
  <si>
    <t>I    192</t>
  </si>
  <si>
    <t>D    372</t>
  </si>
  <si>
    <t>I    198</t>
  </si>
  <si>
    <t>I    201</t>
  </si>
  <si>
    <t>I    204</t>
  </si>
  <si>
    <t>I    211</t>
  </si>
  <si>
    <t>I    212</t>
  </si>
  <si>
    <t>I    214</t>
  </si>
  <si>
    <t>I    215</t>
  </si>
  <si>
    <t>I    218</t>
  </si>
  <si>
    <t>I    223</t>
  </si>
  <si>
    <t>I    224</t>
  </si>
  <si>
    <t>I    225</t>
  </si>
  <si>
    <t>I    226</t>
  </si>
  <si>
    <t>I    228</t>
  </si>
  <si>
    <t>I    231</t>
  </si>
  <si>
    <t>I    234</t>
  </si>
  <si>
    <t>I    236</t>
  </si>
  <si>
    <t>I    237</t>
  </si>
  <si>
    <t>I    238</t>
  </si>
  <si>
    <t>I    239</t>
  </si>
  <si>
    <t>I    241</t>
  </si>
  <si>
    <t>I    242</t>
  </si>
  <si>
    <t>I    243</t>
  </si>
  <si>
    <t>I    244</t>
  </si>
  <si>
    <t>I    246</t>
  </si>
  <si>
    <t>I    248</t>
  </si>
  <si>
    <t>I    250</t>
  </si>
  <si>
    <t>I    258</t>
  </si>
  <si>
    <t>I    259</t>
  </si>
  <si>
    <t>I    261</t>
  </si>
  <si>
    <t>I    262</t>
  </si>
  <si>
    <t>I    263</t>
  </si>
  <si>
    <t>I    264</t>
  </si>
  <si>
    <t>I    266</t>
  </si>
  <si>
    <t>I    267</t>
  </si>
  <si>
    <t>I    268</t>
  </si>
  <si>
    <t>I    269</t>
  </si>
  <si>
    <t>I    274</t>
  </si>
  <si>
    <t>I    275</t>
  </si>
  <si>
    <t>I    277</t>
  </si>
  <si>
    <t>I    280</t>
  </si>
  <si>
    <t>I    284</t>
  </si>
  <si>
    <t>I    285</t>
  </si>
  <si>
    <t>I    287</t>
  </si>
  <si>
    <t>I    288</t>
  </si>
  <si>
    <t>I    289</t>
  </si>
  <si>
    <t>I    290</t>
  </si>
  <si>
    <t>I    292</t>
  </si>
  <si>
    <t>I    293</t>
  </si>
  <si>
    <t>D    504</t>
  </si>
  <si>
    <t>D    570</t>
  </si>
  <si>
    <t>I    294</t>
  </si>
  <si>
    <t>I    295</t>
  </si>
  <si>
    <t>I    298</t>
  </si>
  <si>
    <t>I    304</t>
  </si>
  <si>
    <t>I    306</t>
  </si>
  <si>
    <t>I    307</t>
  </si>
  <si>
    <t>I    311</t>
  </si>
  <si>
    <t>I    312</t>
  </si>
  <si>
    <t>I    320</t>
  </si>
  <si>
    <t>I    321</t>
  </si>
  <si>
    <t>I    322</t>
  </si>
  <si>
    <t>I    327</t>
  </si>
  <si>
    <t>I    328</t>
  </si>
  <si>
    <t>I    329</t>
  </si>
  <si>
    <t>I    332</t>
  </si>
  <si>
    <t>I    333</t>
  </si>
  <si>
    <t>I    334</t>
  </si>
  <si>
    <t>I    335</t>
  </si>
  <si>
    <t>I    336</t>
  </si>
  <si>
    <t>I    337</t>
  </si>
  <si>
    <t>I    340</t>
  </si>
  <si>
    <t>I    341</t>
  </si>
  <si>
    <t>I    342</t>
  </si>
  <si>
    <t>I    345</t>
  </si>
  <si>
    <t>I    346</t>
  </si>
  <si>
    <t>I    347</t>
  </si>
  <si>
    <t>I    349</t>
  </si>
  <si>
    <t>I    350</t>
  </si>
  <si>
    <t>I    351</t>
  </si>
  <si>
    <t>D    656</t>
  </si>
  <si>
    <t>D    697</t>
  </si>
  <si>
    <t>I    354</t>
  </si>
  <si>
    <t>I    356</t>
  </si>
  <si>
    <t>I    357</t>
  </si>
  <si>
    <t>I    358</t>
  </si>
  <si>
    <t>I    359</t>
  </si>
  <si>
    <t>I    360</t>
  </si>
  <si>
    <t>I    362</t>
  </si>
  <si>
    <t>I    364</t>
  </si>
  <si>
    <t>I    365</t>
  </si>
  <si>
    <t>I    368</t>
  </si>
  <si>
    <t>I    369</t>
  </si>
  <si>
    <t>I    370</t>
  </si>
  <si>
    <t>I    372</t>
  </si>
  <si>
    <t>I    373</t>
  </si>
  <si>
    <t>I    374</t>
  </si>
  <si>
    <t>I    375</t>
  </si>
  <si>
    <t>I    376</t>
  </si>
  <si>
    <t>I    377</t>
  </si>
  <si>
    <t>I    378</t>
  </si>
  <si>
    <t>I    379</t>
  </si>
  <si>
    <t>I    380</t>
  </si>
  <si>
    <t>I    381</t>
  </si>
  <si>
    <t>I    382</t>
  </si>
  <si>
    <t>I    386</t>
  </si>
  <si>
    <t>I    391</t>
  </si>
  <si>
    <t>I    392</t>
  </si>
  <si>
    <t>I    395</t>
  </si>
  <si>
    <t>I    396</t>
  </si>
  <si>
    <t>I    397</t>
  </si>
  <si>
    <t>I    398</t>
  </si>
  <si>
    <t>I    399</t>
  </si>
  <si>
    <t>I    402</t>
  </si>
  <si>
    <t>I    404</t>
  </si>
  <si>
    <t>D    726</t>
  </si>
  <si>
    <t>D    733</t>
  </si>
  <si>
    <t>D    755</t>
  </si>
  <si>
    <t>D    780</t>
  </si>
  <si>
    <t>D    787</t>
  </si>
  <si>
    <t>I    407</t>
  </si>
  <si>
    <t>I    408</t>
  </si>
  <si>
    <t>I    409</t>
  </si>
  <si>
    <t>I    410</t>
  </si>
  <si>
    <t>I    411</t>
  </si>
  <si>
    <t>I    412</t>
  </si>
  <si>
    <t>I    413</t>
  </si>
  <si>
    <t>I    426</t>
  </si>
  <si>
    <t>I    428</t>
  </si>
  <si>
    <t>I    429</t>
  </si>
  <si>
    <t>I    430</t>
  </si>
  <si>
    <t>I    431</t>
  </si>
  <si>
    <t>I    432</t>
  </si>
  <si>
    <t>I    437</t>
  </si>
  <si>
    <t>I    438</t>
  </si>
  <si>
    <t>I    439</t>
  </si>
  <si>
    <t>I    440</t>
  </si>
  <si>
    <t>I    443</t>
  </si>
  <si>
    <t>I    444</t>
  </si>
  <si>
    <t>I    445</t>
  </si>
  <si>
    <t>I    446</t>
  </si>
  <si>
    <t>I    448</t>
  </si>
  <si>
    <t>I    450</t>
  </si>
  <si>
    <t>I    451</t>
  </si>
  <si>
    <t>I    452</t>
  </si>
  <si>
    <t>I    453</t>
  </si>
  <si>
    <t>I    454</t>
  </si>
  <si>
    <t>I    455</t>
  </si>
  <si>
    <t>I    456</t>
  </si>
  <si>
    <t>I    457</t>
  </si>
  <si>
    <t>I    458</t>
  </si>
  <si>
    <t>I    459</t>
  </si>
  <si>
    <t>I    460</t>
  </si>
  <si>
    <t>I    461</t>
  </si>
  <si>
    <t>D    793</t>
  </si>
  <si>
    <t>I    465</t>
  </si>
  <si>
    <t>I    467</t>
  </si>
  <si>
    <t>I    471</t>
  </si>
  <si>
    <t>I    475</t>
  </si>
  <si>
    <t>I    478</t>
  </si>
  <si>
    <t>I    479</t>
  </si>
  <si>
    <t>I    486</t>
  </si>
  <si>
    <t>I    490</t>
  </si>
  <si>
    <t>I    493</t>
  </si>
  <si>
    <t>I    494</t>
  </si>
  <si>
    <t>I    495</t>
  </si>
  <si>
    <t>I    496</t>
  </si>
  <si>
    <t>I    497</t>
  </si>
  <si>
    <t>I    499</t>
  </si>
  <si>
    <t>I    502</t>
  </si>
  <si>
    <t>I    518</t>
  </si>
  <si>
    <t>I    519</t>
  </si>
  <si>
    <t>I    520</t>
  </si>
  <si>
    <t>D  1,059</t>
  </si>
  <si>
    <t>I    536</t>
  </si>
  <si>
    <t>I    537</t>
  </si>
  <si>
    <t>I    538</t>
  </si>
  <si>
    <t>I    539</t>
  </si>
  <si>
    <t>I    540</t>
  </si>
  <si>
    <t>I    545</t>
  </si>
  <si>
    <t>I    547</t>
  </si>
  <si>
    <t>I    548</t>
  </si>
  <si>
    <t>I    549</t>
  </si>
  <si>
    <t>I    550</t>
  </si>
  <si>
    <t>I    551</t>
  </si>
  <si>
    <t>I    553</t>
  </si>
  <si>
    <t>I    554</t>
  </si>
  <si>
    <t>I    556</t>
  </si>
  <si>
    <t>I    557</t>
  </si>
  <si>
    <t>I    558</t>
  </si>
  <si>
    <t>I    559</t>
  </si>
  <si>
    <t>I    560</t>
  </si>
  <si>
    <t>I    565</t>
  </si>
  <si>
    <t>I    567</t>
  </si>
  <si>
    <t>I    568</t>
  </si>
  <si>
    <t>I    570</t>
  </si>
  <si>
    <t>I    572</t>
  </si>
  <si>
    <t>I    573</t>
  </si>
  <si>
    <t>I    574</t>
  </si>
  <si>
    <t>I    575</t>
  </si>
  <si>
    <t>I    577</t>
  </si>
  <si>
    <t>I    578</t>
  </si>
  <si>
    <t>I    580</t>
  </si>
  <si>
    <t>I    581</t>
  </si>
  <si>
    <t>I    582</t>
  </si>
  <si>
    <t>I    583</t>
  </si>
  <si>
    <t>D  1,154</t>
  </si>
  <si>
    <t>D  1,211</t>
  </si>
  <si>
    <t>I    588</t>
  </si>
  <si>
    <t>I    594</t>
  </si>
  <si>
    <t>I    596</t>
  </si>
  <si>
    <t>I    598</t>
  </si>
  <si>
    <t>I    602</t>
  </si>
  <si>
    <t>I    603</t>
  </si>
  <si>
    <t>I    604</t>
  </si>
  <si>
    <t>I    606</t>
  </si>
  <si>
    <t>I    608</t>
  </si>
  <si>
    <t>I    609</t>
  </si>
  <si>
    <t>I    616</t>
  </si>
  <si>
    <t>I    618</t>
  </si>
  <si>
    <t>I    619</t>
  </si>
  <si>
    <t>I    620</t>
  </si>
  <si>
    <t>I    621</t>
  </si>
  <si>
    <t>I    623</t>
  </si>
  <si>
    <t>I    624</t>
  </si>
  <si>
    <t>I    625</t>
  </si>
  <si>
    <t>I    626</t>
  </si>
  <si>
    <t>I    627</t>
  </si>
  <si>
    <t>I    628</t>
  </si>
  <si>
    <t>I    630</t>
  </si>
  <si>
    <t>I    631</t>
  </si>
  <si>
    <t>I    633</t>
  </si>
  <si>
    <t>I    634</t>
  </si>
  <si>
    <t>I    637</t>
  </si>
  <si>
    <t>D  1,285</t>
  </si>
  <si>
    <t>D  1,312</t>
  </si>
  <si>
    <t>D  1,319</t>
  </si>
  <si>
    <t>I    640</t>
  </si>
  <si>
    <t>I    641</t>
  </si>
  <si>
    <t>I    644</t>
  </si>
  <si>
    <t>I    646</t>
  </si>
  <si>
    <t>I    647</t>
  </si>
  <si>
    <t>I    649</t>
  </si>
  <si>
    <t>I    651</t>
  </si>
  <si>
    <t>I    652</t>
  </si>
  <si>
    <t>I    655</t>
  </si>
  <si>
    <t>I    656</t>
  </si>
  <si>
    <t>I    658</t>
  </si>
  <si>
    <t>I    659</t>
  </si>
  <si>
    <t>I    662</t>
  </si>
  <si>
    <t>I    663</t>
  </si>
  <si>
    <t>I    670</t>
  </si>
  <si>
    <t>I    671</t>
  </si>
  <si>
    <t>I    677</t>
  </si>
  <si>
    <t>I    678</t>
  </si>
  <si>
    <t>I    679</t>
  </si>
  <si>
    <t>I    680</t>
  </si>
  <si>
    <t>I    681</t>
  </si>
  <si>
    <t>I    683</t>
  </si>
  <si>
    <t>I    685</t>
  </si>
  <si>
    <t>I    686</t>
  </si>
  <si>
    <t>I    687</t>
  </si>
  <si>
    <t>I    689</t>
  </si>
  <si>
    <t>I    690</t>
  </si>
  <si>
    <t>D  1,458</t>
  </si>
  <si>
    <t>I    693</t>
  </si>
  <si>
    <t>I    695</t>
  </si>
  <si>
    <t>I    696</t>
  </si>
  <si>
    <t>I    699</t>
  </si>
  <si>
    <t>I    703</t>
  </si>
  <si>
    <t>I    704</t>
  </si>
  <si>
    <t>I    705</t>
  </si>
  <si>
    <t>I    706</t>
  </si>
  <si>
    <t>I    707</t>
  </si>
  <si>
    <t>I    709</t>
  </si>
  <si>
    <t>I    710</t>
  </si>
  <si>
    <t>I    711</t>
  </si>
  <si>
    <t>I    712</t>
  </si>
  <si>
    <t>I    713</t>
  </si>
  <si>
    <t>I    715</t>
  </si>
  <si>
    <t>I    716</t>
  </si>
  <si>
    <t>I    717</t>
  </si>
  <si>
    <t>I    719</t>
  </si>
  <si>
    <t>I    720</t>
  </si>
  <si>
    <t>I    724</t>
  </si>
  <si>
    <t>I    725</t>
  </si>
  <si>
    <t>I    730</t>
  </si>
  <si>
    <t>I    732</t>
  </si>
  <si>
    <t>I    737</t>
  </si>
  <si>
    <t>I    738</t>
  </si>
  <si>
    <t>I    741</t>
  </si>
  <si>
    <t>I    743</t>
  </si>
  <si>
    <t>D  1,468</t>
  </si>
  <si>
    <t>D  1,469</t>
  </si>
  <si>
    <t>I    744</t>
  </si>
  <si>
    <t>I    746</t>
  </si>
  <si>
    <t>I    747</t>
  </si>
  <si>
    <t>I    748</t>
  </si>
  <si>
    <t>I    749</t>
  </si>
  <si>
    <t>I    750</t>
  </si>
  <si>
    <t>I    755</t>
  </si>
  <si>
    <t>I    756</t>
  </si>
  <si>
    <t>I    757</t>
  </si>
  <si>
    <t>I    759</t>
  </si>
  <si>
    <t>I    760</t>
  </si>
  <si>
    <t>I    763</t>
  </si>
  <si>
    <t>I    765</t>
  </si>
  <si>
    <t>I    766</t>
  </si>
  <si>
    <t>I    767</t>
  </si>
  <si>
    <t>I    768</t>
  </si>
  <si>
    <t>I    769</t>
  </si>
  <si>
    <t>I    770</t>
  </si>
  <si>
    <t>I    771</t>
  </si>
  <si>
    <t>I    773</t>
  </si>
  <si>
    <t>I    774</t>
  </si>
  <si>
    <t>I    775</t>
  </si>
  <si>
    <t>I    776</t>
  </si>
  <si>
    <t>I    778</t>
  </si>
  <si>
    <t>I    780</t>
  </si>
  <si>
    <t>D  1,557</t>
  </si>
  <si>
    <t>D  1,561</t>
  </si>
  <si>
    <t>D  1,642</t>
  </si>
  <si>
    <t>I    785</t>
  </si>
  <si>
    <t>I    790</t>
  </si>
  <si>
    <t>I    791</t>
  </si>
  <si>
    <t>I    792</t>
  </si>
  <si>
    <t>I    793</t>
  </si>
  <si>
    <t>I    794</t>
  </si>
  <si>
    <t>I    798</t>
  </si>
  <si>
    <t>I    799</t>
  </si>
  <si>
    <t>I    801</t>
  </si>
  <si>
    <t>I    802</t>
  </si>
  <si>
    <t>I    803</t>
  </si>
  <si>
    <t>I    807</t>
  </si>
  <si>
    <t>I    810</t>
  </si>
  <si>
    <t>I    811</t>
  </si>
  <si>
    <t>I    812</t>
  </si>
  <si>
    <t>I    814</t>
  </si>
  <si>
    <t>I    815</t>
  </si>
  <si>
    <t>I    818</t>
  </si>
  <si>
    <t>I    819</t>
  </si>
  <si>
    <t>I    820</t>
  </si>
  <si>
    <t>I    821</t>
  </si>
  <si>
    <t>I    822</t>
  </si>
  <si>
    <t>I    823</t>
  </si>
  <si>
    <t>I    824</t>
  </si>
  <si>
    <t>D  1,659</t>
  </si>
  <si>
    <t>D  1,693</t>
  </si>
  <si>
    <t>I    825</t>
  </si>
  <si>
    <t>I    826</t>
  </si>
  <si>
    <t>I    831</t>
  </si>
  <si>
    <t>I    832</t>
  </si>
  <si>
    <t>I    833</t>
  </si>
  <si>
    <t>I    834</t>
  </si>
  <si>
    <t>I    835</t>
  </si>
  <si>
    <t>I    840</t>
  </si>
  <si>
    <t>I    841</t>
  </si>
  <si>
    <t>I    842</t>
  </si>
  <si>
    <t>I    843</t>
  </si>
  <si>
    <t>I    844</t>
  </si>
  <si>
    <t>I    845</t>
  </si>
  <si>
    <t>I    849</t>
  </si>
  <si>
    <t>I    850</t>
  </si>
  <si>
    <t>I    851</t>
  </si>
  <si>
    <t>I    853</t>
  </si>
  <si>
    <t>I    855</t>
  </si>
  <si>
    <t>I    857</t>
  </si>
  <si>
    <t>I    858</t>
  </si>
  <si>
    <t>I    860</t>
  </si>
  <si>
    <t>I    861</t>
  </si>
  <si>
    <t>I    865</t>
  </si>
  <si>
    <t>I    867</t>
  </si>
  <si>
    <t>I    868</t>
  </si>
  <si>
    <t>I    872</t>
  </si>
  <si>
    <t>I    874</t>
  </si>
  <si>
    <t>I    875</t>
  </si>
  <si>
    <t>I    876</t>
  </si>
  <si>
    <t>D  1,822</t>
  </si>
  <si>
    <t>D  1,824</t>
  </si>
  <si>
    <t>D  1,842</t>
  </si>
  <si>
    <t>D  1,940</t>
  </si>
  <si>
    <t>I    879</t>
  </si>
  <si>
    <t>I    881</t>
  </si>
  <si>
    <t>I    885</t>
  </si>
  <si>
    <t>I    887</t>
  </si>
  <si>
    <t>I    891</t>
  </si>
  <si>
    <t>I    894</t>
  </si>
  <si>
    <t>I    897</t>
  </si>
  <si>
    <t>I    898</t>
  </si>
  <si>
    <t>I    899</t>
  </si>
  <si>
    <t>I    902</t>
  </si>
  <si>
    <t>I    904</t>
  </si>
  <si>
    <t>I    905</t>
  </si>
  <si>
    <t>I    906</t>
  </si>
  <si>
    <t>I    907</t>
  </si>
  <si>
    <t>I    909</t>
  </si>
  <si>
    <t>I    910</t>
  </si>
  <si>
    <t>I    912</t>
  </si>
  <si>
    <t>I    913</t>
  </si>
  <si>
    <t>I    914</t>
  </si>
  <si>
    <t>I    929</t>
  </si>
  <si>
    <t>I    932</t>
  </si>
  <si>
    <t>I    933</t>
  </si>
  <si>
    <t>I    939</t>
  </si>
  <si>
    <t>I    940</t>
  </si>
  <si>
    <t>I    941</t>
  </si>
  <si>
    <t>I    942</t>
  </si>
  <si>
    <t>I    944</t>
  </si>
  <si>
    <t>I    945</t>
  </si>
  <si>
    <t>I    946</t>
  </si>
  <si>
    <t>I    948</t>
  </si>
  <si>
    <t>I    949</t>
  </si>
  <si>
    <t>I    950</t>
  </si>
  <si>
    <t>I    952</t>
  </si>
  <si>
    <t>I    953</t>
  </si>
  <si>
    <t>I    954</t>
  </si>
  <si>
    <t>I    955</t>
  </si>
  <si>
    <t>D  2,101</t>
  </si>
  <si>
    <t>I    959</t>
  </si>
  <si>
    <t>I    965</t>
  </si>
  <si>
    <t>I    966</t>
  </si>
  <si>
    <t>I    969</t>
  </si>
  <si>
    <t>I    972</t>
  </si>
  <si>
    <t>I    973</t>
  </si>
  <si>
    <t>I    974</t>
  </si>
  <si>
    <t>I    975</t>
  </si>
  <si>
    <t>I    976</t>
  </si>
  <si>
    <t>I    981</t>
  </si>
  <si>
    <t>I    983</t>
  </si>
  <si>
    <t>I    984</t>
  </si>
  <si>
    <t>I    986</t>
  </si>
  <si>
    <t>I    989</t>
  </si>
  <si>
    <t>I    990</t>
  </si>
  <si>
    <t>I    992</t>
  </si>
  <si>
    <t>I    993</t>
  </si>
  <si>
    <t>I    995</t>
  </si>
  <si>
    <t>I    996</t>
  </si>
  <si>
    <t>I    997</t>
  </si>
  <si>
    <t>I  1,007</t>
  </si>
  <si>
    <t>I  1,010</t>
  </si>
  <si>
    <t>I  1,011</t>
  </si>
  <si>
    <t>I  1,012</t>
  </si>
  <si>
    <t>I  1,013</t>
  </si>
  <si>
    <t>I  1,017</t>
  </si>
  <si>
    <t>I  1,018</t>
  </si>
  <si>
    <t>I  1,019</t>
  </si>
  <si>
    <t>I  1,020</t>
  </si>
  <si>
    <t>I  1,021</t>
  </si>
  <si>
    <t>I  1,022</t>
  </si>
  <si>
    <t>I  1,023</t>
  </si>
  <si>
    <t>I  1,024</t>
  </si>
  <si>
    <t>I  1,025</t>
  </si>
  <si>
    <t>D  2,154</t>
  </si>
  <si>
    <t>D  2,155</t>
  </si>
  <si>
    <t>D  2,157</t>
  </si>
  <si>
    <t>D  2,247</t>
  </si>
  <si>
    <t>D  2,253</t>
  </si>
  <si>
    <t>I  1,028</t>
  </si>
  <si>
    <t>I  1,029</t>
  </si>
  <si>
    <t>I  1,032</t>
  </si>
  <si>
    <t>I  1,033</t>
  </si>
  <si>
    <t>I  1,038</t>
  </si>
  <si>
    <t>I  1,041</t>
  </si>
  <si>
    <t>I  1,042</t>
  </si>
  <si>
    <t>I  1,044</t>
  </si>
  <si>
    <t>I  1,045</t>
  </si>
  <si>
    <t>I  1,050</t>
  </si>
  <si>
    <t>I  1,052</t>
  </si>
  <si>
    <t>I  1,053</t>
  </si>
  <si>
    <t>I  1,054</t>
  </si>
  <si>
    <t>I  1,057</t>
  </si>
  <si>
    <t>I  1,058</t>
  </si>
  <si>
    <t>I  1,059</t>
  </si>
  <si>
    <t>I  1,060</t>
  </si>
  <si>
    <t>I  1,062</t>
  </si>
  <si>
    <t>I  1,063</t>
  </si>
  <si>
    <t>I  1,064</t>
  </si>
  <si>
    <t>I  1,065</t>
  </si>
  <si>
    <t>I  1,070</t>
  </si>
  <si>
    <t>I  1,072</t>
  </si>
  <si>
    <t>I  1,073</t>
  </si>
  <si>
    <t>I  1,075</t>
  </si>
  <si>
    <t>I  1,078</t>
  </si>
  <si>
    <t>I  1,079</t>
  </si>
  <si>
    <t>I  1,080</t>
  </si>
  <si>
    <t>I  1,084</t>
  </si>
  <si>
    <t>I  1,085</t>
  </si>
  <si>
    <t>I  1,088</t>
  </si>
  <si>
    <t>I  1,089</t>
  </si>
  <si>
    <t>I  1,090</t>
  </si>
  <si>
    <t>I  1,091</t>
  </si>
  <si>
    <t>I  1,092</t>
  </si>
  <si>
    <t>I  1,093</t>
  </si>
  <si>
    <t>I  1,101</t>
  </si>
  <si>
    <t>I  1,103</t>
  </si>
  <si>
    <t>I  1,104</t>
  </si>
  <si>
    <t>I  1,105</t>
  </si>
  <si>
    <t>I  1,106</t>
  </si>
  <si>
    <t>I  1,112</t>
  </si>
  <si>
    <t>I  1,114</t>
  </si>
  <si>
    <t>I  1,115</t>
  </si>
  <si>
    <t>I  1,116</t>
  </si>
  <si>
    <t>I  1,117</t>
  </si>
  <si>
    <t>I  1,119</t>
  </si>
  <si>
    <t>I  1,120</t>
  </si>
  <si>
    <t>I  1,121</t>
  </si>
  <si>
    <t>I  1,123</t>
  </si>
  <si>
    <t>I  1,124</t>
  </si>
  <si>
    <t>I  1,125</t>
  </si>
  <si>
    <t>I  1,126</t>
  </si>
  <si>
    <t>I  1,127</t>
  </si>
  <si>
    <t>I  1,128</t>
  </si>
  <si>
    <t>I  1,129</t>
  </si>
  <si>
    <t>I  1,130</t>
  </si>
  <si>
    <t>D  2,439</t>
  </si>
  <si>
    <t>D  2,457</t>
  </si>
  <si>
    <t>I  1,135</t>
  </si>
  <si>
    <t>I  1,137</t>
  </si>
  <si>
    <t>I  1,139</t>
  </si>
  <si>
    <t>I  1,142</t>
  </si>
  <si>
    <t>I  1,143</t>
  </si>
  <si>
    <t>I  1,144</t>
  </si>
  <si>
    <t>I  1,145</t>
  </si>
  <si>
    <t>I  1,146</t>
  </si>
  <si>
    <t>I  1,147</t>
  </si>
  <si>
    <t>I  1,150</t>
  </si>
  <si>
    <t>I  1,151</t>
  </si>
  <si>
    <t>I  1,152</t>
  </si>
  <si>
    <t>I  1,153</t>
  </si>
  <si>
    <t>I  1,157</t>
  </si>
  <si>
    <t>I  1,159</t>
  </si>
  <si>
    <t>I  1,161</t>
  </si>
  <si>
    <t>I  1,162</t>
  </si>
  <si>
    <t>I  1,169</t>
  </si>
  <si>
    <t>I  1,170</t>
  </si>
  <si>
    <t>I  1,171</t>
  </si>
  <si>
    <t>I  1,172</t>
  </si>
  <si>
    <t>I  1,173</t>
  </si>
  <si>
    <t>I  1,174</t>
  </si>
  <si>
    <t>I  1,175</t>
  </si>
  <si>
    <t>I  1,177</t>
  </si>
  <si>
    <t>D  2,586</t>
  </si>
  <si>
    <t>I  1,182</t>
  </si>
  <si>
    <t>I  1,186</t>
  </si>
  <si>
    <t>I  1,189</t>
  </si>
  <si>
    <t>I  1,190</t>
  </si>
  <si>
    <t>I  1,194</t>
  </si>
  <si>
    <t>I  1,195</t>
  </si>
  <si>
    <t>I  1,196</t>
  </si>
  <si>
    <t>I  1,200</t>
  </si>
  <si>
    <t>I  1,201</t>
  </si>
  <si>
    <t>I  1,206</t>
  </si>
  <si>
    <t>I  1,207</t>
  </si>
  <si>
    <t>I  1,208</t>
  </si>
  <si>
    <t>I  1,212</t>
  </si>
  <si>
    <t>I  1,213</t>
  </si>
  <si>
    <t>I  1,214</t>
  </si>
  <si>
    <t>I  1,215</t>
  </si>
  <si>
    <t>I  1,216</t>
  </si>
  <si>
    <t>I  1,219</t>
  </si>
  <si>
    <t>I  1,221</t>
  </si>
  <si>
    <t>I  1,224</t>
  </si>
  <si>
    <t>I  1,225</t>
  </si>
  <si>
    <t>I  1,226</t>
  </si>
  <si>
    <t>I  1,232</t>
  </si>
  <si>
    <t>I  1,240</t>
  </si>
  <si>
    <t>I  1,241</t>
  </si>
  <si>
    <t>I  1,244</t>
  </si>
  <si>
    <t>I  1,245</t>
  </si>
  <si>
    <t>I  1,246</t>
  </si>
  <si>
    <t>I  1,248</t>
  </si>
  <si>
    <t>I  1,249</t>
  </si>
  <si>
    <t>I  1,250</t>
  </si>
  <si>
    <t>I  1,255</t>
  </si>
  <si>
    <t>I  1,258</t>
  </si>
  <si>
    <t>I  1,267</t>
  </si>
  <si>
    <t>I  1,268</t>
  </si>
  <si>
    <t>I  1,269</t>
  </si>
  <si>
    <t>I  1,275</t>
  </si>
  <si>
    <t>I  1,276</t>
  </si>
  <si>
    <t>I  1,278</t>
  </si>
  <si>
    <t>I  1,279</t>
  </si>
  <si>
    <t>I  1,280</t>
  </si>
  <si>
    <t>I  1,281</t>
  </si>
  <si>
    <t>I  1,282</t>
  </si>
  <si>
    <t>I  1,283</t>
  </si>
  <si>
    <t>I  1,284</t>
  </si>
  <si>
    <t>I  1,285</t>
  </si>
  <si>
    <t>I  1,286</t>
  </si>
  <si>
    <t>I  1,290</t>
  </si>
  <si>
    <t>I  1,291</t>
  </si>
  <si>
    <t>I  1,292</t>
  </si>
  <si>
    <t>I  1,293</t>
  </si>
  <si>
    <t>I  1,294</t>
  </si>
  <si>
    <t>I  1,295</t>
  </si>
  <si>
    <t>I  1,298</t>
  </si>
  <si>
    <t>I  1,300</t>
  </si>
  <si>
    <t>I  1,305</t>
  </si>
  <si>
    <t>I  1,306</t>
  </si>
  <si>
    <t>I  1,307</t>
  </si>
  <si>
    <t>I  1,308</t>
  </si>
  <si>
    <t>I  1,310</t>
  </si>
  <si>
    <t>I  1,311</t>
  </si>
  <si>
    <t>I  1,312</t>
  </si>
  <si>
    <t>D  3,150</t>
  </si>
  <si>
    <t>D  3,164</t>
  </si>
  <si>
    <t>D  3,166</t>
  </si>
  <si>
    <t>I  1,313</t>
  </si>
  <si>
    <t>I  1,314</t>
  </si>
  <si>
    <t>I  1,322</t>
  </si>
  <si>
    <t>I  1,326</t>
  </si>
  <si>
    <t>I  1,327</t>
  </si>
  <si>
    <t>I  1,329</t>
  </si>
  <si>
    <t>I  1,330</t>
  </si>
  <si>
    <t>I  1,331</t>
  </si>
  <si>
    <t>I  1,332</t>
  </si>
  <si>
    <t>I  1,333</t>
  </si>
  <si>
    <t>I  1,334</t>
  </si>
  <si>
    <t>I  1,338</t>
  </si>
  <si>
    <t>I  1,339</t>
  </si>
  <si>
    <t>I  1,340</t>
  </si>
  <si>
    <t>I  1,341</t>
  </si>
  <si>
    <t>I  1,342</t>
  </si>
  <si>
    <t>I  1,346</t>
  </si>
  <si>
    <t>I  1,347</t>
  </si>
  <si>
    <t>I  1,348</t>
  </si>
  <si>
    <t>I  1,349</t>
  </si>
  <si>
    <t>I  1,350</t>
  </si>
  <si>
    <t>I  1,351</t>
  </si>
  <si>
    <t>I  1,352</t>
  </si>
  <si>
    <t>I  1,357</t>
  </si>
  <si>
    <t>I  1,358</t>
  </si>
  <si>
    <t>I  1,359</t>
  </si>
  <si>
    <t>I  1,361</t>
  </si>
  <si>
    <t>I  1,363</t>
  </si>
  <si>
    <t>I  1,364</t>
  </si>
  <si>
    <t>I  1,369</t>
  </si>
  <si>
    <t>I  1,370</t>
  </si>
  <si>
    <t>I  1,373</t>
  </si>
  <si>
    <t>I  1,379</t>
  </si>
  <si>
    <t>I  1,380</t>
  </si>
  <si>
    <t>I  1,381</t>
  </si>
  <si>
    <t>I  1,383</t>
  </si>
  <si>
    <t>I  1,386</t>
  </si>
  <si>
    <t>I  1,388</t>
  </si>
  <si>
    <t>I  1,389</t>
  </si>
  <si>
    <t>I  1,390</t>
  </si>
  <si>
    <t>I  1,393</t>
  </si>
  <si>
    <t>I  1,396</t>
  </si>
  <si>
    <t>I  1,402</t>
  </si>
  <si>
    <t>I  1,403</t>
  </si>
  <si>
    <t>I  1,406</t>
  </si>
  <si>
    <t>I  1,408</t>
  </si>
  <si>
    <t>I  1,409</t>
  </si>
  <si>
    <t>I  1,413</t>
  </si>
  <si>
    <t>I  1,414</t>
  </si>
  <si>
    <t>I  1,417</t>
  </si>
  <si>
    <t>I  1,419</t>
  </si>
  <si>
    <t>I  1,420</t>
  </si>
  <si>
    <t>I  1,421</t>
  </si>
  <si>
    <t>I  1,425</t>
  </si>
  <si>
    <t>I  1,426</t>
  </si>
  <si>
    <t>I  1,428</t>
  </si>
  <si>
    <t>I  1,431</t>
  </si>
  <si>
    <t>I  1,433</t>
  </si>
  <si>
    <t>I  1,437</t>
  </si>
  <si>
    <t>I  1,440</t>
  </si>
  <si>
    <t>I  1,441</t>
  </si>
  <si>
    <t>I  1,445</t>
  </si>
  <si>
    <t>I  1,447</t>
  </si>
  <si>
    <t>I  1,449</t>
  </si>
  <si>
    <t>I  1,451</t>
  </si>
  <si>
    <t>I  1,452</t>
  </si>
  <si>
    <t>I  1,453</t>
  </si>
  <si>
    <t>I  1,454</t>
  </si>
  <si>
    <t>I  1,456</t>
  </si>
  <si>
    <t>I  1,457</t>
  </si>
  <si>
    <t>I  1,459</t>
  </si>
  <si>
    <t>I  1,460</t>
  </si>
  <si>
    <t>I  1,461</t>
  </si>
  <si>
    <t>I  1,462</t>
  </si>
  <si>
    <t>I     39</t>
  </si>
  <si>
    <t>I    330</t>
  </si>
  <si>
    <t>I    141</t>
  </si>
  <si>
    <t>D    315</t>
  </si>
  <si>
    <t>I    276</t>
  </si>
  <si>
    <t>I    352</t>
  </si>
  <si>
    <t>I    521</t>
  </si>
  <si>
    <t>I    636</t>
  </si>
  <si>
    <t>I    856</t>
  </si>
  <si>
    <t>D  1,764</t>
  </si>
  <si>
    <t>D  1,767</t>
  </si>
  <si>
    <t>D  1,768</t>
  </si>
  <si>
    <t>D  1,928</t>
  </si>
  <si>
    <t>D  1,932</t>
  </si>
  <si>
    <t>D  1,933</t>
  </si>
  <si>
    <t>D  1,935</t>
  </si>
  <si>
    <t>D  2,399</t>
  </si>
  <si>
    <t>D  2,432</t>
  </si>
  <si>
    <t>D  2,459</t>
  </si>
  <si>
    <t>D  2,462</t>
  </si>
  <si>
    <t>D  2,464</t>
  </si>
  <si>
    <t>D  2,512</t>
  </si>
  <si>
    <t>D  3,094</t>
  </si>
  <si>
    <t>D  3,153</t>
  </si>
  <si>
    <t>D  3,157</t>
  </si>
  <si>
    <t>D  3,159</t>
  </si>
  <si>
    <t>D    244</t>
  </si>
  <si>
    <t>D    319</t>
  </si>
  <si>
    <t>D    466</t>
  </si>
  <si>
    <t>D  1,050</t>
  </si>
  <si>
    <t>I    697</t>
  </si>
  <si>
    <t>D  1,647</t>
  </si>
  <si>
    <t>D  1,760</t>
  </si>
  <si>
    <t>D  1,762</t>
  </si>
  <si>
    <t>D  1,765</t>
  </si>
  <si>
    <t>D  1,769</t>
  </si>
  <si>
    <t>D  1,929</t>
  </si>
  <si>
    <t>D  1,931</t>
  </si>
  <si>
    <t>D  1,937</t>
  </si>
  <si>
    <t>D  2,055</t>
  </si>
  <si>
    <t>D  2,058</t>
  </si>
  <si>
    <t>D  2,418</t>
  </si>
  <si>
    <t>D  2,461</t>
  </si>
  <si>
    <t>D  2,508</t>
  </si>
  <si>
    <t>D  2,510</t>
  </si>
  <si>
    <t>D  2,513</t>
  </si>
  <si>
    <t>D  2,514</t>
  </si>
  <si>
    <t>D  2,515</t>
  </si>
  <si>
    <t>D  2,519</t>
  </si>
  <si>
    <t>D  2,560</t>
  </si>
  <si>
    <t>D  2,562</t>
  </si>
  <si>
    <t>D  2,658</t>
  </si>
  <si>
    <t>D  2,659</t>
  </si>
  <si>
    <t>D  2,660</t>
  </si>
  <si>
    <t>D  2,663</t>
  </si>
  <si>
    <t>D  2,721</t>
  </si>
  <si>
    <t>D  2,726</t>
  </si>
  <si>
    <t>D  2,850</t>
  </si>
  <si>
    <t>D  2,869</t>
  </si>
  <si>
    <t>D  3,158</t>
  </si>
  <si>
    <t>D  3,160</t>
  </si>
  <si>
    <t>I  1,323</t>
  </si>
  <si>
    <t>D  3,343</t>
  </si>
  <si>
    <t>D  3,373</t>
  </si>
  <si>
    <t>D  3,375</t>
  </si>
  <si>
    <t>D  3,377</t>
  </si>
  <si>
    <t>I    301</t>
  </si>
  <si>
    <t>I    302</t>
  </si>
  <si>
    <t>I    303</t>
  </si>
  <si>
    <t>D    994</t>
  </si>
  <si>
    <t>D  1,383</t>
  </si>
  <si>
    <t>D  1,385</t>
  </si>
  <si>
    <t>D  1,386</t>
  </si>
  <si>
    <t>D  1,794</t>
  </si>
  <si>
    <t>D  3,467</t>
  </si>
  <si>
    <t>D  3,099</t>
  </si>
  <si>
    <t>D  3,456</t>
  </si>
  <si>
    <t>D    105</t>
  </si>
  <si>
    <t>D    107</t>
  </si>
  <si>
    <t>D    110</t>
  </si>
  <si>
    <t>D    118</t>
  </si>
  <si>
    <t>D    119</t>
  </si>
  <si>
    <t>D    121</t>
  </si>
  <si>
    <t>D    138</t>
  </si>
  <si>
    <t>D    313</t>
  </si>
  <si>
    <t>D    314</t>
  </si>
  <si>
    <t>D    583</t>
  </si>
  <si>
    <t>D    584</t>
  </si>
  <si>
    <t>D    586</t>
  </si>
  <si>
    <t>D    588</t>
  </si>
  <si>
    <t>D    591</t>
  </si>
  <si>
    <t>D    648</t>
  </si>
  <si>
    <t>D    649</t>
  </si>
  <si>
    <t>D    650</t>
  </si>
  <si>
    <t>D    688</t>
  </si>
  <si>
    <t>D    699</t>
  </si>
  <si>
    <t>D    706</t>
  </si>
  <si>
    <t>D    707</t>
  </si>
  <si>
    <t>D    842</t>
  </si>
  <si>
    <t>D    845</t>
  </si>
  <si>
    <t>D    890</t>
  </si>
  <si>
    <t>D    892</t>
  </si>
  <si>
    <t>D    897</t>
  </si>
  <si>
    <t>D    915</t>
  </si>
  <si>
    <t>D    916</t>
  </si>
  <si>
    <t>D    917</t>
  </si>
  <si>
    <t>D    918</t>
  </si>
  <si>
    <t>D  1,188</t>
  </si>
  <si>
    <t>D  1,191</t>
  </si>
  <si>
    <t>D  1,192</t>
  </si>
  <si>
    <t>D  1,193</t>
  </si>
  <si>
    <t>D  1,194</t>
  </si>
  <si>
    <t>D  1,195</t>
  </si>
  <si>
    <t>D  1,196</t>
  </si>
  <si>
    <t>D  1,199</t>
  </si>
  <si>
    <t>D  1,204</t>
  </si>
  <si>
    <t>D  1,206</t>
  </si>
  <si>
    <t>D  1,210</t>
  </si>
  <si>
    <t>D  1,214</t>
  </si>
  <si>
    <t>D  1,216</t>
  </si>
  <si>
    <t>D  1,335</t>
  </si>
  <si>
    <t>D  1,341</t>
  </si>
  <si>
    <t>D  1,342</t>
  </si>
  <si>
    <t>D  1,343</t>
  </si>
  <si>
    <t>D  1,345</t>
  </si>
  <si>
    <t>D  1,346</t>
  </si>
  <si>
    <t>D  1,502</t>
  </si>
  <si>
    <t>D  1,504</t>
  </si>
  <si>
    <t>D  1,505</t>
  </si>
  <si>
    <t>D  1,507</t>
  </si>
  <si>
    <t>D  1,508</t>
  </si>
  <si>
    <t>D  1,509</t>
  </si>
  <si>
    <t>D  1,510</t>
  </si>
  <si>
    <t>D  1,512</t>
  </si>
  <si>
    <t>D  1,571</t>
  </si>
  <si>
    <t>D  1,572</t>
  </si>
  <si>
    <t>D  1,573</t>
  </si>
  <si>
    <t>D  1,576</t>
  </si>
  <si>
    <t>D  1,578</t>
  </si>
  <si>
    <t>D  1,580</t>
  </si>
  <si>
    <t>D  1,582</t>
  </si>
  <si>
    <t>D  1,585</t>
  </si>
  <si>
    <t>D  1,612</t>
  </si>
  <si>
    <t>D  1,613</t>
  </si>
  <si>
    <t>D  1,614</t>
  </si>
  <si>
    <t>D  1,615</t>
  </si>
  <si>
    <t>D  1,616</t>
  </si>
  <si>
    <t>D  1,617</t>
  </si>
  <si>
    <t>D  1,619</t>
  </si>
  <si>
    <t>D  1,667</t>
  </si>
  <si>
    <t>D  1,669</t>
  </si>
  <si>
    <t>D  1,670</t>
  </si>
  <si>
    <t>D  1,671</t>
  </si>
  <si>
    <t>D  1,672</t>
  </si>
  <si>
    <t>D  1,675</t>
  </si>
  <si>
    <t>D  1,681</t>
  </si>
  <si>
    <t>D  1,683</t>
  </si>
  <si>
    <t>D  1,684</t>
  </si>
  <si>
    <t>D  1,685</t>
  </si>
  <si>
    <t>D  1,687</t>
  </si>
  <si>
    <t>D  1,688</t>
  </si>
  <si>
    <t>D  1,691</t>
  </si>
  <si>
    <t>D  1,729</t>
  </si>
  <si>
    <t>D  1,731</t>
  </si>
  <si>
    <t>D  1,939</t>
  </si>
  <si>
    <t>D  2,275</t>
  </si>
  <si>
    <t>D  2,577</t>
  </si>
  <si>
    <t>D  3,029</t>
  </si>
  <si>
    <t>D  3,138</t>
  </si>
  <si>
    <t>D  3,161</t>
  </si>
  <si>
    <t>D  3,165</t>
  </si>
  <si>
    <t>D  3,171</t>
  </si>
  <si>
    <t>D  3,176</t>
  </si>
  <si>
    <t>D  3,177</t>
  </si>
  <si>
    <t>D  3,179</t>
  </si>
  <si>
    <t>D  3,181</t>
  </si>
  <si>
    <t>D  3,191</t>
  </si>
  <si>
    <t>D  3,226</t>
  </si>
  <si>
    <t>D  3,237</t>
  </si>
  <si>
    <t>D  3,246</t>
  </si>
  <si>
    <t>D  3,263</t>
  </si>
  <si>
    <t>D  3,269</t>
  </si>
  <si>
    <t>D  3,290</t>
  </si>
  <si>
    <t>D  3,319</t>
  </si>
  <si>
    <t>D  3,330</t>
  </si>
  <si>
    <t>D  3,335</t>
  </si>
  <si>
    <t>D  3,339</t>
  </si>
  <si>
    <t>D  3,345</t>
  </si>
  <si>
    <t>D  3,348</t>
  </si>
  <si>
    <t>D  3,349</t>
  </si>
  <si>
    <t>D  3,350</t>
  </si>
  <si>
    <t>D  3,355</t>
  </si>
  <si>
    <t>D  3,358</t>
  </si>
  <si>
    <t>D  3,362</t>
  </si>
  <si>
    <t>D  3,365</t>
  </si>
  <si>
    <t>D  3,367</t>
  </si>
  <si>
    <t>D    142</t>
  </si>
  <si>
    <t>I    183</t>
  </si>
  <si>
    <t>I    389</t>
  </si>
  <si>
    <t>D    754</t>
  </si>
  <si>
    <t>D    756</t>
  </si>
  <si>
    <t>D    757</t>
  </si>
  <si>
    <t>D    759</t>
  </si>
  <si>
    <t>D    763</t>
  </si>
  <si>
    <t>D    764</t>
  </si>
  <si>
    <t>D    765</t>
  </si>
  <si>
    <t>I    422</t>
  </si>
  <si>
    <t>I    423</t>
  </si>
  <si>
    <t>I    424</t>
  </si>
  <si>
    <t>I    425</t>
  </si>
  <si>
    <t>D    850</t>
  </si>
  <si>
    <t>D    851</t>
  </si>
  <si>
    <t>D    852</t>
  </si>
  <si>
    <t>D    853</t>
  </si>
  <si>
    <t>D    854</t>
  </si>
  <si>
    <t>D    855</t>
  </si>
  <si>
    <t>D    856</t>
  </si>
  <si>
    <t>D    857</t>
  </si>
  <si>
    <t>D    858</t>
  </si>
  <si>
    <t>D    860</t>
  </si>
  <si>
    <t>D    861</t>
  </si>
  <si>
    <t>D    871</t>
  </si>
  <si>
    <t>D    873</t>
  </si>
  <si>
    <t>D    874</t>
  </si>
  <si>
    <t>D    875</t>
  </si>
  <si>
    <t>D    876</t>
  </si>
  <si>
    <t>D    877</t>
  </si>
  <si>
    <t>D    878</t>
  </si>
  <si>
    <t>D    879</t>
  </si>
  <si>
    <t>D    880</t>
  </si>
  <si>
    <t>D    881</t>
  </si>
  <si>
    <t>D    884</t>
  </si>
  <si>
    <t>D    885</t>
  </si>
  <si>
    <t>D    886</t>
  </si>
  <si>
    <t>D    900</t>
  </si>
  <si>
    <t>D    907</t>
  </si>
  <si>
    <t>D    909</t>
  </si>
  <si>
    <t>D    910</t>
  </si>
  <si>
    <t>D    911</t>
  </si>
  <si>
    <t>D    912</t>
  </si>
  <si>
    <t>D    913</t>
  </si>
  <si>
    <t>D    920</t>
  </si>
  <si>
    <t>D  1,235</t>
  </si>
  <si>
    <t>D  1,236</t>
  </si>
  <si>
    <t>I    742</t>
  </si>
  <si>
    <t>D  1,602</t>
  </si>
  <si>
    <t>D  1,603</t>
  </si>
  <si>
    <t>D  1,627</t>
  </si>
  <si>
    <t>D  1,628</t>
  </si>
  <si>
    <t>I    859</t>
  </si>
  <si>
    <t>D  2,441</t>
  </si>
  <si>
    <t>D  2,442</t>
  </si>
  <si>
    <t>D  2,443</t>
  </si>
  <si>
    <t>D  2,444</t>
  </si>
  <si>
    <t>D  2,445</t>
  </si>
  <si>
    <t>D  2,474</t>
  </si>
  <si>
    <t>D  2,475</t>
  </si>
  <si>
    <t>D  2,499</t>
  </si>
  <si>
    <t>D  2,500</t>
  </si>
  <si>
    <t>D  2,503</t>
  </si>
  <si>
    <t>D  2,506</t>
  </si>
  <si>
    <t>D  2,507</t>
  </si>
  <si>
    <t>D  2,509</t>
  </si>
  <si>
    <t>D  2,584</t>
  </si>
  <si>
    <t>I  1,296</t>
  </si>
  <si>
    <t>I  1,309</t>
  </si>
  <si>
    <t>D    136</t>
  </si>
  <si>
    <t>D    270</t>
  </si>
  <si>
    <t>D    760</t>
  </si>
  <si>
    <t>D    761</t>
  </si>
  <si>
    <t>D    762</t>
  </si>
  <si>
    <t>D    772</t>
  </si>
  <si>
    <t>I    420</t>
  </si>
  <si>
    <t>I    421</t>
  </si>
  <si>
    <t>D    859</t>
  </si>
  <si>
    <t>D    872</t>
  </si>
  <si>
    <t>D    904</t>
  </si>
  <si>
    <t>D    905</t>
  </si>
  <si>
    <t>D    906</t>
  </si>
  <si>
    <t>D    921</t>
  </si>
  <si>
    <t>D  1,624</t>
  </si>
  <si>
    <t>D  1,625</t>
  </si>
  <si>
    <t>D  1,626</t>
  </si>
  <si>
    <t>I  1,094</t>
  </si>
  <si>
    <t>D  2,446</t>
  </si>
  <si>
    <t>D  2,466</t>
  </si>
  <si>
    <t>D  2,483</t>
  </si>
  <si>
    <t>D  2,498</t>
  </si>
  <si>
    <t>D  2,501</t>
  </si>
  <si>
    <t>D  2,502</t>
  </si>
  <si>
    <t>D  2,504</t>
  </si>
  <si>
    <t>D  2,505</t>
  </si>
  <si>
    <t>D  2,583</t>
  </si>
  <si>
    <t>D    407</t>
  </si>
  <si>
    <t>D    409</t>
  </si>
  <si>
    <t>D    843</t>
  </si>
  <si>
    <t>D    844</t>
  </si>
  <si>
    <t>D    846</t>
  </si>
  <si>
    <t>D    847</t>
  </si>
  <si>
    <t>D    848</t>
  </si>
  <si>
    <t>D    849</t>
  </si>
  <si>
    <t>D  1,044</t>
  </si>
  <si>
    <t>D  1,238</t>
  </si>
  <si>
    <t>D  2,063</t>
  </si>
  <si>
    <t>D  2,064</t>
  </si>
  <si>
    <t>D  2,885</t>
  </si>
  <si>
    <t>D  2,886</t>
  </si>
  <si>
    <t>D  2,887</t>
  </si>
  <si>
    <t>D  2,889</t>
  </si>
  <si>
    <t>D  2,890</t>
  </si>
  <si>
    <t>D  2,891</t>
  </si>
  <si>
    <t>D    141</t>
  </si>
  <si>
    <t>D    408</t>
  </si>
  <si>
    <t>D  1,237</t>
  </si>
  <si>
    <t>D  2,585</t>
  </si>
  <si>
    <t>D     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</si>
</sst>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dd/mm/yy\ hh:m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indexed="62"/>
      <name val="Arial"/>
      <family val="2"/>
    </font>
    <font>
      <b/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sz val="8"/>
      <color indexed="12"/>
      <name val="Arial"/>
      <family val="2"/>
    </font>
    <font>
      <sz val="8"/>
      <color indexed="4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60"/>
        <bgColor indexed="25"/>
      </patternFill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15"/>
        <bgColor indexed="35"/>
      </patternFill>
    </fill>
    <fill>
      <patternFill patternType="solid">
        <fgColor rgb="FFFFFF00"/>
        <bgColor indexed="64"/>
      </patternFill>
    </fill>
    <fill>
      <patternFill patternType="solid">
        <fgColor indexed="16"/>
        <bgColor indexed="37"/>
      </patternFill>
    </fill>
    <fill>
      <patternFill patternType="solid">
        <fgColor indexed="53"/>
        <bgColor indexed="52"/>
      </patternFill>
    </fill>
    <fill>
      <patternFill patternType="solid">
        <fgColor indexed="16"/>
        <bgColor indexed="49"/>
      </patternFill>
    </fill>
    <fill>
      <patternFill patternType="solid">
        <fgColor indexed="48"/>
        <bgColor indexed="49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177">
    <xf numFmtId="0" fontId="0" fillId="0" borderId="0" xfId="0"/>
    <xf numFmtId="0" fontId="3" fillId="0" borderId="1" xfId="2" applyFont="1" applyBorder="1"/>
    <xf numFmtId="0" fontId="4" fillId="0" borderId="1" xfId="2" applyFont="1" applyBorder="1"/>
    <xf numFmtId="0" fontId="3" fillId="2" borderId="0" xfId="2" applyFont="1" applyFill="1"/>
    <xf numFmtId="0" fontId="3" fillId="0" borderId="0" xfId="2" applyFont="1"/>
    <xf numFmtId="4" fontId="3" fillId="0" borderId="0" xfId="2" applyNumberFormat="1" applyFont="1"/>
    <xf numFmtId="0" fontId="5" fillId="0" borderId="0" xfId="0" applyFont="1"/>
    <xf numFmtId="0" fontId="6" fillId="0" borderId="0" xfId="2" applyFont="1"/>
    <xf numFmtId="49" fontId="7" fillId="0" borderId="1" xfId="2" applyNumberFormat="1" applyFont="1" applyBorder="1" applyAlignment="1">
      <alignment horizontal="center" vertical="center"/>
    </xf>
    <xf numFmtId="164" fontId="4" fillId="0" borderId="1" xfId="2" applyNumberFormat="1" applyFont="1" applyBorder="1"/>
    <xf numFmtId="0" fontId="3" fillId="0" borderId="1" xfId="2" applyFont="1" applyBorder="1" applyAlignment="1">
      <alignment horizontal="center"/>
    </xf>
    <xf numFmtId="165" fontId="4" fillId="0" borderId="1" xfId="3" applyNumberFormat="1" applyFont="1" applyFill="1" applyBorder="1" applyAlignment="1" applyProtection="1">
      <alignment horizontal="center"/>
    </xf>
    <xf numFmtId="3" fontId="3" fillId="0" borderId="1" xfId="3" applyNumberFormat="1" applyFont="1" applyFill="1" applyBorder="1" applyAlignment="1" applyProtection="1">
      <alignment horizontal="center"/>
    </xf>
    <xf numFmtId="0" fontId="3" fillId="3" borderId="0" xfId="2" applyFont="1" applyFill="1"/>
    <xf numFmtId="165" fontId="3" fillId="0" borderId="1" xfId="1" applyNumberFormat="1" applyFont="1" applyFill="1" applyBorder="1" applyAlignment="1" applyProtection="1"/>
    <xf numFmtId="164" fontId="6" fillId="0" borderId="0" xfId="2" applyNumberFormat="1" applyFont="1"/>
    <xf numFmtId="0" fontId="3" fillId="4" borderId="1" xfId="2" applyFont="1" applyFill="1" applyBorder="1" applyAlignment="1"/>
    <xf numFmtId="0" fontId="3" fillId="0" borderId="1" xfId="2" applyFont="1" applyBorder="1" applyAlignment="1"/>
    <xf numFmtId="165" fontId="3" fillId="5" borderId="1" xfId="1" applyNumberFormat="1" applyFont="1" applyFill="1" applyBorder="1" applyAlignment="1" applyProtection="1"/>
    <xf numFmtId="165" fontId="8" fillId="0" borderId="1" xfId="1" applyNumberFormat="1" applyFont="1" applyFill="1" applyBorder="1" applyAlignment="1" applyProtection="1"/>
    <xf numFmtId="3" fontId="3" fillId="0" borderId="1" xfId="3" applyNumberFormat="1" applyFont="1" applyFill="1" applyBorder="1" applyAlignment="1" applyProtection="1"/>
    <xf numFmtId="0" fontId="3" fillId="3" borderId="0" xfId="2" applyFont="1" applyFill="1" applyAlignment="1"/>
    <xf numFmtId="0" fontId="3" fillId="0" borderId="0" xfId="2" applyFont="1" applyAlignment="1"/>
    <xf numFmtId="165" fontId="8" fillId="0" borderId="1" xfId="1" applyNumberFormat="1" applyFont="1" applyFill="1" applyBorder="1" applyAlignment="1" applyProtection="1">
      <alignment horizontal="center"/>
    </xf>
    <xf numFmtId="165" fontId="3" fillId="0" borderId="1" xfId="1" applyNumberFormat="1" applyFont="1" applyFill="1" applyBorder="1" applyAlignment="1" applyProtection="1">
      <alignment horizontal="center"/>
    </xf>
    <xf numFmtId="0" fontId="4" fillId="0" borderId="0" xfId="2" applyFont="1"/>
    <xf numFmtId="4" fontId="4" fillId="0" borderId="0" xfId="2" applyNumberFormat="1" applyFont="1"/>
    <xf numFmtId="0" fontId="9" fillId="4" borderId="1" xfId="2" applyFont="1" applyFill="1" applyBorder="1" applyAlignment="1"/>
    <xf numFmtId="0" fontId="3" fillId="0" borderId="1" xfId="2" applyFont="1" applyBorder="1" applyAlignment="1">
      <alignment horizontal="center" vertical="center"/>
    </xf>
    <xf numFmtId="0" fontId="3" fillId="5" borderId="0" xfId="2" applyFont="1" applyFill="1"/>
    <xf numFmtId="0" fontId="10" fillId="6" borderId="0" xfId="2" applyFont="1" applyFill="1"/>
    <xf numFmtId="0" fontId="10" fillId="7" borderId="0" xfId="2" applyFont="1" applyFill="1"/>
    <xf numFmtId="165" fontId="3" fillId="0" borderId="0" xfId="3" applyNumberFormat="1" applyFont="1" applyFill="1" applyBorder="1" applyAlignment="1" applyProtection="1"/>
    <xf numFmtId="165" fontId="5" fillId="0" borderId="0" xfId="3" applyNumberFormat="1" applyFont="1" applyFill="1" applyBorder="1" applyAlignment="1" applyProtection="1"/>
    <xf numFmtId="165" fontId="3" fillId="0" borderId="0" xfId="1" applyNumberFormat="1" applyFont="1" applyFill="1" applyBorder="1" applyAlignment="1" applyProtection="1"/>
    <xf numFmtId="49" fontId="7" fillId="0" borderId="1" xfId="2" applyNumberFormat="1" applyFont="1" applyBorder="1" applyAlignment="1">
      <alignment horizontal="center" vertical="center"/>
    </xf>
    <xf numFmtId="0" fontId="3" fillId="4" borderId="1" xfId="2" applyFont="1" applyFill="1" applyBorder="1"/>
    <xf numFmtId="165" fontId="10" fillId="7" borderId="1" xfId="1" applyNumberFormat="1" applyFont="1" applyFill="1" applyBorder="1" applyAlignment="1" applyProtection="1"/>
    <xf numFmtId="0" fontId="3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165" fontId="4" fillId="0" borderId="1" xfId="1" applyNumberFormat="1" applyFont="1" applyFill="1" applyBorder="1" applyAlignment="1" applyProtection="1"/>
    <xf numFmtId="0" fontId="3" fillId="0" borderId="1" xfId="2" applyFont="1" applyFill="1" applyBorder="1"/>
    <xf numFmtId="0" fontId="3" fillId="8" borderId="1" xfId="2" applyFont="1" applyFill="1" applyBorder="1"/>
    <xf numFmtId="2" fontId="3" fillId="0" borderId="0" xfId="2" applyNumberFormat="1" applyFont="1"/>
    <xf numFmtId="0" fontId="3" fillId="0" borderId="0" xfId="2" applyNumberFormat="1" applyFont="1"/>
    <xf numFmtId="165" fontId="3" fillId="5" borderId="0" xfId="1" applyNumberFormat="1" applyFont="1" applyFill="1" applyBorder="1" applyAlignment="1" applyProtection="1"/>
    <xf numFmtId="165" fontId="10" fillId="6" borderId="0" xfId="1" applyNumberFormat="1" applyFont="1" applyFill="1" applyBorder="1" applyAlignment="1" applyProtection="1"/>
    <xf numFmtId="165" fontId="10" fillId="7" borderId="0" xfId="1" applyNumberFormat="1" applyFont="1" applyFill="1" applyBorder="1" applyAlignment="1" applyProtection="1"/>
    <xf numFmtId="165" fontId="10" fillId="9" borderId="0" xfId="1" applyNumberFormat="1" applyFont="1" applyFill="1" applyBorder="1" applyAlignment="1" applyProtection="1"/>
    <xf numFmtId="43" fontId="3" fillId="0" borderId="2" xfId="1" applyFont="1" applyFill="1" applyBorder="1" applyAlignment="1" applyProtection="1"/>
    <xf numFmtId="0" fontId="3" fillId="10" borderId="1" xfId="2" applyFont="1" applyFill="1" applyBorder="1"/>
    <xf numFmtId="165" fontId="10" fillId="6" borderId="1" xfId="1" applyNumberFormat="1" applyFont="1" applyFill="1" applyBorder="1" applyAlignment="1" applyProtection="1"/>
    <xf numFmtId="0" fontId="3" fillId="0" borderId="0" xfId="2" applyFont="1" applyFill="1"/>
    <xf numFmtId="165" fontId="10" fillId="0" borderId="0" xfId="3" applyNumberFormat="1" applyFont="1" applyFill="1" applyBorder="1" applyAlignment="1" applyProtection="1"/>
    <xf numFmtId="0" fontId="11" fillId="0" borderId="0" xfId="2" applyFont="1" applyFill="1"/>
    <xf numFmtId="165" fontId="5" fillId="5" borderId="0" xfId="0" applyNumberFormat="1" applyFont="1" applyFill="1"/>
    <xf numFmtId="165" fontId="5" fillId="0" borderId="0" xfId="0" applyNumberFormat="1" applyFont="1"/>
    <xf numFmtId="165" fontId="3" fillId="0" borderId="0" xfId="2" applyNumberFormat="1" applyFont="1"/>
    <xf numFmtId="14" fontId="11" fillId="0" borderId="0" xfId="2" applyNumberFormat="1" applyFont="1" applyFill="1"/>
    <xf numFmtId="165" fontId="10" fillId="6" borderId="0" xfId="0" applyNumberFormat="1" applyFont="1" applyFill="1"/>
    <xf numFmtId="165" fontId="10" fillId="7" borderId="0" xfId="0" applyNumberFormat="1" applyFont="1" applyFill="1"/>
    <xf numFmtId="165" fontId="5" fillId="0" borderId="0" xfId="0" applyNumberFormat="1" applyFont="1" applyFill="1"/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/>
    <xf numFmtId="0" fontId="7" fillId="0" borderId="1" xfId="2" applyFont="1" applyFill="1" applyBorder="1" applyAlignment="1">
      <alignment horizontal="left"/>
    </xf>
    <xf numFmtId="0" fontId="7" fillId="0" borderId="1" xfId="2" applyFont="1" applyFill="1" applyBorder="1" applyAlignment="1">
      <alignment horizontal="center"/>
    </xf>
    <xf numFmtId="165" fontId="7" fillId="0" borderId="1" xfId="1" applyNumberFormat="1" applyFont="1" applyFill="1" applyBorder="1" applyAlignment="1" applyProtection="1"/>
    <xf numFmtId="165" fontId="7" fillId="0" borderId="1" xfId="3" applyNumberFormat="1" applyFont="1" applyFill="1" applyBorder="1" applyAlignment="1" applyProtection="1"/>
    <xf numFmtId="165" fontId="12" fillId="9" borderId="3" xfId="0" applyNumberFormat="1" applyFont="1" applyFill="1" applyBorder="1"/>
    <xf numFmtId="0" fontId="3" fillId="11" borderId="1" xfId="2" applyFont="1" applyFill="1" applyBorder="1"/>
    <xf numFmtId="0" fontId="3" fillId="11" borderId="1" xfId="2" applyFont="1" applyFill="1" applyBorder="1" applyAlignment="1">
      <alignment horizontal="center"/>
    </xf>
    <xf numFmtId="165" fontId="12" fillId="9" borderId="1" xfId="1" applyNumberFormat="1" applyFont="1" applyFill="1" applyBorder="1" applyAlignment="1" applyProtection="1"/>
    <xf numFmtId="165" fontId="3" fillId="11" borderId="1" xfId="1" applyNumberFormat="1" applyFont="1" applyFill="1" applyBorder="1" applyAlignment="1" applyProtection="1"/>
    <xf numFmtId="3" fontId="3" fillId="11" borderId="1" xfId="3" applyNumberFormat="1" applyFont="1" applyFill="1" applyBorder="1" applyAlignment="1" applyProtection="1"/>
    <xf numFmtId="165" fontId="7" fillId="3" borderId="0" xfId="3" applyNumberFormat="1" applyFont="1" applyFill="1" applyBorder="1" applyAlignment="1" applyProtection="1"/>
    <xf numFmtId="0" fontId="7" fillId="0" borderId="0" xfId="2" applyFont="1" applyFill="1"/>
    <xf numFmtId="165" fontId="3" fillId="0" borderId="1" xfId="3" applyNumberFormat="1" applyFont="1" applyFill="1" applyBorder="1" applyAlignment="1" applyProtection="1"/>
    <xf numFmtId="165" fontId="3" fillId="0" borderId="1" xfId="2" applyNumberFormat="1" applyFont="1" applyBorder="1"/>
    <xf numFmtId="14" fontId="4" fillId="0" borderId="0" xfId="2" applyNumberFormat="1" applyFont="1" applyFill="1"/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13" fillId="0" borderId="1" xfId="2" applyFont="1" applyBorder="1"/>
    <xf numFmtId="0" fontId="13" fillId="0" borderId="1" xfId="2" applyFont="1" applyBorder="1" applyAlignment="1">
      <alignment horizontal="left"/>
    </xf>
    <xf numFmtId="0" fontId="13" fillId="0" borderId="1" xfId="2" applyFont="1" applyBorder="1" applyAlignment="1">
      <alignment horizontal="center"/>
    </xf>
    <xf numFmtId="165" fontId="13" fillId="0" borderId="1" xfId="1" applyNumberFormat="1" applyFont="1" applyFill="1" applyBorder="1" applyAlignment="1" applyProtection="1"/>
    <xf numFmtId="0" fontId="11" fillId="0" borderId="0" xfId="2" applyFont="1" applyFill="1" applyAlignment="1">
      <alignment horizontal="left"/>
    </xf>
    <xf numFmtId="14" fontId="11" fillId="0" borderId="0" xfId="2" applyNumberFormat="1" applyFont="1" applyFill="1" applyAlignment="1">
      <alignment horizontal="left"/>
    </xf>
    <xf numFmtId="14" fontId="11" fillId="0" borderId="0" xfId="2" applyNumberFormat="1" applyFont="1" applyFill="1" applyAlignment="1">
      <alignment horizontal="center"/>
    </xf>
    <xf numFmtId="0" fontId="11" fillId="0" borderId="0" xfId="2" applyFont="1" applyFill="1" applyAlignment="1">
      <alignment horizontal="center"/>
    </xf>
    <xf numFmtId="4" fontId="7" fillId="0" borderId="0" xfId="2" applyNumberFormat="1" applyFont="1" applyFill="1"/>
    <xf numFmtId="0" fontId="4" fillId="10" borderId="1" xfId="2" applyFont="1" applyFill="1" applyBorder="1"/>
    <xf numFmtId="0" fontId="3" fillId="10" borderId="1" xfId="2" applyFont="1" applyFill="1" applyBorder="1" applyAlignment="1">
      <alignment horizontal="center"/>
    </xf>
    <xf numFmtId="165" fontId="3" fillId="3" borderId="0" xfId="2" applyNumberFormat="1" applyFont="1" applyFill="1"/>
    <xf numFmtId="4" fontId="3" fillId="0" borderId="0" xfId="2" applyNumberFormat="1" applyFont="1" applyFill="1"/>
    <xf numFmtId="0" fontId="13" fillId="0" borderId="0" xfId="2" applyFont="1"/>
    <xf numFmtId="0" fontId="13" fillId="3" borderId="0" xfId="2" applyFont="1" applyFill="1"/>
    <xf numFmtId="165" fontId="4" fillId="12" borderId="0" xfId="0" applyNumberFormat="1" applyFont="1" applyFill="1"/>
    <xf numFmtId="165" fontId="14" fillId="0" borderId="0" xfId="0" applyNumberFormat="1" applyFont="1"/>
    <xf numFmtId="165" fontId="7" fillId="0" borderId="0" xfId="2" applyNumberFormat="1" applyFont="1" applyFill="1"/>
    <xf numFmtId="14" fontId="3" fillId="0" borderId="0" xfId="2" applyNumberFormat="1" applyFont="1" applyFill="1"/>
    <xf numFmtId="43" fontId="5" fillId="0" borderId="0" xfId="1" applyFont="1"/>
    <xf numFmtId="0" fontId="7" fillId="0" borderId="0" xfId="0" applyFont="1" applyFill="1"/>
    <xf numFmtId="165" fontId="4" fillId="13" borderId="1" xfId="1" applyNumberFormat="1" applyFont="1" applyFill="1" applyBorder="1" applyAlignment="1" applyProtection="1"/>
    <xf numFmtId="165" fontId="10" fillId="14" borderId="0" xfId="0" applyNumberFormat="1" applyFont="1" applyFill="1"/>
    <xf numFmtId="43" fontId="3" fillId="0" borderId="0" xfId="1" applyFont="1" applyFill="1" applyBorder="1" applyAlignment="1" applyProtection="1"/>
    <xf numFmtId="0" fontId="13" fillId="0" borderId="0" xfId="0" applyFont="1"/>
    <xf numFmtId="4" fontId="13" fillId="0" borderId="0" xfId="2" applyNumberFormat="1" applyFont="1"/>
    <xf numFmtId="4" fontId="3" fillId="0" borderId="1" xfId="2" applyNumberFormat="1" applyFont="1" applyBorder="1"/>
    <xf numFmtId="165" fontId="8" fillId="0" borderId="1" xfId="3" applyNumberFormat="1" applyFont="1" applyFill="1" applyBorder="1" applyAlignment="1" applyProtection="1"/>
    <xf numFmtId="165" fontId="3" fillId="13" borderId="1" xfId="1" applyNumberFormat="1" applyFont="1" applyFill="1" applyBorder="1" applyAlignment="1" applyProtection="1"/>
    <xf numFmtId="0" fontId="4" fillId="3" borderId="0" xfId="2" applyFont="1" applyFill="1"/>
    <xf numFmtId="43" fontId="3" fillId="0" borderId="0" xfId="1" applyFont="1"/>
    <xf numFmtId="165" fontId="3" fillId="4" borderId="1" xfId="1" applyNumberFormat="1" applyFont="1" applyFill="1" applyBorder="1" applyAlignment="1" applyProtection="1"/>
    <xf numFmtId="165" fontId="3" fillId="4" borderId="1" xfId="3" applyNumberFormat="1" applyFont="1" applyFill="1" applyBorder="1" applyAlignment="1" applyProtection="1"/>
    <xf numFmtId="4" fontId="5" fillId="0" borderId="0" xfId="0" applyNumberFormat="1" applyFont="1"/>
    <xf numFmtId="165" fontId="4" fillId="15" borderId="0" xfId="0" applyNumberFormat="1" applyFont="1" applyFill="1"/>
    <xf numFmtId="165" fontId="4" fillId="0" borderId="0" xfId="0" applyNumberFormat="1" applyFont="1"/>
    <xf numFmtId="4" fontId="5" fillId="0" borderId="1" xfId="0" applyNumberFormat="1" applyFont="1" applyBorder="1"/>
    <xf numFmtId="165" fontId="8" fillId="0" borderId="0" xfId="3" applyNumberFormat="1" applyFont="1" applyFill="1" applyBorder="1" applyAlignment="1" applyProtection="1"/>
    <xf numFmtId="49" fontId="7" fillId="0" borderId="0" xfId="2" applyNumberFormat="1" applyFont="1" applyAlignment="1">
      <alignment horizontal="center" vertical="center"/>
    </xf>
    <xf numFmtId="0" fontId="3" fillId="10" borderId="4" xfId="2" applyFont="1" applyFill="1" applyBorder="1"/>
    <xf numFmtId="0" fontId="3" fillId="0" borderId="0" xfId="2" applyFont="1" applyAlignment="1">
      <alignment horizontal="left"/>
    </xf>
    <xf numFmtId="0" fontId="13" fillId="0" borderId="0" xfId="2" applyFont="1" applyAlignment="1">
      <alignment horizontal="center"/>
    </xf>
    <xf numFmtId="165" fontId="7" fillId="0" borderId="0" xfId="3" applyNumberFormat="1" applyFont="1" applyFill="1" applyBorder="1" applyAlignment="1" applyProtection="1"/>
    <xf numFmtId="165" fontId="13" fillId="0" borderId="0" xfId="1" applyNumberFormat="1" applyFont="1" applyFill="1" applyBorder="1" applyAlignment="1" applyProtection="1"/>
    <xf numFmtId="4" fontId="5" fillId="0" borderId="0" xfId="0" applyNumberFormat="1" applyFont="1" applyFill="1"/>
    <xf numFmtId="165" fontId="3" fillId="0" borderId="0" xfId="3" applyNumberFormat="1" applyFont="1"/>
    <xf numFmtId="165" fontId="10" fillId="16" borderId="0" xfId="0" applyNumberFormat="1" applyFont="1" applyFill="1"/>
    <xf numFmtId="165" fontId="10" fillId="17" borderId="0" xfId="0" applyNumberFormat="1" applyFont="1" applyFill="1"/>
    <xf numFmtId="165" fontId="8" fillId="0" borderId="0" xfId="0" applyNumberFormat="1" applyFont="1" applyFill="1"/>
    <xf numFmtId="165" fontId="4" fillId="0" borderId="0" xfId="1" applyNumberFormat="1" applyFont="1" applyFill="1" applyBorder="1" applyAlignment="1" applyProtection="1"/>
    <xf numFmtId="165" fontId="12" fillId="9" borderId="0" xfId="1" applyNumberFormat="1" applyFont="1" applyFill="1" applyBorder="1" applyAlignment="1" applyProtection="1"/>
    <xf numFmtId="0" fontId="5" fillId="0" borderId="0" xfId="0" applyFont="1" applyFill="1"/>
    <xf numFmtId="0" fontId="5" fillId="2" borderId="0" xfId="0" applyFont="1" applyFill="1"/>
    <xf numFmtId="166" fontId="3" fillId="0" borderId="0" xfId="2" applyNumberFormat="1" applyFont="1"/>
    <xf numFmtId="43" fontId="11" fillId="0" borderId="0" xfId="1" applyFont="1" applyFill="1" applyAlignment="1">
      <alignment horizontal="center"/>
    </xf>
    <xf numFmtId="4" fontId="11" fillId="0" borderId="0" xfId="2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4" fontId="7" fillId="0" borderId="0" xfId="0" applyNumberFormat="1" applyFont="1" applyFill="1"/>
    <xf numFmtId="4" fontId="3" fillId="0" borderId="0" xfId="2" applyNumberFormat="1" applyFont="1" applyFill="1" applyAlignment="1"/>
    <xf numFmtId="165" fontId="3" fillId="18" borderId="0" xfId="3" applyNumberFormat="1" applyFont="1" applyFill="1" applyBorder="1" applyAlignment="1" applyProtection="1"/>
    <xf numFmtId="165" fontId="3" fillId="18" borderId="0" xfId="3" applyNumberFormat="1" applyFont="1" applyFill="1"/>
    <xf numFmtId="0" fontId="3" fillId="0" borderId="0" xfId="2" applyFont="1" applyFill="1" applyAlignment="1"/>
    <xf numFmtId="0" fontId="8" fillId="0" borderId="0" xfId="0" applyFont="1"/>
    <xf numFmtId="0" fontId="3" fillId="0" borderId="0" xfId="2" applyFont="1" applyAlignment="1">
      <alignment horizontal="right"/>
    </xf>
    <xf numFmtId="43" fontId="3" fillId="18" borderId="0" xfId="1" applyFont="1" applyFill="1" applyBorder="1" applyAlignment="1" applyProtection="1"/>
    <xf numFmtId="4" fontId="3" fillId="0" borderId="0" xfId="2" applyNumberFormat="1" applyFont="1" applyFill="1" applyAlignment="1">
      <alignment horizontal="left"/>
    </xf>
    <xf numFmtId="0" fontId="3" fillId="0" borderId="0" xfId="2" applyFont="1" applyFill="1" applyAlignment="1">
      <alignment horizontal="left"/>
    </xf>
    <xf numFmtId="165" fontId="10" fillId="0" borderId="0" xfId="0" applyNumberFormat="1" applyFont="1" applyFill="1"/>
    <xf numFmtId="165" fontId="4" fillId="0" borderId="0" xfId="3" applyNumberFormat="1" applyFont="1" applyFill="1" applyBorder="1" applyAlignment="1" applyProtection="1"/>
    <xf numFmtId="49" fontId="7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3" fontId="5" fillId="0" borderId="0" xfId="0" applyNumberFormat="1" applyFont="1"/>
    <xf numFmtId="49" fontId="7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3" fontId="5" fillId="0" borderId="0" xfId="1" applyFont="1" applyFill="1"/>
    <xf numFmtId="49" fontId="7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3" fontId="5" fillId="0" borderId="0" xfId="1" applyFont="1" applyFill="1" applyBorder="1" applyAlignment="1" applyProtection="1"/>
    <xf numFmtId="43" fontId="3" fillId="0" borderId="0" xfId="1" applyFont="1" applyAlignment="1"/>
    <xf numFmtId="0" fontId="4" fillId="0" borderId="0" xfId="2" applyFont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8"/>
  <sheetViews>
    <sheetView topLeftCell="A28" workbookViewId="0">
      <selection activeCell="R128" sqref="R128"/>
    </sheetView>
  </sheetViews>
  <sheetFormatPr baseColWidth="10" defaultRowHeight="11.25" x14ac:dyDescent="0.2"/>
  <cols>
    <col min="1" max="1" width="2.7109375" style="6" bestFit="1" customWidth="1"/>
    <col min="2" max="2" width="43.28515625" style="6" bestFit="1" customWidth="1"/>
    <col min="3" max="3" width="9.85546875" style="6" bestFit="1" customWidth="1"/>
    <col min="4" max="4" width="35.42578125" style="6" bestFit="1" customWidth="1"/>
    <col min="5" max="5" width="6.7109375" style="6" bestFit="1" customWidth="1"/>
    <col min="6" max="8" width="11.140625" style="6" bestFit="1" customWidth="1"/>
    <col min="9" max="9" width="6.7109375" style="6" customWidth="1"/>
    <col min="10" max="10" width="7.5703125" style="6" customWidth="1"/>
    <col min="11" max="11" width="5.5703125" style="133" customWidth="1"/>
    <col min="12" max="12" width="11.42578125" style="6"/>
    <col min="13" max="13" width="34.140625" style="6" customWidth="1"/>
    <col min="14" max="14" width="11.140625" style="6" bestFit="1" customWidth="1"/>
    <col min="15" max="15" width="11.5703125" style="6" bestFit="1" customWidth="1"/>
    <col min="16" max="17" width="11.140625" style="6" bestFit="1" customWidth="1"/>
    <col min="18" max="18" width="17.42578125" style="6" bestFit="1" customWidth="1"/>
    <col min="19" max="19" width="9.85546875" style="6" bestFit="1" customWidth="1"/>
    <col min="20" max="21" width="11.140625" style="6" bestFit="1" customWidth="1"/>
    <col min="22" max="16384" width="11.42578125" style="6"/>
  </cols>
  <sheetData>
    <row r="1" spans="1:25" x14ac:dyDescent="0.2">
      <c r="A1" s="1"/>
      <c r="B1" s="2" t="s">
        <v>0</v>
      </c>
      <c r="C1" s="1"/>
      <c r="D1" s="1"/>
      <c r="E1" s="1"/>
      <c r="F1" s="1"/>
      <c r="G1" s="1" t="s">
        <v>1</v>
      </c>
      <c r="H1" s="1"/>
      <c r="I1" s="1"/>
      <c r="J1" s="1"/>
      <c r="K1" s="3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</row>
    <row r="2" spans="1:25" x14ac:dyDescent="0.2">
      <c r="A2" s="1"/>
      <c r="B2" s="2" t="s">
        <v>2</v>
      </c>
      <c r="C2" s="1"/>
      <c r="D2" s="1"/>
      <c r="E2" s="1"/>
      <c r="F2" s="1"/>
      <c r="G2" s="1"/>
      <c r="H2" s="1"/>
      <c r="I2" s="1"/>
      <c r="J2" s="1"/>
      <c r="K2" s="3"/>
      <c r="L2" s="4"/>
      <c r="M2" s="7" t="s">
        <v>3</v>
      </c>
      <c r="N2" s="7"/>
      <c r="O2" s="7"/>
      <c r="P2" s="7"/>
      <c r="Q2" s="7"/>
      <c r="R2" s="7"/>
      <c r="S2" s="4"/>
      <c r="T2" s="5"/>
      <c r="U2" s="4"/>
      <c r="V2" s="4"/>
      <c r="W2" s="4"/>
      <c r="X2" s="4"/>
      <c r="Y2" s="4"/>
    </row>
    <row r="3" spans="1:25" x14ac:dyDescent="0.2">
      <c r="A3" s="8"/>
      <c r="B3" s="9">
        <v>42736</v>
      </c>
      <c r="C3" s="1"/>
      <c r="D3" s="1"/>
      <c r="E3" s="10"/>
      <c r="F3" s="11" t="s">
        <v>4</v>
      </c>
      <c r="G3" s="11" t="s">
        <v>5</v>
      </c>
      <c r="H3" s="11" t="s">
        <v>6</v>
      </c>
      <c r="I3" s="12"/>
      <c r="J3" s="1"/>
      <c r="K3" s="13"/>
      <c r="L3" s="4"/>
      <c r="M3" s="7" t="s">
        <v>7</v>
      </c>
      <c r="N3" s="7"/>
      <c r="O3" s="7"/>
      <c r="P3" s="7"/>
      <c r="Q3" s="7"/>
      <c r="R3" s="7"/>
      <c r="S3" s="4"/>
      <c r="T3" s="5"/>
      <c r="U3" s="4"/>
      <c r="V3" s="4"/>
      <c r="W3" s="4"/>
      <c r="X3" s="4"/>
      <c r="Y3" s="4"/>
    </row>
    <row r="4" spans="1:25" x14ac:dyDescent="0.2">
      <c r="A4" s="1"/>
      <c r="B4" s="1"/>
      <c r="C4" s="1"/>
      <c r="D4" s="1"/>
      <c r="E4" s="1"/>
      <c r="F4" s="1"/>
      <c r="G4" s="1"/>
      <c r="H4" s="14"/>
      <c r="I4" s="1"/>
      <c r="J4" s="1"/>
      <c r="K4" s="3"/>
      <c r="L4" s="4"/>
      <c r="M4" s="15">
        <v>42736</v>
      </c>
      <c r="N4" s="7"/>
      <c r="O4" s="7"/>
      <c r="P4" s="7"/>
      <c r="Q4" s="7"/>
      <c r="R4" s="7"/>
      <c r="S4" s="4"/>
      <c r="T4" s="5"/>
      <c r="U4" s="4"/>
      <c r="V4" s="4"/>
      <c r="W4" s="4"/>
      <c r="X4" s="4"/>
      <c r="Y4" s="4"/>
    </row>
    <row r="5" spans="1:25" x14ac:dyDescent="0.2">
      <c r="A5" s="8" t="s">
        <v>8</v>
      </c>
      <c r="B5" s="16" t="s">
        <v>9</v>
      </c>
      <c r="C5" s="17" t="s">
        <v>10</v>
      </c>
      <c r="D5" s="17" t="s">
        <v>11</v>
      </c>
      <c r="E5" s="173">
        <v>721</v>
      </c>
      <c r="F5" s="18">
        <f>+O36-N36</f>
        <v>721351.02</v>
      </c>
      <c r="G5" s="19">
        <f>+P77</f>
        <v>77963.48000000001</v>
      </c>
      <c r="H5" s="14"/>
      <c r="I5" s="20"/>
      <c r="J5" s="17"/>
      <c r="K5" s="21"/>
      <c r="L5" s="22"/>
      <c r="M5" s="7" t="s">
        <v>12</v>
      </c>
      <c r="N5" s="7"/>
      <c r="O5" s="7"/>
      <c r="P5" s="7"/>
      <c r="Q5" s="7"/>
      <c r="R5" s="7"/>
      <c r="S5" s="4"/>
      <c r="T5" s="5"/>
      <c r="U5" s="4"/>
      <c r="V5" s="4"/>
      <c r="W5" s="22"/>
      <c r="X5" s="22"/>
      <c r="Y5" s="22"/>
    </row>
    <row r="6" spans="1:25" x14ac:dyDescent="0.2">
      <c r="A6" s="8"/>
      <c r="B6" s="16" t="s">
        <v>9</v>
      </c>
      <c r="C6" s="17" t="s">
        <v>13</v>
      </c>
      <c r="D6" s="17" t="s">
        <v>14</v>
      </c>
      <c r="E6" s="173"/>
      <c r="F6" s="18">
        <f>+O40-N40</f>
        <v>4741.3999999999996</v>
      </c>
      <c r="G6" s="23">
        <f>+P81</f>
        <v>596.73999999999978</v>
      </c>
      <c r="H6" s="14"/>
      <c r="I6" s="20"/>
      <c r="J6" s="17"/>
      <c r="K6" s="21"/>
      <c r="L6" s="22"/>
      <c r="M6" s="4"/>
      <c r="N6" s="4"/>
      <c r="O6" s="4"/>
      <c r="P6" s="4"/>
      <c r="Q6" s="4"/>
      <c r="R6" s="4"/>
      <c r="S6" s="4"/>
      <c r="T6" s="5"/>
      <c r="U6" s="4"/>
      <c r="V6" s="4"/>
      <c r="W6" s="22"/>
      <c r="X6" s="22"/>
      <c r="Y6" s="22"/>
    </row>
    <row r="7" spans="1:25" x14ac:dyDescent="0.2">
      <c r="A7" s="8"/>
      <c r="B7" s="16" t="s">
        <v>9</v>
      </c>
      <c r="C7" s="17" t="s">
        <v>15</v>
      </c>
      <c r="D7" s="17" t="s">
        <v>16</v>
      </c>
      <c r="E7" s="173"/>
      <c r="F7" s="24">
        <f>+O43-N43</f>
        <v>-150.72000000000003</v>
      </c>
      <c r="G7" s="23">
        <f>+N84-O84</f>
        <v>0</v>
      </c>
      <c r="H7" s="14"/>
      <c r="I7" s="20"/>
      <c r="J7" s="17"/>
      <c r="K7" s="21"/>
      <c r="L7" s="22"/>
      <c r="M7" s="4"/>
      <c r="N7" s="25" t="s">
        <v>17</v>
      </c>
      <c r="O7" s="25" t="s">
        <v>18</v>
      </c>
      <c r="P7" s="25" t="s">
        <v>19</v>
      </c>
      <c r="Q7" s="25" t="s">
        <v>20</v>
      </c>
      <c r="R7" s="25" t="s">
        <v>21</v>
      </c>
      <c r="S7" s="25" t="s">
        <v>22</v>
      </c>
      <c r="T7" s="25" t="s">
        <v>23</v>
      </c>
      <c r="U7" s="25" t="s">
        <v>24</v>
      </c>
      <c r="V7" s="26"/>
      <c r="W7" s="25"/>
      <c r="X7" s="22"/>
      <c r="Y7" s="22"/>
    </row>
    <row r="8" spans="1:25" x14ac:dyDescent="0.2">
      <c r="A8" s="8"/>
      <c r="B8" s="16" t="s">
        <v>9</v>
      </c>
      <c r="C8" s="17" t="s">
        <v>25</v>
      </c>
      <c r="D8" s="17" t="s">
        <v>26</v>
      </c>
      <c r="E8" s="173"/>
      <c r="F8" s="24">
        <v>0</v>
      </c>
      <c r="G8" s="23">
        <f>+P110</f>
        <v>35893.360000000001</v>
      </c>
      <c r="H8" s="14"/>
      <c r="I8" s="20"/>
      <c r="J8" s="17"/>
      <c r="K8" s="21"/>
      <c r="L8" s="22"/>
      <c r="M8" s="4"/>
      <c r="N8" s="4"/>
      <c r="O8" s="4"/>
      <c r="P8" s="4"/>
      <c r="Q8" s="4"/>
      <c r="R8" s="4"/>
      <c r="S8" s="4"/>
      <c r="T8" s="4"/>
      <c r="U8" s="4"/>
      <c r="V8" s="5"/>
      <c r="W8" s="4"/>
      <c r="X8" s="22"/>
      <c r="Y8" s="22"/>
    </row>
    <row r="9" spans="1:25" x14ac:dyDescent="0.2">
      <c r="A9" s="8" t="s">
        <v>27</v>
      </c>
      <c r="B9" s="27" t="s">
        <v>28</v>
      </c>
      <c r="C9" s="17" t="s">
        <v>29</v>
      </c>
      <c r="D9" s="17" t="s">
        <v>30</v>
      </c>
      <c r="E9" s="28">
        <v>226</v>
      </c>
      <c r="F9" s="18">
        <f>+O50-N50</f>
        <v>55493.7</v>
      </c>
      <c r="G9" s="23">
        <f>+P90</f>
        <v>10542.59</v>
      </c>
      <c r="H9" s="14"/>
      <c r="I9" s="20"/>
      <c r="J9" s="17"/>
      <c r="K9" s="21"/>
      <c r="L9" s="22"/>
      <c r="M9" s="22"/>
      <c r="N9" s="29"/>
      <c r="O9" s="30"/>
      <c r="P9" s="31"/>
      <c r="Q9" s="4"/>
      <c r="R9" s="4"/>
      <c r="S9" s="4"/>
      <c r="T9" s="4"/>
      <c r="U9" s="4"/>
      <c r="V9" s="5"/>
      <c r="W9" s="4"/>
      <c r="X9" s="22"/>
      <c r="Y9" s="22"/>
    </row>
    <row r="10" spans="1:25" x14ac:dyDescent="0.2">
      <c r="A10" s="8" t="s">
        <v>31</v>
      </c>
      <c r="B10" s="16" t="s">
        <v>32</v>
      </c>
      <c r="C10" s="17" t="s">
        <v>33</v>
      </c>
      <c r="D10" s="17" t="s">
        <v>34</v>
      </c>
      <c r="E10" s="28">
        <v>56</v>
      </c>
      <c r="F10" s="18">
        <f>+O55-N55</f>
        <v>10953.9</v>
      </c>
      <c r="G10" s="23">
        <f>+P95</f>
        <v>6441.4399999999987</v>
      </c>
      <c r="H10" s="14"/>
      <c r="I10" s="20"/>
      <c r="J10" s="17"/>
      <c r="K10" s="21"/>
      <c r="L10" s="4">
        <v>218</v>
      </c>
      <c r="M10" s="4" t="s">
        <v>35</v>
      </c>
      <c r="N10" s="32">
        <v>55668.3</v>
      </c>
      <c r="O10" s="33">
        <v>250121</v>
      </c>
      <c r="P10" s="32">
        <v>110</v>
      </c>
      <c r="Q10" s="32">
        <v>144.38999999999999</v>
      </c>
      <c r="R10" s="34">
        <f>+SUM(N10:Q10)</f>
        <v>306043.69</v>
      </c>
      <c r="S10" s="34">
        <f>+R10*0.16</f>
        <v>48966.990400000002</v>
      </c>
      <c r="T10" s="34">
        <f t="shared" ref="T10:T16" si="0">+R10+S10</f>
        <v>355010.68040000001</v>
      </c>
      <c r="U10" s="32">
        <v>260.3</v>
      </c>
      <c r="V10" s="4"/>
      <c r="W10" s="22"/>
      <c r="X10" s="22"/>
      <c r="Y10" s="22"/>
    </row>
    <row r="11" spans="1:25" x14ac:dyDescent="0.2">
      <c r="A11" s="8" t="s">
        <v>36</v>
      </c>
      <c r="B11" s="16" t="s">
        <v>37</v>
      </c>
      <c r="C11" s="17" t="s">
        <v>38</v>
      </c>
      <c r="D11" s="17" t="s">
        <v>39</v>
      </c>
      <c r="E11" s="28">
        <v>27</v>
      </c>
      <c r="F11" s="18">
        <f>+O60-N60</f>
        <v>60431.25</v>
      </c>
      <c r="G11" s="19">
        <f>+P100</f>
        <v>25157.510000000009</v>
      </c>
      <c r="H11" s="14"/>
      <c r="I11" s="20"/>
      <c r="J11" s="17"/>
      <c r="K11" s="21"/>
      <c r="L11" s="4">
        <v>16</v>
      </c>
      <c r="M11" s="4" t="s">
        <v>40</v>
      </c>
      <c r="N11" s="32">
        <v>3920</v>
      </c>
      <c r="O11" s="32">
        <v>509120.21</v>
      </c>
      <c r="P11" s="32">
        <v>126264.78</v>
      </c>
      <c r="Q11" s="32">
        <v>41.44</v>
      </c>
      <c r="R11" s="34">
        <f t="shared" ref="R11:R16" si="1">+SUM(N11:Q11)</f>
        <v>639346.42999999993</v>
      </c>
      <c r="S11" s="34">
        <f t="shared" ref="S11:S16" si="2">+R11*0.16</f>
        <v>102295.42879999999</v>
      </c>
      <c r="T11" s="34">
        <f t="shared" si="0"/>
        <v>741641.85879999993</v>
      </c>
      <c r="U11" s="32">
        <v>43</v>
      </c>
      <c r="V11" s="4"/>
      <c r="W11" s="22"/>
      <c r="X11" s="22"/>
      <c r="Y11" s="22"/>
    </row>
    <row r="12" spans="1:25" x14ac:dyDescent="0.2">
      <c r="A12" s="172"/>
      <c r="B12" s="36" t="s">
        <v>41</v>
      </c>
      <c r="C12" s="1" t="s">
        <v>42</v>
      </c>
      <c r="D12" s="1" t="s">
        <v>43</v>
      </c>
      <c r="E12" s="173">
        <v>10</v>
      </c>
      <c r="F12" s="37">
        <f>+O42-N42</f>
        <v>11495.95</v>
      </c>
      <c r="G12" s="19">
        <f>+P83</f>
        <v>6848.45</v>
      </c>
      <c r="H12" s="14"/>
      <c r="I12" s="20"/>
      <c r="J12" s="17"/>
      <c r="K12" s="21"/>
      <c r="L12" s="4">
        <v>62</v>
      </c>
      <c r="M12" s="4" t="s">
        <v>44</v>
      </c>
      <c r="N12" s="32">
        <v>10953.9</v>
      </c>
      <c r="O12" s="32">
        <v>71504.600000000006</v>
      </c>
      <c r="P12" s="32">
        <v>4730</v>
      </c>
      <c r="Q12" s="32"/>
      <c r="R12" s="34">
        <f t="shared" si="1"/>
        <v>87188.5</v>
      </c>
      <c r="S12" s="34">
        <f t="shared" si="2"/>
        <v>13950.16</v>
      </c>
      <c r="T12" s="34">
        <f t="shared" si="0"/>
        <v>101138.66</v>
      </c>
      <c r="U12" s="32">
        <v>140.22999999999999</v>
      </c>
      <c r="V12" s="4"/>
      <c r="W12" s="22"/>
      <c r="X12" s="22"/>
      <c r="Y12" s="22"/>
    </row>
    <row r="13" spans="1:25" x14ac:dyDescent="0.2">
      <c r="A13" s="172"/>
      <c r="B13" s="16" t="s">
        <v>45</v>
      </c>
      <c r="C13" s="17" t="s">
        <v>46</v>
      </c>
      <c r="D13" s="17" t="s">
        <v>47</v>
      </c>
      <c r="E13" s="173"/>
      <c r="F13" s="37">
        <f>+O57-N57</f>
        <v>4730</v>
      </c>
      <c r="G13" s="19">
        <f>+P97</f>
        <v>4300</v>
      </c>
      <c r="H13" s="14"/>
      <c r="I13" s="20"/>
      <c r="J13" s="17"/>
      <c r="K13" s="21"/>
      <c r="L13" s="4">
        <v>74</v>
      </c>
      <c r="M13" s="4" t="s">
        <v>48</v>
      </c>
      <c r="N13" s="32">
        <v>60431.25</v>
      </c>
      <c r="O13" s="32">
        <v>20990.31</v>
      </c>
      <c r="P13" s="32"/>
      <c r="Q13" s="32"/>
      <c r="R13" s="34">
        <f t="shared" si="1"/>
        <v>81421.56</v>
      </c>
      <c r="S13" s="34">
        <f t="shared" si="2"/>
        <v>13027.4496</v>
      </c>
      <c r="T13" s="34">
        <f t="shared" si="0"/>
        <v>94449.00959999999</v>
      </c>
      <c r="U13" s="32">
        <v>805.75</v>
      </c>
      <c r="V13" s="4"/>
      <c r="W13" s="22"/>
      <c r="X13" s="22"/>
      <c r="Y13" s="22"/>
    </row>
    <row r="14" spans="1:25" x14ac:dyDescent="0.2">
      <c r="A14" s="172"/>
      <c r="B14" s="16" t="s">
        <v>41</v>
      </c>
      <c r="C14" s="17" t="s">
        <v>49</v>
      </c>
      <c r="D14" s="17" t="s">
        <v>50</v>
      </c>
      <c r="E14" s="173"/>
      <c r="F14" s="37">
        <f>+O52-N52</f>
        <v>110</v>
      </c>
      <c r="G14" s="19">
        <f>+P92</f>
        <v>100</v>
      </c>
      <c r="H14" s="14"/>
      <c r="I14" s="20"/>
      <c r="J14" s="17"/>
      <c r="K14" s="21"/>
      <c r="L14" s="22"/>
      <c r="M14" s="22" t="s">
        <v>51</v>
      </c>
      <c r="N14" s="22"/>
      <c r="O14" s="22"/>
      <c r="P14" s="22"/>
      <c r="Q14" s="22"/>
      <c r="R14" s="34">
        <f t="shared" si="1"/>
        <v>0</v>
      </c>
      <c r="S14" s="34">
        <f t="shared" si="2"/>
        <v>0</v>
      </c>
      <c r="T14" s="34">
        <f t="shared" si="0"/>
        <v>0</v>
      </c>
      <c r="U14" s="32"/>
      <c r="V14" s="4"/>
      <c r="W14" s="22"/>
      <c r="X14" s="22"/>
      <c r="Y14" s="22"/>
    </row>
    <row r="15" spans="1:25" x14ac:dyDescent="0.2">
      <c r="A15" s="8"/>
      <c r="B15" s="36"/>
      <c r="C15" s="38"/>
      <c r="D15" s="1"/>
      <c r="E15" s="39">
        <f>+E12+E11+E10+E9+E5</f>
        <v>1040</v>
      </c>
      <c r="F15" s="40">
        <f>SUM(F5:F14)</f>
        <v>869156.5</v>
      </c>
      <c r="G15" s="40">
        <f>SUM(G5:G14)</f>
        <v>167843.57000000004</v>
      </c>
      <c r="H15" s="14">
        <f>+F15-G15</f>
        <v>701312.92999999993</v>
      </c>
      <c r="I15" s="20"/>
      <c r="J15" s="1"/>
      <c r="K15" s="21"/>
      <c r="L15" s="22">
        <v>423</v>
      </c>
      <c r="M15" s="4" t="s">
        <v>52</v>
      </c>
      <c r="N15" s="32">
        <v>620027.42000000004</v>
      </c>
      <c r="O15" s="32">
        <v>544772.19999999995</v>
      </c>
      <c r="P15" s="32">
        <v>4856.2</v>
      </c>
      <c r="Q15" s="32">
        <v>3426.02</v>
      </c>
      <c r="R15" s="34">
        <f t="shared" si="1"/>
        <v>1173081.8400000001</v>
      </c>
      <c r="S15" s="34">
        <f t="shared" si="2"/>
        <v>187693.09440000003</v>
      </c>
      <c r="T15" s="34">
        <f t="shared" si="0"/>
        <v>1360774.9344000001</v>
      </c>
      <c r="U15" s="32">
        <v>1416.39</v>
      </c>
      <c r="V15" s="4"/>
      <c r="W15" s="22"/>
      <c r="X15" s="22"/>
      <c r="Y15" s="22"/>
    </row>
    <row r="16" spans="1:25" x14ac:dyDescent="0.2">
      <c r="A16" s="1"/>
      <c r="B16" s="41"/>
      <c r="C16" s="38"/>
      <c r="D16" s="1"/>
      <c r="E16" s="1"/>
      <c r="F16" s="14"/>
      <c r="G16" s="14"/>
      <c r="H16" s="14"/>
      <c r="I16" s="1"/>
      <c r="J16" s="1"/>
      <c r="K16" s="3"/>
      <c r="L16" s="22">
        <v>62</v>
      </c>
      <c r="M16" s="4" t="s">
        <v>53</v>
      </c>
      <c r="N16" s="32">
        <v>103265</v>
      </c>
      <c r="O16" s="32">
        <v>151098.17000000001</v>
      </c>
      <c r="P16" s="32">
        <v>3909.75</v>
      </c>
      <c r="Q16" s="32">
        <v>-42.67</v>
      </c>
      <c r="R16" s="34">
        <f t="shared" si="1"/>
        <v>258230.25</v>
      </c>
      <c r="S16" s="34">
        <f t="shared" si="2"/>
        <v>41316.840000000004</v>
      </c>
      <c r="T16" s="34">
        <f t="shared" si="0"/>
        <v>299547.09000000003</v>
      </c>
      <c r="U16" s="32">
        <v>358.12</v>
      </c>
      <c r="V16" s="4"/>
      <c r="W16" s="22"/>
      <c r="X16" s="22"/>
      <c r="Y16" s="22"/>
    </row>
    <row r="17" spans="1:25" x14ac:dyDescent="0.2">
      <c r="A17" s="172"/>
      <c r="B17" s="42" t="s">
        <v>41</v>
      </c>
      <c r="C17" s="38" t="s">
        <v>54</v>
      </c>
      <c r="D17" s="1" t="s">
        <v>55</v>
      </c>
      <c r="E17" s="173">
        <v>41</v>
      </c>
      <c r="F17" s="18">
        <f>+P38+P48+P53</f>
        <v>3719.9</v>
      </c>
      <c r="G17" s="19">
        <f>+P86</f>
        <v>42537.299999999996</v>
      </c>
      <c r="H17" s="14"/>
      <c r="I17" s="1"/>
      <c r="J17" s="1"/>
      <c r="K17" s="3"/>
      <c r="L17" s="4"/>
      <c r="M17" s="4"/>
      <c r="N17" s="32"/>
      <c r="O17" s="32"/>
      <c r="P17" s="32"/>
      <c r="Q17" s="32"/>
      <c r="R17" s="32"/>
      <c r="S17" s="32"/>
      <c r="T17" s="32">
        <v>0</v>
      </c>
      <c r="U17" s="43"/>
      <c r="V17" s="5"/>
      <c r="W17" s="4"/>
      <c r="X17" s="22"/>
      <c r="Y17" s="4"/>
    </row>
    <row r="18" spans="1:25" x14ac:dyDescent="0.2">
      <c r="A18" s="172"/>
      <c r="B18" s="42" t="s">
        <v>41</v>
      </c>
      <c r="C18" s="1" t="s">
        <v>56</v>
      </c>
      <c r="D18" s="1" t="s">
        <v>57</v>
      </c>
      <c r="E18" s="173"/>
      <c r="F18" s="37">
        <f>+P47</f>
        <v>159096.43</v>
      </c>
      <c r="G18" s="19">
        <f>+P88</f>
        <v>76456.010000000009</v>
      </c>
      <c r="H18" s="14"/>
      <c r="I18" s="1"/>
      <c r="J18" s="1"/>
      <c r="K18" s="3"/>
      <c r="L18" s="44">
        <f>SUM(L10:L16)</f>
        <v>855</v>
      </c>
      <c r="M18" s="4" t="s">
        <v>58</v>
      </c>
      <c r="N18" s="45">
        <f>SUM(N10:N17)</f>
        <v>854265.87</v>
      </c>
      <c r="O18" s="46">
        <f t="shared" ref="O18:U18" si="3">SUM(O10:O17)</f>
        <v>1547606.4899999998</v>
      </c>
      <c r="P18" s="47">
        <f t="shared" si="3"/>
        <v>139870.73000000001</v>
      </c>
      <c r="Q18" s="45">
        <f t="shared" si="3"/>
        <v>3569.18</v>
      </c>
      <c r="R18" s="48">
        <f t="shared" si="3"/>
        <v>2545312.27</v>
      </c>
      <c r="S18" s="48">
        <f t="shared" si="3"/>
        <v>407249.96320000006</v>
      </c>
      <c r="T18" s="48">
        <f t="shared" si="3"/>
        <v>2952562.2331999997</v>
      </c>
      <c r="U18" s="49">
        <f t="shared" si="3"/>
        <v>3023.79</v>
      </c>
      <c r="V18" s="4"/>
      <c r="W18" s="4"/>
      <c r="X18" s="4"/>
      <c r="Y18" s="4"/>
    </row>
    <row r="19" spans="1:25" x14ac:dyDescent="0.2">
      <c r="A19" s="8"/>
      <c r="B19" s="42"/>
      <c r="C19" s="38"/>
      <c r="D19" s="1"/>
      <c r="E19" s="39"/>
      <c r="F19" s="40">
        <f>SUM(F17:F18)</f>
        <v>162816.32999999999</v>
      </c>
      <c r="G19" s="40">
        <f>SUM(G17:G18)</f>
        <v>118993.31</v>
      </c>
      <c r="H19" s="14">
        <f>+F19-G19</f>
        <v>43823.01999999999</v>
      </c>
      <c r="I19" s="1"/>
      <c r="J19" s="1"/>
      <c r="K19" s="3"/>
      <c r="L19" s="4"/>
      <c r="M19" s="4"/>
      <c r="N19" s="32"/>
      <c r="O19" s="32"/>
      <c r="P19" s="32"/>
      <c r="Q19" s="32"/>
      <c r="R19" s="32"/>
      <c r="S19" s="32"/>
      <c r="T19" s="5"/>
      <c r="U19" s="4"/>
      <c r="V19" s="4"/>
      <c r="W19" s="4"/>
      <c r="X19" s="4"/>
      <c r="Y19" s="4"/>
    </row>
    <row r="20" spans="1:25" x14ac:dyDescent="0.2">
      <c r="A20" s="1"/>
      <c r="B20" s="41"/>
      <c r="C20" s="38"/>
      <c r="D20" s="1"/>
      <c r="E20" s="1"/>
      <c r="F20" s="14"/>
      <c r="G20" s="19"/>
      <c r="H20" s="14"/>
      <c r="I20" s="1"/>
      <c r="J20" s="1"/>
      <c r="K20" s="3"/>
      <c r="L20" s="4"/>
      <c r="M20" s="4"/>
      <c r="N20" s="4"/>
      <c r="O20" s="4"/>
      <c r="P20" s="4"/>
      <c r="Q20" s="4"/>
      <c r="R20" s="4"/>
      <c r="S20" s="4"/>
      <c r="T20" s="5"/>
      <c r="U20" s="4"/>
      <c r="V20" s="4"/>
      <c r="W20" s="4"/>
      <c r="X20" s="4"/>
      <c r="Y20" s="4"/>
    </row>
    <row r="21" spans="1:25" x14ac:dyDescent="0.2">
      <c r="A21" s="172" t="s">
        <v>59</v>
      </c>
      <c r="B21" s="50" t="s">
        <v>60</v>
      </c>
      <c r="C21" s="1" t="s">
        <v>61</v>
      </c>
      <c r="D21" s="1" t="s">
        <v>62</v>
      </c>
      <c r="E21" s="173">
        <v>669</v>
      </c>
      <c r="F21" s="51">
        <f>+P37</f>
        <v>688219.58</v>
      </c>
      <c r="G21" s="19">
        <f>+P78</f>
        <v>420267.13</v>
      </c>
      <c r="H21" s="14"/>
      <c r="I21" s="1"/>
      <c r="J21" s="1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">
      <c r="A22" s="172"/>
      <c r="B22" s="50" t="s">
        <v>60</v>
      </c>
      <c r="C22" s="1" t="s">
        <v>63</v>
      </c>
      <c r="D22" s="1" t="s">
        <v>64</v>
      </c>
      <c r="E22" s="173"/>
      <c r="F22" s="51">
        <f>+P41</f>
        <v>7650.79</v>
      </c>
      <c r="G22" s="19">
        <f>+P82</f>
        <v>4673.0199999999995</v>
      </c>
      <c r="H22" s="14"/>
      <c r="I22" s="1"/>
      <c r="J22" s="1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2"/>
      <c r="X22" s="4"/>
      <c r="Y22" s="4"/>
    </row>
    <row r="23" spans="1:25" x14ac:dyDescent="0.2">
      <c r="A23" s="8" t="s">
        <v>65</v>
      </c>
      <c r="B23" s="50" t="s">
        <v>66</v>
      </c>
      <c r="C23" s="1" t="s">
        <v>67</v>
      </c>
      <c r="D23" s="1" t="s">
        <v>68</v>
      </c>
      <c r="E23" s="28">
        <v>96</v>
      </c>
      <c r="F23" s="51">
        <f>+O51-N51</f>
        <v>250121</v>
      </c>
      <c r="G23" s="19">
        <f>+P91</f>
        <v>203110.93</v>
      </c>
      <c r="H23" s="14"/>
      <c r="I23" s="1"/>
      <c r="J23" s="1"/>
      <c r="K23" s="3"/>
      <c r="L23" s="52"/>
      <c r="M23" s="52"/>
      <c r="N23" s="32"/>
      <c r="O23" s="53"/>
      <c r="P23" s="53"/>
      <c r="Q23" s="32"/>
      <c r="R23" s="54" t="s">
        <v>69</v>
      </c>
      <c r="S23" s="4"/>
      <c r="T23" s="55">
        <f>+P36+P40+P45+P50+P55+P60+P68+P38</f>
        <v>857625.34</v>
      </c>
      <c r="U23" s="56">
        <f>+N18-T23</f>
        <v>-3359.4699999999721</v>
      </c>
      <c r="V23" s="57"/>
      <c r="W23" s="52"/>
      <c r="X23" s="4"/>
      <c r="Y23" s="4"/>
    </row>
    <row r="24" spans="1:25" x14ac:dyDescent="0.2">
      <c r="A24" s="172" t="s">
        <v>70</v>
      </c>
      <c r="B24" s="50" t="s">
        <v>71</v>
      </c>
      <c r="C24" s="1" t="s">
        <v>72</v>
      </c>
      <c r="D24" s="1" t="s">
        <v>73</v>
      </c>
      <c r="E24" s="28">
        <v>39</v>
      </c>
      <c r="F24" s="51">
        <f>+O56-N56</f>
        <v>71504.600000000006</v>
      </c>
      <c r="G24" s="19">
        <f>+P96</f>
        <v>65004.119999999995</v>
      </c>
      <c r="H24" s="14"/>
      <c r="I24" s="1"/>
      <c r="J24" s="1"/>
      <c r="K24" s="3"/>
      <c r="L24" s="54"/>
      <c r="M24" s="58"/>
      <c r="N24" s="54"/>
      <c r="O24" s="54"/>
      <c r="P24" s="54"/>
      <c r="Q24" s="52"/>
      <c r="R24" s="54" t="s">
        <v>74</v>
      </c>
      <c r="S24" s="4"/>
      <c r="T24" s="59">
        <f>+P37+P41+P46+P51+P56+P61+P65-P68</f>
        <v>1547606.4900000002</v>
      </c>
      <c r="U24" s="56">
        <f>+O18-T24</f>
        <v>0</v>
      </c>
      <c r="V24" s="52"/>
      <c r="W24" s="52"/>
      <c r="X24" s="4"/>
      <c r="Y24" s="4"/>
    </row>
    <row r="25" spans="1:25" x14ac:dyDescent="0.2">
      <c r="A25" s="172"/>
      <c r="B25" s="50" t="s">
        <v>71</v>
      </c>
      <c r="C25" s="1" t="s">
        <v>75</v>
      </c>
      <c r="D25" s="1" t="s">
        <v>76</v>
      </c>
      <c r="E25" s="28">
        <v>5</v>
      </c>
      <c r="F25" s="14">
        <f>+O61-N61</f>
        <v>20990.31</v>
      </c>
      <c r="G25" s="19">
        <f>P101</f>
        <v>19082.03</v>
      </c>
      <c r="H25" s="14"/>
      <c r="I25" s="1"/>
      <c r="J25" s="1"/>
      <c r="K25" s="3"/>
      <c r="L25" s="4"/>
      <c r="M25" s="4"/>
      <c r="N25" s="4"/>
      <c r="O25" s="4"/>
      <c r="P25" s="4"/>
      <c r="Q25" s="4"/>
      <c r="R25" s="54" t="s">
        <v>77</v>
      </c>
      <c r="S25" s="4"/>
      <c r="T25" s="60">
        <f>+P42+P47+P52+P57+P66</f>
        <v>175432.38</v>
      </c>
      <c r="U25" s="61">
        <f>+P18-T25</f>
        <v>-35561.649999999994</v>
      </c>
      <c r="V25" s="52"/>
      <c r="W25" s="52"/>
      <c r="X25" s="4"/>
      <c r="Y25" s="4"/>
    </row>
    <row r="26" spans="1:25" x14ac:dyDescent="0.2">
      <c r="A26" s="8" t="s">
        <v>78</v>
      </c>
      <c r="B26" s="50" t="s">
        <v>60</v>
      </c>
      <c r="C26" s="1" t="s">
        <v>79</v>
      </c>
      <c r="D26" s="1" t="s">
        <v>80</v>
      </c>
      <c r="E26" s="28">
        <v>23</v>
      </c>
      <c r="F26" s="51">
        <f>+P46</f>
        <v>509120.20999999996</v>
      </c>
      <c r="G26" s="19">
        <f>+P87</f>
        <v>241839.62000000002</v>
      </c>
      <c r="H26" s="14"/>
      <c r="I26" s="1"/>
      <c r="J26" s="1"/>
      <c r="K26" s="3"/>
      <c r="L26" s="4"/>
      <c r="M26" s="4"/>
      <c r="N26" s="4"/>
      <c r="O26" s="4"/>
      <c r="P26" s="4"/>
      <c r="Q26" s="4"/>
      <c r="R26" s="54" t="s">
        <v>81</v>
      </c>
      <c r="S26" s="4"/>
      <c r="T26" s="55">
        <f>+P38+P43+P48+P53+P58</f>
        <v>3569.1800000000003</v>
      </c>
      <c r="U26" s="61">
        <f>+Q18-T26</f>
        <v>0</v>
      </c>
      <c r="V26" s="4"/>
      <c r="W26" s="4"/>
      <c r="X26" s="4"/>
      <c r="Y26" s="4"/>
    </row>
    <row r="27" spans="1:25" x14ac:dyDescent="0.2">
      <c r="A27" s="62"/>
      <c r="B27" s="63"/>
      <c r="C27" s="64"/>
      <c r="D27" s="63"/>
      <c r="E27" s="65">
        <f>SUM(E21:E26)</f>
        <v>832</v>
      </c>
      <c r="F27" s="66">
        <f>SUM(F21:F26)</f>
        <v>1547606.49</v>
      </c>
      <c r="G27" s="66">
        <f>SUM(G21:G26)</f>
        <v>953976.85000000009</v>
      </c>
      <c r="H27" s="66">
        <f>+F27-G27</f>
        <v>593629.6399999999</v>
      </c>
      <c r="I27" s="1"/>
      <c r="J27" s="1"/>
      <c r="K27" s="3"/>
      <c r="L27" s="4"/>
      <c r="M27" s="4"/>
      <c r="N27" s="4"/>
      <c r="O27" s="4"/>
      <c r="P27" s="4"/>
      <c r="Q27" s="4"/>
      <c r="R27" s="54"/>
      <c r="S27" s="4"/>
      <c r="V27" s="4"/>
      <c r="W27" s="4"/>
      <c r="X27" s="4"/>
      <c r="Y27" s="4"/>
    </row>
    <row r="28" spans="1:25" ht="12" thickBot="1" x14ac:dyDescent="0.25">
      <c r="A28" s="62"/>
      <c r="B28" s="63"/>
      <c r="C28" s="64"/>
      <c r="D28" s="63"/>
      <c r="E28" s="65"/>
      <c r="F28" s="66"/>
      <c r="G28" s="67"/>
      <c r="H28" s="66"/>
      <c r="I28" s="1"/>
      <c r="J28" s="67"/>
      <c r="K28" s="3"/>
      <c r="L28" s="4"/>
      <c r="M28" s="4"/>
      <c r="N28" s="4"/>
      <c r="O28" s="4"/>
      <c r="P28" s="4"/>
      <c r="Q28" s="4"/>
      <c r="R28" s="4"/>
      <c r="S28" s="4"/>
      <c r="T28" s="68">
        <f>SUM(T23:T27)</f>
        <v>2584233.39</v>
      </c>
      <c r="U28" s="56">
        <f>+T28-R18</f>
        <v>38921.120000000112</v>
      </c>
      <c r="V28" s="4"/>
      <c r="W28" s="4"/>
      <c r="X28" s="4"/>
      <c r="Y28" s="4"/>
    </row>
    <row r="29" spans="1:25" ht="12" thickTop="1" x14ac:dyDescent="0.2">
      <c r="A29" s="1"/>
      <c r="B29" s="69" t="s">
        <v>82</v>
      </c>
      <c r="C29" s="69"/>
      <c r="D29" s="69"/>
      <c r="E29" s="70">
        <f>+E15+E19+E27</f>
        <v>1872</v>
      </c>
      <c r="F29" s="71">
        <f>+F15+F19+F27</f>
        <v>2579579.3199999998</v>
      </c>
      <c r="G29" s="72">
        <f>+G15+G19+G27</f>
        <v>1240813.73</v>
      </c>
      <c r="H29" s="72">
        <f>+H15+H19+H27</f>
        <v>1338765.5899999999</v>
      </c>
      <c r="I29" s="73"/>
      <c r="J29" s="1"/>
      <c r="K29" s="3"/>
      <c r="L29" s="54" t="s">
        <v>83</v>
      </c>
      <c r="M29" s="58"/>
      <c r="N29" s="54"/>
      <c r="O29" s="54"/>
      <c r="P29" s="54"/>
      <c r="Q29" s="52"/>
      <c r="R29" s="4"/>
      <c r="S29" s="4"/>
      <c r="T29" s="56">
        <f>+T28-P70</f>
        <v>3534.0699999993667</v>
      </c>
      <c r="V29" s="4"/>
      <c r="W29" s="4"/>
      <c r="X29" s="4"/>
      <c r="Y29" s="4"/>
    </row>
    <row r="30" spans="1:25" x14ac:dyDescent="0.2">
      <c r="A30" s="62"/>
      <c r="B30" s="63"/>
      <c r="C30" s="64"/>
      <c r="D30" s="63"/>
      <c r="E30" s="65"/>
      <c r="F30" s="67"/>
      <c r="G30" s="67"/>
      <c r="H30" s="66"/>
      <c r="I30" s="20"/>
      <c r="J30" s="67"/>
      <c r="K30" s="74"/>
      <c r="L30" s="54" t="s">
        <v>84</v>
      </c>
      <c r="M30" s="58"/>
      <c r="N30" s="54"/>
      <c r="O30" s="54"/>
      <c r="P30" s="54"/>
      <c r="Q30" s="52"/>
      <c r="R30" s="52"/>
      <c r="S30" s="52"/>
      <c r="T30" s="75"/>
      <c r="U30" s="75"/>
      <c r="V30" s="4"/>
      <c r="W30" s="4"/>
      <c r="X30" s="4"/>
      <c r="Y30" s="4"/>
    </row>
    <row r="31" spans="1:25" x14ac:dyDescent="0.2">
      <c r="A31" s="8" t="s">
        <v>85</v>
      </c>
      <c r="B31" s="50" t="s">
        <v>86</v>
      </c>
      <c r="C31" s="1" t="s">
        <v>87</v>
      </c>
      <c r="D31" s="1" t="s">
        <v>88</v>
      </c>
      <c r="E31" s="10">
        <v>265</v>
      </c>
      <c r="F31" s="76">
        <f>435574.95-54008.68</f>
        <v>381566.27</v>
      </c>
      <c r="G31" s="76">
        <f>269281.08-32629.8</f>
        <v>236651.28000000003</v>
      </c>
      <c r="H31" s="14"/>
      <c r="I31" s="20"/>
      <c r="J31" s="77"/>
      <c r="K31" s="74"/>
      <c r="L31" s="54"/>
      <c r="M31" s="52"/>
      <c r="N31" s="78"/>
      <c r="O31" s="79"/>
      <c r="P31" s="80"/>
      <c r="Q31" s="52"/>
      <c r="R31" s="75"/>
      <c r="S31" s="75"/>
      <c r="T31" s="75"/>
      <c r="U31" s="4"/>
      <c r="V31" s="75"/>
      <c r="W31" s="75"/>
      <c r="X31" s="75"/>
      <c r="Y31" s="75"/>
    </row>
    <row r="32" spans="1:25" x14ac:dyDescent="0.2">
      <c r="A32" s="1"/>
      <c r="B32" s="81"/>
      <c r="C32" s="82"/>
      <c r="D32" s="81"/>
      <c r="E32" s="83"/>
      <c r="F32" s="66">
        <f>SUM(F31:F31)</f>
        <v>381566.27</v>
      </c>
      <c r="G32" s="66">
        <f>SUM(G31:G31)</f>
        <v>236651.28000000003</v>
      </c>
      <c r="H32" s="84">
        <f>+F32-G32</f>
        <v>144914.99</v>
      </c>
      <c r="I32" s="1"/>
      <c r="J32" s="81"/>
      <c r="K32" s="3"/>
      <c r="L32" s="54"/>
      <c r="M32" s="4"/>
      <c r="N32" s="4"/>
      <c r="O32" s="4"/>
      <c r="P32" s="52"/>
      <c r="Q32" s="52"/>
      <c r="R32" s="75"/>
      <c r="S32" s="75"/>
      <c r="T32" s="75"/>
      <c r="U32" s="75"/>
      <c r="V32" s="75"/>
      <c r="W32" s="75"/>
      <c r="X32" s="75"/>
      <c r="Y32" s="75"/>
    </row>
    <row r="33" spans="1:25" x14ac:dyDescent="0.2">
      <c r="A33" s="8"/>
      <c r="B33" s="1"/>
      <c r="C33" s="1"/>
      <c r="D33" s="1"/>
      <c r="E33" s="10"/>
      <c r="F33" s="76"/>
      <c r="G33" s="76"/>
      <c r="H33" s="14"/>
      <c r="I33" s="20"/>
      <c r="J33" s="1"/>
      <c r="K33" s="74"/>
      <c r="L33" s="85"/>
      <c r="M33" s="86"/>
      <c r="N33" s="87" t="s">
        <v>89</v>
      </c>
      <c r="O33" s="88" t="s">
        <v>90</v>
      </c>
      <c r="P33" s="88" t="s">
        <v>91</v>
      </c>
      <c r="Q33" s="89"/>
      <c r="R33" s="75"/>
      <c r="S33" s="75"/>
      <c r="T33" s="75"/>
      <c r="U33" s="4"/>
      <c r="V33" s="4"/>
      <c r="W33" s="4"/>
      <c r="X33" s="75"/>
      <c r="Y33" s="75"/>
    </row>
    <row r="34" spans="1:25" x14ac:dyDescent="0.2">
      <c r="A34" s="1"/>
      <c r="B34" s="90" t="s">
        <v>92</v>
      </c>
      <c r="C34" s="50"/>
      <c r="D34" s="50"/>
      <c r="E34" s="91"/>
      <c r="F34" s="40">
        <f>SUM(F32,F27)</f>
        <v>1929172.76</v>
      </c>
      <c r="G34" s="40">
        <f>SUM(G32,G27)</f>
        <v>1190628.1300000001</v>
      </c>
      <c r="H34" s="40">
        <f>SUM(H32,H27,H57)</f>
        <v>738544.62999999989</v>
      </c>
      <c r="I34" s="1"/>
      <c r="J34" s="1"/>
      <c r="K34" s="92"/>
      <c r="L34" s="85">
        <v>483</v>
      </c>
      <c r="M34" s="58" t="s">
        <v>93</v>
      </c>
      <c r="N34" s="32"/>
      <c r="O34" s="93"/>
      <c r="P34" s="75"/>
      <c r="Q34" s="75"/>
      <c r="R34" s="75"/>
      <c r="S34" s="75"/>
      <c r="T34" s="4"/>
      <c r="U34" s="94"/>
      <c r="V34" s="75"/>
      <c r="W34" s="75"/>
      <c r="X34" s="4"/>
      <c r="Y34" s="4"/>
    </row>
    <row r="35" spans="1:25" x14ac:dyDescent="0.2">
      <c r="A35" s="8"/>
      <c r="B35" s="1"/>
      <c r="C35" s="1"/>
      <c r="D35" s="1"/>
      <c r="E35" s="10"/>
      <c r="F35" s="76"/>
      <c r="G35" s="76"/>
      <c r="H35" s="40"/>
      <c r="I35" s="20"/>
      <c r="J35" s="1"/>
      <c r="K35" s="95"/>
      <c r="L35" s="54" t="s">
        <v>94</v>
      </c>
      <c r="M35" s="58" t="s">
        <v>95</v>
      </c>
      <c r="N35" s="32"/>
      <c r="O35" s="93"/>
      <c r="Q35" s="96">
        <f>SUM(P36:P43)</f>
        <v>1436842.09</v>
      </c>
      <c r="R35" s="97">
        <f>+R16-Q35</f>
        <v>-1178611.8400000001</v>
      </c>
      <c r="S35" s="4"/>
      <c r="T35" s="98">
        <f>+Q35-1091108.5</f>
        <v>345733.59000000008</v>
      </c>
      <c r="U35" s="4"/>
      <c r="V35" s="4"/>
      <c r="W35" s="4"/>
      <c r="X35" s="94"/>
      <c r="Y35" s="94"/>
    </row>
    <row r="36" spans="1:25" x14ac:dyDescent="0.2">
      <c r="A36" s="1"/>
      <c r="B36" s="1"/>
      <c r="C36" s="1"/>
      <c r="D36" s="1"/>
      <c r="E36" s="1"/>
      <c r="F36" s="1"/>
      <c r="G36" s="1"/>
      <c r="H36" s="14"/>
      <c r="I36" s="1"/>
      <c r="J36" s="1"/>
      <c r="K36" s="3"/>
      <c r="L36" s="52" t="s">
        <v>96</v>
      </c>
      <c r="M36" s="99" t="s">
        <v>97</v>
      </c>
      <c r="N36" s="100">
        <v>38557.379999999997</v>
      </c>
      <c r="O36" s="100">
        <v>759908.4</v>
      </c>
      <c r="P36" s="55">
        <f>+O36-N36</f>
        <v>721351.02</v>
      </c>
      <c r="Q36" s="101"/>
      <c r="R36" s="101"/>
      <c r="S36" s="75"/>
      <c r="T36" s="4"/>
      <c r="U36" s="4"/>
      <c r="V36" s="94"/>
      <c r="W36" s="94"/>
      <c r="X36" s="4"/>
      <c r="Y36" s="4"/>
    </row>
    <row r="37" spans="1:25" x14ac:dyDescent="0.2">
      <c r="A37" s="1"/>
      <c r="B37" s="2" t="s">
        <v>98</v>
      </c>
      <c r="C37" s="2"/>
      <c r="D37" s="2"/>
      <c r="E37" s="39"/>
      <c r="F37" s="40">
        <f>+F29+F32</f>
        <v>2961145.59</v>
      </c>
      <c r="G37" s="102">
        <f>+G29+G32</f>
        <v>1477465.01</v>
      </c>
      <c r="H37" s="40">
        <f>+H29+H32</f>
        <v>1483680.5799999998</v>
      </c>
      <c r="I37" s="1"/>
      <c r="J37" s="2"/>
      <c r="K37" s="3"/>
      <c r="L37" s="52" t="s">
        <v>99</v>
      </c>
      <c r="M37" s="99" t="s">
        <v>100</v>
      </c>
      <c r="N37" s="100">
        <v>31190.12</v>
      </c>
      <c r="O37" s="100">
        <v>719409.7</v>
      </c>
      <c r="P37" s="103">
        <f>+O37-N37</f>
        <v>688219.58</v>
      </c>
      <c r="S37" s="4"/>
      <c r="T37" s="4"/>
      <c r="U37" s="94"/>
      <c r="V37" s="4"/>
      <c r="W37" s="4"/>
      <c r="X37" s="4"/>
      <c r="Y37" s="4"/>
    </row>
    <row r="38" spans="1:25" x14ac:dyDescent="0.2">
      <c r="A38" s="8"/>
      <c r="B38" s="1"/>
      <c r="C38" s="1"/>
      <c r="D38" s="1"/>
      <c r="E38" s="10"/>
      <c r="F38" s="76"/>
      <c r="G38" s="76"/>
      <c r="H38" s="14"/>
      <c r="I38" s="20"/>
      <c r="J38" s="1"/>
      <c r="K38" s="95"/>
      <c r="L38" s="52" t="s">
        <v>101</v>
      </c>
      <c r="M38" s="99" t="s">
        <v>102</v>
      </c>
      <c r="N38" s="100">
        <v>216</v>
      </c>
      <c r="O38" s="100">
        <v>3750.07</v>
      </c>
      <c r="P38" s="55">
        <f>+O38-N38</f>
        <v>3534.07</v>
      </c>
      <c r="S38" s="4"/>
      <c r="T38" s="94"/>
      <c r="U38" s="4"/>
      <c r="V38" s="4"/>
      <c r="W38" s="4"/>
      <c r="X38" s="94"/>
      <c r="Y38" s="94"/>
    </row>
    <row r="39" spans="1:25" x14ac:dyDescent="0.2">
      <c r="A39" s="1"/>
      <c r="B39" s="1" t="s">
        <v>103</v>
      </c>
      <c r="C39" s="1"/>
      <c r="D39" s="1"/>
      <c r="E39" s="1"/>
      <c r="F39" s="1"/>
      <c r="G39" s="1"/>
      <c r="H39" s="14"/>
      <c r="I39" s="1"/>
      <c r="J39" s="1"/>
      <c r="K39" s="3"/>
      <c r="L39" s="54" t="s">
        <v>104</v>
      </c>
      <c r="M39" s="58" t="s">
        <v>105</v>
      </c>
      <c r="N39" s="104"/>
      <c r="O39" s="104"/>
      <c r="Q39" s="105"/>
      <c r="R39" s="105"/>
      <c r="S39" s="94"/>
      <c r="T39" s="4"/>
      <c r="U39" s="4"/>
      <c r="V39" s="94"/>
      <c r="W39" s="106"/>
      <c r="X39" s="5"/>
      <c r="Y39" s="5"/>
    </row>
    <row r="40" spans="1:25" x14ac:dyDescent="0.2">
      <c r="A40" s="1"/>
      <c r="B40" s="1"/>
      <c r="C40" s="1"/>
      <c r="D40" s="1" t="s">
        <v>106</v>
      </c>
      <c r="E40" s="1"/>
      <c r="F40" s="107">
        <v>381566.27</v>
      </c>
      <c r="G40" s="107">
        <v>236651.28</v>
      </c>
      <c r="H40" s="14"/>
      <c r="I40" s="1"/>
      <c r="J40" s="1"/>
      <c r="K40" s="3"/>
      <c r="L40" s="52" t="s">
        <v>107</v>
      </c>
      <c r="M40" s="99" t="s">
        <v>14</v>
      </c>
      <c r="N40" s="100"/>
      <c r="O40" s="100">
        <v>4741.3999999999996</v>
      </c>
      <c r="P40" s="55">
        <f>+O40-N40</f>
        <v>4741.3999999999996</v>
      </c>
      <c r="S40" s="4"/>
      <c r="T40" s="4"/>
      <c r="U40" s="4"/>
      <c r="V40" s="4"/>
      <c r="W40" s="5"/>
      <c r="X40" s="5"/>
      <c r="Y40" s="5"/>
    </row>
    <row r="41" spans="1:25" x14ac:dyDescent="0.2">
      <c r="A41" s="1"/>
      <c r="B41" s="1"/>
      <c r="C41" s="1"/>
      <c r="D41" s="1" t="s">
        <v>108</v>
      </c>
      <c r="E41" s="1"/>
      <c r="F41" s="107">
        <v>2580699.3199999998</v>
      </c>
      <c r="G41" s="107">
        <v>1225134.6599999999</v>
      </c>
      <c r="H41" s="66"/>
      <c r="I41" s="1"/>
      <c r="J41" s="77"/>
      <c r="K41" s="3"/>
      <c r="L41" s="52" t="s">
        <v>109</v>
      </c>
      <c r="M41" s="99" t="s">
        <v>110</v>
      </c>
      <c r="N41" s="100">
        <v>6759.56</v>
      </c>
      <c r="O41" s="100">
        <v>14410.35</v>
      </c>
      <c r="P41" s="103">
        <f>+O41-N41</f>
        <v>7650.79</v>
      </c>
      <c r="S41" s="4"/>
      <c r="T41" s="4"/>
      <c r="U41" s="4"/>
      <c r="V41" s="4"/>
      <c r="W41" s="4"/>
      <c r="X41" s="4"/>
      <c r="Y41" s="4"/>
    </row>
    <row r="42" spans="1:25" x14ac:dyDescent="0.2">
      <c r="A42" s="1"/>
      <c r="B42" s="1"/>
      <c r="C42" s="1"/>
      <c r="D42" s="1"/>
      <c r="E42" s="1"/>
      <c r="F42" s="1"/>
      <c r="G42" s="108"/>
      <c r="H42" s="14"/>
      <c r="I42" s="1"/>
      <c r="J42" s="1"/>
      <c r="K42" s="3"/>
      <c r="L42" s="52" t="s">
        <v>111</v>
      </c>
      <c r="M42" s="99" t="s">
        <v>112</v>
      </c>
      <c r="N42" s="100"/>
      <c r="O42" s="100">
        <v>11495.95</v>
      </c>
      <c r="P42" s="60">
        <f>+O42-N42</f>
        <v>11495.95</v>
      </c>
      <c r="Q42" s="105"/>
      <c r="R42" s="105"/>
      <c r="S42" s="94"/>
      <c r="T42" s="25"/>
      <c r="U42" s="4"/>
      <c r="V42" s="5"/>
      <c r="W42" s="5"/>
      <c r="X42" s="5"/>
      <c r="Y42" s="4"/>
    </row>
    <row r="43" spans="1:25" x14ac:dyDescent="0.2">
      <c r="A43" s="8"/>
      <c r="B43" s="1"/>
      <c r="C43" s="1"/>
      <c r="D43" s="1" t="s">
        <v>113</v>
      </c>
      <c r="E43" s="10"/>
      <c r="F43" s="14">
        <f>SUM(F40:F42)</f>
        <v>2962265.59</v>
      </c>
      <c r="G43" s="109">
        <f>+SUM(G40:G41)</f>
        <v>1461785.94</v>
      </c>
      <c r="H43" s="14">
        <f>+F43-G43</f>
        <v>1500479.65</v>
      </c>
      <c r="I43" s="20"/>
      <c r="J43" s="1"/>
      <c r="K43" s="110"/>
      <c r="L43" s="52" t="s">
        <v>114</v>
      </c>
      <c r="M43" s="99" t="s">
        <v>115</v>
      </c>
      <c r="N43" s="100">
        <v>835.47</v>
      </c>
      <c r="O43" s="100">
        <v>684.75</v>
      </c>
      <c r="P43" s="55">
        <f>+O43-N43</f>
        <v>-150.72000000000003</v>
      </c>
      <c r="Q43" s="105"/>
      <c r="R43" s="105"/>
      <c r="S43" s="4"/>
      <c r="T43" s="4"/>
      <c r="U43" s="4"/>
      <c r="V43" s="5"/>
      <c r="W43" s="26"/>
      <c r="X43" s="26"/>
      <c r="Y43" s="25"/>
    </row>
    <row r="44" spans="1:25" x14ac:dyDescent="0.2">
      <c r="A44" s="1"/>
      <c r="B44" s="1"/>
      <c r="C44" s="1"/>
      <c r="D44" s="1"/>
      <c r="E44" s="1"/>
      <c r="F44" s="1"/>
      <c r="G44" s="1"/>
      <c r="H44" s="14"/>
      <c r="I44" s="1"/>
      <c r="J44" s="1"/>
      <c r="K44" s="3"/>
      <c r="L44" s="54" t="s">
        <v>116</v>
      </c>
      <c r="M44" s="58" t="s">
        <v>117</v>
      </c>
      <c r="N44" s="111"/>
      <c r="O44" s="111"/>
      <c r="Q44" s="96">
        <f>SUM(P45:P48)</f>
        <v>669378.07999999984</v>
      </c>
      <c r="R44" s="56">
        <f>+R11-Q44</f>
        <v>-30031.649999999907</v>
      </c>
      <c r="S44" s="4"/>
      <c r="T44" s="4"/>
      <c r="U44" s="25"/>
      <c r="V44" s="26"/>
      <c r="W44" s="5"/>
      <c r="X44" s="5"/>
      <c r="Y44" s="4"/>
    </row>
    <row r="45" spans="1:25" x14ac:dyDescent="0.2">
      <c r="A45" s="1"/>
      <c r="B45" s="1"/>
      <c r="C45" s="1"/>
      <c r="D45" s="1" t="s">
        <v>118</v>
      </c>
      <c r="E45" s="1"/>
      <c r="F45" s="112">
        <f>+F43-F37</f>
        <v>1120</v>
      </c>
      <c r="G45" s="112">
        <f>+G43-G37</f>
        <v>-15679.070000000065</v>
      </c>
      <c r="H45" s="14"/>
      <c r="I45" s="1"/>
      <c r="J45" s="1"/>
      <c r="K45" s="3"/>
      <c r="L45" s="52" t="s">
        <v>119</v>
      </c>
      <c r="M45" s="99" t="s">
        <v>120</v>
      </c>
      <c r="N45" s="100">
        <v>644</v>
      </c>
      <c r="O45" s="100">
        <v>1764</v>
      </c>
      <c r="P45" s="55">
        <f>+O45-N45</f>
        <v>1120</v>
      </c>
      <c r="S45" s="4"/>
      <c r="T45" s="4"/>
      <c r="U45" s="4"/>
      <c r="V45" s="5"/>
      <c r="W45" s="5"/>
      <c r="X45" s="5"/>
      <c r="Y45" s="4"/>
    </row>
    <row r="46" spans="1:25" x14ac:dyDescent="0.2">
      <c r="A46" s="1"/>
      <c r="B46" s="1"/>
      <c r="C46" s="1"/>
      <c r="D46" s="1"/>
      <c r="E46" s="1"/>
      <c r="F46" s="76" t="s">
        <v>121</v>
      </c>
      <c r="G46" s="113">
        <f>+F45+G45</f>
        <v>-14559.070000000065</v>
      </c>
      <c r="H46" s="14"/>
      <c r="I46" s="1"/>
      <c r="J46" s="1"/>
      <c r="K46" s="3"/>
      <c r="L46" s="52" t="s">
        <v>122</v>
      </c>
      <c r="M46" s="99" t="s">
        <v>123</v>
      </c>
      <c r="N46" s="100">
        <v>439159.27</v>
      </c>
      <c r="O46" s="100">
        <v>948279.48</v>
      </c>
      <c r="P46" s="103">
        <f>+O46-N46</f>
        <v>509120.20999999996</v>
      </c>
      <c r="S46" s="4"/>
      <c r="T46" s="4"/>
      <c r="U46" s="4"/>
      <c r="V46" s="4"/>
      <c r="W46" s="5"/>
      <c r="X46" s="5"/>
      <c r="Y46" s="4"/>
    </row>
    <row r="47" spans="1:25" x14ac:dyDescent="0.2">
      <c r="A47" s="1"/>
      <c r="B47" s="1"/>
      <c r="C47" s="1"/>
      <c r="D47" s="1"/>
      <c r="E47" s="1"/>
      <c r="F47" s="1"/>
      <c r="G47" s="1"/>
      <c r="H47" s="14"/>
      <c r="I47" s="1"/>
      <c r="J47" s="1"/>
      <c r="K47" s="3"/>
      <c r="L47" s="52" t="s">
        <v>124</v>
      </c>
      <c r="M47" s="99" t="s">
        <v>125</v>
      </c>
      <c r="N47" s="100">
        <v>93349.9</v>
      </c>
      <c r="O47" s="100">
        <v>252446.33</v>
      </c>
      <c r="P47" s="60">
        <f>+O47-N47</f>
        <v>159096.43</v>
      </c>
      <c r="S47" s="25"/>
      <c r="T47" s="4"/>
      <c r="U47" s="4"/>
      <c r="V47" s="4"/>
      <c r="W47" s="5"/>
      <c r="X47" s="5"/>
      <c r="Y47" s="4"/>
    </row>
    <row r="48" spans="1:25" x14ac:dyDescent="0.2">
      <c r="A48" s="1"/>
      <c r="B48" s="1"/>
      <c r="C48" s="1"/>
      <c r="D48" s="1"/>
      <c r="E48" s="1"/>
      <c r="F48" s="1"/>
      <c r="G48" s="1"/>
      <c r="H48" s="14"/>
      <c r="I48" s="1"/>
      <c r="J48" s="1"/>
      <c r="K48" s="92"/>
      <c r="L48" s="4" t="s">
        <v>126</v>
      </c>
      <c r="M48" s="4" t="s">
        <v>127</v>
      </c>
      <c r="N48" s="100">
        <v>17.760000000000002</v>
      </c>
      <c r="O48" s="100">
        <v>59.2</v>
      </c>
      <c r="P48" s="61">
        <f>+O48-N48</f>
        <v>41.44</v>
      </c>
      <c r="S48" s="4"/>
      <c r="T48" s="4"/>
      <c r="U48" s="4"/>
      <c r="V48" s="4"/>
      <c r="W48" s="5"/>
      <c r="X48" s="5"/>
      <c r="Y48" s="4"/>
    </row>
    <row r="49" spans="1:24" x14ac:dyDescent="0.2">
      <c r="A49" s="1"/>
      <c r="B49" s="1"/>
      <c r="C49" s="1"/>
      <c r="D49" s="1"/>
      <c r="E49" s="10" t="s">
        <v>128</v>
      </c>
      <c r="F49" s="114">
        <f>+N112</f>
        <v>1183710.4099999999</v>
      </c>
      <c r="G49" s="114">
        <f>+O112</f>
        <v>1194710.8999999999</v>
      </c>
      <c r="H49" s="14"/>
      <c r="I49" s="1"/>
      <c r="J49" s="1"/>
      <c r="K49" s="3"/>
      <c r="L49" s="54" t="s">
        <v>129</v>
      </c>
      <c r="M49" s="58" t="s">
        <v>130</v>
      </c>
      <c r="N49" s="104"/>
      <c r="O49" s="104"/>
      <c r="Q49" s="115">
        <f>SUM(P50:P53)</f>
        <v>305869.09000000003</v>
      </c>
      <c r="R49" s="116">
        <f>+R10-Q49</f>
        <v>174.59999999997672</v>
      </c>
      <c r="S49" s="4"/>
      <c r="T49" s="4"/>
      <c r="U49" s="4"/>
      <c r="V49" s="4"/>
      <c r="W49" s="5"/>
      <c r="X49" s="5"/>
    </row>
    <row r="50" spans="1:24" x14ac:dyDescent="0.2">
      <c r="A50" s="1"/>
      <c r="B50" s="1"/>
      <c r="C50" s="1"/>
      <c r="D50" s="1"/>
      <c r="E50" s="10" t="s">
        <v>131</v>
      </c>
      <c r="F50" s="114">
        <f>+N113</f>
        <v>134934.5</v>
      </c>
      <c r="G50" s="114">
        <f>+O113</f>
        <v>139613.07999999999</v>
      </c>
      <c r="H50" s="14"/>
      <c r="I50" s="1"/>
      <c r="J50" s="1"/>
      <c r="K50" s="3"/>
      <c r="L50" s="52" t="s">
        <v>132</v>
      </c>
      <c r="M50" s="99" t="s">
        <v>133</v>
      </c>
      <c r="N50" s="100"/>
      <c r="O50" s="100">
        <v>55493.7</v>
      </c>
      <c r="P50" s="55">
        <f>+O50-N50</f>
        <v>55493.7</v>
      </c>
      <c r="S50" s="4"/>
      <c r="T50" s="4"/>
      <c r="U50" s="4"/>
      <c r="V50" s="4"/>
      <c r="W50" s="5"/>
      <c r="X50" s="5"/>
    </row>
    <row r="51" spans="1:24" x14ac:dyDescent="0.2">
      <c r="A51" s="1"/>
      <c r="B51" s="1"/>
      <c r="C51" s="1"/>
      <c r="D51" s="1"/>
      <c r="E51" s="1"/>
      <c r="F51" s="117"/>
      <c r="G51" s="117"/>
      <c r="H51" s="14"/>
      <c r="I51" s="1"/>
      <c r="J51" s="1"/>
      <c r="K51" s="3"/>
      <c r="L51" s="52" t="s">
        <v>134</v>
      </c>
      <c r="M51" s="99" t="s">
        <v>68</v>
      </c>
      <c r="N51" s="100"/>
      <c r="O51" s="100">
        <v>250121</v>
      </c>
      <c r="P51" s="103">
        <f>+O51-N51</f>
        <v>250121</v>
      </c>
      <c r="S51" s="4"/>
      <c r="T51" s="4"/>
      <c r="U51" s="4"/>
      <c r="V51" s="4"/>
      <c r="W51" s="4"/>
      <c r="X51" s="5"/>
    </row>
    <row r="52" spans="1:24" x14ac:dyDescent="0.2">
      <c r="A52" s="1"/>
      <c r="B52" s="1"/>
      <c r="C52" s="1"/>
      <c r="D52" s="1"/>
      <c r="E52" s="1"/>
      <c r="F52" s="14">
        <f>SUM(F49:F51)</f>
        <v>1318644.9099999999</v>
      </c>
      <c r="G52" s="14">
        <f>SUM(G49:G51)</f>
        <v>1334323.98</v>
      </c>
      <c r="H52" s="14"/>
      <c r="I52" s="1"/>
      <c r="J52" s="1"/>
      <c r="K52" s="3"/>
      <c r="L52" s="52" t="s">
        <v>135</v>
      </c>
      <c r="M52" s="99" t="s">
        <v>136</v>
      </c>
      <c r="N52" s="100"/>
      <c r="O52" s="100">
        <v>110</v>
      </c>
      <c r="P52" s="60">
        <f>+O52-N52</f>
        <v>110</v>
      </c>
      <c r="S52" s="4"/>
      <c r="T52" s="4"/>
      <c r="U52" s="4"/>
      <c r="V52" s="4"/>
      <c r="W52" s="5"/>
      <c r="X52" s="5"/>
    </row>
    <row r="53" spans="1:24" x14ac:dyDescent="0.2">
      <c r="A53" s="1"/>
      <c r="B53" s="1"/>
      <c r="C53" s="1"/>
      <c r="D53" s="1"/>
      <c r="E53" s="1"/>
      <c r="F53" s="14"/>
      <c r="G53" s="14"/>
      <c r="H53" s="14"/>
      <c r="I53" s="1"/>
      <c r="J53" s="1"/>
      <c r="K53" s="3"/>
      <c r="L53" s="52" t="s">
        <v>137</v>
      </c>
      <c r="M53" s="99" t="s">
        <v>138</v>
      </c>
      <c r="N53" s="100"/>
      <c r="O53" s="100">
        <v>144.38999999999999</v>
      </c>
      <c r="P53" s="55">
        <f>+O53-N53</f>
        <v>144.38999999999999</v>
      </c>
      <c r="S53" s="4"/>
      <c r="T53" s="4"/>
      <c r="U53" s="4"/>
      <c r="V53" s="4"/>
      <c r="W53" s="4"/>
      <c r="X53" s="5"/>
    </row>
    <row r="54" spans="1:24" x14ac:dyDescent="0.2">
      <c r="A54" s="1"/>
      <c r="B54" s="1"/>
      <c r="C54" s="1"/>
      <c r="D54" s="1"/>
      <c r="E54" s="1"/>
      <c r="F54" s="40">
        <f>+F52-G52</f>
        <v>-15679.070000000065</v>
      </c>
      <c r="G54" s="14"/>
      <c r="H54" s="14"/>
      <c r="I54" s="1"/>
      <c r="J54" s="1"/>
      <c r="K54" s="3"/>
      <c r="L54" s="54" t="s">
        <v>139</v>
      </c>
      <c r="M54" s="58" t="s">
        <v>140</v>
      </c>
      <c r="N54" s="104"/>
      <c r="O54" s="104"/>
      <c r="Q54" s="115">
        <f>SUM(P55:P58)</f>
        <v>87188.5</v>
      </c>
      <c r="R54" s="56">
        <f>+R12-Q54</f>
        <v>0</v>
      </c>
      <c r="S54" s="4"/>
      <c r="T54" s="4"/>
      <c r="U54" s="4"/>
      <c r="V54" s="4"/>
      <c r="W54" s="5"/>
      <c r="X54" s="5"/>
    </row>
    <row r="55" spans="1:24" x14ac:dyDescent="0.2">
      <c r="A55" s="1"/>
      <c r="B55" s="1"/>
      <c r="C55" s="1"/>
      <c r="D55" s="1"/>
      <c r="E55" s="1"/>
      <c r="F55" s="14">
        <f>+G45-F54</f>
        <v>0</v>
      </c>
      <c r="G55" s="14"/>
      <c r="H55" s="14"/>
      <c r="I55" s="1"/>
      <c r="J55" s="1"/>
      <c r="K55" s="3"/>
      <c r="L55" s="52" t="s">
        <v>141</v>
      </c>
      <c r="M55" s="99" t="s">
        <v>34</v>
      </c>
      <c r="N55" s="100">
        <v>360</v>
      </c>
      <c r="O55" s="100">
        <v>11313.9</v>
      </c>
      <c r="P55" s="55">
        <f>+O55-N55</f>
        <v>10953.9</v>
      </c>
      <c r="S55" s="4"/>
      <c r="T55" s="4"/>
      <c r="U55" s="4"/>
      <c r="V55" s="4"/>
      <c r="W55" s="5"/>
      <c r="X55" s="5"/>
    </row>
    <row r="56" spans="1:24" x14ac:dyDescent="0.2">
      <c r="A56" s="4"/>
      <c r="B56" s="4"/>
      <c r="C56" s="4"/>
      <c r="D56" s="4"/>
      <c r="E56" s="4"/>
      <c r="F56" s="4"/>
      <c r="G56" s="118"/>
      <c r="H56" s="34"/>
      <c r="I56" s="4"/>
      <c r="J56" s="4"/>
      <c r="K56" s="3"/>
      <c r="L56" s="52" t="s">
        <v>142</v>
      </c>
      <c r="M56" s="99" t="s">
        <v>73</v>
      </c>
      <c r="N56" s="100">
        <v>1870</v>
      </c>
      <c r="O56" s="100">
        <v>73374.600000000006</v>
      </c>
      <c r="P56" s="103">
        <f>+O56-N56</f>
        <v>71504.600000000006</v>
      </c>
      <c r="S56" s="4"/>
      <c r="T56" s="4"/>
      <c r="U56" s="4"/>
      <c r="V56" s="4"/>
      <c r="W56" s="5"/>
      <c r="X56" s="5"/>
    </row>
    <row r="57" spans="1:24" x14ac:dyDescent="0.2">
      <c r="A57" s="119" t="s">
        <v>85</v>
      </c>
      <c r="B57" s="120" t="s">
        <v>86</v>
      </c>
      <c r="C57" s="121">
        <v>403</v>
      </c>
      <c r="D57" s="4" t="s">
        <v>143</v>
      </c>
      <c r="E57" s="122"/>
      <c r="F57" s="123"/>
      <c r="G57" s="123"/>
      <c r="H57" s="124"/>
      <c r="I57" s="4"/>
      <c r="J57" s="94"/>
      <c r="K57" s="3"/>
      <c r="L57" s="52" t="s">
        <v>144</v>
      </c>
      <c r="M57" s="99" t="s">
        <v>47</v>
      </c>
      <c r="N57" s="100"/>
      <c r="O57" s="100">
        <v>4730</v>
      </c>
      <c r="P57" s="60">
        <f>+O57-N57</f>
        <v>4730</v>
      </c>
      <c r="S57" s="4"/>
      <c r="T57" s="4"/>
      <c r="U57" s="4"/>
      <c r="V57" s="4"/>
      <c r="W57" s="5"/>
      <c r="X57" s="5"/>
    </row>
    <row r="58" spans="1:24" x14ac:dyDescent="0.2">
      <c r="A58" s="4"/>
      <c r="B58" s="4"/>
      <c r="C58" s="4"/>
      <c r="D58" s="4"/>
      <c r="E58" s="4"/>
      <c r="F58" s="4"/>
      <c r="G58" s="4"/>
      <c r="H58" s="34"/>
      <c r="I58" s="4"/>
      <c r="J58" s="4"/>
      <c r="K58" s="3"/>
      <c r="L58" s="52" t="s">
        <v>145</v>
      </c>
      <c r="M58" s="99" t="s">
        <v>146</v>
      </c>
      <c r="N58" s="111"/>
      <c r="O58" s="111"/>
      <c r="P58" s="61">
        <f>+O58</f>
        <v>0</v>
      </c>
      <c r="S58" s="4"/>
      <c r="T58" s="4"/>
      <c r="U58" s="4"/>
      <c r="V58" s="4"/>
      <c r="W58" s="5"/>
      <c r="X58" s="5"/>
    </row>
    <row r="59" spans="1:24" x14ac:dyDescent="0.2">
      <c r="A59" s="4"/>
      <c r="B59" s="4"/>
      <c r="C59" s="4"/>
      <c r="D59" s="4"/>
      <c r="E59" s="4"/>
      <c r="F59" s="4"/>
      <c r="G59" s="4"/>
      <c r="H59" s="34"/>
      <c r="I59" s="4"/>
      <c r="J59" s="4"/>
      <c r="K59" s="3"/>
      <c r="L59" s="54" t="s">
        <v>147</v>
      </c>
      <c r="M59" s="58" t="s">
        <v>148</v>
      </c>
      <c r="N59" s="104"/>
      <c r="O59" s="104"/>
      <c r="Q59" s="115">
        <f>SUM(P60)</f>
        <v>60431.25</v>
      </c>
      <c r="S59" s="4"/>
      <c r="T59" s="4"/>
      <c r="U59" s="4"/>
      <c r="V59" s="4"/>
      <c r="W59" s="5"/>
      <c r="X59" s="5"/>
    </row>
    <row r="60" spans="1:24" x14ac:dyDescent="0.2">
      <c r="A60" s="4"/>
      <c r="B60" s="4"/>
      <c r="C60" s="4"/>
      <c r="D60" s="4"/>
      <c r="E60" s="4"/>
      <c r="F60" s="4"/>
      <c r="G60" s="4"/>
      <c r="H60" s="34"/>
      <c r="I60" s="4"/>
      <c r="J60" s="4"/>
      <c r="K60" s="3"/>
      <c r="L60" s="52" t="s">
        <v>149</v>
      </c>
      <c r="M60" s="99" t="s">
        <v>39</v>
      </c>
      <c r="N60" s="111">
        <v>2250</v>
      </c>
      <c r="O60" s="100">
        <v>62681.25</v>
      </c>
      <c r="P60" s="55">
        <f>+O60-N60</f>
        <v>60431.25</v>
      </c>
      <c r="S60" s="4"/>
      <c r="T60" s="4"/>
      <c r="U60" s="4"/>
      <c r="V60" s="4"/>
      <c r="W60" s="4"/>
      <c r="X60" s="5"/>
    </row>
    <row r="61" spans="1:24" x14ac:dyDescent="0.2">
      <c r="A61" s="4"/>
      <c r="B61" s="4"/>
      <c r="C61" s="4"/>
      <c r="D61" s="4"/>
      <c r="E61" s="4"/>
      <c r="F61" s="4"/>
      <c r="G61" s="4"/>
      <c r="H61" s="34"/>
      <c r="I61" s="4"/>
      <c r="J61" s="4"/>
      <c r="K61" s="3"/>
      <c r="L61" s="52" t="s">
        <v>150</v>
      </c>
      <c r="M61" s="99" t="s">
        <v>76</v>
      </c>
      <c r="N61" s="104"/>
      <c r="O61" s="104">
        <v>20990.31</v>
      </c>
      <c r="P61" s="103">
        <f>+O61-N61</f>
        <v>20990.31</v>
      </c>
      <c r="S61" s="4"/>
      <c r="T61" s="4"/>
      <c r="U61" s="4"/>
      <c r="V61" s="4"/>
      <c r="W61" s="5"/>
      <c r="X61" s="5"/>
    </row>
    <row r="62" spans="1:24" x14ac:dyDescent="0.2">
      <c r="A62" s="4"/>
      <c r="B62" s="4"/>
      <c r="C62" s="4"/>
      <c r="D62" s="4"/>
      <c r="E62" s="4"/>
      <c r="F62" s="4"/>
      <c r="G62" s="4"/>
      <c r="H62" s="34"/>
      <c r="I62" s="4"/>
      <c r="J62" s="4"/>
      <c r="K62" s="3"/>
      <c r="L62" s="52"/>
      <c r="M62" s="99"/>
      <c r="N62" s="104"/>
      <c r="O62" s="104"/>
      <c r="P62" s="61"/>
      <c r="Q62" s="125"/>
      <c r="S62" s="4"/>
      <c r="T62" s="4"/>
      <c r="U62" s="4"/>
      <c r="V62" s="4"/>
      <c r="W62" s="5"/>
      <c r="X62" s="5"/>
    </row>
    <row r="63" spans="1:24" x14ac:dyDescent="0.2">
      <c r="A63" s="4"/>
      <c r="B63" s="4"/>
      <c r="C63" s="4"/>
      <c r="D63" s="4"/>
      <c r="E63" s="4"/>
      <c r="F63" s="4"/>
      <c r="G63" s="4"/>
      <c r="H63" s="34"/>
      <c r="I63" s="4"/>
      <c r="J63" s="4"/>
      <c r="K63" s="3"/>
      <c r="L63" s="54" t="s">
        <v>151</v>
      </c>
      <c r="M63" s="58" t="s">
        <v>152</v>
      </c>
      <c r="N63" s="32"/>
      <c r="O63" s="32"/>
      <c r="P63" s="61"/>
      <c r="Q63" s="115">
        <f>SUM(P64:P66)</f>
        <v>0</v>
      </c>
      <c r="S63" s="4"/>
      <c r="T63" s="4"/>
      <c r="U63" s="4"/>
      <c r="V63" s="4"/>
      <c r="W63" s="5"/>
      <c r="X63" s="5"/>
    </row>
    <row r="64" spans="1:24" x14ac:dyDescent="0.2">
      <c r="A64" s="4"/>
      <c r="B64" s="4"/>
      <c r="C64" s="4"/>
      <c r="D64" s="4"/>
      <c r="E64" s="4"/>
      <c r="F64" s="4"/>
      <c r="G64" s="4"/>
      <c r="H64" s="34"/>
      <c r="I64" s="4"/>
      <c r="J64" s="4"/>
      <c r="K64" s="3"/>
      <c r="L64" s="52" t="s">
        <v>153</v>
      </c>
      <c r="M64" s="99" t="s">
        <v>154</v>
      </c>
      <c r="N64" s="32"/>
      <c r="O64" s="5"/>
      <c r="P64" s="55">
        <f>+O64-N64</f>
        <v>0</v>
      </c>
      <c r="Q64" s="125"/>
      <c r="S64" s="4"/>
      <c r="T64" s="4"/>
      <c r="U64" s="4"/>
      <c r="V64" s="4"/>
      <c r="W64" s="5"/>
      <c r="X64" s="5"/>
    </row>
    <row r="65" spans="2:24" x14ac:dyDescent="0.2">
      <c r="B65" s="4"/>
      <c r="C65" s="4"/>
      <c r="D65" s="4"/>
      <c r="E65" s="4"/>
      <c r="F65" s="4"/>
      <c r="G65" s="4"/>
      <c r="H65" s="34"/>
      <c r="I65" s="4"/>
      <c r="J65" s="4"/>
      <c r="K65" s="3"/>
      <c r="L65" s="52" t="s">
        <v>155</v>
      </c>
      <c r="M65" s="4" t="s">
        <v>156</v>
      </c>
      <c r="N65" s="32"/>
      <c r="O65" s="126"/>
      <c r="P65" s="127">
        <f>+O65-N65</f>
        <v>0</v>
      </c>
      <c r="Q65" s="125"/>
      <c r="S65" s="4"/>
      <c r="T65" s="4"/>
      <c r="U65" s="4"/>
      <c r="V65" s="4"/>
      <c r="W65" s="5"/>
      <c r="X65" s="5"/>
    </row>
    <row r="66" spans="2:24" x14ac:dyDescent="0.2">
      <c r="B66" s="4"/>
      <c r="C66" s="4"/>
      <c r="D66" s="4"/>
      <c r="E66" s="4"/>
      <c r="F66" s="4"/>
      <c r="G66" s="4"/>
      <c r="H66" s="34"/>
      <c r="I66" s="4"/>
      <c r="J66" s="4"/>
      <c r="K66" s="3"/>
      <c r="L66" s="52" t="s">
        <v>157</v>
      </c>
      <c r="M66" s="4" t="s">
        <v>158</v>
      </c>
      <c r="N66" s="32"/>
      <c r="O66" s="126"/>
      <c r="P66" s="128">
        <f>+O66-N66</f>
        <v>0</v>
      </c>
      <c r="Q66" s="125"/>
      <c r="S66" s="4"/>
      <c r="T66" s="4"/>
      <c r="U66" s="4"/>
      <c r="V66" s="4"/>
      <c r="W66" s="5"/>
      <c r="X66" s="5"/>
    </row>
    <row r="67" spans="2:24" x14ac:dyDescent="0.2">
      <c r="B67" s="4"/>
      <c r="C67" s="4"/>
      <c r="D67" s="4"/>
      <c r="E67" s="4"/>
      <c r="F67" s="4"/>
      <c r="G67" s="4"/>
      <c r="H67" s="34"/>
      <c r="I67" s="4"/>
      <c r="J67" s="4"/>
      <c r="K67" s="3"/>
      <c r="L67" s="52"/>
      <c r="M67" s="99"/>
      <c r="N67" s="32"/>
      <c r="O67" s="126"/>
      <c r="P67" s="61"/>
      <c r="Q67" s="125"/>
      <c r="S67" s="4"/>
      <c r="T67" s="4"/>
      <c r="U67" s="4"/>
      <c r="V67" s="4"/>
      <c r="W67" s="4"/>
      <c r="X67" s="4"/>
    </row>
    <row r="68" spans="2:24" x14ac:dyDescent="0.2">
      <c r="B68" s="4"/>
      <c r="C68" s="4"/>
      <c r="D68" s="4"/>
      <c r="E68" s="4"/>
      <c r="F68" s="4"/>
      <c r="G68" s="4"/>
      <c r="H68" s="34"/>
      <c r="I68" s="4"/>
      <c r="J68" s="4"/>
      <c r="K68" s="3"/>
      <c r="L68" s="54" t="s">
        <v>159</v>
      </c>
      <c r="M68" s="58" t="s">
        <v>160</v>
      </c>
      <c r="N68" s="5"/>
      <c r="O68" s="32"/>
      <c r="P68" s="129"/>
      <c r="Q68" s="125"/>
      <c r="S68" s="4"/>
      <c r="T68" s="4"/>
      <c r="U68" s="4"/>
      <c r="V68" s="4"/>
      <c r="W68" s="4"/>
      <c r="X68" s="5"/>
    </row>
    <row r="69" spans="2:24" x14ac:dyDescent="0.2">
      <c r="B69" s="4"/>
      <c r="C69" s="4"/>
      <c r="D69" s="4"/>
      <c r="E69" s="4"/>
      <c r="F69" s="4"/>
      <c r="G69" s="4"/>
      <c r="H69" s="34"/>
      <c r="I69" s="4"/>
      <c r="J69" s="4"/>
      <c r="K69" s="3"/>
      <c r="L69" s="52"/>
      <c r="M69" s="99"/>
      <c r="N69" s="32"/>
      <c r="O69" s="32"/>
      <c r="P69" s="61"/>
      <c r="Q69" s="125"/>
      <c r="S69" s="4"/>
      <c r="T69" s="4"/>
      <c r="U69" s="4"/>
      <c r="V69" s="4"/>
      <c r="W69" s="4"/>
      <c r="X69" s="5"/>
    </row>
    <row r="70" spans="2:24" x14ac:dyDescent="0.2">
      <c r="B70" s="4"/>
      <c r="C70" s="4"/>
      <c r="D70" s="4"/>
      <c r="E70" s="4"/>
      <c r="F70" s="4"/>
      <c r="G70" s="4"/>
      <c r="H70" s="34"/>
      <c r="I70" s="4"/>
      <c r="J70" s="4"/>
      <c r="K70" s="3"/>
      <c r="L70" s="52"/>
      <c r="M70" s="4" t="s">
        <v>161</v>
      </c>
      <c r="N70" s="130">
        <f>+SUM(N34:N68)</f>
        <v>615209.46000000008</v>
      </c>
      <c r="O70" s="130">
        <f>+SUM(O34:O68)</f>
        <v>3195908.7800000007</v>
      </c>
      <c r="P70" s="131">
        <f>+O70-N70+P68</f>
        <v>2580699.3200000008</v>
      </c>
      <c r="Q70" s="132"/>
      <c r="S70" s="4"/>
      <c r="T70" s="4"/>
      <c r="U70" s="4"/>
      <c r="V70" s="4"/>
      <c r="W70" s="4"/>
      <c r="X70" s="4"/>
    </row>
    <row r="71" spans="2:24" x14ac:dyDescent="0.2">
      <c r="B71" s="4"/>
      <c r="C71" s="4"/>
      <c r="D71" s="4"/>
      <c r="E71" s="4"/>
      <c r="F71" s="4"/>
      <c r="G71" s="4"/>
      <c r="H71" s="34"/>
      <c r="I71" s="4"/>
      <c r="J71" s="4"/>
      <c r="K71" s="3"/>
      <c r="L71" s="52"/>
      <c r="M71" s="4"/>
      <c r="N71" s="4"/>
      <c r="O71" s="4"/>
      <c r="P71" s="56">
        <f>+P70-F29</f>
        <v>1120.0000000009313</v>
      </c>
      <c r="Q71" s="132"/>
      <c r="S71" s="4"/>
      <c r="T71" s="4"/>
      <c r="U71" s="4"/>
      <c r="V71" s="5"/>
      <c r="W71" s="5"/>
      <c r="X71" s="5"/>
    </row>
    <row r="72" spans="2:24" x14ac:dyDescent="0.2">
      <c r="H72" s="34"/>
      <c r="L72" s="52"/>
      <c r="M72" s="4"/>
      <c r="N72" s="4"/>
      <c r="O72" s="4"/>
      <c r="Q72" s="132"/>
      <c r="S72" s="4"/>
    </row>
    <row r="73" spans="2:24" x14ac:dyDescent="0.2">
      <c r="B73" s="4"/>
      <c r="C73" s="4"/>
      <c r="D73" s="134"/>
      <c r="E73" s="4"/>
      <c r="F73" s="4"/>
      <c r="G73" s="4"/>
      <c r="H73" s="34"/>
      <c r="I73" s="4"/>
      <c r="J73" s="4"/>
      <c r="K73" s="3"/>
      <c r="T73" s="4"/>
      <c r="U73" s="4"/>
      <c r="V73" s="4"/>
      <c r="W73" s="4"/>
      <c r="X73" s="4"/>
    </row>
    <row r="74" spans="2:24" x14ac:dyDescent="0.2">
      <c r="B74" s="4"/>
      <c r="C74" s="4"/>
      <c r="D74" s="4"/>
      <c r="E74" s="4"/>
      <c r="F74" s="4"/>
      <c r="G74" s="4"/>
      <c r="H74" s="34"/>
      <c r="I74" s="4"/>
      <c r="J74" s="4"/>
      <c r="K74" s="3"/>
      <c r="L74" s="85"/>
      <c r="M74" s="86"/>
      <c r="N74" s="135"/>
      <c r="O74" s="136"/>
      <c r="P74" s="137" t="s">
        <v>91</v>
      </c>
      <c r="Q74" s="138"/>
      <c r="R74" s="101"/>
      <c r="S74" s="4"/>
      <c r="T74" s="5"/>
      <c r="U74" s="5"/>
      <c r="V74" s="5"/>
      <c r="W74" s="4"/>
      <c r="X74" s="4"/>
    </row>
    <row r="75" spans="2:24" x14ac:dyDescent="0.2">
      <c r="B75" s="4"/>
      <c r="C75" s="4"/>
      <c r="D75" s="4"/>
      <c r="E75" s="4"/>
      <c r="F75" s="4"/>
      <c r="G75" s="4"/>
      <c r="H75" s="34"/>
      <c r="I75" s="4"/>
      <c r="J75" s="4"/>
      <c r="K75" s="3"/>
      <c r="L75" s="85">
        <v>683</v>
      </c>
      <c r="M75" s="58" t="s">
        <v>93</v>
      </c>
      <c r="N75" s="32"/>
      <c r="O75" s="93"/>
      <c r="P75" s="101"/>
      <c r="Q75" s="101"/>
      <c r="R75" s="101"/>
      <c r="S75" s="4"/>
      <c r="T75" s="5"/>
      <c r="U75" s="5"/>
      <c r="V75" s="5"/>
      <c r="W75" s="139"/>
      <c r="X75" s="52"/>
    </row>
    <row r="76" spans="2:24" x14ac:dyDescent="0.2">
      <c r="B76" s="4"/>
      <c r="C76" s="4"/>
      <c r="D76" s="4"/>
      <c r="E76" s="4"/>
      <c r="F76" s="4"/>
      <c r="G76" s="4"/>
      <c r="H76" s="34"/>
      <c r="I76" s="4"/>
      <c r="J76" s="4"/>
      <c r="K76" s="3"/>
      <c r="L76" s="54" t="s">
        <v>162</v>
      </c>
      <c r="M76" s="58" t="s">
        <v>95</v>
      </c>
      <c r="N76" s="140"/>
      <c r="O76" s="141"/>
      <c r="Q76" s="96">
        <f>SUM(P77:P84)</f>
        <v>510348.82</v>
      </c>
      <c r="R76" s="97">
        <f>+R52-Q76</f>
        <v>-510348.82</v>
      </c>
      <c r="S76" s="4"/>
      <c r="T76" s="5"/>
      <c r="U76" s="4"/>
      <c r="V76" s="4"/>
      <c r="W76" s="142"/>
      <c r="X76" s="52"/>
    </row>
    <row r="77" spans="2:24" x14ac:dyDescent="0.2">
      <c r="B77" s="4"/>
      <c r="C77" s="4"/>
      <c r="D77" s="4"/>
      <c r="E77" s="4"/>
      <c r="F77" s="4"/>
      <c r="G77" s="4"/>
      <c r="H77" s="34"/>
      <c r="I77" s="4"/>
      <c r="J77" s="4"/>
      <c r="K77" s="3"/>
      <c r="L77" s="52" t="s">
        <v>163</v>
      </c>
      <c r="M77" s="99" t="s">
        <v>97</v>
      </c>
      <c r="N77" s="100">
        <v>190008.17</v>
      </c>
      <c r="O77" s="100">
        <v>112044.69</v>
      </c>
      <c r="P77" s="55">
        <f>+N77-O77</f>
        <v>77963.48000000001</v>
      </c>
      <c r="Q77" s="101"/>
      <c r="R77" s="101"/>
      <c r="S77" s="4"/>
      <c r="T77" s="5"/>
      <c r="U77" s="5"/>
      <c r="V77" s="5"/>
      <c r="W77" s="139"/>
      <c r="X77" s="52"/>
    </row>
    <row r="78" spans="2:24" x14ac:dyDescent="0.2">
      <c r="B78" s="4"/>
      <c r="C78" s="4"/>
      <c r="D78" s="4"/>
      <c r="E78" s="4"/>
      <c r="F78" s="4"/>
      <c r="G78" s="4"/>
      <c r="H78" s="34"/>
      <c r="I78" s="4"/>
      <c r="J78" s="4"/>
      <c r="K78" s="3"/>
      <c r="L78" s="52" t="s">
        <v>164</v>
      </c>
      <c r="M78" s="99" t="s">
        <v>100</v>
      </c>
      <c r="N78" s="100">
        <v>437967.78</v>
      </c>
      <c r="O78" s="100">
        <v>17700.650000000001</v>
      </c>
      <c r="P78" s="103">
        <f>+N78-O78</f>
        <v>420267.13</v>
      </c>
      <c r="S78" s="4"/>
      <c r="T78" s="5"/>
      <c r="U78" s="5"/>
      <c r="V78" s="5"/>
      <c r="W78" s="139"/>
      <c r="X78" s="52"/>
    </row>
    <row r="79" spans="2:24" x14ac:dyDescent="0.2">
      <c r="B79" s="4"/>
      <c r="C79" s="4"/>
      <c r="D79" s="4"/>
      <c r="E79" s="4"/>
      <c r="F79" s="4"/>
      <c r="G79" s="4"/>
      <c r="H79" s="34"/>
      <c r="I79" s="4"/>
      <c r="J79" s="4"/>
      <c r="K79" s="3"/>
      <c r="L79" s="52" t="s">
        <v>165</v>
      </c>
      <c r="M79" s="99" t="s">
        <v>102</v>
      </c>
      <c r="N79" s="100"/>
      <c r="O79" s="100"/>
      <c r="P79" s="55">
        <f>-O79+N79</f>
        <v>0</v>
      </c>
      <c r="Q79" s="143"/>
      <c r="S79" s="4"/>
      <c r="T79" s="5"/>
      <c r="U79" s="5"/>
      <c r="V79" s="4"/>
      <c r="W79" s="139"/>
      <c r="X79" s="52"/>
    </row>
    <row r="80" spans="2:24" x14ac:dyDescent="0.2">
      <c r="B80" s="4"/>
      <c r="C80" s="4"/>
      <c r="D80" s="144"/>
      <c r="E80" s="4"/>
      <c r="F80" s="4"/>
      <c r="G80" s="4"/>
      <c r="H80" s="34"/>
      <c r="I80" s="4"/>
      <c r="J80" s="4"/>
      <c r="K80" s="3"/>
      <c r="L80" s="54" t="s">
        <v>166</v>
      </c>
      <c r="M80" s="58" t="s">
        <v>105</v>
      </c>
      <c r="N80" s="145"/>
      <c r="O80" s="145"/>
      <c r="Q80" s="105"/>
      <c r="R80" s="105"/>
      <c r="S80" s="4"/>
      <c r="T80" s="5"/>
      <c r="U80" s="5"/>
      <c r="V80" s="4"/>
      <c r="W80" s="139"/>
      <c r="X80" s="52"/>
    </row>
    <row r="81" spans="3:24" x14ac:dyDescent="0.2">
      <c r="C81" s="4"/>
      <c r="D81" s="144"/>
      <c r="E81" s="4"/>
      <c r="F81" s="4"/>
      <c r="G81" s="4"/>
      <c r="H81" s="34"/>
      <c r="I81" s="4"/>
      <c r="J81" s="4"/>
      <c r="K81" s="3"/>
      <c r="L81" s="52" t="s">
        <v>167</v>
      </c>
      <c r="M81" s="99" t="s">
        <v>14</v>
      </c>
      <c r="N81" s="100">
        <v>3444.52</v>
      </c>
      <c r="O81" s="100">
        <v>2847.78</v>
      </c>
      <c r="P81" s="55">
        <f>+N81-O81</f>
        <v>596.73999999999978</v>
      </c>
      <c r="S81" s="4"/>
      <c r="T81" s="5"/>
      <c r="U81" s="5"/>
      <c r="V81" s="5"/>
      <c r="W81" s="139"/>
      <c r="X81" s="52"/>
    </row>
    <row r="82" spans="3:24" x14ac:dyDescent="0.2">
      <c r="C82" s="4"/>
      <c r="D82" s="144"/>
      <c r="E82" s="4"/>
      <c r="F82" s="4"/>
      <c r="G82" s="4"/>
      <c r="H82" s="34"/>
      <c r="I82" s="4"/>
      <c r="J82" s="4"/>
      <c r="K82" s="3"/>
      <c r="L82" s="52" t="s">
        <v>168</v>
      </c>
      <c r="M82" s="99" t="s">
        <v>110</v>
      </c>
      <c r="N82" s="100">
        <v>10818.06</v>
      </c>
      <c r="O82" s="100">
        <v>6145.04</v>
      </c>
      <c r="P82" s="103">
        <f>+N82-O82</f>
        <v>4673.0199999999995</v>
      </c>
      <c r="S82" s="4"/>
      <c r="T82" s="5"/>
      <c r="U82" s="5"/>
      <c r="V82" s="4"/>
      <c r="W82" s="93"/>
      <c r="X82" s="52"/>
    </row>
    <row r="83" spans="3:24" x14ac:dyDescent="0.2">
      <c r="C83" s="4"/>
      <c r="D83" s="144"/>
      <c r="E83" s="4"/>
      <c r="F83" s="4"/>
      <c r="G83" s="4"/>
      <c r="H83" s="34"/>
      <c r="I83" s="4"/>
      <c r="J83" s="4"/>
      <c r="K83" s="3"/>
      <c r="L83" s="52" t="s">
        <v>169</v>
      </c>
      <c r="M83" s="99" t="s">
        <v>112</v>
      </c>
      <c r="N83" s="100">
        <v>6848.45</v>
      </c>
      <c r="O83" s="100"/>
      <c r="P83" s="60">
        <f>+N83-O83</f>
        <v>6848.45</v>
      </c>
      <c r="Q83" s="105"/>
      <c r="R83" s="105"/>
      <c r="S83" s="4"/>
      <c r="T83" s="5"/>
      <c r="U83" s="5"/>
      <c r="V83" s="4"/>
      <c r="W83" s="139"/>
      <c r="X83" s="52"/>
    </row>
    <row r="84" spans="3:24" x14ac:dyDescent="0.2">
      <c r="C84" s="4"/>
      <c r="D84" s="144"/>
      <c r="E84" s="4"/>
      <c r="F84" s="4"/>
      <c r="G84" s="4"/>
      <c r="H84" s="34"/>
      <c r="I84" s="4"/>
      <c r="J84" s="4"/>
      <c r="K84" s="3"/>
      <c r="L84" s="52" t="s">
        <v>170</v>
      </c>
      <c r="M84" s="99" t="s">
        <v>115</v>
      </c>
      <c r="N84" s="104"/>
      <c r="O84" s="104"/>
      <c r="P84" s="55">
        <f>-O84+N84</f>
        <v>0</v>
      </c>
      <c r="Q84" s="105"/>
      <c r="R84" s="105"/>
      <c r="S84" s="4"/>
      <c r="T84" s="5"/>
      <c r="U84" s="5"/>
      <c r="V84" s="4"/>
      <c r="W84" s="139"/>
      <c r="X84" s="52"/>
    </row>
    <row r="85" spans="3:24" x14ac:dyDescent="0.2">
      <c r="C85" s="4"/>
      <c r="D85" s="144"/>
      <c r="E85" s="4"/>
      <c r="F85" s="4"/>
      <c r="G85" s="4"/>
      <c r="H85" s="34"/>
      <c r="I85" s="4"/>
      <c r="J85" s="4"/>
      <c r="K85" s="3"/>
      <c r="L85" s="54" t="s">
        <v>171</v>
      </c>
      <c r="M85" s="58" t="s">
        <v>117</v>
      </c>
      <c r="N85" s="145"/>
      <c r="O85" s="145"/>
      <c r="Q85" s="96">
        <f>SUM(P86:P88)</f>
        <v>360832.93000000005</v>
      </c>
      <c r="R85" s="56">
        <f>+R49-Q85</f>
        <v>-360658.33000000007</v>
      </c>
      <c r="S85" s="4"/>
      <c r="T85" s="5"/>
      <c r="U85" s="5"/>
      <c r="V85" s="5"/>
      <c r="W85" s="146"/>
      <c r="X85" s="52"/>
    </row>
    <row r="86" spans="3:24" x14ac:dyDescent="0.2">
      <c r="C86" s="4"/>
      <c r="D86" s="144"/>
      <c r="E86" s="4"/>
      <c r="F86" s="4"/>
      <c r="G86" s="4"/>
      <c r="H86" s="34"/>
      <c r="I86" s="4"/>
      <c r="J86" s="4"/>
      <c r="K86" s="3"/>
      <c r="L86" s="52" t="s">
        <v>172</v>
      </c>
      <c r="M86" s="99" t="s">
        <v>120</v>
      </c>
      <c r="N86" s="100">
        <v>43271.27</v>
      </c>
      <c r="O86" s="100">
        <v>733.97</v>
      </c>
      <c r="P86" s="55">
        <f>-O86+N86</f>
        <v>42537.299999999996</v>
      </c>
      <c r="S86" s="4"/>
      <c r="T86" s="5"/>
      <c r="U86" s="4"/>
      <c r="V86" s="4"/>
      <c r="W86" s="147"/>
      <c r="X86" s="52"/>
    </row>
    <row r="87" spans="3:24" x14ac:dyDescent="0.2">
      <c r="C87" s="4"/>
      <c r="D87" s="144"/>
      <c r="E87" s="4"/>
      <c r="F87" s="4"/>
      <c r="G87" s="4"/>
      <c r="H87" s="34"/>
      <c r="I87" s="4"/>
      <c r="J87" s="4"/>
      <c r="K87" s="3"/>
      <c r="L87" s="52" t="s">
        <v>173</v>
      </c>
      <c r="M87" s="99" t="s">
        <v>123</v>
      </c>
      <c r="N87" s="100">
        <v>431428.03</v>
      </c>
      <c r="O87" s="100">
        <v>189588.41</v>
      </c>
      <c r="P87" s="103">
        <f>-O87+N87</f>
        <v>241839.62000000002</v>
      </c>
      <c r="S87" s="4"/>
      <c r="T87" s="5"/>
      <c r="U87" s="5"/>
      <c r="V87" s="5"/>
      <c r="W87" s="146"/>
      <c r="X87" s="52"/>
    </row>
    <row r="88" spans="3:24" x14ac:dyDescent="0.2">
      <c r="C88" s="4"/>
      <c r="D88" s="144"/>
      <c r="E88" s="4"/>
      <c r="F88" s="4"/>
      <c r="G88" s="4"/>
      <c r="H88" s="34"/>
      <c r="I88" s="4"/>
      <c r="J88" s="4"/>
      <c r="K88" s="3"/>
      <c r="L88" s="52" t="s">
        <v>174</v>
      </c>
      <c r="M88" s="99" t="s">
        <v>125</v>
      </c>
      <c r="N88" s="100">
        <v>128364.63</v>
      </c>
      <c r="O88" s="100">
        <v>51908.62</v>
      </c>
      <c r="P88" s="60">
        <f>-O88+N88</f>
        <v>76456.010000000009</v>
      </c>
      <c r="S88" s="4"/>
      <c r="T88" s="5"/>
      <c r="U88" s="5"/>
      <c r="V88" s="5"/>
      <c r="W88" s="93"/>
      <c r="X88" s="52"/>
    </row>
    <row r="89" spans="3:24" x14ac:dyDescent="0.2">
      <c r="C89" s="4"/>
      <c r="D89" s="144"/>
      <c r="E89" s="4"/>
      <c r="F89" s="4"/>
      <c r="G89" s="4"/>
      <c r="H89" s="34"/>
      <c r="I89" s="4"/>
      <c r="J89" s="4"/>
      <c r="K89" s="3"/>
      <c r="L89" s="54" t="s">
        <v>175</v>
      </c>
      <c r="M89" s="58" t="s">
        <v>130</v>
      </c>
      <c r="N89" s="145"/>
      <c r="O89" s="145"/>
      <c r="Q89" s="115">
        <f>SUM(P90:P93)</f>
        <v>213753.52</v>
      </c>
      <c r="R89" s="116">
        <f>+R47-Q89</f>
        <v>-213753.52</v>
      </c>
      <c r="S89" s="4"/>
      <c r="T89" s="5"/>
      <c r="U89" s="5"/>
      <c r="V89" s="5"/>
      <c r="W89" s="146"/>
      <c r="X89" s="52"/>
    </row>
    <row r="90" spans="3:24" x14ac:dyDescent="0.2">
      <c r="C90" s="4"/>
      <c r="D90" s="144"/>
      <c r="E90" s="4"/>
      <c r="F90" s="4"/>
      <c r="G90" s="4"/>
      <c r="H90" s="34"/>
      <c r="I90" s="4"/>
      <c r="J90" s="4"/>
      <c r="K90" s="3"/>
      <c r="L90" s="52" t="s">
        <v>176</v>
      </c>
      <c r="M90" s="99" t="s">
        <v>133</v>
      </c>
      <c r="N90" s="100">
        <v>39397.83</v>
      </c>
      <c r="O90" s="100">
        <v>28855.24</v>
      </c>
      <c r="P90" s="55">
        <f>-O90+N90</f>
        <v>10542.59</v>
      </c>
      <c r="S90" s="4"/>
      <c r="T90" s="5"/>
      <c r="U90" s="5"/>
      <c r="V90" s="5"/>
      <c r="W90" s="146"/>
      <c r="X90" s="52"/>
    </row>
    <row r="91" spans="3:24" x14ac:dyDescent="0.2">
      <c r="C91" s="4"/>
      <c r="D91" s="144"/>
      <c r="E91" s="4"/>
      <c r="F91" s="4"/>
      <c r="G91" s="4"/>
      <c r="H91" s="34"/>
      <c r="I91" s="4"/>
      <c r="J91" s="4"/>
      <c r="K91" s="3"/>
      <c r="L91" s="52" t="s">
        <v>177</v>
      </c>
      <c r="M91" s="99" t="s">
        <v>68</v>
      </c>
      <c r="N91" s="100">
        <v>203110.93</v>
      </c>
      <c r="O91" s="100"/>
      <c r="P91" s="103">
        <f>-O91+N91</f>
        <v>203110.93</v>
      </c>
      <c r="S91" s="4"/>
      <c r="T91" s="5"/>
      <c r="U91" s="5"/>
      <c r="V91" s="5"/>
      <c r="W91" s="93"/>
      <c r="X91" s="52"/>
    </row>
    <row r="92" spans="3:24" x14ac:dyDescent="0.2">
      <c r="C92" s="4"/>
      <c r="D92" s="144"/>
      <c r="E92" s="4"/>
      <c r="F92" s="4"/>
      <c r="G92" s="4"/>
      <c r="H92" s="34"/>
      <c r="I92" s="4"/>
      <c r="J92" s="4"/>
      <c r="K92" s="3"/>
      <c r="L92" s="52" t="s">
        <v>178</v>
      </c>
      <c r="M92" s="99" t="s">
        <v>136</v>
      </c>
      <c r="N92" s="100">
        <v>100</v>
      </c>
      <c r="O92" s="100"/>
      <c r="P92" s="60">
        <f>-O92+N92</f>
        <v>100</v>
      </c>
      <c r="S92" s="4"/>
      <c r="T92" s="5"/>
      <c r="U92" s="5"/>
      <c r="V92" s="5"/>
      <c r="W92" s="93"/>
      <c r="X92" s="52"/>
    </row>
    <row r="93" spans="3:24" x14ac:dyDescent="0.2">
      <c r="C93" s="4"/>
      <c r="D93" s="144"/>
      <c r="E93" s="4"/>
      <c r="F93" s="4"/>
      <c r="G93" s="4"/>
      <c r="H93" s="34"/>
      <c r="I93" s="4"/>
      <c r="J93" s="4"/>
      <c r="K93" s="3"/>
      <c r="L93" s="52" t="s">
        <v>137</v>
      </c>
      <c r="M93" s="99" t="s">
        <v>138</v>
      </c>
      <c r="N93" s="32"/>
      <c r="O93" s="32"/>
      <c r="P93" s="55">
        <f>-O93</f>
        <v>0</v>
      </c>
      <c r="S93" s="4"/>
      <c r="T93" s="5"/>
      <c r="U93" s="5"/>
      <c r="V93" s="5"/>
      <c r="W93" s="93"/>
      <c r="X93" s="52"/>
    </row>
    <row r="94" spans="3:24" x14ac:dyDescent="0.2">
      <c r="C94" s="4"/>
      <c r="D94" s="144"/>
      <c r="E94" s="4"/>
      <c r="F94" s="4"/>
      <c r="G94" s="4"/>
      <c r="H94" s="34"/>
      <c r="I94" s="4"/>
      <c r="J94" s="4"/>
      <c r="K94" s="3"/>
      <c r="L94" s="54" t="s">
        <v>179</v>
      </c>
      <c r="M94" s="58" t="s">
        <v>140</v>
      </c>
      <c r="N94" s="140"/>
      <c r="O94" s="140"/>
      <c r="Q94" s="115">
        <f>SUM(P95:P97)</f>
        <v>75745.56</v>
      </c>
      <c r="R94" s="56">
        <f>+R50-Q94</f>
        <v>-75745.56</v>
      </c>
      <c r="S94" s="4"/>
      <c r="T94" s="5"/>
      <c r="U94" s="5"/>
      <c r="V94" s="5"/>
      <c r="W94" s="93"/>
      <c r="X94" s="52"/>
    </row>
    <row r="95" spans="3:24" x14ac:dyDescent="0.2">
      <c r="C95" s="4"/>
      <c r="D95" s="144"/>
      <c r="E95" s="4"/>
      <c r="F95" s="4"/>
      <c r="G95" s="4"/>
      <c r="H95" s="34"/>
      <c r="I95" s="4"/>
      <c r="J95" s="4"/>
      <c r="K95" s="3"/>
      <c r="L95" s="52" t="s">
        <v>180</v>
      </c>
      <c r="M95" s="99" t="s">
        <v>34</v>
      </c>
      <c r="N95" s="100">
        <v>34740.959999999999</v>
      </c>
      <c r="O95" s="100">
        <v>28299.52</v>
      </c>
      <c r="P95" s="55">
        <f>-O95+N95</f>
        <v>6441.4399999999987</v>
      </c>
      <c r="S95" s="4"/>
      <c r="T95" s="5"/>
      <c r="U95" s="5"/>
      <c r="V95" s="5"/>
      <c r="W95" s="93"/>
      <c r="X95" s="52"/>
    </row>
    <row r="96" spans="3:24" x14ac:dyDescent="0.2">
      <c r="C96" s="4"/>
      <c r="D96" s="144"/>
      <c r="E96" s="4"/>
      <c r="F96" s="4"/>
      <c r="G96" s="4"/>
      <c r="H96" s="34"/>
      <c r="I96" s="4"/>
      <c r="J96" s="4"/>
      <c r="K96" s="3"/>
      <c r="L96" s="52" t="s">
        <v>181</v>
      </c>
      <c r="M96" s="99" t="s">
        <v>73</v>
      </c>
      <c r="N96" s="100">
        <v>66704.12</v>
      </c>
      <c r="O96" s="100">
        <v>1700</v>
      </c>
      <c r="P96" s="103">
        <f>-O96+N96</f>
        <v>65004.119999999995</v>
      </c>
      <c r="S96" s="4"/>
      <c r="T96" s="5"/>
      <c r="U96" s="5"/>
      <c r="V96" s="5"/>
      <c r="W96" s="93"/>
      <c r="X96" s="52"/>
    </row>
    <row r="97" spans="3:23" x14ac:dyDescent="0.2">
      <c r="C97" s="4"/>
      <c r="D97" s="144"/>
      <c r="E97" s="4"/>
      <c r="F97" s="4"/>
      <c r="G97" s="4"/>
      <c r="H97" s="34"/>
      <c r="I97" s="4"/>
      <c r="J97" s="4"/>
      <c r="K97" s="3"/>
      <c r="L97" s="52" t="s">
        <v>182</v>
      </c>
      <c r="M97" s="99" t="s">
        <v>47</v>
      </c>
      <c r="N97" s="100">
        <v>4300</v>
      </c>
      <c r="O97" s="100"/>
      <c r="P97" s="60">
        <f>-O97+N97</f>
        <v>4300</v>
      </c>
      <c r="S97" s="4"/>
      <c r="T97" s="5"/>
      <c r="U97" s="5"/>
      <c r="V97" s="5"/>
      <c r="W97" s="5"/>
    </row>
    <row r="98" spans="3:23" x14ac:dyDescent="0.2">
      <c r="C98" s="4"/>
      <c r="D98" s="144"/>
      <c r="E98" s="4"/>
      <c r="F98" s="4"/>
      <c r="G98" s="4"/>
      <c r="H98" s="34"/>
      <c r="I98" s="4"/>
      <c r="J98" s="4"/>
      <c r="K98" s="3"/>
      <c r="L98" s="52"/>
      <c r="M98" s="99"/>
      <c r="N98" s="104"/>
      <c r="O98" s="104"/>
      <c r="P98" s="60"/>
      <c r="S98" s="4"/>
      <c r="T98" s="5"/>
      <c r="U98" s="5"/>
      <c r="V98" s="5"/>
      <c r="W98" s="5"/>
    </row>
    <row r="99" spans="3:23" x14ac:dyDescent="0.2">
      <c r="C99" s="4"/>
      <c r="D99" s="144"/>
      <c r="E99" s="4"/>
      <c r="F99" s="4"/>
      <c r="G99" s="4"/>
      <c r="H99" s="34"/>
      <c r="I99" s="4"/>
      <c r="J99" s="4"/>
      <c r="K99" s="3"/>
      <c r="L99" s="54" t="s">
        <v>183</v>
      </c>
      <c r="M99" s="58" t="s">
        <v>148</v>
      </c>
      <c r="N99" s="145"/>
      <c r="O99" s="145"/>
      <c r="Q99" s="115">
        <f>SUM(P100)</f>
        <v>25157.510000000009</v>
      </c>
      <c r="S99" s="4"/>
      <c r="T99" s="5"/>
      <c r="U99" s="5"/>
      <c r="V99" s="5"/>
      <c r="W99" s="5"/>
    </row>
    <row r="100" spans="3:23" x14ac:dyDescent="0.2">
      <c r="C100" s="4"/>
      <c r="D100" s="144"/>
      <c r="E100" s="4"/>
      <c r="F100" s="4"/>
      <c r="G100" s="4"/>
      <c r="H100" s="34"/>
      <c r="I100" s="4"/>
      <c r="J100" s="4"/>
      <c r="K100" s="3"/>
      <c r="L100" s="52" t="s">
        <v>184</v>
      </c>
      <c r="M100" s="99" t="s">
        <v>39</v>
      </c>
      <c r="N100" s="100">
        <v>184605.73</v>
      </c>
      <c r="O100" s="100">
        <v>159448.22</v>
      </c>
      <c r="P100" s="55">
        <f>-O100+N100</f>
        <v>25157.510000000009</v>
      </c>
      <c r="S100" s="4"/>
      <c r="T100" s="5"/>
      <c r="U100" s="5"/>
      <c r="V100" s="5"/>
      <c r="W100" s="5"/>
    </row>
    <row r="101" spans="3:23" x14ac:dyDescent="0.2">
      <c r="C101" s="4"/>
      <c r="D101" s="144"/>
      <c r="E101" s="4"/>
      <c r="F101" s="4"/>
      <c r="G101" s="4"/>
      <c r="H101" s="34"/>
      <c r="I101" s="4"/>
      <c r="J101" s="4"/>
      <c r="K101" s="3"/>
      <c r="L101" s="52" t="s">
        <v>185</v>
      </c>
      <c r="M101" s="99" t="s">
        <v>76</v>
      </c>
      <c r="N101" s="104">
        <v>19082.03</v>
      </c>
      <c r="O101" s="104"/>
      <c r="P101" s="103">
        <f>-O101+N101</f>
        <v>19082.03</v>
      </c>
      <c r="S101" s="4"/>
      <c r="T101" s="5"/>
      <c r="U101" s="5"/>
      <c r="V101" s="5"/>
      <c r="W101" s="5"/>
    </row>
    <row r="102" spans="3:23" x14ac:dyDescent="0.2">
      <c r="C102" s="4"/>
      <c r="D102" s="144"/>
      <c r="E102" s="4"/>
      <c r="F102" s="4"/>
      <c r="G102" s="4"/>
      <c r="H102" s="34"/>
      <c r="I102" s="4"/>
      <c r="J102" s="4"/>
      <c r="K102" s="3"/>
      <c r="L102" s="52"/>
      <c r="M102" s="99"/>
      <c r="N102" s="104"/>
      <c r="O102" s="104"/>
      <c r="P102" s="103"/>
      <c r="S102" s="4"/>
      <c r="T102" s="5"/>
      <c r="U102" s="4"/>
      <c r="V102" s="4"/>
      <c r="W102" s="4"/>
    </row>
    <row r="103" spans="3:23" x14ac:dyDescent="0.2">
      <c r="C103" s="4"/>
      <c r="D103" s="144"/>
      <c r="E103" s="4"/>
      <c r="F103" s="4"/>
      <c r="G103" s="4"/>
      <c r="H103" s="34"/>
      <c r="I103" s="4"/>
      <c r="J103" s="4"/>
      <c r="K103" s="3"/>
      <c r="L103" s="54" t="s">
        <v>186</v>
      </c>
      <c r="M103" s="58" t="s">
        <v>152</v>
      </c>
      <c r="N103" s="145"/>
      <c r="O103" s="145"/>
      <c r="P103" s="148"/>
      <c r="Q103" s="115">
        <f>SUM(P104:P106)</f>
        <v>0</v>
      </c>
      <c r="S103" s="4"/>
      <c r="T103" s="5"/>
      <c r="U103" s="5"/>
      <c r="V103" s="5"/>
      <c r="W103" s="5"/>
    </row>
    <row r="104" spans="3:23" x14ac:dyDescent="0.2">
      <c r="C104" s="4"/>
      <c r="D104" s="144"/>
      <c r="E104" s="4"/>
      <c r="F104" s="4"/>
      <c r="G104" s="4"/>
      <c r="H104" s="34"/>
      <c r="I104" s="4"/>
      <c r="J104" s="4"/>
      <c r="K104" s="3"/>
      <c r="L104" s="52" t="s">
        <v>187</v>
      </c>
      <c r="M104" s="99" t="s">
        <v>188</v>
      </c>
      <c r="N104" s="111"/>
      <c r="O104" s="111"/>
      <c r="P104" s="55">
        <f>-O104+N104</f>
        <v>0</v>
      </c>
      <c r="S104" s="4"/>
      <c r="T104" s="5"/>
      <c r="U104" s="4"/>
      <c r="V104" s="4"/>
      <c r="W104" s="4"/>
    </row>
    <row r="105" spans="3:23" x14ac:dyDescent="0.2">
      <c r="C105" s="4"/>
      <c r="D105" s="144"/>
      <c r="E105" s="4"/>
      <c r="F105" s="4"/>
      <c r="G105" s="4"/>
      <c r="H105" s="34"/>
      <c r="I105" s="4"/>
      <c r="J105" s="4"/>
      <c r="K105" s="3"/>
      <c r="L105" s="4" t="s">
        <v>189</v>
      </c>
      <c r="M105" s="4" t="s">
        <v>190</v>
      </c>
      <c r="N105" s="111"/>
      <c r="O105" s="104"/>
      <c r="P105" s="127">
        <f>-O105+N105</f>
        <v>0</v>
      </c>
      <c r="S105" s="4"/>
      <c r="T105" s="5"/>
      <c r="U105" s="4"/>
      <c r="V105" s="4"/>
      <c r="W105" s="4"/>
    </row>
    <row r="106" spans="3:23" x14ac:dyDescent="0.2">
      <c r="C106" s="4"/>
      <c r="D106" s="144"/>
      <c r="E106" s="4"/>
      <c r="F106" s="4"/>
      <c r="G106" s="4"/>
      <c r="H106" s="34"/>
      <c r="I106" s="4"/>
      <c r="J106" s="4"/>
      <c r="K106" s="3"/>
      <c r="L106" s="4" t="s">
        <v>191</v>
      </c>
      <c r="M106" s="4" t="s">
        <v>192</v>
      </c>
      <c r="N106" s="111"/>
      <c r="O106" s="104"/>
      <c r="P106" s="128">
        <f>-O106+N106</f>
        <v>0</v>
      </c>
      <c r="S106" s="4"/>
      <c r="T106" s="5"/>
      <c r="U106" s="4"/>
      <c r="V106" s="4"/>
      <c r="W106" s="4"/>
    </row>
    <row r="107" spans="3:23" x14ac:dyDescent="0.2">
      <c r="C107" s="4"/>
      <c r="D107" s="144"/>
      <c r="E107" s="4"/>
      <c r="F107" s="4"/>
      <c r="G107" s="4"/>
      <c r="H107" s="34"/>
      <c r="I107" s="4"/>
      <c r="J107" s="4"/>
      <c r="K107" s="3"/>
      <c r="L107" s="52"/>
      <c r="M107" s="99"/>
      <c r="N107" s="104"/>
      <c r="O107" s="104"/>
      <c r="P107" s="148"/>
      <c r="S107" s="4"/>
      <c r="T107" s="5"/>
      <c r="U107" s="4"/>
      <c r="V107" s="4"/>
      <c r="W107" s="4"/>
    </row>
    <row r="108" spans="3:23" x14ac:dyDescent="0.2">
      <c r="C108" s="4"/>
      <c r="D108" s="144"/>
      <c r="E108" s="4"/>
      <c r="F108" s="4"/>
      <c r="G108" s="4"/>
      <c r="H108" s="34"/>
      <c r="I108" s="4"/>
      <c r="J108" s="4"/>
      <c r="K108" s="3"/>
      <c r="L108" s="52"/>
      <c r="M108" s="99"/>
      <c r="N108" s="104"/>
      <c r="O108" s="104"/>
      <c r="P108" s="148"/>
      <c r="S108" s="4"/>
      <c r="T108" s="5"/>
      <c r="U108" s="4"/>
      <c r="V108" s="4"/>
      <c r="W108" s="4"/>
    </row>
    <row r="109" spans="3:23" x14ac:dyDescent="0.2">
      <c r="C109" s="4"/>
      <c r="D109" s="144"/>
      <c r="E109" s="4"/>
      <c r="F109" s="4"/>
      <c r="G109" s="4"/>
      <c r="H109" s="34"/>
      <c r="I109" s="4"/>
      <c r="J109" s="4"/>
      <c r="K109" s="3"/>
      <c r="L109" s="54" t="s">
        <v>193</v>
      </c>
      <c r="M109" s="58" t="s">
        <v>194</v>
      </c>
      <c r="N109" s="145"/>
      <c r="O109" s="145"/>
      <c r="Q109" s="115">
        <f>SUM(P110)</f>
        <v>35893.360000000001</v>
      </c>
      <c r="S109" s="4"/>
      <c r="T109" s="5"/>
      <c r="U109" s="4"/>
      <c r="V109" s="4"/>
      <c r="W109" s="4"/>
    </row>
    <row r="110" spans="3:23" x14ac:dyDescent="0.2">
      <c r="C110" s="4"/>
      <c r="D110" s="144"/>
      <c r="E110" s="4"/>
      <c r="F110" s="4"/>
      <c r="G110" s="4"/>
      <c r="H110" s="34"/>
      <c r="I110" s="4"/>
      <c r="J110" s="4"/>
      <c r="K110" s="3"/>
      <c r="L110" s="52" t="s">
        <v>195</v>
      </c>
      <c r="M110" s="99" t="s">
        <v>196</v>
      </c>
      <c r="N110" s="100">
        <v>131098.85</v>
      </c>
      <c r="O110" s="111">
        <v>95205.49</v>
      </c>
      <c r="P110" s="55">
        <f>-O110+N110</f>
        <v>35893.360000000001</v>
      </c>
      <c r="S110" s="4"/>
      <c r="T110" s="5"/>
      <c r="U110" s="4"/>
      <c r="V110" s="4"/>
      <c r="W110" s="4"/>
    </row>
    <row r="111" spans="3:23" x14ac:dyDescent="0.2">
      <c r="C111" s="4"/>
      <c r="D111" s="144"/>
      <c r="E111" s="4"/>
      <c r="F111" s="4"/>
      <c r="G111" s="4"/>
      <c r="H111" s="34"/>
      <c r="I111" s="4"/>
      <c r="J111" s="4"/>
      <c r="K111" s="3"/>
      <c r="L111" s="52"/>
      <c r="M111" s="99"/>
      <c r="N111" s="104"/>
      <c r="O111" s="104"/>
      <c r="P111" s="61"/>
      <c r="Q111" s="125"/>
      <c r="S111" s="4"/>
      <c r="T111" s="5"/>
      <c r="U111" s="4"/>
      <c r="V111" s="4"/>
      <c r="W111" s="4"/>
    </row>
    <row r="112" spans="3:23" x14ac:dyDescent="0.2">
      <c r="C112" s="4"/>
      <c r="D112" s="144"/>
      <c r="E112" s="4"/>
      <c r="F112" s="4"/>
      <c r="G112" s="4"/>
      <c r="H112" s="34"/>
      <c r="I112" s="4"/>
      <c r="J112" s="4"/>
      <c r="K112" s="3"/>
      <c r="L112" s="54" t="s">
        <v>128</v>
      </c>
      <c r="M112" s="4" t="s">
        <v>197</v>
      </c>
      <c r="N112" s="100">
        <v>1183710.4099999999</v>
      </c>
      <c r="O112" s="100">
        <v>1194710.8999999999</v>
      </c>
      <c r="P112" s="129">
        <f>+N112+N113-O112-O113</f>
        <v>-15679.069999999978</v>
      </c>
      <c r="Q112" s="125"/>
      <c r="S112" s="4"/>
      <c r="T112" s="5"/>
      <c r="U112" s="4"/>
      <c r="V112" s="4"/>
      <c r="W112" s="4"/>
    </row>
    <row r="113" spans="2:20" x14ac:dyDescent="0.2">
      <c r="B113" s="4"/>
      <c r="C113" s="4"/>
      <c r="D113" s="144"/>
      <c r="E113" s="4"/>
      <c r="F113" s="4"/>
      <c r="G113" s="4"/>
      <c r="H113" s="34"/>
      <c r="I113" s="4"/>
      <c r="J113" s="4"/>
      <c r="K113" s="3"/>
      <c r="L113" s="54" t="s">
        <v>131</v>
      </c>
      <c r="M113" s="4" t="s">
        <v>198</v>
      </c>
      <c r="N113" s="100">
        <v>134934.5</v>
      </c>
      <c r="O113" s="100">
        <v>139613.07999999999</v>
      </c>
      <c r="P113" s="129"/>
      <c r="Q113" s="125"/>
      <c r="S113" s="4"/>
      <c r="T113" s="5"/>
    </row>
    <row r="114" spans="2:20" x14ac:dyDescent="0.2">
      <c r="B114" s="4"/>
      <c r="C114" s="4"/>
      <c r="D114" s="4"/>
      <c r="E114" s="4"/>
      <c r="F114" s="4"/>
      <c r="G114" s="4"/>
      <c r="H114" s="34"/>
      <c r="I114" s="4"/>
      <c r="J114" s="4"/>
      <c r="K114" s="3"/>
      <c r="L114" s="52"/>
      <c r="M114" s="99"/>
      <c r="N114" s="32"/>
      <c r="O114" s="32"/>
      <c r="P114" s="61"/>
      <c r="Q114" s="132"/>
      <c r="S114" s="4"/>
      <c r="T114" s="5"/>
    </row>
    <row r="115" spans="2:20" x14ac:dyDescent="0.2">
      <c r="B115" s="4"/>
      <c r="C115" s="4"/>
      <c r="D115" s="4"/>
      <c r="E115" s="4"/>
      <c r="F115" s="4"/>
      <c r="G115" s="4"/>
      <c r="H115" s="34"/>
      <c r="I115" s="4"/>
      <c r="J115" s="4"/>
      <c r="K115" s="3"/>
      <c r="L115" s="52"/>
      <c r="M115" s="4" t="s">
        <v>161</v>
      </c>
      <c r="N115" s="149">
        <f>SUM(N77:N113)</f>
        <v>3253936.27</v>
      </c>
      <c r="O115" s="149">
        <f>SUM(O77:O113)</f>
        <v>2028801.6099999999</v>
      </c>
      <c r="P115" s="131">
        <f>+O115-N115+P112</f>
        <v>-1240813.7300000002</v>
      </c>
      <c r="Q115" s="61"/>
      <c r="S115" s="4"/>
      <c r="T115" s="5"/>
    </row>
    <row r="116" spans="2:20" x14ac:dyDescent="0.2">
      <c r="B116" s="4"/>
      <c r="C116" s="4"/>
      <c r="D116" s="4"/>
      <c r="E116" s="4"/>
      <c r="F116" s="4"/>
      <c r="G116" s="4"/>
      <c r="H116" s="34"/>
      <c r="I116" s="4"/>
      <c r="J116" s="4"/>
      <c r="K116" s="3"/>
      <c r="L116" s="52"/>
      <c r="M116" s="4"/>
      <c r="N116" s="4"/>
      <c r="O116" s="4"/>
      <c r="P116" s="56">
        <f>+P115+G29</f>
        <v>0</v>
      </c>
      <c r="Q116" s="132"/>
      <c r="S116" s="4"/>
      <c r="T116" s="5"/>
    </row>
    <row r="117" spans="2:20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52"/>
      <c r="M117" s="4"/>
      <c r="N117" s="57"/>
      <c r="O117" s="4"/>
      <c r="R117" s="4"/>
      <c r="S117" s="4"/>
      <c r="T117" s="5"/>
    </row>
    <row r="118" spans="2:20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4"/>
      <c r="M118" s="4"/>
      <c r="N118" s="57"/>
      <c r="O118" s="57"/>
      <c r="R118" s="4"/>
      <c r="S118" s="4"/>
      <c r="T118" s="5"/>
    </row>
    <row r="119" spans="2:20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4"/>
      <c r="M119" s="4"/>
      <c r="N119" s="5"/>
      <c r="O119" s="5"/>
      <c r="R119" s="4"/>
      <c r="S119" s="4"/>
      <c r="T119" s="5"/>
    </row>
    <row r="120" spans="2:20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4"/>
      <c r="M120" s="4"/>
      <c r="N120" s="32"/>
      <c r="O120" s="32"/>
      <c r="R120" s="4"/>
      <c r="S120" s="4"/>
      <c r="T120" s="5"/>
    </row>
    <row r="121" spans="2:20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4"/>
      <c r="M121" s="4"/>
      <c r="N121" s="4"/>
      <c r="O121" s="57"/>
      <c r="P121" s="56"/>
      <c r="R121" s="4"/>
      <c r="S121" s="4"/>
      <c r="T121" s="5"/>
    </row>
    <row r="122" spans="2:20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4"/>
      <c r="M122" s="4"/>
      <c r="N122" s="4"/>
      <c r="O122" s="4"/>
      <c r="R122" s="4"/>
      <c r="S122" s="4"/>
      <c r="T122" s="5"/>
    </row>
    <row r="123" spans="2:20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4"/>
      <c r="M123" s="4"/>
      <c r="N123" s="5"/>
      <c r="O123" s="5"/>
      <c r="R123" s="4"/>
      <c r="S123" s="4"/>
      <c r="T123" s="5"/>
    </row>
    <row r="124" spans="2:20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4"/>
      <c r="M124" s="4"/>
      <c r="N124" s="5"/>
      <c r="O124" s="5"/>
      <c r="R124" s="4"/>
      <c r="S124" s="4"/>
      <c r="T124" s="5"/>
    </row>
    <row r="125" spans="2:20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4"/>
      <c r="M125" s="4"/>
      <c r="N125" s="4"/>
      <c r="O125" s="4"/>
      <c r="P125" s="4"/>
      <c r="Q125" s="4"/>
      <c r="R125" s="4"/>
      <c r="S125" s="4"/>
      <c r="T125" s="5"/>
    </row>
    <row r="126" spans="2:20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4"/>
      <c r="M126" s="4"/>
      <c r="N126" s="5"/>
      <c r="O126" s="4"/>
      <c r="P126" s="4"/>
      <c r="Q126" s="4"/>
      <c r="R126" s="4"/>
      <c r="S126" s="4"/>
      <c r="T126" s="5"/>
    </row>
    <row r="127" spans="2:20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4"/>
      <c r="M127" s="4"/>
      <c r="N127" s="4"/>
      <c r="O127" s="4"/>
      <c r="P127" s="4"/>
      <c r="Q127" s="4"/>
      <c r="R127" s="4"/>
      <c r="S127" s="4"/>
      <c r="T127" s="5"/>
    </row>
    <row r="128" spans="2:20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4"/>
      <c r="M128" s="4"/>
      <c r="N128" s="4"/>
      <c r="O128" s="4"/>
      <c r="P128" s="4"/>
      <c r="Q128" s="4"/>
      <c r="R128" s="4"/>
      <c r="S128" s="4"/>
      <c r="T128" s="5"/>
    </row>
    <row r="129" spans="12:20" x14ac:dyDescent="0.2">
      <c r="L129" s="4"/>
      <c r="M129" s="4"/>
      <c r="N129" s="4"/>
      <c r="O129" s="4"/>
      <c r="P129" s="4"/>
      <c r="Q129" s="4"/>
      <c r="R129" s="4"/>
      <c r="S129" s="4"/>
      <c r="T129" s="5"/>
    </row>
    <row r="130" spans="12:20" x14ac:dyDescent="0.2">
      <c r="T130" s="5"/>
    </row>
    <row r="131" spans="12:20" x14ac:dyDescent="0.2">
      <c r="T131" s="5"/>
    </row>
    <row r="132" spans="12:20" x14ac:dyDescent="0.2">
      <c r="T132" s="5"/>
    </row>
    <row r="133" spans="12:20" x14ac:dyDescent="0.2">
      <c r="T133" s="5"/>
    </row>
    <row r="134" spans="12:20" x14ac:dyDescent="0.2">
      <c r="T134" s="5"/>
    </row>
    <row r="135" spans="12:20" x14ac:dyDescent="0.2">
      <c r="T135" s="5"/>
    </row>
    <row r="136" spans="12:20" x14ac:dyDescent="0.2">
      <c r="T136" s="5"/>
    </row>
    <row r="137" spans="12:20" x14ac:dyDescent="0.2">
      <c r="T137" s="5"/>
    </row>
    <row r="138" spans="12:20" x14ac:dyDescent="0.2">
      <c r="T138" s="5"/>
    </row>
    <row r="139" spans="12:20" x14ac:dyDescent="0.2">
      <c r="T139" s="5"/>
    </row>
    <row r="140" spans="12:20" x14ac:dyDescent="0.2">
      <c r="T140" s="5"/>
    </row>
    <row r="141" spans="12:20" x14ac:dyDescent="0.2">
      <c r="T141" s="5"/>
    </row>
    <row r="142" spans="12:20" x14ac:dyDescent="0.2">
      <c r="T142" s="5"/>
    </row>
    <row r="143" spans="12:20" x14ac:dyDescent="0.2">
      <c r="T143" s="5"/>
    </row>
    <row r="144" spans="12:20" x14ac:dyDescent="0.2">
      <c r="T144" s="5"/>
    </row>
    <row r="145" spans="20:20" x14ac:dyDescent="0.2">
      <c r="T145" s="5"/>
    </row>
    <row r="146" spans="20:20" x14ac:dyDescent="0.2">
      <c r="T146" s="5"/>
    </row>
    <row r="147" spans="20:20" x14ac:dyDescent="0.2">
      <c r="T147" s="5"/>
    </row>
    <row r="148" spans="20:20" x14ac:dyDescent="0.2">
      <c r="T148" s="5"/>
    </row>
    <row r="149" spans="20:20" x14ac:dyDescent="0.2">
      <c r="T149" s="5"/>
    </row>
    <row r="150" spans="20:20" x14ac:dyDescent="0.2">
      <c r="T150" s="5"/>
    </row>
    <row r="151" spans="20:20" x14ac:dyDescent="0.2">
      <c r="T151" s="5"/>
    </row>
    <row r="152" spans="20:20" x14ac:dyDescent="0.2">
      <c r="T152" s="5"/>
    </row>
    <row r="153" spans="20:20" x14ac:dyDescent="0.2">
      <c r="T153" s="5"/>
    </row>
    <row r="154" spans="20:20" x14ac:dyDescent="0.2">
      <c r="T154" s="5"/>
    </row>
    <row r="155" spans="20:20" x14ac:dyDescent="0.2">
      <c r="T155" s="5"/>
    </row>
    <row r="156" spans="20:20" x14ac:dyDescent="0.2">
      <c r="T156" s="5"/>
    </row>
    <row r="157" spans="20:20" x14ac:dyDescent="0.2">
      <c r="T157" s="5"/>
    </row>
    <row r="158" spans="20:20" x14ac:dyDescent="0.2">
      <c r="T158" s="5"/>
    </row>
    <row r="159" spans="20:20" x14ac:dyDescent="0.2">
      <c r="T159" s="5"/>
    </row>
    <row r="160" spans="20:20" x14ac:dyDescent="0.2">
      <c r="T160" s="5"/>
    </row>
    <row r="161" spans="20:20" x14ac:dyDescent="0.2">
      <c r="T161" s="5"/>
    </row>
    <row r="162" spans="20:20" x14ac:dyDescent="0.2">
      <c r="T162" s="5"/>
    </row>
    <row r="163" spans="20:20" x14ac:dyDescent="0.2">
      <c r="T163" s="5"/>
    </row>
    <row r="164" spans="20:20" x14ac:dyDescent="0.2">
      <c r="T164" s="5"/>
    </row>
    <row r="165" spans="20:20" x14ac:dyDescent="0.2">
      <c r="T165" s="5"/>
    </row>
    <row r="166" spans="20:20" x14ac:dyDescent="0.2">
      <c r="T166" s="5"/>
    </row>
    <row r="167" spans="20:20" x14ac:dyDescent="0.2">
      <c r="T167" s="5"/>
    </row>
    <row r="168" spans="20:20" x14ac:dyDescent="0.2">
      <c r="T168" s="5"/>
    </row>
    <row r="169" spans="20:20" x14ac:dyDescent="0.2">
      <c r="T169" s="5"/>
    </row>
    <row r="170" spans="20:20" x14ac:dyDescent="0.2">
      <c r="T170" s="5"/>
    </row>
    <row r="171" spans="20:20" x14ac:dyDescent="0.2">
      <c r="T171" s="5"/>
    </row>
    <row r="172" spans="20:20" x14ac:dyDescent="0.2">
      <c r="T172" s="5"/>
    </row>
    <row r="173" spans="20:20" x14ac:dyDescent="0.2">
      <c r="T173" s="5"/>
    </row>
    <row r="174" spans="20:20" x14ac:dyDescent="0.2">
      <c r="T174" s="5"/>
    </row>
    <row r="175" spans="20:20" x14ac:dyDescent="0.2">
      <c r="T175" s="5"/>
    </row>
    <row r="176" spans="20:20" x14ac:dyDescent="0.2">
      <c r="T176" s="5"/>
    </row>
    <row r="177" spans="20:20" x14ac:dyDescent="0.2">
      <c r="T177" s="5"/>
    </row>
    <row r="178" spans="20:20" x14ac:dyDescent="0.2">
      <c r="T178" s="5"/>
    </row>
    <row r="179" spans="20:20" x14ac:dyDescent="0.2">
      <c r="T179" s="5"/>
    </row>
    <row r="180" spans="20:20" x14ac:dyDescent="0.2">
      <c r="T180" s="5"/>
    </row>
    <row r="181" spans="20:20" x14ac:dyDescent="0.2">
      <c r="T181" s="5"/>
    </row>
    <row r="182" spans="20:20" x14ac:dyDescent="0.2">
      <c r="T182" s="5"/>
    </row>
    <row r="183" spans="20:20" x14ac:dyDescent="0.2">
      <c r="T183" s="5"/>
    </row>
    <row r="184" spans="20:20" x14ac:dyDescent="0.2">
      <c r="T184" s="5"/>
    </row>
    <row r="185" spans="20:20" x14ac:dyDescent="0.2">
      <c r="T185" s="5"/>
    </row>
    <row r="186" spans="20:20" x14ac:dyDescent="0.2">
      <c r="T186" s="5"/>
    </row>
    <row r="187" spans="20:20" x14ac:dyDescent="0.2">
      <c r="T187" s="5"/>
    </row>
    <row r="188" spans="20:20" x14ac:dyDescent="0.2">
      <c r="T188" s="5"/>
    </row>
    <row r="189" spans="20:20" x14ac:dyDescent="0.2">
      <c r="T189" s="5"/>
    </row>
    <row r="190" spans="20:20" x14ac:dyDescent="0.2">
      <c r="T190" s="5"/>
    </row>
    <row r="191" spans="20:20" x14ac:dyDescent="0.2">
      <c r="T191" s="5"/>
    </row>
    <row r="192" spans="20:20" x14ac:dyDescent="0.2">
      <c r="T192" s="5"/>
    </row>
    <row r="193" spans="20:20" x14ac:dyDescent="0.2">
      <c r="T193" s="5"/>
    </row>
    <row r="194" spans="20:20" x14ac:dyDescent="0.2">
      <c r="T194" s="5"/>
    </row>
    <row r="195" spans="20:20" x14ac:dyDescent="0.2">
      <c r="T195" s="5"/>
    </row>
    <row r="196" spans="20:20" x14ac:dyDescent="0.2">
      <c r="T196" s="5"/>
    </row>
    <row r="197" spans="20:20" x14ac:dyDescent="0.2">
      <c r="T197" s="5"/>
    </row>
    <row r="198" spans="20:20" x14ac:dyDescent="0.2">
      <c r="T198" s="5"/>
    </row>
    <row r="199" spans="20:20" x14ac:dyDescent="0.2">
      <c r="T199" s="5"/>
    </row>
    <row r="200" spans="20:20" x14ac:dyDescent="0.2">
      <c r="T200" s="5"/>
    </row>
    <row r="201" spans="20:20" x14ac:dyDescent="0.2">
      <c r="T201" s="5"/>
    </row>
    <row r="202" spans="20:20" x14ac:dyDescent="0.2">
      <c r="T202" s="5"/>
    </row>
    <row r="203" spans="20:20" x14ac:dyDescent="0.2">
      <c r="T203" s="5"/>
    </row>
    <row r="204" spans="20:20" x14ac:dyDescent="0.2">
      <c r="T204" s="5"/>
    </row>
    <row r="205" spans="20:20" x14ac:dyDescent="0.2">
      <c r="T205" s="5"/>
    </row>
    <row r="206" spans="20:20" x14ac:dyDescent="0.2">
      <c r="T206" s="5"/>
    </row>
    <row r="207" spans="20:20" x14ac:dyDescent="0.2">
      <c r="T207" s="5"/>
    </row>
    <row r="208" spans="20:20" x14ac:dyDescent="0.2">
      <c r="T208" s="5"/>
    </row>
    <row r="209" spans="20:20" x14ac:dyDescent="0.2">
      <c r="T209" s="5"/>
    </row>
    <row r="210" spans="20:20" x14ac:dyDescent="0.2">
      <c r="T210" s="5"/>
    </row>
    <row r="211" spans="20:20" x14ac:dyDescent="0.2">
      <c r="T211" s="5"/>
    </row>
    <row r="212" spans="20:20" x14ac:dyDescent="0.2">
      <c r="T212" s="5"/>
    </row>
    <row r="213" spans="20:20" x14ac:dyDescent="0.2">
      <c r="T213" s="5"/>
    </row>
    <row r="214" spans="20:20" x14ac:dyDescent="0.2">
      <c r="T214" s="5"/>
    </row>
    <row r="215" spans="20:20" x14ac:dyDescent="0.2">
      <c r="T215" s="5"/>
    </row>
    <row r="216" spans="20:20" x14ac:dyDescent="0.2">
      <c r="T216" s="5"/>
    </row>
    <row r="217" spans="20:20" x14ac:dyDescent="0.2">
      <c r="T217" s="5"/>
    </row>
    <row r="218" spans="20:20" x14ac:dyDescent="0.2">
      <c r="T218" s="5"/>
    </row>
    <row r="219" spans="20:20" x14ac:dyDescent="0.2">
      <c r="T219" s="5"/>
    </row>
    <row r="220" spans="20:20" x14ac:dyDescent="0.2">
      <c r="T220" s="5"/>
    </row>
    <row r="221" spans="20:20" x14ac:dyDescent="0.2">
      <c r="T221" s="5"/>
    </row>
    <row r="222" spans="20:20" x14ac:dyDescent="0.2">
      <c r="T222" s="5"/>
    </row>
    <row r="223" spans="20:20" x14ac:dyDescent="0.2">
      <c r="T223" s="5"/>
    </row>
    <row r="224" spans="20:20" x14ac:dyDescent="0.2">
      <c r="T224" s="5"/>
    </row>
    <row r="225" spans="20:20" x14ac:dyDescent="0.2">
      <c r="T225" s="5"/>
    </row>
    <row r="226" spans="20:20" x14ac:dyDescent="0.2">
      <c r="T226" s="5"/>
    </row>
    <row r="227" spans="20:20" x14ac:dyDescent="0.2">
      <c r="T227" s="5"/>
    </row>
    <row r="228" spans="20:20" x14ac:dyDescent="0.2">
      <c r="T228" s="5"/>
    </row>
    <row r="229" spans="20:20" x14ac:dyDescent="0.2">
      <c r="T229" s="5"/>
    </row>
    <row r="230" spans="20:20" x14ac:dyDescent="0.2">
      <c r="T230" s="5"/>
    </row>
    <row r="231" spans="20:20" x14ac:dyDescent="0.2">
      <c r="T231" s="5"/>
    </row>
    <row r="232" spans="20:20" x14ac:dyDescent="0.2">
      <c r="T232" s="5"/>
    </row>
    <row r="233" spans="20:20" x14ac:dyDescent="0.2">
      <c r="T233" s="5"/>
    </row>
    <row r="234" spans="20:20" x14ac:dyDescent="0.2">
      <c r="T234" s="5"/>
    </row>
    <row r="235" spans="20:20" x14ac:dyDescent="0.2">
      <c r="T235" s="5"/>
    </row>
    <row r="236" spans="20:20" x14ac:dyDescent="0.2">
      <c r="T236" s="5"/>
    </row>
    <row r="237" spans="20:20" x14ac:dyDescent="0.2">
      <c r="T237" s="5"/>
    </row>
    <row r="238" spans="20:20" x14ac:dyDescent="0.2">
      <c r="T238" s="5"/>
    </row>
    <row r="239" spans="20:20" x14ac:dyDescent="0.2">
      <c r="T239" s="5"/>
    </row>
    <row r="240" spans="20:20" x14ac:dyDescent="0.2">
      <c r="T240" s="5"/>
    </row>
    <row r="241" spans="20:20" x14ac:dyDescent="0.2">
      <c r="T241" s="5"/>
    </row>
    <row r="242" spans="20:20" x14ac:dyDescent="0.2">
      <c r="T242" s="5"/>
    </row>
    <row r="243" spans="20:20" x14ac:dyDescent="0.2">
      <c r="T243" s="5"/>
    </row>
    <row r="244" spans="20:20" x14ac:dyDescent="0.2">
      <c r="T244" s="5"/>
    </row>
    <row r="245" spans="20:20" x14ac:dyDescent="0.2">
      <c r="T245" s="5"/>
    </row>
    <row r="246" spans="20:20" x14ac:dyDescent="0.2">
      <c r="T246" s="5"/>
    </row>
    <row r="247" spans="20:20" x14ac:dyDescent="0.2">
      <c r="T247" s="5"/>
    </row>
    <row r="248" spans="20:20" x14ac:dyDescent="0.2">
      <c r="T248" s="5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8"/>
  <sheetViews>
    <sheetView topLeftCell="L1" workbookViewId="0">
      <selection activeCell="D46" sqref="D46"/>
    </sheetView>
  </sheetViews>
  <sheetFormatPr baseColWidth="10" defaultRowHeight="11.25" x14ac:dyDescent="0.2"/>
  <cols>
    <col min="1" max="1" width="2.7109375" style="6" bestFit="1" customWidth="1"/>
    <col min="2" max="2" width="43.28515625" style="6" bestFit="1" customWidth="1"/>
    <col min="3" max="3" width="9.85546875" style="6" bestFit="1" customWidth="1"/>
    <col min="4" max="4" width="35.42578125" style="6" bestFit="1" customWidth="1"/>
    <col min="5" max="5" width="6.7109375" style="6" bestFit="1" customWidth="1"/>
    <col min="6" max="8" width="11.140625" style="6" bestFit="1" customWidth="1"/>
    <col min="9" max="9" width="6.7109375" style="6" customWidth="1"/>
    <col min="10" max="10" width="7.5703125" style="6" customWidth="1"/>
    <col min="11" max="11" width="5.5703125" style="133" customWidth="1"/>
    <col min="12" max="12" width="11.42578125" style="6"/>
    <col min="13" max="13" width="34.140625" style="6" customWidth="1"/>
    <col min="14" max="14" width="11.140625" style="6" bestFit="1" customWidth="1"/>
    <col min="15" max="15" width="11.5703125" style="6" bestFit="1" customWidth="1"/>
    <col min="16" max="17" width="11.140625" style="6" bestFit="1" customWidth="1"/>
    <col min="18" max="18" width="17.42578125" style="6" bestFit="1" customWidth="1"/>
    <col min="19" max="19" width="9.85546875" style="6" bestFit="1" customWidth="1"/>
    <col min="20" max="21" width="11.140625" style="6" bestFit="1" customWidth="1"/>
    <col min="22" max="16384" width="11.42578125" style="6"/>
  </cols>
  <sheetData>
    <row r="1" spans="1:25" x14ac:dyDescent="0.2">
      <c r="A1" s="1" t="s">
        <v>1</v>
      </c>
      <c r="B1" s="2" t="s">
        <v>0</v>
      </c>
      <c r="C1" s="1"/>
      <c r="D1" s="1"/>
      <c r="E1" s="1"/>
      <c r="F1" s="1"/>
      <c r="G1" s="1" t="s">
        <v>1</v>
      </c>
      <c r="H1" s="1"/>
      <c r="I1" s="1"/>
      <c r="J1" s="1"/>
      <c r="K1" s="3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</row>
    <row r="2" spans="1:25" x14ac:dyDescent="0.2">
      <c r="A2" s="1"/>
      <c r="B2" s="2" t="s">
        <v>2</v>
      </c>
      <c r="C2" s="1"/>
      <c r="D2" s="1"/>
      <c r="E2" s="1"/>
      <c r="F2" s="1"/>
      <c r="G2" s="1"/>
      <c r="H2" s="1"/>
      <c r="I2" s="1"/>
      <c r="J2" s="1"/>
      <c r="K2" s="3"/>
      <c r="L2" s="4"/>
      <c r="M2" s="7" t="s">
        <v>3</v>
      </c>
      <c r="N2" s="7"/>
      <c r="O2" s="7"/>
      <c r="P2" s="7"/>
      <c r="Q2" s="7"/>
      <c r="R2" s="7"/>
      <c r="S2" s="4"/>
      <c r="T2" s="5"/>
      <c r="U2" s="4"/>
      <c r="V2" s="4"/>
      <c r="W2" s="4"/>
      <c r="X2" s="4"/>
      <c r="Y2" s="4"/>
    </row>
    <row r="3" spans="1:25" x14ac:dyDescent="0.2">
      <c r="A3" s="166"/>
      <c r="B3" s="9">
        <v>43009</v>
      </c>
      <c r="C3" s="1"/>
      <c r="D3" s="1"/>
      <c r="E3" s="10"/>
      <c r="F3" s="11" t="s">
        <v>4</v>
      </c>
      <c r="G3" s="11" t="s">
        <v>5</v>
      </c>
      <c r="H3" s="11" t="s">
        <v>6</v>
      </c>
      <c r="I3" s="12"/>
      <c r="J3" s="1"/>
      <c r="K3" s="13"/>
      <c r="L3" s="4"/>
      <c r="M3" s="7" t="s">
        <v>7</v>
      </c>
      <c r="N3" s="7"/>
      <c r="O3" s="7"/>
      <c r="P3" s="7"/>
      <c r="Q3" s="7"/>
      <c r="R3" s="7"/>
      <c r="S3" s="4"/>
      <c r="T3" s="5"/>
      <c r="U3" s="4"/>
      <c r="V3" s="4"/>
      <c r="W3" s="4"/>
      <c r="X3" s="4"/>
      <c r="Y3" s="4"/>
    </row>
    <row r="4" spans="1:25" x14ac:dyDescent="0.2">
      <c r="A4" s="1"/>
      <c r="B4" s="1"/>
      <c r="C4" s="1"/>
      <c r="D4" s="1"/>
      <c r="E4" s="1"/>
      <c r="F4" s="1"/>
      <c r="G4" s="1"/>
      <c r="H4" s="14"/>
      <c r="I4" s="1"/>
      <c r="J4" s="1"/>
      <c r="K4" s="3"/>
      <c r="L4" s="4"/>
      <c r="M4" s="15">
        <v>43009</v>
      </c>
      <c r="N4" s="7"/>
      <c r="O4" s="7"/>
      <c r="P4" s="7"/>
      <c r="Q4" s="7"/>
      <c r="R4" s="7"/>
      <c r="S4" s="4"/>
      <c r="T4" s="5"/>
      <c r="U4" s="4"/>
      <c r="V4" s="4"/>
      <c r="W4" s="4"/>
      <c r="X4" s="4"/>
      <c r="Y4" s="4"/>
    </row>
    <row r="5" spans="1:25" x14ac:dyDescent="0.2">
      <c r="A5" s="166" t="s">
        <v>8</v>
      </c>
      <c r="B5" s="16" t="s">
        <v>9</v>
      </c>
      <c r="C5" s="17" t="s">
        <v>10</v>
      </c>
      <c r="D5" s="17" t="s">
        <v>11</v>
      </c>
      <c r="E5" s="173">
        <f>641+165+40</f>
        <v>846</v>
      </c>
      <c r="F5" s="18">
        <f>+O36-N36</f>
        <v>670071.03</v>
      </c>
      <c r="G5" s="19">
        <f>+P77</f>
        <v>47542</v>
      </c>
      <c r="H5" s="14"/>
      <c r="I5" s="20"/>
      <c r="J5" s="17"/>
      <c r="K5" s="21"/>
      <c r="L5" s="22"/>
      <c r="M5" s="7" t="s">
        <v>12</v>
      </c>
      <c r="N5" s="7"/>
      <c r="O5" s="7"/>
      <c r="P5" s="7"/>
      <c r="Q5" s="7"/>
      <c r="R5" s="7"/>
      <c r="S5" s="4"/>
      <c r="T5" s="5"/>
      <c r="U5" s="4"/>
      <c r="V5" s="4"/>
      <c r="W5" s="22"/>
      <c r="X5" s="22"/>
      <c r="Y5" s="22"/>
    </row>
    <row r="6" spans="1:25" x14ac:dyDescent="0.2">
      <c r="A6" s="166"/>
      <c r="B6" s="16" t="s">
        <v>9</v>
      </c>
      <c r="C6" s="17" t="s">
        <v>13</v>
      </c>
      <c r="D6" s="17" t="s">
        <v>14</v>
      </c>
      <c r="E6" s="173"/>
      <c r="F6" s="18">
        <f>+O40-N40</f>
        <v>77424</v>
      </c>
      <c r="G6" s="23">
        <f>+P81</f>
        <v>6640.6400000000012</v>
      </c>
      <c r="H6" s="14"/>
      <c r="I6" s="20"/>
      <c r="J6" s="17"/>
      <c r="K6" s="21"/>
      <c r="L6" s="22"/>
      <c r="M6" s="4"/>
      <c r="N6" s="4"/>
      <c r="O6" s="4"/>
      <c r="P6" s="4"/>
      <c r="Q6" s="4"/>
      <c r="R6" s="4"/>
      <c r="S6" s="4"/>
      <c r="T6" s="5"/>
      <c r="U6" s="4"/>
      <c r="V6" s="4"/>
      <c r="W6" s="22"/>
      <c r="X6" s="22"/>
      <c r="Y6" s="22"/>
    </row>
    <row r="7" spans="1:25" x14ac:dyDescent="0.2">
      <c r="A7" s="166"/>
      <c r="B7" s="16" t="s">
        <v>9</v>
      </c>
      <c r="C7" s="17" t="s">
        <v>15</v>
      </c>
      <c r="D7" s="17" t="s">
        <v>16</v>
      </c>
      <c r="E7" s="173"/>
      <c r="F7" s="24">
        <f>+O43-N43</f>
        <v>-754.57999999999993</v>
      </c>
      <c r="G7" s="23">
        <f>+N84-O84</f>
        <v>0</v>
      </c>
      <c r="H7" s="14"/>
      <c r="I7" s="20"/>
      <c r="J7" s="17"/>
      <c r="K7" s="21"/>
      <c r="L7" s="22"/>
      <c r="M7" s="4"/>
      <c r="N7" s="25" t="s">
        <v>17</v>
      </c>
      <c r="O7" s="25" t="s">
        <v>18</v>
      </c>
      <c r="P7" s="25" t="s">
        <v>19</v>
      </c>
      <c r="Q7" s="25" t="s">
        <v>20</v>
      </c>
      <c r="R7" s="25" t="s">
        <v>21</v>
      </c>
      <c r="S7" s="25" t="s">
        <v>22</v>
      </c>
      <c r="T7" s="25" t="s">
        <v>23</v>
      </c>
      <c r="U7" s="25" t="s">
        <v>24</v>
      </c>
      <c r="V7" s="26"/>
      <c r="W7" s="25"/>
      <c r="X7" s="22"/>
      <c r="Y7" s="22"/>
    </row>
    <row r="8" spans="1:25" x14ac:dyDescent="0.2">
      <c r="A8" s="166"/>
      <c r="B8" s="16" t="s">
        <v>9</v>
      </c>
      <c r="C8" s="17" t="s">
        <v>25</v>
      </c>
      <c r="D8" s="17" t="s">
        <v>26</v>
      </c>
      <c r="E8" s="173"/>
      <c r="F8" s="24">
        <v>0</v>
      </c>
      <c r="G8" s="23">
        <f>+P110</f>
        <v>60232.58</v>
      </c>
      <c r="H8" s="14"/>
      <c r="I8" s="20"/>
      <c r="J8" s="17"/>
      <c r="K8" s="21"/>
      <c r="L8" s="22"/>
      <c r="M8" s="4"/>
      <c r="N8" s="4"/>
      <c r="O8" s="4"/>
      <c r="P8" s="4"/>
      <c r="Q8" s="4"/>
      <c r="R8" s="4"/>
      <c r="S8" s="4"/>
      <c r="T8" s="4"/>
      <c r="U8" s="4"/>
      <c r="V8" s="5"/>
      <c r="W8" s="4"/>
      <c r="X8" s="22"/>
      <c r="Y8" s="22"/>
    </row>
    <row r="9" spans="1:25" x14ac:dyDescent="0.2">
      <c r="A9" s="166" t="s">
        <v>27</v>
      </c>
      <c r="B9" s="27" t="s">
        <v>28</v>
      </c>
      <c r="C9" s="17" t="s">
        <v>29</v>
      </c>
      <c r="D9" s="17" t="s">
        <v>30</v>
      </c>
      <c r="E9" s="167">
        <v>102</v>
      </c>
      <c r="F9" s="18">
        <f>+O50-N50</f>
        <v>40326</v>
      </c>
      <c r="G9" s="23">
        <f>+P90</f>
        <v>3843.5599999999995</v>
      </c>
      <c r="H9" s="14"/>
      <c r="I9" s="20"/>
      <c r="J9" s="17"/>
      <c r="K9" s="21"/>
      <c r="L9" s="22"/>
      <c r="M9" s="22"/>
      <c r="N9" s="29"/>
      <c r="O9" s="30"/>
      <c r="P9" s="31"/>
      <c r="Q9" s="4"/>
      <c r="R9" s="4"/>
      <c r="S9" s="4"/>
      <c r="T9" s="4"/>
      <c r="U9" s="4"/>
      <c r="V9" s="5"/>
      <c r="W9" s="4"/>
      <c r="X9" s="22"/>
      <c r="Y9" s="22"/>
    </row>
    <row r="10" spans="1:25" x14ac:dyDescent="0.2">
      <c r="A10" s="166" t="s">
        <v>31</v>
      </c>
      <c r="B10" s="16" t="s">
        <v>32</v>
      </c>
      <c r="C10" s="17" t="s">
        <v>33</v>
      </c>
      <c r="D10" s="17" t="s">
        <v>34</v>
      </c>
      <c r="E10" s="167">
        <v>89</v>
      </c>
      <c r="F10" s="18">
        <f>+O55-N55</f>
        <v>44739</v>
      </c>
      <c r="G10" s="23">
        <f>+P95</f>
        <v>23434.030000000002</v>
      </c>
      <c r="H10" s="14"/>
      <c r="I10" s="20"/>
      <c r="J10" s="17"/>
      <c r="K10" s="21"/>
      <c r="L10" s="4">
        <v>218</v>
      </c>
      <c r="M10" s="4" t="s">
        <v>35</v>
      </c>
      <c r="N10" s="32">
        <v>40326</v>
      </c>
      <c r="O10" s="33">
        <v>208167.38</v>
      </c>
      <c r="P10" s="32"/>
      <c r="Q10" s="32"/>
      <c r="R10" s="34">
        <f>+SUM(N10:Q10)</f>
        <v>248493.38</v>
      </c>
      <c r="S10" s="34">
        <f>+R10*0.16</f>
        <v>39758.940800000004</v>
      </c>
      <c r="T10" s="34">
        <f t="shared" ref="T10:T16" si="0">+R10+S10</f>
        <v>288252.32079999999</v>
      </c>
      <c r="U10" s="32">
        <v>142.19999999999999</v>
      </c>
      <c r="V10" s="4"/>
      <c r="W10" s="22"/>
      <c r="X10" s="22"/>
      <c r="Y10" s="22"/>
    </row>
    <row r="11" spans="1:25" x14ac:dyDescent="0.2">
      <c r="A11" s="166" t="s">
        <v>36</v>
      </c>
      <c r="B11" s="16" t="s">
        <v>37</v>
      </c>
      <c r="C11" s="17" t="s">
        <v>38</v>
      </c>
      <c r="D11" s="17" t="s">
        <v>39</v>
      </c>
      <c r="E11" s="167">
        <v>59</v>
      </c>
      <c r="F11" s="18">
        <f>+O60-N60</f>
        <v>14332.5</v>
      </c>
      <c r="G11" s="19">
        <f>+P100</f>
        <v>8783.8499999999985</v>
      </c>
      <c r="H11" s="14"/>
      <c r="I11" s="20"/>
      <c r="J11" s="17"/>
      <c r="K11" s="21"/>
      <c r="L11" s="4">
        <v>16</v>
      </c>
      <c r="M11" s="4" t="s">
        <v>40</v>
      </c>
      <c r="N11" s="32">
        <v>22936.48</v>
      </c>
      <c r="O11" s="32">
        <v>1310227.6599999999</v>
      </c>
      <c r="P11" s="32">
        <v>267102.90999999997</v>
      </c>
      <c r="Q11" s="32"/>
      <c r="R11" s="34">
        <f t="shared" ref="R11:R16" si="1">+SUM(N11:Q11)</f>
        <v>1600267.0499999998</v>
      </c>
      <c r="S11" s="34">
        <f t="shared" ref="S11:S16" si="2">+R11*0.16</f>
        <v>256042.72799999997</v>
      </c>
      <c r="T11" s="34">
        <f t="shared" si="0"/>
        <v>1856309.7779999997</v>
      </c>
      <c r="U11" s="32">
        <v>126.93</v>
      </c>
      <c r="V11" s="4"/>
      <c r="W11" s="22"/>
      <c r="X11" s="22"/>
      <c r="Y11" s="22"/>
    </row>
    <row r="12" spans="1:25" x14ac:dyDescent="0.2">
      <c r="A12" s="172"/>
      <c r="B12" s="36" t="s">
        <v>41</v>
      </c>
      <c r="C12" s="1" t="s">
        <v>42</v>
      </c>
      <c r="D12" s="1" t="s">
        <v>43</v>
      </c>
      <c r="E12" s="173">
        <f>104+20</f>
        <v>124</v>
      </c>
      <c r="F12" s="37">
        <f>+O42-N42</f>
        <v>65487.850000000006</v>
      </c>
      <c r="G12" s="19">
        <f>+P83</f>
        <v>43325.52</v>
      </c>
      <c r="H12" s="14"/>
      <c r="I12" s="20"/>
      <c r="J12" s="17"/>
      <c r="K12" s="21"/>
      <c r="L12" s="4">
        <v>62</v>
      </c>
      <c r="M12" s="4" t="s">
        <v>44</v>
      </c>
      <c r="N12" s="32">
        <v>44739</v>
      </c>
      <c r="O12" s="32">
        <v>142353.04</v>
      </c>
      <c r="P12" s="32">
        <v>24992.7</v>
      </c>
      <c r="Q12" s="32"/>
      <c r="R12" s="34">
        <f t="shared" si="1"/>
        <v>212084.74000000002</v>
      </c>
      <c r="S12" s="34">
        <f t="shared" si="2"/>
        <v>33933.558400000002</v>
      </c>
      <c r="T12" s="34">
        <f t="shared" si="0"/>
        <v>246018.29840000003</v>
      </c>
      <c r="U12" s="32">
        <v>526.1</v>
      </c>
      <c r="V12" s="4"/>
      <c r="W12" s="22"/>
      <c r="X12" s="22"/>
      <c r="Y12" s="22"/>
    </row>
    <row r="13" spans="1:25" x14ac:dyDescent="0.2">
      <c r="A13" s="172"/>
      <c r="B13" s="16" t="s">
        <v>45</v>
      </c>
      <c r="C13" s="17" t="s">
        <v>46</v>
      </c>
      <c r="D13" s="17" t="s">
        <v>47</v>
      </c>
      <c r="E13" s="173"/>
      <c r="F13" s="37">
        <f>+O57-N57</f>
        <v>24992.699999999997</v>
      </c>
      <c r="G13" s="19">
        <f>+P97</f>
        <v>24963.699999999997</v>
      </c>
      <c r="H13" s="14"/>
      <c r="I13" s="20"/>
      <c r="J13" s="17"/>
      <c r="K13" s="21"/>
      <c r="L13" s="4">
        <v>74</v>
      </c>
      <c r="M13" s="4" t="s">
        <v>48</v>
      </c>
      <c r="N13" s="32">
        <v>14332.5</v>
      </c>
      <c r="O13" s="32">
        <v>13776.06</v>
      </c>
      <c r="P13" s="32">
        <v>6710</v>
      </c>
      <c r="Q13" s="32">
        <v>-90</v>
      </c>
      <c r="R13" s="34">
        <f t="shared" si="1"/>
        <v>34728.559999999998</v>
      </c>
      <c r="S13" s="34">
        <f t="shared" si="2"/>
        <v>5556.5695999999998</v>
      </c>
      <c r="T13" s="34">
        <f t="shared" si="0"/>
        <v>40285.1296</v>
      </c>
      <c r="U13" s="32">
        <v>233.1</v>
      </c>
      <c r="V13" s="4"/>
      <c r="W13" s="22"/>
      <c r="X13" s="22"/>
      <c r="Y13" s="22"/>
    </row>
    <row r="14" spans="1:25" x14ac:dyDescent="0.2">
      <c r="A14" s="172"/>
      <c r="B14" s="16" t="s">
        <v>41</v>
      </c>
      <c r="C14" s="17" t="s">
        <v>49</v>
      </c>
      <c r="D14" s="17" t="s">
        <v>50</v>
      </c>
      <c r="E14" s="173"/>
      <c r="F14" s="37">
        <f>+O52-N52</f>
        <v>0</v>
      </c>
      <c r="G14" s="19">
        <f>+P92</f>
        <v>0</v>
      </c>
      <c r="H14" s="14"/>
      <c r="I14" s="20"/>
      <c r="J14" s="17"/>
      <c r="K14" s="21"/>
      <c r="L14" s="22"/>
      <c r="M14" s="22" t="s">
        <v>51</v>
      </c>
      <c r="N14" s="22"/>
      <c r="O14" s="22"/>
      <c r="P14" s="22"/>
      <c r="Q14" s="22"/>
      <c r="R14" s="34">
        <f t="shared" si="1"/>
        <v>0</v>
      </c>
      <c r="S14" s="34">
        <f t="shared" si="2"/>
        <v>0</v>
      </c>
      <c r="T14" s="34">
        <f t="shared" si="0"/>
        <v>0</v>
      </c>
      <c r="U14" s="32"/>
      <c r="V14" s="4"/>
      <c r="W14" s="22"/>
      <c r="X14" s="22"/>
      <c r="Y14" s="22"/>
    </row>
    <row r="15" spans="1:25" x14ac:dyDescent="0.2">
      <c r="A15" s="166"/>
      <c r="B15" s="36"/>
      <c r="C15" s="38"/>
      <c r="D15" s="1"/>
      <c r="E15" s="39">
        <f>+E12+E11+E10+E9+E5</f>
        <v>1220</v>
      </c>
      <c r="F15" s="40">
        <f>SUM(F5:F14)</f>
        <v>936618.5</v>
      </c>
      <c r="G15" s="40">
        <f>SUM(G5:G14)</f>
        <v>218765.88</v>
      </c>
      <c r="H15" s="14">
        <f>+F15-G15</f>
        <v>717852.62</v>
      </c>
      <c r="I15" s="20"/>
      <c r="J15" s="1"/>
      <c r="K15" s="21"/>
      <c r="L15" s="22">
        <v>423</v>
      </c>
      <c r="M15" s="4" t="s">
        <v>52</v>
      </c>
      <c r="N15" s="32">
        <v>687797.02</v>
      </c>
      <c r="O15" s="32">
        <v>611092.56999999995</v>
      </c>
      <c r="P15" s="32">
        <v>55533.53</v>
      </c>
      <c r="Q15" s="32">
        <v>227.25</v>
      </c>
      <c r="R15" s="34">
        <f t="shared" si="1"/>
        <v>1354650.3699999999</v>
      </c>
      <c r="S15" s="34">
        <f t="shared" si="2"/>
        <v>216744.05919999999</v>
      </c>
      <c r="T15" s="34">
        <f t="shared" si="0"/>
        <v>1571394.4291999999</v>
      </c>
      <c r="U15" s="32">
        <v>1753.91</v>
      </c>
      <c r="V15" s="4"/>
      <c r="W15" s="22"/>
      <c r="X15" s="22"/>
      <c r="Y15" s="22"/>
    </row>
    <row r="16" spans="1:25" x14ac:dyDescent="0.2">
      <c r="A16" s="1"/>
      <c r="B16" s="41"/>
      <c r="C16" s="38"/>
      <c r="D16" s="1"/>
      <c r="E16" s="1"/>
      <c r="F16" s="14"/>
      <c r="G16" s="14"/>
      <c r="H16" s="14"/>
      <c r="I16" s="1"/>
      <c r="J16" s="1"/>
      <c r="K16" s="3"/>
      <c r="L16" s="22">
        <v>62</v>
      </c>
      <c r="M16" s="4" t="s">
        <v>53</v>
      </c>
      <c r="N16" s="32">
        <v>59698.41</v>
      </c>
      <c r="O16" s="32">
        <v>94711.92</v>
      </c>
      <c r="P16" s="32">
        <v>9954.32</v>
      </c>
      <c r="Q16" s="32">
        <v>104.17</v>
      </c>
      <c r="R16" s="34">
        <f t="shared" si="1"/>
        <v>164468.82000000004</v>
      </c>
      <c r="S16" s="34">
        <f t="shared" si="2"/>
        <v>26315.011200000008</v>
      </c>
      <c r="T16" s="34">
        <f t="shared" si="0"/>
        <v>190783.83120000004</v>
      </c>
      <c r="U16" s="32">
        <v>268.66000000000003</v>
      </c>
      <c r="V16" s="4"/>
      <c r="W16" s="22"/>
      <c r="X16" s="22"/>
      <c r="Y16" s="22"/>
    </row>
    <row r="17" spans="1:25" x14ac:dyDescent="0.2">
      <c r="A17" s="172"/>
      <c r="B17" s="42" t="s">
        <v>41</v>
      </c>
      <c r="C17" s="38" t="s">
        <v>54</v>
      </c>
      <c r="D17" s="1" t="s">
        <v>55</v>
      </c>
      <c r="E17" s="173">
        <f>11+58</f>
        <v>69</v>
      </c>
      <c r="F17" s="18">
        <f>+P38+P48+P53</f>
        <v>2844.62</v>
      </c>
      <c r="G17" s="19">
        <f>+P86</f>
        <v>3060.6</v>
      </c>
      <c r="H17" s="14"/>
      <c r="I17" s="1"/>
      <c r="J17" s="1"/>
      <c r="K17" s="3"/>
      <c r="L17" s="4"/>
      <c r="M17" s="4"/>
      <c r="N17" s="32"/>
      <c r="O17" s="32"/>
      <c r="P17" s="32"/>
      <c r="Q17" s="32"/>
      <c r="R17" s="32"/>
      <c r="S17" s="32"/>
      <c r="T17" s="32">
        <v>0</v>
      </c>
      <c r="U17" s="43"/>
      <c r="V17" s="5"/>
      <c r="W17" s="4"/>
      <c r="X17" s="22"/>
      <c r="Y17" s="4"/>
    </row>
    <row r="18" spans="1:25" x14ac:dyDescent="0.2">
      <c r="A18" s="172"/>
      <c r="B18" s="42" t="s">
        <v>41</v>
      </c>
      <c r="C18" s="1" t="s">
        <v>56</v>
      </c>
      <c r="D18" s="1" t="s">
        <v>57</v>
      </c>
      <c r="E18" s="173"/>
      <c r="F18" s="37">
        <f>+P47</f>
        <v>296684.13</v>
      </c>
      <c r="G18" s="19">
        <f>+P88</f>
        <v>164920.49</v>
      </c>
      <c r="H18" s="14"/>
      <c r="I18" s="1"/>
      <c r="J18" s="1"/>
      <c r="K18" s="3"/>
      <c r="L18" s="44">
        <f>SUM(L10:L16)</f>
        <v>855</v>
      </c>
      <c r="M18" s="4" t="s">
        <v>58</v>
      </c>
      <c r="N18" s="45">
        <f>SUM(N10:N17)</f>
        <v>869829.41</v>
      </c>
      <c r="O18" s="46">
        <f t="shared" ref="O18:U18" si="3">SUM(O10:O17)</f>
        <v>2380328.63</v>
      </c>
      <c r="P18" s="47">
        <f>SUM(P10:P17)</f>
        <v>364293.46</v>
      </c>
      <c r="Q18" s="45">
        <f t="shared" si="3"/>
        <v>241.42000000000002</v>
      </c>
      <c r="R18" s="48">
        <f t="shared" si="3"/>
        <v>3614692.9199999995</v>
      </c>
      <c r="S18" s="48">
        <f t="shared" si="3"/>
        <v>578350.86719999998</v>
      </c>
      <c r="T18" s="48">
        <f t="shared" si="3"/>
        <v>4193043.7872000001</v>
      </c>
      <c r="U18" s="49">
        <f t="shared" si="3"/>
        <v>3050.8999999999996</v>
      </c>
      <c r="V18" s="4"/>
      <c r="W18" s="4"/>
      <c r="X18" s="4"/>
      <c r="Y18" s="4"/>
    </row>
    <row r="19" spans="1:25" x14ac:dyDescent="0.2">
      <c r="A19" s="166"/>
      <c r="B19" s="42"/>
      <c r="C19" s="38"/>
      <c r="D19" s="1"/>
      <c r="E19" s="39"/>
      <c r="F19" s="40">
        <f>SUM(F17:F18)</f>
        <v>299528.75</v>
      </c>
      <c r="G19" s="40">
        <f>SUM(G17:G18)</f>
        <v>167981.09</v>
      </c>
      <c r="H19" s="14">
        <f>+F19-G19</f>
        <v>131547.66</v>
      </c>
      <c r="I19" s="1"/>
      <c r="J19" s="1"/>
      <c r="K19" s="3"/>
      <c r="L19" s="4"/>
      <c r="M19" s="4"/>
      <c r="N19" s="32"/>
      <c r="O19" s="32"/>
      <c r="P19" s="32"/>
      <c r="Q19" s="32"/>
      <c r="R19" s="32"/>
      <c r="S19" s="32"/>
      <c r="T19" s="5"/>
      <c r="U19" s="4"/>
      <c r="V19" s="4"/>
      <c r="W19" s="4"/>
      <c r="X19" s="4"/>
      <c r="Y19" s="4"/>
    </row>
    <row r="20" spans="1:25" x14ac:dyDescent="0.2">
      <c r="A20" s="1"/>
      <c r="B20" s="41"/>
      <c r="C20" s="38"/>
      <c r="D20" s="1"/>
      <c r="E20" s="1"/>
      <c r="F20" s="14"/>
      <c r="G20" s="19"/>
      <c r="H20" s="14"/>
      <c r="I20" s="1"/>
      <c r="J20" s="1"/>
      <c r="K20" s="3"/>
      <c r="L20" s="4"/>
      <c r="M20" s="4"/>
      <c r="N20" s="4"/>
      <c r="O20" s="4"/>
      <c r="P20" s="4"/>
      <c r="Q20" s="4"/>
      <c r="R20" s="4"/>
      <c r="S20" s="4"/>
      <c r="T20" s="5"/>
      <c r="U20" s="4"/>
      <c r="V20" s="4"/>
      <c r="W20" s="4"/>
      <c r="X20" s="4"/>
      <c r="Y20" s="4"/>
    </row>
    <row r="21" spans="1:25" x14ac:dyDescent="0.2">
      <c r="A21" s="172" t="s">
        <v>59</v>
      </c>
      <c r="B21" s="50" t="s">
        <v>60</v>
      </c>
      <c r="C21" s="1" t="s">
        <v>61</v>
      </c>
      <c r="D21" s="1" t="s">
        <v>62</v>
      </c>
      <c r="E21" s="173">
        <f>635+119</f>
        <v>754</v>
      </c>
      <c r="F21" s="51">
        <f>+P37</f>
        <v>548837.4</v>
      </c>
      <c r="G21" s="19">
        <f>+P78</f>
        <v>344137.29</v>
      </c>
      <c r="H21" s="14"/>
      <c r="I21" s="1"/>
      <c r="J21" s="1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">
      <c r="A22" s="172"/>
      <c r="B22" s="50" t="s">
        <v>60</v>
      </c>
      <c r="C22" s="1" t="s">
        <v>63</v>
      </c>
      <c r="D22" s="1" t="s">
        <v>64</v>
      </c>
      <c r="E22" s="173"/>
      <c r="F22" s="51">
        <f>+P41</f>
        <v>156967.09</v>
      </c>
      <c r="G22" s="19">
        <f>+P82</f>
        <v>97019.21</v>
      </c>
      <c r="H22" s="14"/>
      <c r="I22" s="1"/>
      <c r="J22" s="1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2"/>
      <c r="X22" s="4"/>
      <c r="Y22" s="4"/>
    </row>
    <row r="23" spans="1:25" x14ac:dyDescent="0.2">
      <c r="A23" s="166" t="s">
        <v>65</v>
      </c>
      <c r="B23" s="50" t="s">
        <v>66</v>
      </c>
      <c r="C23" s="1" t="s">
        <v>67</v>
      </c>
      <c r="D23" s="1" t="s">
        <v>68</v>
      </c>
      <c r="E23" s="167">
        <v>78</v>
      </c>
      <c r="F23" s="51">
        <f>+O51-N51</f>
        <v>208167.38</v>
      </c>
      <c r="G23" s="19">
        <f>+P91</f>
        <v>172867.41</v>
      </c>
      <c r="H23" s="14"/>
      <c r="I23" s="1"/>
      <c r="J23" s="1"/>
      <c r="K23" s="3"/>
      <c r="L23" s="52"/>
      <c r="M23" s="52"/>
      <c r="N23" s="32"/>
      <c r="O23" s="53"/>
      <c r="P23" s="53"/>
      <c r="Q23" s="32"/>
      <c r="R23" s="54" t="s">
        <v>69</v>
      </c>
      <c r="S23" s="4"/>
      <c r="T23" s="55">
        <f>+P36+P40+P45+P50+P55+P60+P68+P38</f>
        <v>872673.63</v>
      </c>
      <c r="U23" s="56">
        <f>+N18-T23</f>
        <v>-2844.2199999999721</v>
      </c>
      <c r="V23" s="57"/>
      <c r="W23" s="52"/>
      <c r="X23" s="4"/>
      <c r="Y23" s="4"/>
    </row>
    <row r="24" spans="1:25" x14ac:dyDescent="0.2">
      <c r="A24" s="172" t="s">
        <v>70</v>
      </c>
      <c r="B24" s="50" t="s">
        <v>71</v>
      </c>
      <c r="C24" s="1" t="s">
        <v>72</v>
      </c>
      <c r="D24" s="1" t="s">
        <v>73</v>
      </c>
      <c r="E24" s="167">
        <v>56</v>
      </c>
      <c r="F24" s="51">
        <f>+O56-N56</f>
        <v>142353.13</v>
      </c>
      <c r="G24" s="19">
        <f>+P96</f>
        <v>129411.84</v>
      </c>
      <c r="H24" s="14"/>
      <c r="I24" s="1"/>
      <c r="J24" s="1"/>
      <c r="K24" s="3"/>
      <c r="L24" s="54"/>
      <c r="M24" s="58"/>
      <c r="N24" s="54"/>
      <c r="O24" s="54"/>
      <c r="P24" s="54"/>
      <c r="Q24" s="52"/>
      <c r="R24" s="54" t="s">
        <v>74</v>
      </c>
      <c r="S24" s="4"/>
      <c r="T24" s="59">
        <f>+P37+P41+P46+P51+P56+P61+P65-P68</f>
        <v>2380328.7200000002</v>
      </c>
      <c r="U24" s="56">
        <f>+O18-T24</f>
        <v>-9.0000000316649675E-2</v>
      </c>
      <c r="V24" s="52"/>
      <c r="W24" s="52"/>
      <c r="X24" s="4"/>
      <c r="Y24" s="4"/>
    </row>
    <row r="25" spans="1:25" x14ac:dyDescent="0.2">
      <c r="A25" s="172"/>
      <c r="B25" s="50" t="s">
        <v>71</v>
      </c>
      <c r="C25" s="1" t="s">
        <v>75</v>
      </c>
      <c r="D25" s="1" t="s">
        <v>76</v>
      </c>
      <c r="E25" s="167">
        <v>3</v>
      </c>
      <c r="F25" s="14">
        <f>+O61-N61</f>
        <v>13776.06</v>
      </c>
      <c r="G25" s="19">
        <f>P101</f>
        <v>12523.65</v>
      </c>
      <c r="H25" s="14"/>
      <c r="I25" s="1"/>
      <c r="J25" s="1"/>
      <c r="K25" s="3"/>
      <c r="L25" s="4"/>
      <c r="M25" s="4"/>
      <c r="N25" s="4"/>
      <c r="O25" s="4"/>
      <c r="P25" s="4"/>
      <c r="Q25" s="4"/>
      <c r="R25" s="54" t="s">
        <v>77</v>
      </c>
      <c r="S25" s="4"/>
      <c r="T25" s="60">
        <f>+P42+P47+P52+P57+P66+P62</f>
        <v>393874.68</v>
      </c>
      <c r="U25" s="61">
        <f>+P18-T25</f>
        <v>-29581.219999999972</v>
      </c>
      <c r="V25" s="52"/>
      <c r="W25" s="52"/>
      <c r="X25" s="4"/>
      <c r="Y25" s="4"/>
    </row>
    <row r="26" spans="1:25" x14ac:dyDescent="0.2">
      <c r="A26" s="166" t="s">
        <v>78</v>
      </c>
      <c r="B26" s="50" t="s">
        <v>60</v>
      </c>
      <c r="C26" s="1" t="s">
        <v>79</v>
      </c>
      <c r="D26" s="1" t="s">
        <v>80</v>
      </c>
      <c r="E26" s="167">
        <v>56</v>
      </c>
      <c r="F26" s="51">
        <f>+P46</f>
        <v>1310227.6600000001</v>
      </c>
      <c r="G26" s="19">
        <f>+P87</f>
        <v>666107.07999999996</v>
      </c>
      <c r="H26" s="14"/>
      <c r="I26" s="1"/>
      <c r="J26" s="1"/>
      <c r="K26" s="3"/>
      <c r="L26" s="4"/>
      <c r="M26" s="4"/>
      <c r="N26" s="4"/>
      <c r="O26" s="4"/>
      <c r="P26" s="4"/>
      <c r="Q26" s="4"/>
      <c r="R26" s="54" t="s">
        <v>81</v>
      </c>
      <c r="S26" s="4"/>
      <c r="T26" s="55">
        <f>+P38+P43+P48+P53+P58</f>
        <v>2000.04</v>
      </c>
      <c r="U26" s="61">
        <f>+Q18-T26</f>
        <v>-1758.62</v>
      </c>
      <c r="V26" s="4"/>
      <c r="W26" s="4"/>
      <c r="X26" s="4"/>
      <c r="Y26" s="4"/>
    </row>
    <row r="27" spans="1:25" x14ac:dyDescent="0.2">
      <c r="A27" s="62"/>
      <c r="B27" s="63"/>
      <c r="C27" s="64"/>
      <c r="D27" s="63"/>
      <c r="E27" s="65">
        <f>SUM(E21:E26)</f>
        <v>947</v>
      </c>
      <c r="F27" s="66">
        <f>SUM(F21:F26)</f>
        <v>2380328.7200000002</v>
      </c>
      <c r="G27" s="66">
        <f>SUM(G21:G26)</f>
        <v>1422066.48</v>
      </c>
      <c r="H27" s="66">
        <f>+F27-G27</f>
        <v>958262.24000000022</v>
      </c>
      <c r="I27" s="1"/>
      <c r="J27" s="1"/>
      <c r="K27" s="3"/>
      <c r="L27" s="4"/>
      <c r="M27" s="4"/>
      <c r="N27" s="4"/>
      <c r="O27" s="4"/>
      <c r="P27" s="4"/>
      <c r="Q27" s="4"/>
      <c r="R27" s="54"/>
      <c r="S27" s="4"/>
      <c r="V27" s="4"/>
      <c r="W27" s="4"/>
      <c r="X27" s="4"/>
      <c r="Y27" s="4"/>
    </row>
    <row r="28" spans="1:25" ht="12" thickBot="1" x14ac:dyDescent="0.25">
      <c r="A28" s="62"/>
      <c r="B28" s="63"/>
      <c r="C28" s="64"/>
      <c r="D28" s="63"/>
      <c r="E28" s="65"/>
      <c r="F28" s="66"/>
      <c r="G28" s="67"/>
      <c r="H28" s="66"/>
      <c r="I28" s="1"/>
      <c r="J28" s="67"/>
      <c r="K28" s="3"/>
      <c r="L28" s="4"/>
      <c r="M28" s="4"/>
      <c r="N28" s="4"/>
      <c r="O28" s="4"/>
      <c r="P28" s="4"/>
      <c r="Q28" s="4"/>
      <c r="R28" s="4"/>
      <c r="S28" s="4"/>
      <c r="T28" s="68">
        <f>SUM(T23:T27)</f>
        <v>3648877.0700000003</v>
      </c>
      <c r="U28" s="56">
        <f>+T28-R18</f>
        <v>34184.150000000838</v>
      </c>
      <c r="V28" s="4"/>
      <c r="W28" s="4"/>
      <c r="X28" s="4"/>
      <c r="Y28" s="4"/>
    </row>
    <row r="29" spans="1:25" ht="12" thickTop="1" x14ac:dyDescent="0.2">
      <c r="A29" s="1"/>
      <c r="B29" s="69" t="s">
        <v>82</v>
      </c>
      <c r="C29" s="69"/>
      <c r="D29" s="69"/>
      <c r="E29" s="70">
        <f>+E15+E19+E27</f>
        <v>2167</v>
      </c>
      <c r="F29" s="71">
        <f>+F15+F19+F27</f>
        <v>3616475.97</v>
      </c>
      <c r="G29" s="72">
        <f>+G15+G19+G27</f>
        <v>1808813.45</v>
      </c>
      <c r="H29" s="72">
        <f>+H15+H19+H27</f>
        <v>1807662.5200000003</v>
      </c>
      <c r="I29" s="73"/>
      <c r="J29" s="1"/>
      <c r="K29" s="3"/>
      <c r="L29" s="54" t="s">
        <v>83</v>
      </c>
      <c r="M29" s="58"/>
      <c r="N29" s="54"/>
      <c r="O29" s="54"/>
      <c r="P29" s="54"/>
      <c r="Q29" s="52"/>
      <c r="R29" s="4"/>
      <c r="S29" s="4"/>
      <c r="T29" s="56">
        <f>+T28-P70</f>
        <v>2844.6200000001118</v>
      </c>
      <c r="V29" s="4"/>
      <c r="W29" s="4"/>
      <c r="X29" s="4"/>
      <c r="Y29" s="4"/>
    </row>
    <row r="30" spans="1:25" x14ac:dyDescent="0.2">
      <c r="A30" s="62"/>
      <c r="B30" s="63"/>
      <c r="C30" s="64"/>
      <c r="D30" s="63"/>
      <c r="E30" s="65"/>
      <c r="F30" s="67"/>
      <c r="G30" s="67"/>
      <c r="H30" s="66"/>
      <c r="I30" s="20"/>
      <c r="J30" s="67"/>
      <c r="K30" s="74"/>
      <c r="L30" s="54" t="s">
        <v>84</v>
      </c>
      <c r="M30" s="58"/>
      <c r="N30" s="54"/>
      <c r="O30" s="54"/>
      <c r="P30" s="54"/>
      <c r="Q30" s="52"/>
      <c r="R30" s="52"/>
      <c r="S30" s="52"/>
      <c r="T30" s="75"/>
      <c r="U30" s="75"/>
      <c r="V30" s="4"/>
      <c r="W30" s="4"/>
      <c r="X30" s="4"/>
      <c r="Y30" s="4"/>
    </row>
    <row r="31" spans="1:25" x14ac:dyDescent="0.2">
      <c r="A31" s="166" t="s">
        <v>85</v>
      </c>
      <c r="B31" s="50" t="s">
        <v>86</v>
      </c>
      <c r="C31" s="1" t="s">
        <v>87</v>
      </c>
      <c r="D31" s="1" t="s">
        <v>88</v>
      </c>
      <c r="E31" s="10">
        <v>266</v>
      </c>
      <c r="F31" s="76">
        <v>463431.12</v>
      </c>
      <c r="G31" s="76">
        <v>280685.15000000002</v>
      </c>
      <c r="H31" s="14"/>
      <c r="I31" s="20"/>
      <c r="J31" s="77"/>
      <c r="K31" s="74"/>
      <c r="L31" s="54"/>
      <c r="M31" s="52"/>
      <c r="N31" s="78"/>
      <c r="O31" s="79"/>
      <c r="P31" s="80"/>
      <c r="Q31" s="52"/>
      <c r="R31" s="75"/>
      <c r="S31" s="75"/>
      <c r="T31" s="75"/>
      <c r="U31" s="4"/>
      <c r="V31" s="75"/>
      <c r="W31" s="75"/>
      <c r="X31" s="75"/>
      <c r="Y31" s="75"/>
    </row>
    <row r="32" spans="1:25" x14ac:dyDescent="0.2">
      <c r="A32" s="1"/>
      <c r="B32" s="81"/>
      <c r="C32" s="82"/>
      <c r="D32" s="81"/>
      <c r="E32" s="83"/>
      <c r="F32" s="66">
        <f>SUM(F31:F31)</f>
        <v>463431.12</v>
      </c>
      <c r="G32" s="66">
        <f>SUM(G31:G31)</f>
        <v>280685.15000000002</v>
      </c>
      <c r="H32" s="84">
        <f>+F32-G32</f>
        <v>182745.96999999997</v>
      </c>
      <c r="I32" s="1"/>
      <c r="J32" s="81"/>
      <c r="K32" s="3"/>
      <c r="L32" s="54"/>
      <c r="M32" s="4"/>
      <c r="N32" s="4"/>
      <c r="O32" s="4"/>
      <c r="P32" s="52"/>
      <c r="Q32" s="52"/>
      <c r="R32" s="75"/>
      <c r="S32" s="75"/>
      <c r="T32" s="75"/>
      <c r="U32" s="75"/>
      <c r="V32" s="75"/>
      <c r="W32" s="75"/>
      <c r="X32" s="75"/>
      <c r="Y32" s="75"/>
    </row>
    <row r="33" spans="1:25" x14ac:dyDescent="0.2">
      <c r="A33" s="166"/>
      <c r="B33" s="1"/>
      <c r="C33" s="1"/>
      <c r="D33" s="1"/>
      <c r="E33" s="10"/>
      <c r="F33" s="76"/>
      <c r="G33" s="76"/>
      <c r="H33" s="14"/>
      <c r="I33" s="20"/>
      <c r="J33" s="1"/>
      <c r="K33" s="74"/>
      <c r="L33" s="85"/>
      <c r="M33" s="86"/>
      <c r="N33" s="87" t="s">
        <v>89</v>
      </c>
      <c r="O33" s="88" t="s">
        <v>90</v>
      </c>
      <c r="P33" s="88" t="s">
        <v>91</v>
      </c>
      <c r="Q33" s="89"/>
      <c r="R33" s="75"/>
      <c r="S33" s="75"/>
      <c r="T33" s="75"/>
      <c r="U33" s="4"/>
      <c r="V33" s="4"/>
      <c r="W33" s="4"/>
      <c r="X33" s="75"/>
      <c r="Y33" s="75"/>
    </row>
    <row r="34" spans="1:25" x14ac:dyDescent="0.2">
      <c r="A34" s="1"/>
      <c r="B34" s="90" t="s">
        <v>92</v>
      </c>
      <c r="C34" s="50"/>
      <c r="D34" s="50"/>
      <c r="E34" s="91"/>
      <c r="F34" s="40">
        <f>SUM(F32,F27)</f>
        <v>2843759.8400000003</v>
      </c>
      <c r="G34" s="40">
        <f>SUM(G32,G27)</f>
        <v>1702751.63</v>
      </c>
      <c r="H34" s="40">
        <f>SUM(H32,H27,H57)</f>
        <v>1141008.2100000002</v>
      </c>
      <c r="I34" s="1"/>
      <c r="J34" s="1"/>
      <c r="K34" s="92"/>
      <c r="L34" s="85">
        <v>483</v>
      </c>
      <c r="M34" s="58" t="s">
        <v>93</v>
      </c>
      <c r="N34" s="32"/>
      <c r="O34" s="93"/>
      <c r="P34" s="75"/>
      <c r="Q34" s="75"/>
      <c r="R34" s="75"/>
      <c r="S34" s="75"/>
      <c r="T34" s="4"/>
      <c r="U34" s="94"/>
      <c r="V34" s="75"/>
      <c r="W34" s="75"/>
      <c r="X34" s="4"/>
      <c r="Y34" s="4"/>
    </row>
    <row r="35" spans="1:25" x14ac:dyDescent="0.2">
      <c r="A35" s="166"/>
      <c r="B35" s="1"/>
      <c r="C35" s="1"/>
      <c r="D35" s="1"/>
      <c r="E35" s="10"/>
      <c r="F35" s="76"/>
      <c r="G35" s="76"/>
      <c r="H35" s="40"/>
      <c r="I35" s="20"/>
      <c r="J35" s="1"/>
      <c r="K35" s="95"/>
      <c r="L35" s="54" t="s">
        <v>94</v>
      </c>
      <c r="M35" s="58" t="s">
        <v>95</v>
      </c>
      <c r="N35" s="32"/>
      <c r="O35" s="93"/>
      <c r="Q35" s="96">
        <f>SUM(P36:P43)</f>
        <v>1520877.4100000004</v>
      </c>
      <c r="R35" s="97">
        <f>+R16-Q35</f>
        <v>-1356408.5900000003</v>
      </c>
      <c r="S35" s="4"/>
      <c r="T35" s="98">
        <f>+Q35-1091108.5</f>
        <v>429768.91000000038</v>
      </c>
      <c r="U35" s="4"/>
      <c r="V35" s="4"/>
      <c r="W35" s="4"/>
      <c r="X35" s="94"/>
      <c r="Y35" s="94"/>
    </row>
    <row r="36" spans="1:25" x14ac:dyDescent="0.2">
      <c r="A36" s="1"/>
      <c r="B36" s="1"/>
      <c r="C36" s="1"/>
      <c r="D36" s="1"/>
      <c r="E36" s="1"/>
      <c r="F36" s="1"/>
      <c r="G36" s="1"/>
      <c r="H36" s="14"/>
      <c r="I36" s="1"/>
      <c r="J36" s="1"/>
      <c r="K36" s="3"/>
      <c r="L36" s="52" t="s">
        <v>96</v>
      </c>
      <c r="M36" s="99" t="s">
        <v>97</v>
      </c>
      <c r="N36" s="100">
        <v>26371.34</v>
      </c>
      <c r="O36" s="100">
        <v>696442.37</v>
      </c>
      <c r="P36" s="55">
        <f>+O36-N36</f>
        <v>670071.03</v>
      </c>
      <c r="Q36" s="101"/>
      <c r="R36" s="101"/>
      <c r="S36" s="75"/>
      <c r="T36" s="4"/>
      <c r="U36" s="4"/>
      <c r="V36" s="94"/>
      <c r="W36" s="94"/>
      <c r="X36" s="4"/>
      <c r="Y36" s="4"/>
    </row>
    <row r="37" spans="1:25" x14ac:dyDescent="0.2">
      <c r="A37" s="1"/>
      <c r="B37" s="2" t="s">
        <v>98</v>
      </c>
      <c r="C37" s="2"/>
      <c r="D37" s="2"/>
      <c r="E37" s="39"/>
      <c r="F37" s="40">
        <f>+F29+F32</f>
        <v>4079907.0900000003</v>
      </c>
      <c r="G37" s="102">
        <f>+G29+G32</f>
        <v>2089498.6</v>
      </c>
      <c r="H37" s="40">
        <f>+H29+H32</f>
        <v>1990408.4900000002</v>
      </c>
      <c r="I37" s="1"/>
      <c r="J37" s="2"/>
      <c r="K37" s="3"/>
      <c r="L37" s="52" t="s">
        <v>99</v>
      </c>
      <c r="M37" s="99" t="s">
        <v>100</v>
      </c>
      <c r="N37" s="100">
        <v>18156.5</v>
      </c>
      <c r="O37" s="100">
        <v>566993.9</v>
      </c>
      <c r="P37" s="103">
        <f>+O37-N37</f>
        <v>548837.4</v>
      </c>
      <c r="S37" s="4"/>
      <c r="T37" s="4"/>
      <c r="U37" s="94"/>
      <c r="V37" s="4"/>
      <c r="W37" s="4"/>
      <c r="X37" s="4"/>
      <c r="Y37" s="4"/>
    </row>
    <row r="38" spans="1:25" x14ac:dyDescent="0.2">
      <c r="A38" s="166"/>
      <c r="B38" s="1"/>
      <c r="C38" s="1"/>
      <c r="D38" s="1"/>
      <c r="E38" s="10"/>
      <c r="F38" s="76"/>
      <c r="G38" s="76"/>
      <c r="H38" s="14"/>
      <c r="I38" s="20"/>
      <c r="J38" s="1"/>
      <c r="K38" s="95"/>
      <c r="L38" s="52" t="s">
        <v>101</v>
      </c>
      <c r="M38" s="99" t="s">
        <v>102</v>
      </c>
      <c r="N38" s="100">
        <f>947.42+36</f>
        <v>983.42</v>
      </c>
      <c r="O38" s="100">
        <f>2706.04+1122</f>
        <v>3828.04</v>
      </c>
      <c r="P38" s="55">
        <f>+O38-N38</f>
        <v>2844.62</v>
      </c>
      <c r="R38" s="160"/>
      <c r="S38" s="4"/>
      <c r="T38" s="94"/>
      <c r="U38" s="4"/>
      <c r="V38" s="4"/>
      <c r="W38" s="4"/>
      <c r="X38" s="94"/>
      <c r="Y38" s="94"/>
    </row>
    <row r="39" spans="1:25" x14ac:dyDescent="0.2">
      <c r="A39" s="1"/>
      <c r="B39" s="1" t="s">
        <v>103</v>
      </c>
      <c r="C39" s="1"/>
      <c r="D39" s="1"/>
      <c r="E39" s="1"/>
      <c r="F39" s="1"/>
      <c r="G39" s="1"/>
      <c r="H39" s="14"/>
      <c r="I39" s="1"/>
      <c r="J39" s="1"/>
      <c r="K39" s="3"/>
      <c r="L39" s="54" t="s">
        <v>104</v>
      </c>
      <c r="M39" s="58" t="s">
        <v>105</v>
      </c>
      <c r="N39" s="104"/>
      <c r="O39" s="104"/>
      <c r="Q39" s="105"/>
      <c r="R39" s="105"/>
      <c r="S39" s="94"/>
      <c r="T39" s="4"/>
      <c r="U39" s="4"/>
      <c r="V39" s="94"/>
      <c r="W39" s="106"/>
      <c r="X39" s="5"/>
      <c r="Y39" s="5"/>
    </row>
    <row r="40" spans="1:25" x14ac:dyDescent="0.2">
      <c r="A40" s="1"/>
      <c r="B40" s="1"/>
      <c r="C40" s="1"/>
      <c r="D40" s="1" t="s">
        <v>106</v>
      </c>
      <c r="E40" s="1"/>
      <c r="F40" s="107">
        <v>463431.12</v>
      </c>
      <c r="G40" s="107">
        <v>280685.15000000002</v>
      </c>
      <c r="H40" s="14"/>
      <c r="I40" s="1"/>
      <c r="J40" s="1"/>
      <c r="K40" s="3"/>
      <c r="L40" s="52" t="s">
        <v>107</v>
      </c>
      <c r="M40" s="99" t="s">
        <v>14</v>
      </c>
      <c r="N40" s="100">
        <v>2340</v>
      </c>
      <c r="O40" s="100">
        <v>79764</v>
      </c>
      <c r="P40" s="55">
        <f>+O40-N40</f>
        <v>77424</v>
      </c>
      <c r="S40" s="4"/>
      <c r="T40" s="4"/>
      <c r="U40" s="4"/>
      <c r="V40" s="4"/>
      <c r="W40" s="5"/>
      <c r="X40" s="5"/>
      <c r="Y40" s="5"/>
    </row>
    <row r="41" spans="1:25" x14ac:dyDescent="0.2">
      <c r="A41" s="1"/>
      <c r="B41" s="1"/>
      <c r="C41" s="1"/>
      <c r="D41" s="1" t="s">
        <v>108</v>
      </c>
      <c r="E41" s="1"/>
      <c r="F41" s="107">
        <v>3646032.76</v>
      </c>
      <c r="G41" s="107">
        <v>1809253.15</v>
      </c>
      <c r="H41" s="66"/>
      <c r="I41" s="1"/>
      <c r="J41" s="77"/>
      <c r="K41" s="3"/>
      <c r="L41" s="52" t="s">
        <v>109</v>
      </c>
      <c r="M41" s="99" t="s">
        <v>110</v>
      </c>
      <c r="N41" s="100">
        <v>2653.75</v>
      </c>
      <c r="O41" s="100">
        <v>159620.84</v>
      </c>
      <c r="P41" s="103">
        <f>+O41-N41</f>
        <v>156967.09</v>
      </c>
      <c r="S41" s="4"/>
      <c r="T41" s="4"/>
      <c r="U41" s="4"/>
      <c r="V41" s="4"/>
      <c r="W41" s="4"/>
      <c r="X41" s="4"/>
      <c r="Y41" s="4"/>
    </row>
    <row r="42" spans="1:25" x14ac:dyDescent="0.2">
      <c r="A42" s="1"/>
      <c r="B42" s="1"/>
      <c r="C42" s="1"/>
      <c r="D42" s="1"/>
      <c r="E42" s="1"/>
      <c r="F42" s="1"/>
      <c r="G42" s="108"/>
      <c r="H42" s="14"/>
      <c r="I42" s="1"/>
      <c r="J42" s="1"/>
      <c r="K42" s="3"/>
      <c r="L42" s="52" t="s">
        <v>111</v>
      </c>
      <c r="M42" s="99" t="s">
        <v>112</v>
      </c>
      <c r="N42" s="100">
        <v>3600</v>
      </c>
      <c r="O42" s="100">
        <v>69087.850000000006</v>
      </c>
      <c r="P42" s="60">
        <f>+O42-N42</f>
        <v>65487.850000000006</v>
      </c>
      <c r="Q42" s="105"/>
      <c r="R42" s="105"/>
      <c r="S42" s="94"/>
      <c r="T42" s="25"/>
      <c r="U42" s="4"/>
      <c r="V42" s="5"/>
      <c r="W42" s="5"/>
      <c r="X42" s="5"/>
      <c r="Y42" s="4"/>
    </row>
    <row r="43" spans="1:25" x14ac:dyDescent="0.2">
      <c r="A43" s="166"/>
      <c r="B43" s="1"/>
      <c r="C43" s="1"/>
      <c r="D43" s="1" t="s">
        <v>113</v>
      </c>
      <c r="E43" s="10"/>
      <c r="F43" s="14">
        <f>SUM(F40:F42)</f>
        <v>4109463.88</v>
      </c>
      <c r="G43" s="109">
        <f>+SUM(G40:G41)</f>
        <v>2089938.2999999998</v>
      </c>
      <c r="H43" s="14">
        <f>+F43-G43</f>
        <v>2019525.58</v>
      </c>
      <c r="I43" s="20"/>
      <c r="J43" s="1"/>
      <c r="K43" s="110"/>
      <c r="L43" s="52" t="s">
        <v>114</v>
      </c>
      <c r="M43" s="99" t="s">
        <v>115</v>
      </c>
      <c r="N43" s="100">
        <v>56.91</v>
      </c>
      <c r="O43" s="100">
        <v>-697.67</v>
      </c>
      <c r="P43" s="55">
        <f>+O43-N43</f>
        <v>-754.57999999999993</v>
      </c>
      <c r="Q43" s="105"/>
      <c r="R43" s="105"/>
      <c r="S43" s="4"/>
      <c r="T43" s="4"/>
      <c r="U43" s="4"/>
      <c r="V43" s="5"/>
      <c r="W43" s="26"/>
      <c r="X43" s="26"/>
      <c r="Y43" s="25"/>
    </row>
    <row r="44" spans="1:25" x14ac:dyDescent="0.2">
      <c r="A44" s="1"/>
      <c r="B44" s="1"/>
      <c r="C44" s="1"/>
      <c r="D44" s="1"/>
      <c r="E44" s="1"/>
      <c r="F44" s="1"/>
      <c r="G44" s="1"/>
      <c r="H44" s="14"/>
      <c r="I44" s="1"/>
      <c r="J44" s="1"/>
      <c r="K44" s="3"/>
      <c r="L44" s="54" t="s">
        <v>116</v>
      </c>
      <c r="M44" s="58" t="s">
        <v>117</v>
      </c>
      <c r="N44" s="111"/>
      <c r="O44" s="111"/>
      <c r="Q44" s="96">
        <f>SUM(P45:P48)</f>
        <v>1629848.27</v>
      </c>
      <c r="R44" s="56">
        <f>+R11-Q44</f>
        <v>-29581.220000000205</v>
      </c>
      <c r="S44" s="4"/>
      <c r="T44" s="4"/>
      <c r="U44" s="25"/>
      <c r="V44" s="26"/>
      <c r="W44" s="5"/>
      <c r="X44" s="5"/>
      <c r="Y44" s="4"/>
    </row>
    <row r="45" spans="1:25" x14ac:dyDescent="0.2">
      <c r="A45" s="1"/>
      <c r="B45" s="1"/>
      <c r="C45" s="1"/>
      <c r="D45" s="1" t="s">
        <v>118</v>
      </c>
      <c r="E45" s="1"/>
      <c r="F45" s="112">
        <f>+F43-F37</f>
        <v>29556.789999999572</v>
      </c>
      <c r="G45" s="112">
        <f>+G43-G37</f>
        <v>439.6999999997206</v>
      </c>
      <c r="H45" s="14"/>
      <c r="I45" s="1"/>
      <c r="J45" s="1"/>
      <c r="K45" s="3"/>
      <c r="L45" s="52" t="s">
        <v>119</v>
      </c>
      <c r="M45" s="99" t="s">
        <v>120</v>
      </c>
      <c r="N45" s="100"/>
      <c r="O45" s="100">
        <v>22936.48</v>
      </c>
      <c r="P45" s="55">
        <f>+O45-N45</f>
        <v>22936.48</v>
      </c>
      <c r="S45" s="4"/>
      <c r="T45" s="4"/>
      <c r="U45" s="4"/>
      <c r="V45" s="5"/>
      <c r="W45" s="5"/>
      <c r="X45" s="5"/>
      <c r="Y45" s="4"/>
    </row>
    <row r="46" spans="1:25" x14ac:dyDescent="0.2">
      <c r="A46" s="1"/>
      <c r="B46" s="1"/>
      <c r="C46" s="1"/>
      <c r="D46" s="1"/>
      <c r="E46" s="1"/>
      <c r="F46" s="76" t="s">
        <v>121</v>
      </c>
      <c r="G46" s="113">
        <f>+F45+G45</f>
        <v>29996.489999999292</v>
      </c>
      <c r="H46" s="14"/>
      <c r="I46" s="1"/>
      <c r="J46" s="1"/>
      <c r="K46" s="3"/>
      <c r="L46" s="52" t="s">
        <v>122</v>
      </c>
      <c r="M46" s="99" t="s">
        <v>123</v>
      </c>
      <c r="N46" s="100">
        <v>14556.68</v>
      </c>
      <c r="O46" s="100">
        <v>1324784.3400000001</v>
      </c>
      <c r="P46" s="103">
        <f>+O46-N46</f>
        <v>1310227.6600000001</v>
      </c>
      <c r="S46" s="4"/>
      <c r="T46" s="4"/>
      <c r="U46" s="4"/>
      <c r="V46" s="4"/>
      <c r="W46" s="5"/>
      <c r="X46" s="5"/>
      <c r="Y46" s="4"/>
    </row>
    <row r="47" spans="1:25" x14ac:dyDescent="0.2">
      <c r="A47" s="1"/>
      <c r="B47" s="1"/>
      <c r="C47" s="1"/>
      <c r="D47" s="1"/>
      <c r="E47" s="1"/>
      <c r="F47" s="1"/>
      <c r="G47" s="1"/>
      <c r="H47" s="14"/>
      <c r="I47" s="1"/>
      <c r="J47" s="1"/>
      <c r="K47" s="3"/>
      <c r="L47" s="52" t="s">
        <v>124</v>
      </c>
      <c r="M47" s="99" t="s">
        <v>125</v>
      </c>
      <c r="N47" s="100">
        <v>930.24</v>
      </c>
      <c r="O47" s="100">
        <v>297614.37</v>
      </c>
      <c r="P47" s="60">
        <f>+O47-N47</f>
        <v>296684.13</v>
      </c>
      <c r="S47" s="25"/>
      <c r="T47" s="4"/>
      <c r="U47" s="4"/>
      <c r="V47" s="4"/>
      <c r="W47" s="5"/>
      <c r="X47" s="5"/>
      <c r="Y47" s="4"/>
    </row>
    <row r="48" spans="1:25" x14ac:dyDescent="0.2">
      <c r="A48" s="1"/>
      <c r="B48" s="1"/>
      <c r="C48" s="1"/>
      <c r="D48" s="1"/>
      <c r="E48" s="1"/>
      <c r="F48" s="1"/>
      <c r="G48" s="1"/>
      <c r="H48" s="14"/>
      <c r="I48" s="1"/>
      <c r="J48" s="1"/>
      <c r="K48" s="92"/>
      <c r="L48" s="4" t="s">
        <v>126</v>
      </c>
      <c r="M48" s="4" t="s">
        <v>127</v>
      </c>
      <c r="N48" s="100"/>
      <c r="O48" s="100"/>
      <c r="P48" s="61">
        <f>+O48-N48</f>
        <v>0</v>
      </c>
      <c r="S48" s="4"/>
      <c r="T48" s="4"/>
      <c r="U48" s="4"/>
      <c r="V48" s="4"/>
      <c r="W48" s="5"/>
      <c r="X48" s="5"/>
      <c r="Y48" s="4"/>
    </row>
    <row r="49" spans="1:24" x14ac:dyDescent="0.2">
      <c r="A49" s="1"/>
      <c r="B49" s="1"/>
      <c r="C49" s="1"/>
      <c r="D49" s="1"/>
      <c r="E49" s="10" t="s">
        <v>128</v>
      </c>
      <c r="F49" s="117">
        <f>+N112</f>
        <v>1747256.12</v>
      </c>
      <c r="G49" s="117">
        <f>+O112</f>
        <v>1755659.97</v>
      </c>
      <c r="H49" s="14"/>
      <c r="I49" s="1"/>
      <c r="J49" s="1"/>
      <c r="K49" s="3"/>
      <c r="L49" s="54" t="s">
        <v>129</v>
      </c>
      <c r="M49" s="58" t="s">
        <v>130</v>
      </c>
      <c r="N49" s="104"/>
      <c r="O49" s="104"/>
      <c r="Q49" s="115">
        <f>SUM(P50:P53)</f>
        <v>248493.38</v>
      </c>
      <c r="R49" s="116">
        <f>+R10-Q49</f>
        <v>0</v>
      </c>
      <c r="S49" s="4"/>
      <c r="T49" s="4"/>
      <c r="U49" s="4"/>
      <c r="V49" s="4"/>
      <c r="W49" s="5"/>
      <c r="X49" s="5"/>
    </row>
    <row r="50" spans="1:24" x14ac:dyDescent="0.2">
      <c r="A50" s="1"/>
      <c r="B50" s="1"/>
      <c r="C50" s="1"/>
      <c r="D50" s="1"/>
      <c r="E50" s="10" t="s">
        <v>131</v>
      </c>
      <c r="F50" s="117">
        <f>+N113</f>
        <v>267810.49</v>
      </c>
      <c r="G50" s="117">
        <f>+O113</f>
        <v>265066.94</v>
      </c>
      <c r="H50" s="14"/>
      <c r="I50" s="1"/>
      <c r="J50" s="1"/>
      <c r="K50" s="3"/>
      <c r="L50" s="52" t="s">
        <v>132</v>
      </c>
      <c r="M50" s="99" t="s">
        <v>133</v>
      </c>
      <c r="N50" s="100"/>
      <c r="O50" s="100">
        <v>40326</v>
      </c>
      <c r="P50" s="55">
        <f>+O50-N50</f>
        <v>40326</v>
      </c>
      <c r="S50" s="4"/>
      <c r="T50" s="4"/>
      <c r="U50" s="4"/>
      <c r="V50" s="4"/>
      <c r="W50" s="5"/>
      <c r="X50" s="5"/>
    </row>
    <row r="51" spans="1:24" x14ac:dyDescent="0.2">
      <c r="A51" s="1"/>
      <c r="B51" s="1"/>
      <c r="C51" s="1"/>
      <c r="D51" s="1"/>
      <c r="E51" s="1"/>
      <c r="F51" s="117"/>
      <c r="G51" s="117"/>
      <c r="H51" s="14"/>
      <c r="I51" s="1"/>
      <c r="J51" s="1"/>
      <c r="K51" s="3"/>
      <c r="L51" s="52" t="s">
        <v>134</v>
      </c>
      <c r="M51" s="99" t="s">
        <v>68</v>
      </c>
      <c r="N51" s="100"/>
      <c r="O51" s="100">
        <v>208167.38</v>
      </c>
      <c r="P51" s="103">
        <f>+O51-N51</f>
        <v>208167.38</v>
      </c>
      <c r="S51" s="4"/>
      <c r="T51" s="4"/>
      <c r="U51" s="4"/>
      <c r="V51" s="4"/>
      <c r="W51" s="4"/>
      <c r="X51" s="5"/>
    </row>
    <row r="52" spans="1:24" x14ac:dyDescent="0.2">
      <c r="A52" s="1"/>
      <c r="B52" s="1"/>
      <c r="C52" s="1"/>
      <c r="D52" s="1"/>
      <c r="E52" s="1"/>
      <c r="F52" s="14">
        <f>SUM(F49:F51)</f>
        <v>2015066.61</v>
      </c>
      <c r="G52" s="14">
        <f>SUM(G49:G51)</f>
        <v>2020726.91</v>
      </c>
      <c r="H52" s="14"/>
      <c r="I52" s="1"/>
      <c r="J52" s="1"/>
      <c r="K52" s="3"/>
      <c r="L52" s="52" t="s">
        <v>135</v>
      </c>
      <c r="M52" s="99" t="s">
        <v>136</v>
      </c>
      <c r="N52" s="100"/>
      <c r="O52" s="100"/>
      <c r="P52" s="60">
        <f>+O52-N52</f>
        <v>0</v>
      </c>
      <c r="S52" s="4"/>
      <c r="T52" s="4"/>
      <c r="U52" s="4"/>
      <c r="V52" s="4"/>
      <c r="W52" s="5"/>
      <c r="X52" s="5"/>
    </row>
    <row r="53" spans="1:24" x14ac:dyDescent="0.2">
      <c r="A53" s="1"/>
      <c r="B53" s="1"/>
      <c r="C53" s="1"/>
      <c r="D53" s="1"/>
      <c r="E53" s="1"/>
      <c r="F53" s="14"/>
      <c r="G53" s="14"/>
      <c r="H53" s="14"/>
      <c r="I53" s="1"/>
      <c r="J53" s="1"/>
      <c r="K53" s="3"/>
      <c r="L53" s="52" t="s">
        <v>137</v>
      </c>
      <c r="M53" s="99" t="s">
        <v>138</v>
      </c>
      <c r="N53" s="100"/>
      <c r="O53" s="100"/>
      <c r="P53" s="55">
        <f>+O53-N53</f>
        <v>0</v>
      </c>
      <c r="S53" s="4"/>
      <c r="T53" s="4"/>
      <c r="U53" s="4"/>
      <c r="V53" s="4"/>
      <c r="W53" s="4"/>
      <c r="X53" s="5"/>
    </row>
    <row r="54" spans="1:24" x14ac:dyDescent="0.2">
      <c r="A54" s="1"/>
      <c r="B54" s="1"/>
      <c r="C54" s="1"/>
      <c r="D54" s="1"/>
      <c r="E54" s="1"/>
      <c r="F54" s="40">
        <f>+F52-G52</f>
        <v>-5660.2999999998137</v>
      </c>
      <c r="G54" s="14"/>
      <c r="H54" s="14"/>
      <c r="I54" s="1"/>
      <c r="J54" s="1"/>
      <c r="K54" s="3"/>
      <c r="L54" s="54" t="s">
        <v>139</v>
      </c>
      <c r="M54" s="58" t="s">
        <v>140</v>
      </c>
      <c r="N54" s="104"/>
      <c r="O54" s="104"/>
      <c r="Q54" s="115">
        <f>SUM(P55:P58)</f>
        <v>211994.83000000002</v>
      </c>
      <c r="R54" s="56">
        <f>+R12-Q54</f>
        <v>89.910000000003492</v>
      </c>
      <c r="S54" s="4"/>
      <c r="T54" s="4"/>
      <c r="U54" s="4"/>
      <c r="V54" s="4"/>
      <c r="W54" s="5"/>
      <c r="X54" s="5"/>
    </row>
    <row r="55" spans="1:24" x14ac:dyDescent="0.2">
      <c r="A55" s="1"/>
      <c r="B55" s="1"/>
      <c r="C55" s="1"/>
      <c r="D55" s="1"/>
      <c r="E55" s="1"/>
      <c r="F55" s="14">
        <f>+G45-F54</f>
        <v>6099.9999999995343</v>
      </c>
      <c r="G55" s="14"/>
      <c r="H55" s="14"/>
      <c r="I55" s="1"/>
      <c r="J55" s="1"/>
      <c r="K55" s="3"/>
      <c r="L55" s="52" t="s">
        <v>141</v>
      </c>
      <c r="M55" s="99" t="s">
        <v>34</v>
      </c>
      <c r="N55" s="100">
        <v>990</v>
      </c>
      <c r="O55" s="100">
        <v>45729</v>
      </c>
      <c r="P55" s="55">
        <f>+O55-N55</f>
        <v>44739</v>
      </c>
      <c r="S55" s="4"/>
      <c r="T55" s="4"/>
      <c r="U55" s="4"/>
      <c r="V55" s="4"/>
      <c r="W55" s="5"/>
      <c r="X55" s="5"/>
    </row>
    <row r="56" spans="1:24" x14ac:dyDescent="0.2">
      <c r="A56" s="4"/>
      <c r="B56" s="4"/>
      <c r="C56" s="4"/>
      <c r="D56" s="4"/>
      <c r="E56" s="4"/>
      <c r="F56" s="4"/>
      <c r="G56" s="118"/>
      <c r="H56" s="34"/>
      <c r="I56" s="4"/>
      <c r="J56" s="4"/>
      <c r="K56" s="3"/>
      <c r="L56" s="52" t="s">
        <v>142</v>
      </c>
      <c r="M56" s="99" t="s">
        <v>73</v>
      </c>
      <c r="N56" s="100">
        <v>470</v>
      </c>
      <c r="O56" s="100">
        <v>142823.13</v>
      </c>
      <c r="P56" s="103">
        <f>+O56-N56</f>
        <v>142353.13</v>
      </c>
      <c r="S56" s="4"/>
      <c r="T56" s="4"/>
      <c r="U56" s="4"/>
      <c r="V56" s="4"/>
      <c r="W56" s="5"/>
      <c r="X56" s="5"/>
    </row>
    <row r="57" spans="1:24" x14ac:dyDescent="0.2">
      <c r="A57" s="119" t="s">
        <v>85</v>
      </c>
      <c r="B57" s="120" t="s">
        <v>86</v>
      </c>
      <c r="C57" s="121">
        <v>403</v>
      </c>
      <c r="D57" s="4" t="s">
        <v>143</v>
      </c>
      <c r="E57" s="122"/>
      <c r="F57" s="123"/>
      <c r="G57" s="123"/>
      <c r="H57" s="124"/>
      <c r="I57" s="4"/>
      <c r="J57" s="94"/>
      <c r="K57" s="3"/>
      <c r="L57" s="52" t="s">
        <v>144</v>
      </c>
      <c r="M57" s="99" t="s">
        <v>47</v>
      </c>
      <c r="N57" s="100">
        <v>466.4</v>
      </c>
      <c r="O57" s="100">
        <v>25459.1</v>
      </c>
      <c r="P57" s="60">
        <f>+O57-N57</f>
        <v>24992.699999999997</v>
      </c>
      <c r="S57" s="4"/>
      <c r="T57" s="4"/>
      <c r="U57" s="4"/>
      <c r="V57" s="4"/>
      <c r="W57" s="5"/>
      <c r="X57" s="5"/>
    </row>
    <row r="58" spans="1:24" x14ac:dyDescent="0.2">
      <c r="A58" s="4"/>
      <c r="B58" s="4"/>
      <c r="C58" s="4"/>
      <c r="D58" s="4"/>
      <c r="E58" s="4"/>
      <c r="F58" s="4"/>
      <c r="G58" s="4"/>
      <c r="H58" s="34"/>
      <c r="I58" s="4"/>
      <c r="J58" s="4"/>
      <c r="K58" s="3"/>
      <c r="L58" s="52" t="s">
        <v>145</v>
      </c>
      <c r="M58" s="99" t="s">
        <v>146</v>
      </c>
      <c r="N58" s="111"/>
      <c r="O58" s="111">
        <v>-90</v>
      </c>
      <c r="P58" s="61">
        <f>+O58</f>
        <v>-90</v>
      </c>
      <c r="S58" s="4"/>
      <c r="T58" s="4"/>
      <c r="U58" s="4"/>
      <c r="V58" s="4"/>
      <c r="W58" s="5"/>
      <c r="X58" s="5"/>
    </row>
    <row r="59" spans="1:24" x14ac:dyDescent="0.2">
      <c r="A59" s="4"/>
      <c r="B59" s="4"/>
      <c r="C59" s="4"/>
      <c r="D59" s="4"/>
      <c r="E59" s="4"/>
      <c r="F59" s="4"/>
      <c r="G59" s="4"/>
      <c r="H59" s="34"/>
      <c r="I59" s="4"/>
      <c r="J59" s="4"/>
      <c r="K59" s="3"/>
      <c r="L59" s="54" t="s">
        <v>147</v>
      </c>
      <c r="M59" s="58" t="s">
        <v>148</v>
      </c>
      <c r="N59" s="104"/>
      <c r="O59" s="104"/>
      <c r="Q59" s="115">
        <f>SUM(P60)</f>
        <v>14332.5</v>
      </c>
      <c r="S59" s="4"/>
      <c r="T59" s="4"/>
      <c r="U59" s="4"/>
      <c r="V59" s="4"/>
      <c r="W59" s="5"/>
      <c r="X59" s="5"/>
    </row>
    <row r="60" spans="1:24" x14ac:dyDescent="0.2">
      <c r="A60" s="4"/>
      <c r="B60" s="4"/>
      <c r="C60" s="4"/>
      <c r="D60" s="4"/>
      <c r="E60" s="4"/>
      <c r="F60" s="4"/>
      <c r="G60" s="4"/>
      <c r="H60" s="34"/>
      <c r="I60" s="4"/>
      <c r="J60" s="4"/>
      <c r="K60" s="3"/>
      <c r="L60" s="52" t="s">
        <v>149</v>
      </c>
      <c r="M60" s="99" t="s">
        <v>39</v>
      </c>
      <c r="N60" s="111">
        <v>82.5</v>
      </c>
      <c r="O60" s="100">
        <v>14415</v>
      </c>
      <c r="P60" s="55">
        <f>+O60-N60</f>
        <v>14332.5</v>
      </c>
      <c r="S60" s="4"/>
      <c r="T60" s="4"/>
      <c r="U60" s="4"/>
      <c r="V60" s="4"/>
      <c r="W60" s="4"/>
      <c r="X60" s="5"/>
    </row>
    <row r="61" spans="1:24" x14ac:dyDescent="0.2">
      <c r="A61" s="4"/>
      <c r="B61" s="4"/>
      <c r="C61" s="4"/>
      <c r="D61" s="4"/>
      <c r="E61" s="4"/>
      <c r="F61" s="4"/>
      <c r="G61" s="4"/>
      <c r="H61" s="34"/>
      <c r="I61" s="4"/>
      <c r="J61" s="4"/>
      <c r="K61" s="3"/>
      <c r="L61" s="52" t="s">
        <v>150</v>
      </c>
      <c r="M61" s="99" t="s">
        <v>76</v>
      </c>
      <c r="N61" s="104"/>
      <c r="O61" s="104">
        <v>13776.06</v>
      </c>
      <c r="P61" s="103">
        <f>+O61-N61</f>
        <v>13776.06</v>
      </c>
      <c r="S61" s="4"/>
      <c r="T61" s="4"/>
      <c r="U61" s="4"/>
      <c r="V61" s="4"/>
      <c r="W61" s="5"/>
      <c r="X61" s="5"/>
    </row>
    <row r="62" spans="1:24" x14ac:dyDescent="0.2">
      <c r="A62" s="4"/>
      <c r="B62" s="4"/>
      <c r="C62" s="4"/>
      <c r="D62" s="4"/>
      <c r="E62" s="4"/>
      <c r="F62" s="4"/>
      <c r="G62" s="4"/>
      <c r="H62" s="34"/>
      <c r="I62" s="4"/>
      <c r="J62" s="4"/>
      <c r="K62" s="3"/>
      <c r="L62" s="52" t="s">
        <v>199</v>
      </c>
      <c r="M62" s="99" t="s">
        <v>200</v>
      </c>
      <c r="N62" s="104"/>
      <c r="O62" s="104">
        <v>6710</v>
      </c>
      <c r="P62" s="60">
        <f>+O62-N62</f>
        <v>6710</v>
      </c>
      <c r="Q62" s="125"/>
      <c r="S62" s="4"/>
      <c r="T62" s="4"/>
      <c r="U62" s="4"/>
      <c r="V62" s="4"/>
      <c r="W62" s="5"/>
      <c r="X62" s="5"/>
    </row>
    <row r="63" spans="1:24" x14ac:dyDescent="0.2">
      <c r="A63" s="4"/>
      <c r="B63" s="4"/>
      <c r="C63" s="4"/>
      <c r="D63" s="4"/>
      <c r="E63" s="4"/>
      <c r="F63" s="4"/>
      <c r="G63" s="4"/>
      <c r="H63" s="34"/>
      <c r="I63" s="4"/>
      <c r="J63" s="4"/>
      <c r="K63" s="3"/>
      <c r="L63" s="54" t="s">
        <v>151</v>
      </c>
      <c r="M63" s="58" t="s">
        <v>152</v>
      </c>
      <c r="N63" s="32"/>
      <c r="O63" s="32"/>
      <c r="P63" s="61"/>
      <c r="Q63" s="115">
        <f>SUM(P64:P66)</f>
        <v>0</v>
      </c>
      <c r="S63" s="4"/>
      <c r="T63" s="4"/>
      <c r="U63" s="4"/>
      <c r="V63" s="4"/>
      <c r="W63" s="5"/>
      <c r="X63" s="5"/>
    </row>
    <row r="64" spans="1:24" x14ac:dyDescent="0.2">
      <c r="A64" s="4"/>
      <c r="B64" s="4"/>
      <c r="C64" s="4"/>
      <c r="D64" s="4"/>
      <c r="E64" s="4"/>
      <c r="F64" s="4"/>
      <c r="G64" s="4"/>
      <c r="H64" s="34"/>
      <c r="I64" s="4"/>
      <c r="J64" s="4"/>
      <c r="K64" s="3"/>
      <c r="L64" s="52" t="s">
        <v>153</v>
      </c>
      <c r="M64" s="99" t="s">
        <v>154</v>
      </c>
      <c r="N64" s="32"/>
      <c r="O64" s="5"/>
      <c r="P64" s="55">
        <f>+O64-N64</f>
        <v>0</v>
      </c>
      <c r="Q64" s="125"/>
      <c r="S64" s="4"/>
      <c r="T64" s="4"/>
      <c r="U64" s="4"/>
      <c r="V64" s="4"/>
      <c r="W64" s="5"/>
      <c r="X64" s="5"/>
    </row>
    <row r="65" spans="2:24" x14ac:dyDescent="0.2">
      <c r="B65" s="4"/>
      <c r="C65" s="4"/>
      <c r="D65" s="4"/>
      <c r="E65" s="4"/>
      <c r="F65" s="4"/>
      <c r="G65" s="4"/>
      <c r="H65" s="34"/>
      <c r="I65" s="4"/>
      <c r="J65" s="4"/>
      <c r="K65" s="3"/>
      <c r="L65" s="52" t="s">
        <v>155</v>
      </c>
      <c r="M65" s="4" t="s">
        <v>156</v>
      </c>
      <c r="N65" s="32"/>
      <c r="O65" s="126"/>
      <c r="P65" s="127">
        <f>+O65-N65</f>
        <v>0</v>
      </c>
      <c r="Q65" s="125"/>
      <c r="S65" s="4"/>
      <c r="T65" s="4"/>
      <c r="U65" s="4"/>
      <c r="V65" s="4"/>
      <c r="W65" s="5"/>
      <c r="X65" s="5"/>
    </row>
    <row r="66" spans="2:24" x14ac:dyDescent="0.2">
      <c r="B66" s="4"/>
      <c r="C66" s="4"/>
      <c r="D66" s="4"/>
      <c r="E66" s="4"/>
      <c r="F66" s="4"/>
      <c r="G66" s="4"/>
      <c r="H66" s="34"/>
      <c r="I66" s="4"/>
      <c r="J66" s="4"/>
      <c r="K66" s="3"/>
      <c r="L66" s="52" t="s">
        <v>157</v>
      </c>
      <c r="M66" s="4" t="s">
        <v>158</v>
      </c>
      <c r="N66" s="32"/>
      <c r="O66" s="126"/>
      <c r="P66" s="128">
        <f>+O66-N66</f>
        <v>0</v>
      </c>
      <c r="Q66" s="125"/>
      <c r="S66" s="4"/>
      <c r="T66" s="4"/>
      <c r="U66" s="4"/>
      <c r="V66" s="4"/>
      <c r="W66" s="5"/>
      <c r="X66" s="5"/>
    </row>
    <row r="67" spans="2:24" x14ac:dyDescent="0.2">
      <c r="B67" s="4"/>
      <c r="C67" s="4"/>
      <c r="D67" s="4"/>
      <c r="E67" s="4"/>
      <c r="F67" s="4"/>
      <c r="G67" s="4"/>
      <c r="H67" s="34"/>
      <c r="I67" s="4"/>
      <c r="J67" s="4"/>
      <c r="K67" s="3"/>
      <c r="L67" s="52"/>
      <c r="M67" s="99"/>
      <c r="N67" s="32"/>
      <c r="O67" s="126"/>
      <c r="P67" s="61"/>
      <c r="Q67" s="125"/>
      <c r="S67" s="4"/>
      <c r="T67" s="4"/>
      <c r="U67" s="4"/>
      <c r="V67" s="4"/>
      <c r="W67" s="4"/>
      <c r="X67" s="4"/>
    </row>
    <row r="68" spans="2:24" x14ac:dyDescent="0.2">
      <c r="B68" s="4"/>
      <c r="C68" s="4"/>
      <c r="D68" s="4"/>
      <c r="E68" s="4"/>
      <c r="F68" s="4"/>
      <c r="G68" s="4"/>
      <c r="H68" s="34"/>
      <c r="I68" s="4"/>
      <c r="J68" s="4"/>
      <c r="K68" s="3"/>
      <c r="L68" s="54" t="s">
        <v>159</v>
      </c>
      <c r="M68" s="58" t="s">
        <v>160</v>
      </c>
      <c r="N68" s="5"/>
      <c r="O68" s="32"/>
      <c r="P68" s="129"/>
      <c r="Q68" s="125"/>
      <c r="S68" s="4"/>
      <c r="T68" s="4"/>
      <c r="U68" s="4"/>
      <c r="V68" s="4"/>
      <c r="W68" s="4"/>
      <c r="X68" s="5"/>
    </row>
    <row r="69" spans="2:24" x14ac:dyDescent="0.2">
      <c r="B69" s="4"/>
      <c r="C69" s="4"/>
      <c r="D69" s="4"/>
      <c r="E69" s="4"/>
      <c r="F69" s="4"/>
      <c r="G69" s="4"/>
      <c r="H69" s="34"/>
      <c r="I69" s="4"/>
      <c r="J69" s="4"/>
      <c r="K69" s="3"/>
      <c r="L69" s="52"/>
      <c r="M69" s="99"/>
      <c r="N69" s="32"/>
      <c r="O69" s="32"/>
      <c r="P69" s="61"/>
      <c r="Q69" s="125"/>
      <c r="S69" s="4"/>
      <c r="T69" s="4"/>
      <c r="U69" s="4"/>
      <c r="V69" s="4"/>
      <c r="W69" s="4"/>
      <c r="X69" s="5"/>
    </row>
    <row r="70" spans="2:24" x14ac:dyDescent="0.2">
      <c r="B70" s="4"/>
      <c r="C70" s="4"/>
      <c r="D70" s="4"/>
      <c r="E70" s="4"/>
      <c r="F70" s="4"/>
      <c r="G70" s="4"/>
      <c r="H70" s="34"/>
      <c r="I70" s="4"/>
      <c r="J70" s="4"/>
      <c r="K70" s="3"/>
      <c r="L70" s="52"/>
      <c r="M70" s="4" t="s">
        <v>161</v>
      </c>
      <c r="N70" s="130">
        <f>+SUM(N34:N68)</f>
        <v>71657.740000000005</v>
      </c>
      <c r="O70" s="130">
        <f>+SUM(O34:O68)</f>
        <v>3717690.1900000004</v>
      </c>
      <c r="P70" s="131">
        <f>+O70-N70+P68</f>
        <v>3646032.45</v>
      </c>
      <c r="Q70" s="132"/>
      <c r="S70" s="4"/>
      <c r="T70" s="4"/>
      <c r="U70" s="4"/>
      <c r="V70" s="4"/>
      <c r="W70" s="4"/>
      <c r="X70" s="4"/>
    </row>
    <row r="71" spans="2:24" x14ac:dyDescent="0.2">
      <c r="B71" s="4"/>
      <c r="C71" s="4"/>
      <c r="D71" s="4"/>
      <c r="E71" s="4"/>
      <c r="F71" s="4"/>
      <c r="G71" s="4"/>
      <c r="H71" s="34"/>
      <c r="I71" s="4"/>
      <c r="J71" s="4"/>
      <c r="K71" s="3"/>
      <c r="L71" s="52"/>
      <c r="M71" s="4"/>
      <c r="N71" s="4"/>
      <c r="O71" s="4"/>
      <c r="P71" s="56">
        <f>+P70-F29</f>
        <v>29556.479999999981</v>
      </c>
      <c r="Q71" s="132"/>
      <c r="S71" s="4"/>
      <c r="T71" s="4"/>
      <c r="U71" s="4"/>
      <c r="V71" s="5"/>
      <c r="W71" s="5"/>
      <c r="X71" s="5"/>
    </row>
    <row r="72" spans="2:24" x14ac:dyDescent="0.2">
      <c r="H72" s="34"/>
      <c r="L72" s="52"/>
      <c r="M72" s="4"/>
      <c r="N72" s="111"/>
      <c r="O72" s="111"/>
      <c r="P72" s="100">
        <f>+O72-N72</f>
        <v>0</v>
      </c>
      <c r="Q72" s="165"/>
      <c r="S72" s="4"/>
    </row>
    <row r="73" spans="2:24" x14ac:dyDescent="0.2">
      <c r="B73" s="4"/>
      <c r="C73" s="4"/>
      <c r="D73" s="134"/>
      <c r="E73" s="4"/>
      <c r="F73" s="4"/>
      <c r="G73" s="4"/>
      <c r="H73" s="34"/>
      <c r="I73" s="4"/>
      <c r="J73" s="4"/>
      <c r="K73" s="3"/>
      <c r="N73" s="160">
        <f>+N70-N72</f>
        <v>71657.740000000005</v>
      </c>
      <c r="O73" s="160">
        <f>+O70-O72</f>
        <v>3717690.1900000004</v>
      </c>
      <c r="T73" s="4"/>
      <c r="U73" s="4"/>
      <c r="V73" s="4"/>
      <c r="W73" s="4"/>
      <c r="X73" s="4"/>
    </row>
    <row r="74" spans="2:24" x14ac:dyDescent="0.2">
      <c r="B74" s="4"/>
      <c r="C74" s="4"/>
      <c r="D74" s="4"/>
      <c r="E74" s="4"/>
      <c r="F74" s="4"/>
      <c r="G74" s="4"/>
      <c r="H74" s="34"/>
      <c r="I74" s="4"/>
      <c r="J74" s="4"/>
      <c r="K74" s="3"/>
      <c r="L74" s="85"/>
      <c r="M74" s="86"/>
      <c r="N74" s="135"/>
      <c r="O74" s="136"/>
      <c r="P74" s="137" t="s">
        <v>91</v>
      </c>
      <c r="Q74" s="138"/>
      <c r="R74" s="101"/>
      <c r="S74" s="4"/>
      <c r="T74" s="5"/>
      <c r="U74" s="5"/>
      <c r="V74" s="5"/>
      <c r="W74" s="4"/>
      <c r="X74" s="4"/>
    </row>
    <row r="75" spans="2:24" x14ac:dyDescent="0.2">
      <c r="B75" s="4"/>
      <c r="C75" s="4"/>
      <c r="D75" s="4"/>
      <c r="E75" s="4"/>
      <c r="F75" s="4"/>
      <c r="G75" s="4"/>
      <c r="H75" s="34"/>
      <c r="I75" s="4"/>
      <c r="J75" s="4"/>
      <c r="K75" s="3"/>
      <c r="L75" s="85">
        <v>683</v>
      </c>
      <c r="M75" s="58" t="s">
        <v>93</v>
      </c>
      <c r="N75" s="32"/>
      <c r="O75" s="93"/>
      <c r="P75" s="101"/>
      <c r="Q75" s="101"/>
      <c r="R75" s="101"/>
      <c r="S75" s="4"/>
      <c r="T75" s="5"/>
      <c r="U75" s="5"/>
      <c r="V75" s="5"/>
      <c r="W75" s="139"/>
      <c r="X75" s="52"/>
    </row>
    <row r="76" spans="2:24" x14ac:dyDescent="0.2">
      <c r="B76" s="4"/>
      <c r="C76" s="4"/>
      <c r="D76" s="4"/>
      <c r="E76" s="4"/>
      <c r="F76" s="4"/>
      <c r="G76" s="4"/>
      <c r="H76" s="34"/>
      <c r="I76" s="4"/>
      <c r="J76" s="4"/>
      <c r="K76" s="3"/>
      <c r="L76" s="54" t="s">
        <v>162</v>
      </c>
      <c r="M76" s="58" t="s">
        <v>95</v>
      </c>
      <c r="N76" s="140"/>
      <c r="O76" s="141"/>
      <c r="Q76" s="96">
        <f>SUM(P77:P84)</f>
        <v>538664.66</v>
      </c>
      <c r="R76" s="97">
        <f>+R52-Q76</f>
        <v>-538664.66</v>
      </c>
      <c r="S76" s="4"/>
      <c r="T76" s="5"/>
      <c r="U76" s="4"/>
      <c r="V76" s="4"/>
      <c r="W76" s="142"/>
      <c r="X76" s="52"/>
    </row>
    <row r="77" spans="2:24" x14ac:dyDescent="0.2">
      <c r="B77" s="4"/>
      <c r="C77" s="4"/>
      <c r="D77" s="4"/>
      <c r="E77" s="4"/>
      <c r="F77" s="4"/>
      <c r="G77" s="4"/>
      <c r="H77" s="34"/>
      <c r="I77" s="4"/>
      <c r="J77" s="4"/>
      <c r="K77" s="3"/>
      <c r="L77" s="52" t="s">
        <v>163</v>
      </c>
      <c r="M77" s="99" t="s">
        <v>97</v>
      </c>
      <c r="N77" s="100">
        <v>58194.239999999998</v>
      </c>
      <c r="O77" s="100">
        <v>10652.24</v>
      </c>
      <c r="P77" s="55">
        <f>+N77-O77</f>
        <v>47542</v>
      </c>
      <c r="Q77" s="101"/>
      <c r="R77" s="101"/>
      <c r="S77" s="4"/>
      <c r="T77" s="5"/>
      <c r="U77" s="5"/>
      <c r="V77" s="5"/>
      <c r="W77" s="139"/>
      <c r="X77" s="52"/>
    </row>
    <row r="78" spans="2:24" x14ac:dyDescent="0.2">
      <c r="B78" s="4"/>
      <c r="C78" s="4"/>
      <c r="D78" s="4"/>
      <c r="E78" s="4"/>
      <c r="F78" s="4"/>
      <c r="G78" s="4"/>
      <c r="H78" s="34"/>
      <c r="I78" s="4"/>
      <c r="J78" s="4"/>
      <c r="K78" s="3"/>
      <c r="L78" s="52" t="s">
        <v>164</v>
      </c>
      <c r="M78" s="99" t="s">
        <v>100</v>
      </c>
      <c r="N78" s="100">
        <v>355109.29</v>
      </c>
      <c r="O78" s="100">
        <v>10972</v>
      </c>
      <c r="P78" s="103">
        <f>+N78-O78</f>
        <v>344137.29</v>
      </c>
      <c r="S78" s="4"/>
      <c r="T78" s="5"/>
      <c r="U78" s="5"/>
      <c r="V78" s="5"/>
      <c r="W78" s="139"/>
      <c r="X78" s="52"/>
    </row>
    <row r="79" spans="2:24" x14ac:dyDescent="0.2">
      <c r="B79" s="4"/>
      <c r="C79" s="4"/>
      <c r="D79" s="4"/>
      <c r="E79" s="4"/>
      <c r="F79" s="4"/>
      <c r="G79" s="4"/>
      <c r="H79" s="34"/>
      <c r="I79" s="4"/>
      <c r="J79" s="4"/>
      <c r="K79" s="3"/>
      <c r="L79" s="52" t="s">
        <v>165</v>
      </c>
      <c r="M79" s="99" t="s">
        <v>102</v>
      </c>
      <c r="N79" s="100"/>
      <c r="O79" s="100"/>
      <c r="P79" s="55">
        <f>-O79+N79</f>
        <v>0</v>
      </c>
      <c r="Q79" s="143"/>
      <c r="S79" s="4"/>
      <c r="T79" s="5"/>
      <c r="U79" s="5"/>
      <c r="V79" s="4"/>
      <c r="W79" s="139"/>
      <c r="X79" s="52"/>
    </row>
    <row r="80" spans="2:24" x14ac:dyDescent="0.2">
      <c r="B80" s="4"/>
      <c r="C80" s="4"/>
      <c r="D80" s="144"/>
      <c r="E80" s="4"/>
      <c r="F80" s="4"/>
      <c r="G80" s="4"/>
      <c r="H80" s="34"/>
      <c r="I80" s="4"/>
      <c r="J80" s="4"/>
      <c r="K80" s="3"/>
      <c r="L80" s="54" t="s">
        <v>166</v>
      </c>
      <c r="M80" s="58" t="s">
        <v>105</v>
      </c>
      <c r="N80" s="145"/>
      <c r="O80" s="145"/>
      <c r="Q80" s="105"/>
      <c r="R80" s="105"/>
      <c r="S80" s="4"/>
      <c r="T80" s="5"/>
      <c r="U80" s="5"/>
      <c r="V80" s="4"/>
      <c r="W80" s="139"/>
      <c r="X80" s="52"/>
    </row>
    <row r="81" spans="3:24" x14ac:dyDescent="0.2">
      <c r="C81" s="4"/>
      <c r="D81" s="144"/>
      <c r="E81" s="4"/>
      <c r="F81" s="4"/>
      <c r="G81" s="4"/>
      <c r="H81" s="34"/>
      <c r="I81" s="4"/>
      <c r="J81" s="4"/>
      <c r="K81" s="3"/>
      <c r="L81" s="52" t="s">
        <v>167</v>
      </c>
      <c r="M81" s="99" t="s">
        <v>14</v>
      </c>
      <c r="N81" s="100">
        <v>10574.36</v>
      </c>
      <c r="O81" s="100">
        <v>3933.72</v>
      </c>
      <c r="P81" s="55">
        <f>+N81-O81</f>
        <v>6640.6400000000012</v>
      </c>
      <c r="S81" s="4"/>
      <c r="T81" s="5"/>
      <c r="U81" s="5"/>
      <c r="V81" s="5"/>
      <c r="W81" s="139"/>
      <c r="X81" s="52"/>
    </row>
    <row r="82" spans="3:24" x14ac:dyDescent="0.2">
      <c r="C82" s="4"/>
      <c r="D82" s="144"/>
      <c r="E82" s="4"/>
      <c r="F82" s="4"/>
      <c r="G82" s="4"/>
      <c r="H82" s="34"/>
      <c r="I82" s="4"/>
      <c r="J82" s="4"/>
      <c r="K82" s="3"/>
      <c r="L82" s="52" t="s">
        <v>168</v>
      </c>
      <c r="M82" s="99" t="s">
        <v>110</v>
      </c>
      <c r="N82" s="100">
        <v>98849.27</v>
      </c>
      <c r="O82" s="100">
        <v>1830.06</v>
      </c>
      <c r="P82" s="103">
        <f>+N82-O82</f>
        <v>97019.21</v>
      </c>
      <c r="S82" s="4"/>
      <c r="T82" s="5"/>
      <c r="U82" s="5"/>
      <c r="V82" s="4"/>
      <c r="W82" s="93"/>
      <c r="X82" s="52"/>
    </row>
    <row r="83" spans="3:24" x14ac:dyDescent="0.2">
      <c r="C83" s="4"/>
      <c r="D83" s="144"/>
      <c r="E83" s="4"/>
      <c r="F83" s="4"/>
      <c r="G83" s="4"/>
      <c r="H83" s="34"/>
      <c r="I83" s="4"/>
      <c r="J83" s="4"/>
      <c r="K83" s="3"/>
      <c r="L83" s="52" t="s">
        <v>169</v>
      </c>
      <c r="M83" s="99" t="s">
        <v>112</v>
      </c>
      <c r="N83" s="100">
        <v>45725.52</v>
      </c>
      <c r="O83" s="100">
        <v>2400</v>
      </c>
      <c r="P83" s="60">
        <f>+N83-O83</f>
        <v>43325.52</v>
      </c>
      <c r="Q83" s="105"/>
      <c r="R83" s="105"/>
      <c r="S83" s="4"/>
      <c r="T83" s="5"/>
      <c r="U83" s="5"/>
      <c r="V83" s="4"/>
      <c r="W83" s="139"/>
      <c r="X83" s="52"/>
    </row>
    <row r="84" spans="3:24" x14ac:dyDescent="0.2">
      <c r="C84" s="4"/>
      <c r="D84" s="144"/>
      <c r="E84" s="4"/>
      <c r="F84" s="4"/>
      <c r="G84" s="4"/>
      <c r="H84" s="34"/>
      <c r="I84" s="4"/>
      <c r="J84" s="4"/>
      <c r="K84" s="3"/>
      <c r="L84" s="52" t="s">
        <v>170</v>
      </c>
      <c r="M84" s="99" t="s">
        <v>115</v>
      </c>
      <c r="N84" s="104"/>
      <c r="O84" s="104"/>
      <c r="P84" s="55">
        <f>-O84+N84</f>
        <v>0</v>
      </c>
      <c r="Q84" s="105"/>
      <c r="R84" s="105"/>
      <c r="S84" s="4"/>
      <c r="T84" s="5"/>
      <c r="U84" s="5"/>
      <c r="V84" s="4"/>
      <c r="W84" s="139"/>
      <c r="X84" s="52"/>
    </row>
    <row r="85" spans="3:24" x14ac:dyDescent="0.2">
      <c r="C85" s="4"/>
      <c r="D85" s="144"/>
      <c r="E85" s="4"/>
      <c r="F85" s="4"/>
      <c r="G85" s="4"/>
      <c r="H85" s="34"/>
      <c r="I85" s="4"/>
      <c r="J85" s="4"/>
      <c r="K85" s="3"/>
      <c r="L85" s="54" t="s">
        <v>171</v>
      </c>
      <c r="M85" s="58" t="s">
        <v>117</v>
      </c>
      <c r="N85" s="145"/>
      <c r="O85" s="145"/>
      <c r="Q85" s="96">
        <f>SUM(P86:P88)</f>
        <v>834088.16999999993</v>
      </c>
      <c r="R85" s="56">
        <f>+R49-Q85</f>
        <v>-834088.16999999993</v>
      </c>
      <c r="S85" s="4"/>
      <c r="T85" s="5"/>
      <c r="U85" s="5"/>
      <c r="V85" s="5"/>
      <c r="W85" s="146"/>
      <c r="X85" s="52"/>
    </row>
    <row r="86" spans="3:24" x14ac:dyDescent="0.2">
      <c r="C86" s="4"/>
      <c r="D86" s="144"/>
      <c r="E86" s="4"/>
      <c r="F86" s="4"/>
      <c r="G86" s="4"/>
      <c r="H86" s="34"/>
      <c r="I86" s="4"/>
      <c r="J86" s="4"/>
      <c r="K86" s="3"/>
      <c r="L86" s="52" t="s">
        <v>172</v>
      </c>
      <c r="M86" s="99" t="s">
        <v>120</v>
      </c>
      <c r="N86" s="100">
        <v>4732.12</v>
      </c>
      <c r="O86" s="100">
        <v>1671.52</v>
      </c>
      <c r="P86" s="55">
        <f>-O86+N86</f>
        <v>3060.6</v>
      </c>
      <c r="S86" s="4"/>
      <c r="T86" s="5"/>
      <c r="U86" s="4"/>
      <c r="V86" s="4"/>
      <c r="W86" s="147"/>
      <c r="X86" s="52"/>
    </row>
    <row r="87" spans="3:24" x14ac:dyDescent="0.2">
      <c r="C87" s="4"/>
      <c r="D87" s="144"/>
      <c r="E87" s="4"/>
      <c r="F87" s="4"/>
      <c r="G87" s="4"/>
      <c r="H87" s="34"/>
      <c r="I87" s="4"/>
      <c r="J87" s="4"/>
      <c r="K87" s="3"/>
      <c r="L87" s="52" t="s">
        <v>173</v>
      </c>
      <c r="M87" s="99" t="s">
        <v>123</v>
      </c>
      <c r="N87" s="100">
        <v>675530.64</v>
      </c>
      <c r="O87" s="100">
        <v>9423.56</v>
      </c>
      <c r="P87" s="103">
        <f>-O87+N87</f>
        <v>666107.07999999996</v>
      </c>
      <c r="S87" s="4"/>
      <c r="T87" s="5"/>
      <c r="U87" s="5"/>
      <c r="V87" s="5"/>
      <c r="W87" s="146"/>
      <c r="X87" s="52"/>
    </row>
    <row r="88" spans="3:24" x14ac:dyDescent="0.2">
      <c r="C88" s="4"/>
      <c r="D88" s="144"/>
      <c r="E88" s="4"/>
      <c r="F88" s="4"/>
      <c r="G88" s="4"/>
      <c r="H88" s="34"/>
      <c r="I88" s="4"/>
      <c r="J88" s="4"/>
      <c r="K88" s="3"/>
      <c r="L88" s="52" t="s">
        <v>174</v>
      </c>
      <c r="M88" s="99" t="s">
        <v>125</v>
      </c>
      <c r="N88" s="100">
        <v>165270.49</v>
      </c>
      <c r="O88" s="100">
        <v>350</v>
      </c>
      <c r="P88" s="60">
        <f>-O88+N88</f>
        <v>164920.49</v>
      </c>
      <c r="S88" s="4"/>
      <c r="T88" s="5"/>
      <c r="U88" s="5"/>
      <c r="V88" s="5"/>
      <c r="W88" s="93"/>
      <c r="X88" s="52"/>
    </row>
    <row r="89" spans="3:24" x14ac:dyDescent="0.2">
      <c r="C89" s="4"/>
      <c r="D89" s="144"/>
      <c r="E89" s="4"/>
      <c r="F89" s="4"/>
      <c r="G89" s="4"/>
      <c r="H89" s="34"/>
      <c r="I89" s="4"/>
      <c r="J89" s="4"/>
      <c r="K89" s="3"/>
      <c r="L89" s="54" t="s">
        <v>175</v>
      </c>
      <c r="M89" s="58" t="s">
        <v>130</v>
      </c>
      <c r="N89" s="145"/>
      <c r="O89" s="145"/>
      <c r="Q89" s="115">
        <f>SUM(P90:P93)</f>
        <v>176710.97</v>
      </c>
      <c r="R89" s="116">
        <f>+R47-Q89</f>
        <v>-176710.97</v>
      </c>
      <c r="S89" s="4"/>
      <c r="T89" s="5"/>
      <c r="U89" s="5"/>
      <c r="V89" s="5"/>
      <c r="W89" s="146"/>
      <c r="X89" s="52"/>
    </row>
    <row r="90" spans="3:24" x14ac:dyDescent="0.2">
      <c r="C90" s="4"/>
      <c r="D90" s="144"/>
      <c r="E90" s="4"/>
      <c r="F90" s="4"/>
      <c r="G90" s="4"/>
      <c r="H90" s="34"/>
      <c r="I90" s="4"/>
      <c r="J90" s="4"/>
      <c r="K90" s="3"/>
      <c r="L90" s="52" t="s">
        <v>176</v>
      </c>
      <c r="M90" s="99" t="s">
        <v>133</v>
      </c>
      <c r="N90" s="100">
        <v>5620.61</v>
      </c>
      <c r="O90" s="100">
        <v>1777.05</v>
      </c>
      <c r="P90" s="55">
        <f>-O90+N90</f>
        <v>3843.5599999999995</v>
      </c>
      <c r="S90" s="4"/>
      <c r="T90" s="5"/>
      <c r="U90" s="5"/>
      <c r="V90" s="5"/>
      <c r="W90" s="146"/>
      <c r="X90" s="52"/>
    </row>
    <row r="91" spans="3:24" x14ac:dyDescent="0.2">
      <c r="C91" s="4"/>
      <c r="D91" s="144"/>
      <c r="E91" s="4"/>
      <c r="F91" s="4"/>
      <c r="G91" s="4"/>
      <c r="H91" s="34"/>
      <c r="I91" s="4"/>
      <c r="J91" s="4"/>
      <c r="K91" s="3"/>
      <c r="L91" s="52" t="s">
        <v>177</v>
      </c>
      <c r="M91" s="99" t="s">
        <v>68</v>
      </c>
      <c r="N91" s="100">
        <v>172867.41</v>
      </c>
      <c r="O91" s="100"/>
      <c r="P91" s="103">
        <f>-O91+N91</f>
        <v>172867.41</v>
      </c>
      <c r="S91" s="4"/>
      <c r="T91" s="5"/>
      <c r="U91" s="5"/>
      <c r="V91" s="5"/>
      <c r="W91" s="93"/>
      <c r="X91" s="52"/>
    </row>
    <row r="92" spans="3:24" x14ac:dyDescent="0.2">
      <c r="C92" s="4"/>
      <c r="D92" s="144"/>
      <c r="E92" s="4"/>
      <c r="F92" s="4"/>
      <c r="G92" s="4"/>
      <c r="H92" s="34"/>
      <c r="I92" s="4"/>
      <c r="J92" s="4"/>
      <c r="K92" s="3"/>
      <c r="L92" s="52" t="s">
        <v>178</v>
      </c>
      <c r="M92" s="99" t="s">
        <v>136</v>
      </c>
      <c r="N92" s="100"/>
      <c r="O92" s="100"/>
      <c r="P92" s="60">
        <f>-O92+N92</f>
        <v>0</v>
      </c>
      <c r="S92" s="4"/>
      <c r="T92" s="5"/>
      <c r="U92" s="5"/>
      <c r="V92" s="5"/>
      <c r="W92" s="93"/>
      <c r="X92" s="52"/>
    </row>
    <row r="93" spans="3:24" x14ac:dyDescent="0.2">
      <c r="C93" s="4"/>
      <c r="D93" s="144"/>
      <c r="E93" s="4"/>
      <c r="F93" s="4"/>
      <c r="G93" s="4"/>
      <c r="H93" s="34"/>
      <c r="I93" s="4"/>
      <c r="J93" s="4"/>
      <c r="K93" s="3"/>
      <c r="L93" s="52" t="s">
        <v>137</v>
      </c>
      <c r="M93" s="99" t="s">
        <v>138</v>
      </c>
      <c r="N93" s="32"/>
      <c r="O93" s="32"/>
      <c r="P93" s="55">
        <f>-O93</f>
        <v>0</v>
      </c>
      <c r="S93" s="4"/>
      <c r="T93" s="5"/>
      <c r="U93" s="5"/>
      <c r="V93" s="5"/>
      <c r="W93" s="93"/>
      <c r="X93" s="52"/>
    </row>
    <row r="94" spans="3:24" x14ac:dyDescent="0.2">
      <c r="C94" s="4"/>
      <c r="D94" s="144"/>
      <c r="E94" s="4"/>
      <c r="F94" s="4"/>
      <c r="G94" s="4"/>
      <c r="H94" s="34"/>
      <c r="I94" s="4"/>
      <c r="J94" s="4"/>
      <c r="K94" s="3"/>
      <c r="L94" s="54" t="s">
        <v>179</v>
      </c>
      <c r="M94" s="58" t="s">
        <v>140</v>
      </c>
      <c r="N94" s="140"/>
      <c r="O94" s="140"/>
      <c r="Q94" s="115">
        <f>SUM(P95:P97)</f>
        <v>177809.57</v>
      </c>
      <c r="R94" s="56">
        <f>+R50-Q94</f>
        <v>-177809.57</v>
      </c>
      <c r="S94" s="4"/>
      <c r="T94" s="5"/>
      <c r="U94" s="5"/>
      <c r="V94" s="5"/>
      <c r="W94" s="93"/>
      <c r="X94" s="52"/>
    </row>
    <row r="95" spans="3:24" x14ac:dyDescent="0.2">
      <c r="C95" s="4"/>
      <c r="D95" s="144"/>
      <c r="E95" s="4"/>
      <c r="F95" s="4"/>
      <c r="G95" s="4"/>
      <c r="H95" s="34"/>
      <c r="I95" s="4"/>
      <c r="J95" s="4"/>
      <c r="K95" s="3"/>
      <c r="L95" s="52" t="s">
        <v>180</v>
      </c>
      <c r="M95" s="99" t="s">
        <v>34</v>
      </c>
      <c r="N95" s="100">
        <v>34425.230000000003</v>
      </c>
      <c r="O95" s="100">
        <v>10991.2</v>
      </c>
      <c r="P95" s="55">
        <f>-O95+N95</f>
        <v>23434.030000000002</v>
      </c>
      <c r="S95" s="4"/>
      <c r="T95" s="5"/>
      <c r="U95" s="5"/>
      <c r="V95" s="5"/>
      <c r="W95" s="93"/>
      <c r="X95" s="52"/>
    </row>
    <row r="96" spans="3:24" x14ac:dyDescent="0.2">
      <c r="C96" s="4"/>
      <c r="D96" s="144"/>
      <c r="E96" s="4"/>
      <c r="F96" s="4"/>
      <c r="G96" s="4"/>
      <c r="H96" s="34"/>
      <c r="I96" s="4"/>
      <c r="J96" s="4"/>
      <c r="K96" s="3"/>
      <c r="L96" s="52" t="s">
        <v>181</v>
      </c>
      <c r="M96" s="99" t="s">
        <v>73</v>
      </c>
      <c r="N96" s="100">
        <v>129839.2</v>
      </c>
      <c r="O96" s="100">
        <v>427.36</v>
      </c>
      <c r="P96" s="103">
        <f>-O96+N96</f>
        <v>129411.84</v>
      </c>
      <c r="S96" s="4"/>
      <c r="T96" s="5"/>
      <c r="U96" s="5"/>
      <c r="V96" s="5"/>
      <c r="W96" s="93"/>
      <c r="X96" s="52"/>
    </row>
    <row r="97" spans="3:23" x14ac:dyDescent="0.2">
      <c r="C97" s="4"/>
      <c r="D97" s="144"/>
      <c r="E97" s="4"/>
      <c r="F97" s="4"/>
      <c r="G97" s="4"/>
      <c r="H97" s="34"/>
      <c r="I97" s="4"/>
      <c r="J97" s="4"/>
      <c r="K97" s="3"/>
      <c r="L97" s="52" t="s">
        <v>182</v>
      </c>
      <c r="M97" s="99" t="s">
        <v>47</v>
      </c>
      <c r="N97" s="100">
        <v>25430.1</v>
      </c>
      <c r="O97" s="100">
        <v>466.4</v>
      </c>
      <c r="P97" s="60">
        <f>-O97+N97</f>
        <v>24963.699999999997</v>
      </c>
      <c r="S97" s="4"/>
      <c r="T97" s="5"/>
      <c r="U97" s="5"/>
      <c r="V97" s="5"/>
      <c r="W97" s="5"/>
    </row>
    <row r="98" spans="3:23" x14ac:dyDescent="0.2">
      <c r="C98" s="4"/>
      <c r="D98" s="144"/>
      <c r="E98" s="4"/>
      <c r="F98" s="4"/>
      <c r="G98" s="4"/>
      <c r="H98" s="34"/>
      <c r="I98" s="4"/>
      <c r="J98" s="4"/>
      <c r="K98" s="3"/>
      <c r="L98" s="52"/>
      <c r="M98" s="99"/>
      <c r="N98" s="104"/>
      <c r="O98" s="104"/>
      <c r="P98" s="148"/>
      <c r="S98" s="4"/>
      <c r="T98" s="5"/>
      <c r="U98" s="5"/>
      <c r="V98" s="5"/>
      <c r="W98" s="5"/>
    </row>
    <row r="99" spans="3:23" x14ac:dyDescent="0.2">
      <c r="C99" s="4"/>
      <c r="D99" s="144"/>
      <c r="E99" s="4"/>
      <c r="F99" s="4"/>
      <c r="G99" s="4"/>
      <c r="H99" s="34"/>
      <c r="I99" s="4"/>
      <c r="J99" s="4"/>
      <c r="K99" s="3"/>
      <c r="L99" s="54" t="s">
        <v>183</v>
      </c>
      <c r="M99" s="58" t="s">
        <v>148</v>
      </c>
      <c r="N99" s="145"/>
      <c r="O99" s="145"/>
      <c r="Q99" s="115">
        <f>SUM(P100)</f>
        <v>8783.8499999999985</v>
      </c>
      <c r="S99" s="4"/>
      <c r="T99" s="5"/>
      <c r="U99" s="5"/>
      <c r="V99" s="5"/>
      <c r="W99" s="5"/>
    </row>
    <row r="100" spans="3:23" x14ac:dyDescent="0.2">
      <c r="C100" s="4"/>
      <c r="D100" s="144"/>
      <c r="E100" s="4"/>
      <c r="F100" s="4"/>
      <c r="G100" s="4"/>
      <c r="H100" s="34"/>
      <c r="I100" s="4"/>
      <c r="J100" s="4"/>
      <c r="K100" s="3"/>
      <c r="L100" s="52" t="s">
        <v>184</v>
      </c>
      <c r="M100" s="99" t="s">
        <v>39</v>
      </c>
      <c r="N100" s="104">
        <v>10062.959999999999</v>
      </c>
      <c r="O100" s="100">
        <v>1279.1099999999999</v>
      </c>
      <c r="P100" s="55">
        <f>-O100+N100</f>
        <v>8783.8499999999985</v>
      </c>
      <c r="S100" s="4"/>
      <c r="T100" s="5"/>
      <c r="U100" s="5"/>
      <c r="V100" s="5"/>
      <c r="W100" s="5"/>
    </row>
    <row r="101" spans="3:23" x14ac:dyDescent="0.2">
      <c r="C101" s="4"/>
      <c r="D101" s="144"/>
      <c r="E101" s="4"/>
      <c r="F101" s="4"/>
      <c r="G101" s="4"/>
      <c r="H101" s="34"/>
      <c r="I101" s="4"/>
      <c r="J101" s="4"/>
      <c r="K101" s="3"/>
      <c r="L101" s="52" t="s">
        <v>185</v>
      </c>
      <c r="M101" s="99" t="s">
        <v>76</v>
      </c>
      <c r="N101" s="104">
        <v>12523.65</v>
      </c>
      <c r="O101" s="104"/>
      <c r="P101" s="103">
        <f>-O101+N101</f>
        <v>12523.65</v>
      </c>
      <c r="S101" s="4"/>
      <c r="T101" s="5"/>
      <c r="U101" s="5"/>
      <c r="V101" s="5"/>
      <c r="W101" s="5"/>
    </row>
    <row r="102" spans="3:23" x14ac:dyDescent="0.2">
      <c r="C102" s="4"/>
      <c r="D102" s="144"/>
      <c r="E102" s="4"/>
      <c r="F102" s="4"/>
      <c r="G102" s="4"/>
      <c r="H102" s="34"/>
      <c r="I102" s="4"/>
      <c r="J102" s="4"/>
      <c r="K102" s="3"/>
      <c r="L102" s="52" t="s">
        <v>201</v>
      </c>
      <c r="M102" s="99"/>
      <c r="N102" s="104">
        <v>6100</v>
      </c>
      <c r="O102" s="104"/>
      <c r="P102" s="128">
        <f>+N102</f>
        <v>6100</v>
      </c>
      <c r="S102" s="4"/>
      <c r="T102" s="5"/>
      <c r="U102" s="4"/>
      <c r="V102" s="4"/>
      <c r="W102" s="4"/>
    </row>
    <row r="103" spans="3:23" x14ac:dyDescent="0.2">
      <c r="C103" s="4"/>
      <c r="D103" s="144"/>
      <c r="E103" s="4"/>
      <c r="F103" s="4"/>
      <c r="G103" s="4"/>
      <c r="H103" s="34"/>
      <c r="I103" s="4"/>
      <c r="J103" s="4"/>
      <c r="K103" s="3"/>
      <c r="L103" s="54" t="s">
        <v>186</v>
      </c>
      <c r="M103" s="58" t="s">
        <v>152</v>
      </c>
      <c r="N103" s="145"/>
      <c r="O103" s="145"/>
      <c r="P103" s="148"/>
      <c r="Q103" s="115">
        <f>SUM(P104:P106)</f>
        <v>0</v>
      </c>
      <c r="S103" s="4"/>
      <c r="T103" s="5"/>
      <c r="U103" s="5"/>
      <c r="V103" s="5"/>
      <c r="W103" s="5"/>
    </row>
    <row r="104" spans="3:23" x14ac:dyDescent="0.2">
      <c r="C104" s="4"/>
      <c r="D104" s="144"/>
      <c r="E104" s="4"/>
      <c r="F104" s="4"/>
      <c r="G104" s="4"/>
      <c r="H104" s="34"/>
      <c r="I104" s="4"/>
      <c r="J104" s="4"/>
      <c r="K104" s="3"/>
      <c r="L104" s="52" t="s">
        <v>187</v>
      </c>
      <c r="M104" s="99" t="s">
        <v>188</v>
      </c>
      <c r="N104" s="111"/>
      <c r="O104" s="111"/>
      <c r="P104" s="55">
        <f>-O104+N104</f>
        <v>0</v>
      </c>
      <c r="S104" s="4"/>
      <c r="T104" s="5"/>
      <c r="U104" s="4"/>
      <c r="V104" s="4"/>
      <c r="W104" s="4"/>
    </row>
    <row r="105" spans="3:23" x14ac:dyDescent="0.2">
      <c r="C105" s="4"/>
      <c r="D105" s="144"/>
      <c r="E105" s="4"/>
      <c r="F105" s="4"/>
      <c r="G105" s="4"/>
      <c r="H105" s="34"/>
      <c r="I105" s="4"/>
      <c r="J105" s="4"/>
      <c r="K105" s="3"/>
      <c r="L105" s="4" t="s">
        <v>189</v>
      </c>
      <c r="M105" s="4" t="s">
        <v>190</v>
      </c>
      <c r="N105" s="111"/>
      <c r="O105" s="104"/>
      <c r="P105" s="127">
        <f>-O105+N105</f>
        <v>0</v>
      </c>
      <c r="S105" s="4"/>
      <c r="T105" s="5"/>
      <c r="U105" s="4"/>
      <c r="V105" s="4"/>
      <c r="W105" s="4"/>
    </row>
    <row r="106" spans="3:23" x14ac:dyDescent="0.2">
      <c r="C106" s="4"/>
      <c r="D106" s="144"/>
      <c r="E106" s="4"/>
      <c r="F106" s="4"/>
      <c r="G106" s="4"/>
      <c r="H106" s="34"/>
      <c r="I106" s="4"/>
      <c r="J106" s="4"/>
      <c r="K106" s="3"/>
      <c r="L106" s="4" t="s">
        <v>191</v>
      </c>
      <c r="M106" s="4" t="s">
        <v>192</v>
      </c>
      <c r="N106" s="111"/>
      <c r="O106" s="104"/>
      <c r="P106" s="128">
        <f>-O106+N106</f>
        <v>0</v>
      </c>
      <c r="S106" s="4"/>
      <c r="T106" s="5"/>
      <c r="U106" s="4"/>
      <c r="V106" s="4"/>
      <c r="W106" s="4"/>
    </row>
    <row r="107" spans="3:23" x14ac:dyDescent="0.2">
      <c r="C107" s="4"/>
      <c r="D107" s="144"/>
      <c r="E107" s="4"/>
      <c r="F107" s="4"/>
      <c r="G107" s="4"/>
      <c r="H107" s="34"/>
      <c r="I107" s="4"/>
      <c r="J107" s="4"/>
      <c r="K107" s="3"/>
      <c r="L107" s="52"/>
      <c r="M107" s="99"/>
      <c r="N107" s="104"/>
      <c r="O107" s="104"/>
      <c r="P107" s="148"/>
      <c r="S107" s="4"/>
      <c r="T107" s="5"/>
      <c r="U107" s="4"/>
      <c r="V107" s="4"/>
      <c r="W107" s="4"/>
    </row>
    <row r="108" spans="3:23" x14ac:dyDescent="0.2">
      <c r="C108" s="4"/>
      <c r="D108" s="144"/>
      <c r="E108" s="4"/>
      <c r="F108" s="4"/>
      <c r="G108" s="4"/>
      <c r="H108" s="34"/>
      <c r="I108" s="4"/>
      <c r="J108" s="4"/>
      <c r="K108" s="3"/>
      <c r="L108" s="52"/>
      <c r="M108" s="99"/>
      <c r="N108" s="104"/>
      <c r="O108" s="104"/>
      <c r="P108" s="148"/>
      <c r="S108" s="4"/>
      <c r="T108" s="5"/>
      <c r="U108" s="4"/>
      <c r="V108" s="4"/>
      <c r="W108" s="4"/>
    </row>
    <row r="109" spans="3:23" x14ac:dyDescent="0.2">
      <c r="C109" s="4"/>
      <c r="D109" s="144"/>
      <c r="E109" s="4"/>
      <c r="F109" s="4"/>
      <c r="G109" s="4"/>
      <c r="H109" s="34"/>
      <c r="I109" s="4"/>
      <c r="J109" s="4"/>
      <c r="K109" s="3"/>
      <c r="L109" s="54" t="s">
        <v>193</v>
      </c>
      <c r="M109" s="58" t="s">
        <v>194</v>
      </c>
      <c r="N109" s="145"/>
      <c r="O109" s="145"/>
      <c r="Q109" s="115">
        <f>SUM(P110)</f>
        <v>60232.58</v>
      </c>
      <c r="S109" s="4"/>
      <c r="T109" s="5"/>
      <c r="U109" s="4"/>
      <c r="V109" s="4"/>
      <c r="W109" s="4"/>
    </row>
    <row r="110" spans="3:23" x14ac:dyDescent="0.2">
      <c r="C110" s="4"/>
      <c r="D110" s="144"/>
      <c r="E110" s="4"/>
      <c r="F110" s="4"/>
      <c r="G110" s="4"/>
      <c r="H110" s="34"/>
      <c r="I110" s="4"/>
      <c r="J110" s="4"/>
      <c r="K110" s="3"/>
      <c r="L110" s="52" t="s">
        <v>195</v>
      </c>
      <c r="M110" s="99" t="s">
        <v>196</v>
      </c>
      <c r="N110" s="100">
        <v>78779.67</v>
      </c>
      <c r="O110" s="111">
        <v>18547.09</v>
      </c>
      <c r="P110" s="55">
        <f>-O110+N110</f>
        <v>60232.58</v>
      </c>
      <c r="S110" s="4"/>
      <c r="T110" s="5"/>
      <c r="U110" s="4"/>
      <c r="V110" s="4"/>
      <c r="W110" s="4"/>
    </row>
    <row r="111" spans="3:23" x14ac:dyDescent="0.2">
      <c r="C111" s="4"/>
      <c r="D111" s="144"/>
      <c r="E111" s="4"/>
      <c r="F111" s="4"/>
      <c r="G111" s="4"/>
      <c r="H111" s="34"/>
      <c r="I111" s="4"/>
      <c r="J111" s="4"/>
      <c r="K111" s="3"/>
      <c r="L111" s="52"/>
      <c r="M111" s="99"/>
      <c r="N111" s="104"/>
      <c r="O111" s="104"/>
      <c r="P111" s="61"/>
      <c r="Q111" s="125"/>
      <c r="S111" s="4"/>
      <c r="T111" s="5"/>
      <c r="U111" s="4"/>
      <c r="V111" s="4"/>
      <c r="W111" s="4"/>
    </row>
    <row r="112" spans="3:23" x14ac:dyDescent="0.2">
      <c r="C112" s="4"/>
      <c r="D112" s="144"/>
      <c r="E112" s="4"/>
      <c r="F112" s="4"/>
      <c r="G112" s="4"/>
      <c r="H112" s="34"/>
      <c r="I112" s="4"/>
      <c r="J112" s="4"/>
      <c r="K112" s="3"/>
      <c r="L112" s="54" t="s">
        <v>128</v>
      </c>
      <c r="M112" s="4" t="s">
        <v>197</v>
      </c>
      <c r="N112" s="100">
        <v>1747256.12</v>
      </c>
      <c r="O112" s="100">
        <v>1755659.97</v>
      </c>
      <c r="P112" s="129">
        <f>+N112+N113-O112-O113</f>
        <v>-5660.2999999998719</v>
      </c>
      <c r="Q112" s="125"/>
      <c r="S112" s="4"/>
      <c r="T112" s="5"/>
      <c r="U112" s="4"/>
      <c r="V112" s="4"/>
      <c r="W112" s="4"/>
    </row>
    <row r="113" spans="2:20" x14ac:dyDescent="0.2">
      <c r="B113" s="4"/>
      <c r="C113" s="4"/>
      <c r="D113" s="144"/>
      <c r="E113" s="4"/>
      <c r="F113" s="4"/>
      <c r="G113" s="4"/>
      <c r="H113" s="34"/>
      <c r="I113" s="4"/>
      <c r="J113" s="4"/>
      <c r="K113" s="3"/>
      <c r="L113" s="54" t="s">
        <v>131</v>
      </c>
      <c r="M113" s="4" t="s">
        <v>198</v>
      </c>
      <c r="N113" s="100">
        <v>267810.49</v>
      </c>
      <c r="O113" s="100">
        <v>265066.94</v>
      </c>
      <c r="P113" s="129"/>
      <c r="Q113" s="125"/>
      <c r="S113" s="4"/>
      <c r="T113" s="5"/>
    </row>
    <row r="114" spans="2:20" x14ac:dyDescent="0.2">
      <c r="B114" s="4"/>
      <c r="C114" s="4"/>
      <c r="D114" s="4"/>
      <c r="E114" s="4"/>
      <c r="F114" s="4"/>
      <c r="G114" s="4"/>
      <c r="H114" s="34"/>
      <c r="I114" s="4"/>
      <c r="J114" s="4"/>
      <c r="K114" s="3"/>
      <c r="L114" s="52"/>
      <c r="M114" s="99"/>
      <c r="N114" s="32"/>
      <c r="O114" s="32"/>
      <c r="P114" s="61"/>
      <c r="Q114" s="132"/>
      <c r="S114" s="4"/>
      <c r="T114" s="5"/>
    </row>
    <row r="115" spans="2:20" x14ac:dyDescent="0.2">
      <c r="B115" s="4"/>
      <c r="C115" s="4"/>
      <c r="D115" s="4"/>
      <c r="E115" s="4"/>
      <c r="F115" s="4"/>
      <c r="G115" s="4"/>
      <c r="H115" s="34"/>
      <c r="I115" s="4"/>
      <c r="J115" s="4"/>
      <c r="K115" s="3"/>
      <c r="L115" s="52"/>
      <c r="M115" s="4" t="s">
        <v>161</v>
      </c>
      <c r="N115" s="149">
        <f>SUM(N77:N113)</f>
        <v>3904701.37</v>
      </c>
      <c r="O115" s="149">
        <f>SUM(O77:O113)</f>
        <v>2095448.22</v>
      </c>
      <c r="P115" s="131">
        <f>+O115-N115+P112</f>
        <v>-1814913.45</v>
      </c>
      <c r="Q115" s="61"/>
      <c r="S115" s="4"/>
      <c r="T115" s="5"/>
    </row>
    <row r="116" spans="2:20" x14ac:dyDescent="0.2">
      <c r="B116" s="4"/>
      <c r="C116" s="4"/>
      <c r="D116" s="4"/>
      <c r="E116" s="4"/>
      <c r="F116" s="4"/>
      <c r="G116" s="4"/>
      <c r="H116" s="34"/>
      <c r="I116" s="4"/>
      <c r="J116" s="4"/>
      <c r="K116" s="3"/>
      <c r="L116" s="52"/>
      <c r="M116" s="4"/>
      <c r="N116" s="4"/>
      <c r="O116" s="4"/>
      <c r="P116" s="56">
        <f>+P115+G29</f>
        <v>-6100</v>
      </c>
      <c r="Q116" s="132"/>
      <c r="S116" s="4"/>
      <c r="T116" s="5"/>
    </row>
    <row r="117" spans="2:20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52"/>
      <c r="M117" s="4"/>
      <c r="N117" s="57"/>
      <c r="O117" s="4"/>
      <c r="R117" s="4"/>
      <c r="S117" s="4"/>
      <c r="T117" s="5"/>
    </row>
    <row r="118" spans="2:20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4"/>
      <c r="M118" s="4"/>
      <c r="N118" s="57"/>
      <c r="O118" s="57"/>
      <c r="R118" s="4"/>
      <c r="S118" s="4"/>
      <c r="T118" s="5"/>
    </row>
    <row r="119" spans="2:20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4"/>
      <c r="M119" s="4"/>
      <c r="N119" s="5"/>
      <c r="O119" s="5"/>
      <c r="R119" s="4"/>
      <c r="S119" s="4"/>
      <c r="T119" s="5"/>
    </row>
    <row r="120" spans="2:20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4"/>
      <c r="M120" s="4"/>
      <c r="N120" s="32"/>
      <c r="O120" s="32"/>
      <c r="R120" s="4"/>
      <c r="S120" s="4"/>
      <c r="T120" s="5"/>
    </row>
    <row r="121" spans="2:20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4"/>
      <c r="M121" s="4"/>
      <c r="N121" s="4"/>
      <c r="O121" s="57"/>
      <c r="P121" s="56"/>
      <c r="R121" s="4"/>
      <c r="S121" s="4"/>
      <c r="T121" s="5"/>
    </row>
    <row r="122" spans="2:20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4"/>
      <c r="M122" s="4"/>
      <c r="N122" s="4"/>
      <c r="O122" s="4"/>
      <c r="R122" s="4"/>
      <c r="S122" s="4"/>
      <c r="T122" s="5"/>
    </row>
    <row r="123" spans="2:20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4"/>
      <c r="M123" s="4"/>
      <c r="N123" s="5"/>
      <c r="O123" s="5"/>
      <c r="R123" s="4"/>
      <c r="S123" s="4"/>
      <c r="T123" s="5"/>
    </row>
    <row r="124" spans="2:20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4"/>
      <c r="M124" s="4"/>
      <c r="N124" s="5"/>
      <c r="O124" s="5"/>
      <c r="R124" s="4"/>
      <c r="S124" s="4"/>
      <c r="T124" s="5"/>
    </row>
    <row r="125" spans="2:20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4"/>
      <c r="M125" s="4"/>
      <c r="N125" s="4"/>
      <c r="O125" s="4"/>
      <c r="P125" s="4"/>
      <c r="Q125" s="4"/>
      <c r="R125" s="4"/>
      <c r="S125" s="4"/>
      <c r="T125" s="5"/>
    </row>
    <row r="126" spans="2:20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4"/>
      <c r="M126" s="4"/>
      <c r="N126" s="5"/>
      <c r="O126" s="4"/>
      <c r="P126" s="4"/>
      <c r="Q126" s="4"/>
      <c r="R126" s="4"/>
      <c r="S126" s="4"/>
      <c r="T126" s="5"/>
    </row>
    <row r="127" spans="2:20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4"/>
      <c r="M127" s="4"/>
      <c r="N127" s="4"/>
      <c r="O127" s="4"/>
      <c r="P127" s="4"/>
      <c r="Q127" s="4"/>
      <c r="R127" s="4"/>
      <c r="S127" s="4"/>
      <c r="T127" s="5"/>
    </row>
    <row r="128" spans="2:20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4"/>
      <c r="M128" s="4"/>
      <c r="N128" s="4"/>
      <c r="O128" s="4"/>
      <c r="P128" s="4"/>
      <c r="Q128" s="4"/>
      <c r="R128" s="4"/>
      <c r="S128" s="4"/>
      <c r="T128" s="5"/>
    </row>
    <row r="129" spans="12:20" s="6" customFormat="1" x14ac:dyDescent="0.2">
      <c r="L129" s="4"/>
      <c r="M129" s="4"/>
      <c r="N129" s="4"/>
      <c r="O129" s="4"/>
      <c r="P129" s="4"/>
      <c r="Q129" s="4"/>
      <c r="R129" s="4"/>
      <c r="S129" s="4"/>
      <c r="T129" s="5"/>
    </row>
    <row r="130" spans="12:20" s="6" customFormat="1" x14ac:dyDescent="0.2">
      <c r="T130" s="5"/>
    </row>
    <row r="131" spans="12:20" s="6" customFormat="1" x14ac:dyDescent="0.2">
      <c r="T131" s="5"/>
    </row>
    <row r="132" spans="12:20" s="6" customFormat="1" x14ac:dyDescent="0.2">
      <c r="T132" s="5"/>
    </row>
    <row r="133" spans="12:20" s="6" customFormat="1" x14ac:dyDescent="0.2">
      <c r="T133" s="5"/>
    </row>
    <row r="134" spans="12:20" s="6" customFormat="1" x14ac:dyDescent="0.2">
      <c r="T134" s="5"/>
    </row>
    <row r="135" spans="12:20" s="6" customFormat="1" x14ac:dyDescent="0.2">
      <c r="T135" s="5"/>
    </row>
    <row r="136" spans="12:20" s="6" customFormat="1" x14ac:dyDescent="0.2">
      <c r="T136" s="5"/>
    </row>
    <row r="137" spans="12:20" s="6" customFormat="1" x14ac:dyDescent="0.2">
      <c r="T137" s="5"/>
    </row>
    <row r="138" spans="12:20" s="6" customFormat="1" x14ac:dyDescent="0.2">
      <c r="T138" s="5"/>
    </row>
    <row r="139" spans="12:20" s="6" customFormat="1" x14ac:dyDescent="0.2">
      <c r="T139" s="5"/>
    </row>
    <row r="140" spans="12:20" s="6" customFormat="1" x14ac:dyDescent="0.2">
      <c r="T140" s="5"/>
    </row>
    <row r="141" spans="12:20" s="6" customFormat="1" x14ac:dyDescent="0.2">
      <c r="T141" s="5"/>
    </row>
    <row r="142" spans="12:20" s="6" customFormat="1" x14ac:dyDescent="0.2">
      <c r="T142" s="5"/>
    </row>
    <row r="143" spans="12:20" s="6" customFormat="1" x14ac:dyDescent="0.2">
      <c r="T143" s="5"/>
    </row>
    <row r="144" spans="12:20" s="6" customFormat="1" x14ac:dyDescent="0.2">
      <c r="T144" s="5"/>
    </row>
    <row r="145" spans="20:20" s="6" customFormat="1" x14ac:dyDescent="0.2">
      <c r="T145" s="5"/>
    </row>
    <row r="146" spans="20:20" s="6" customFormat="1" x14ac:dyDescent="0.2">
      <c r="T146" s="5"/>
    </row>
    <row r="147" spans="20:20" s="6" customFormat="1" x14ac:dyDescent="0.2">
      <c r="T147" s="5"/>
    </row>
    <row r="148" spans="20:20" s="6" customFormat="1" x14ac:dyDescent="0.2">
      <c r="T148" s="5"/>
    </row>
    <row r="149" spans="20:20" s="6" customFormat="1" x14ac:dyDescent="0.2">
      <c r="T149" s="5"/>
    </row>
    <row r="150" spans="20:20" s="6" customFormat="1" x14ac:dyDescent="0.2">
      <c r="T150" s="5"/>
    </row>
    <row r="151" spans="20:20" s="6" customFormat="1" x14ac:dyDescent="0.2">
      <c r="T151" s="5"/>
    </row>
    <row r="152" spans="20:20" s="6" customFormat="1" x14ac:dyDescent="0.2">
      <c r="T152" s="5"/>
    </row>
    <row r="153" spans="20:20" s="6" customFormat="1" x14ac:dyDescent="0.2">
      <c r="T153" s="5"/>
    </row>
    <row r="154" spans="20:20" s="6" customFormat="1" x14ac:dyDescent="0.2">
      <c r="T154" s="5"/>
    </row>
    <row r="155" spans="20:20" s="6" customFormat="1" x14ac:dyDescent="0.2">
      <c r="T155" s="5"/>
    </row>
    <row r="156" spans="20:20" s="6" customFormat="1" x14ac:dyDescent="0.2">
      <c r="T156" s="5"/>
    </row>
    <row r="157" spans="20:20" s="6" customFormat="1" x14ac:dyDescent="0.2">
      <c r="T157" s="5"/>
    </row>
    <row r="158" spans="20:20" s="6" customFormat="1" x14ac:dyDescent="0.2">
      <c r="T158" s="5"/>
    </row>
    <row r="159" spans="20:20" s="6" customFormat="1" x14ac:dyDescent="0.2">
      <c r="T159" s="5"/>
    </row>
    <row r="160" spans="20:20" s="6" customFormat="1" x14ac:dyDescent="0.2">
      <c r="T160" s="5"/>
    </row>
    <row r="161" spans="20:20" s="6" customFormat="1" x14ac:dyDescent="0.2">
      <c r="T161" s="5"/>
    </row>
    <row r="162" spans="20:20" s="6" customFormat="1" x14ac:dyDescent="0.2">
      <c r="T162" s="5"/>
    </row>
    <row r="163" spans="20:20" s="6" customFormat="1" x14ac:dyDescent="0.2">
      <c r="T163" s="5"/>
    </row>
    <row r="164" spans="20:20" s="6" customFormat="1" x14ac:dyDescent="0.2">
      <c r="T164" s="5"/>
    </row>
    <row r="165" spans="20:20" s="6" customFormat="1" x14ac:dyDescent="0.2">
      <c r="T165" s="5"/>
    </row>
    <row r="166" spans="20:20" s="6" customFormat="1" x14ac:dyDescent="0.2">
      <c r="T166" s="5"/>
    </row>
    <row r="167" spans="20:20" s="6" customFormat="1" x14ac:dyDescent="0.2">
      <c r="T167" s="5"/>
    </row>
    <row r="168" spans="20:20" s="6" customFormat="1" x14ac:dyDescent="0.2">
      <c r="T168" s="5"/>
    </row>
    <row r="169" spans="20:20" s="6" customFormat="1" x14ac:dyDescent="0.2">
      <c r="T169" s="5"/>
    </row>
    <row r="170" spans="20:20" s="6" customFormat="1" x14ac:dyDescent="0.2">
      <c r="T170" s="5"/>
    </row>
    <row r="171" spans="20:20" s="6" customFormat="1" x14ac:dyDescent="0.2">
      <c r="T171" s="5"/>
    </row>
    <row r="172" spans="20:20" s="6" customFormat="1" x14ac:dyDescent="0.2">
      <c r="T172" s="5"/>
    </row>
    <row r="173" spans="20:20" s="6" customFormat="1" x14ac:dyDescent="0.2">
      <c r="T173" s="5"/>
    </row>
    <row r="174" spans="20:20" s="6" customFormat="1" x14ac:dyDescent="0.2">
      <c r="T174" s="5"/>
    </row>
    <row r="175" spans="20:20" s="6" customFormat="1" x14ac:dyDescent="0.2">
      <c r="T175" s="5"/>
    </row>
    <row r="176" spans="20:20" s="6" customFormat="1" x14ac:dyDescent="0.2">
      <c r="T176" s="5"/>
    </row>
    <row r="177" spans="20:20" s="6" customFormat="1" x14ac:dyDescent="0.2">
      <c r="T177" s="5"/>
    </row>
    <row r="178" spans="20:20" s="6" customFormat="1" x14ac:dyDescent="0.2">
      <c r="T178" s="5"/>
    </row>
    <row r="179" spans="20:20" s="6" customFormat="1" x14ac:dyDescent="0.2">
      <c r="T179" s="5"/>
    </row>
    <row r="180" spans="20:20" s="6" customFormat="1" x14ac:dyDescent="0.2">
      <c r="T180" s="5"/>
    </row>
    <row r="181" spans="20:20" s="6" customFormat="1" x14ac:dyDescent="0.2">
      <c r="T181" s="5"/>
    </row>
    <row r="182" spans="20:20" s="6" customFormat="1" x14ac:dyDescent="0.2">
      <c r="T182" s="5"/>
    </row>
    <row r="183" spans="20:20" s="6" customFormat="1" x14ac:dyDescent="0.2">
      <c r="T183" s="5"/>
    </row>
    <row r="184" spans="20:20" s="6" customFormat="1" x14ac:dyDescent="0.2">
      <c r="T184" s="5"/>
    </row>
    <row r="185" spans="20:20" s="6" customFormat="1" x14ac:dyDescent="0.2">
      <c r="T185" s="5"/>
    </row>
    <row r="186" spans="20:20" s="6" customFormat="1" x14ac:dyDescent="0.2">
      <c r="T186" s="5"/>
    </row>
    <row r="187" spans="20:20" s="6" customFormat="1" x14ac:dyDescent="0.2">
      <c r="T187" s="5"/>
    </row>
    <row r="188" spans="20:20" s="6" customFormat="1" x14ac:dyDescent="0.2">
      <c r="T188" s="5"/>
    </row>
    <row r="189" spans="20:20" s="6" customFormat="1" x14ac:dyDescent="0.2">
      <c r="T189" s="5"/>
    </row>
    <row r="190" spans="20:20" s="6" customFormat="1" x14ac:dyDescent="0.2">
      <c r="T190" s="5"/>
    </row>
    <row r="191" spans="20:20" s="6" customFormat="1" x14ac:dyDescent="0.2">
      <c r="T191" s="5"/>
    </row>
    <row r="192" spans="20:20" s="6" customFormat="1" x14ac:dyDescent="0.2">
      <c r="T192" s="5"/>
    </row>
    <row r="193" spans="20:20" s="6" customFormat="1" x14ac:dyDescent="0.2">
      <c r="T193" s="5"/>
    </row>
    <row r="194" spans="20:20" s="6" customFormat="1" x14ac:dyDescent="0.2">
      <c r="T194" s="5"/>
    </row>
    <row r="195" spans="20:20" s="6" customFormat="1" x14ac:dyDescent="0.2">
      <c r="T195" s="5"/>
    </row>
    <row r="196" spans="20:20" s="6" customFormat="1" x14ac:dyDescent="0.2">
      <c r="T196" s="5"/>
    </row>
    <row r="197" spans="20:20" s="6" customFormat="1" x14ac:dyDescent="0.2">
      <c r="T197" s="5"/>
    </row>
    <row r="198" spans="20:20" s="6" customFormat="1" x14ac:dyDescent="0.2">
      <c r="T198" s="5"/>
    </row>
    <row r="199" spans="20:20" s="6" customFormat="1" x14ac:dyDescent="0.2">
      <c r="T199" s="5"/>
    </row>
    <row r="200" spans="20:20" s="6" customFormat="1" x14ac:dyDescent="0.2">
      <c r="T200" s="5"/>
    </row>
    <row r="201" spans="20:20" s="6" customFormat="1" x14ac:dyDescent="0.2">
      <c r="T201" s="5"/>
    </row>
    <row r="202" spans="20:20" s="6" customFormat="1" x14ac:dyDescent="0.2">
      <c r="T202" s="5"/>
    </row>
    <row r="203" spans="20:20" s="6" customFormat="1" x14ac:dyDescent="0.2">
      <c r="T203" s="5"/>
    </row>
    <row r="204" spans="20:20" s="6" customFormat="1" x14ac:dyDescent="0.2">
      <c r="T204" s="5"/>
    </row>
    <row r="205" spans="20:20" s="6" customFormat="1" x14ac:dyDescent="0.2">
      <c r="T205" s="5"/>
    </row>
    <row r="206" spans="20:20" s="6" customFormat="1" x14ac:dyDescent="0.2">
      <c r="T206" s="5"/>
    </row>
    <row r="207" spans="20:20" s="6" customFormat="1" x14ac:dyDescent="0.2">
      <c r="T207" s="5"/>
    </row>
    <row r="208" spans="20:20" s="6" customFormat="1" x14ac:dyDescent="0.2">
      <c r="T208" s="5"/>
    </row>
    <row r="209" spans="20:20" s="6" customFormat="1" x14ac:dyDescent="0.2">
      <c r="T209" s="5"/>
    </row>
    <row r="210" spans="20:20" s="6" customFormat="1" x14ac:dyDescent="0.2">
      <c r="T210" s="5"/>
    </row>
    <row r="211" spans="20:20" s="6" customFormat="1" x14ac:dyDescent="0.2">
      <c r="T211" s="5"/>
    </row>
    <row r="212" spans="20:20" s="6" customFormat="1" x14ac:dyDescent="0.2">
      <c r="T212" s="5"/>
    </row>
    <row r="213" spans="20:20" s="6" customFormat="1" x14ac:dyDescent="0.2">
      <c r="T213" s="5"/>
    </row>
    <row r="214" spans="20:20" s="6" customFormat="1" x14ac:dyDescent="0.2">
      <c r="T214" s="5"/>
    </row>
    <row r="215" spans="20:20" s="6" customFormat="1" x14ac:dyDescent="0.2">
      <c r="T215" s="5"/>
    </row>
    <row r="216" spans="20:20" s="6" customFormat="1" x14ac:dyDescent="0.2">
      <c r="T216" s="5"/>
    </row>
    <row r="217" spans="20:20" s="6" customFormat="1" x14ac:dyDescent="0.2">
      <c r="T217" s="5"/>
    </row>
    <row r="218" spans="20:20" s="6" customFormat="1" x14ac:dyDescent="0.2">
      <c r="T218" s="5"/>
    </row>
    <row r="219" spans="20:20" s="6" customFormat="1" x14ac:dyDescent="0.2">
      <c r="T219" s="5"/>
    </row>
    <row r="220" spans="20:20" s="6" customFormat="1" x14ac:dyDescent="0.2">
      <c r="T220" s="5"/>
    </row>
    <row r="221" spans="20:20" s="6" customFormat="1" x14ac:dyDescent="0.2">
      <c r="T221" s="5"/>
    </row>
    <row r="222" spans="20:20" s="6" customFormat="1" x14ac:dyDescent="0.2">
      <c r="T222" s="5"/>
    </row>
    <row r="223" spans="20:20" s="6" customFormat="1" x14ac:dyDescent="0.2">
      <c r="T223" s="5"/>
    </row>
    <row r="224" spans="20:20" s="6" customFormat="1" x14ac:dyDescent="0.2">
      <c r="T224" s="5"/>
    </row>
    <row r="225" spans="20:20" s="6" customFormat="1" x14ac:dyDescent="0.2">
      <c r="T225" s="5"/>
    </row>
    <row r="226" spans="20:20" s="6" customFormat="1" x14ac:dyDescent="0.2">
      <c r="T226" s="5"/>
    </row>
    <row r="227" spans="20:20" s="6" customFormat="1" x14ac:dyDescent="0.2">
      <c r="T227" s="5"/>
    </row>
    <row r="228" spans="20:20" s="6" customFormat="1" x14ac:dyDescent="0.2">
      <c r="T228" s="5"/>
    </row>
    <row r="229" spans="20:20" s="6" customFormat="1" x14ac:dyDescent="0.2">
      <c r="T229" s="5"/>
    </row>
    <row r="230" spans="20:20" s="6" customFormat="1" x14ac:dyDescent="0.2">
      <c r="T230" s="5"/>
    </row>
    <row r="231" spans="20:20" s="6" customFormat="1" x14ac:dyDescent="0.2">
      <c r="T231" s="5"/>
    </row>
    <row r="232" spans="20:20" s="6" customFormat="1" x14ac:dyDescent="0.2">
      <c r="T232" s="5"/>
    </row>
    <row r="233" spans="20:20" s="6" customFormat="1" x14ac:dyDescent="0.2">
      <c r="T233" s="5"/>
    </row>
    <row r="234" spans="20:20" s="6" customFormat="1" x14ac:dyDescent="0.2">
      <c r="T234" s="5"/>
    </row>
    <row r="235" spans="20:20" s="6" customFormat="1" x14ac:dyDescent="0.2">
      <c r="T235" s="5"/>
    </row>
    <row r="236" spans="20:20" s="6" customFormat="1" x14ac:dyDescent="0.2">
      <c r="T236" s="5"/>
    </row>
    <row r="237" spans="20:20" s="6" customFormat="1" x14ac:dyDescent="0.2">
      <c r="T237" s="5"/>
    </row>
    <row r="238" spans="20:20" s="6" customFormat="1" x14ac:dyDescent="0.2">
      <c r="T238" s="5"/>
    </row>
    <row r="239" spans="20:20" s="6" customFormat="1" x14ac:dyDescent="0.2">
      <c r="T239" s="5"/>
    </row>
    <row r="240" spans="20:20" s="6" customFormat="1" x14ac:dyDescent="0.2">
      <c r="T240" s="5"/>
    </row>
    <row r="241" spans="20:20" s="6" customFormat="1" x14ac:dyDescent="0.2">
      <c r="T241" s="5"/>
    </row>
    <row r="242" spans="20:20" s="6" customFormat="1" x14ac:dyDescent="0.2">
      <c r="T242" s="5"/>
    </row>
    <row r="243" spans="20:20" s="6" customFormat="1" x14ac:dyDescent="0.2">
      <c r="T243" s="5"/>
    </row>
    <row r="244" spans="20:20" s="6" customFormat="1" x14ac:dyDescent="0.2">
      <c r="T244" s="5"/>
    </row>
    <row r="245" spans="20:20" s="6" customFormat="1" x14ac:dyDescent="0.2">
      <c r="T245" s="5"/>
    </row>
    <row r="246" spans="20:20" s="6" customFormat="1" x14ac:dyDescent="0.2">
      <c r="T246" s="5"/>
    </row>
    <row r="247" spans="20:20" s="6" customFormat="1" x14ac:dyDescent="0.2">
      <c r="T247" s="5"/>
    </row>
    <row r="248" spans="20:20" s="6" customFormat="1" x14ac:dyDescent="0.2">
      <c r="T248" s="5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8"/>
  <sheetViews>
    <sheetView topLeftCell="I91" workbookViewId="0">
      <selection activeCell="G32" sqref="G32"/>
    </sheetView>
  </sheetViews>
  <sheetFormatPr baseColWidth="10" defaultRowHeight="11.25" x14ac:dyDescent="0.2"/>
  <cols>
    <col min="1" max="1" width="2.7109375" style="6" bestFit="1" customWidth="1"/>
    <col min="2" max="2" width="43.28515625" style="6" bestFit="1" customWidth="1"/>
    <col min="3" max="3" width="9.85546875" style="6" bestFit="1" customWidth="1"/>
    <col min="4" max="4" width="35.42578125" style="6" bestFit="1" customWidth="1"/>
    <col min="5" max="5" width="6.7109375" style="6" bestFit="1" customWidth="1"/>
    <col min="6" max="8" width="11.140625" style="6" bestFit="1" customWidth="1"/>
    <col min="9" max="9" width="6.7109375" style="6" customWidth="1"/>
    <col min="10" max="10" width="7.5703125" style="6" customWidth="1"/>
    <col min="11" max="11" width="5.5703125" style="133" customWidth="1"/>
    <col min="12" max="12" width="11.42578125" style="6"/>
    <col min="13" max="13" width="34.140625" style="6" customWidth="1"/>
    <col min="14" max="14" width="11.140625" style="6" bestFit="1" customWidth="1"/>
    <col min="15" max="15" width="11.5703125" style="6" bestFit="1" customWidth="1"/>
    <col min="16" max="17" width="11.140625" style="6" bestFit="1" customWidth="1"/>
    <col min="18" max="18" width="17.42578125" style="6" bestFit="1" customWidth="1"/>
    <col min="19" max="19" width="9.85546875" style="6" bestFit="1" customWidth="1"/>
    <col min="20" max="21" width="11.140625" style="6" bestFit="1" customWidth="1"/>
    <col min="22" max="16384" width="11.42578125" style="6"/>
  </cols>
  <sheetData>
    <row r="1" spans="1:25" x14ac:dyDescent="0.2">
      <c r="A1" s="1" t="s">
        <v>1</v>
      </c>
      <c r="B1" s="2" t="s">
        <v>0</v>
      </c>
      <c r="C1" s="1"/>
      <c r="D1" s="1"/>
      <c r="E1" s="1"/>
      <c r="F1" s="1"/>
      <c r="G1" s="1" t="s">
        <v>1</v>
      </c>
      <c r="H1" s="1"/>
      <c r="I1" s="1"/>
      <c r="J1" s="1"/>
      <c r="K1" s="3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</row>
    <row r="2" spans="1:25" x14ac:dyDescent="0.2">
      <c r="A2" s="1"/>
      <c r="B2" s="2" t="s">
        <v>2</v>
      </c>
      <c r="C2" s="1"/>
      <c r="D2" s="1"/>
      <c r="E2" s="1"/>
      <c r="F2" s="1"/>
      <c r="G2" s="1"/>
      <c r="H2" s="1"/>
      <c r="I2" s="1"/>
      <c r="J2" s="1"/>
      <c r="K2" s="3"/>
      <c r="L2" s="4"/>
      <c r="M2" s="7" t="s">
        <v>3</v>
      </c>
      <c r="N2" s="7"/>
      <c r="O2" s="7"/>
      <c r="P2" s="7"/>
      <c r="Q2" s="7"/>
      <c r="R2" s="7"/>
      <c r="S2" s="4"/>
      <c r="T2" s="5"/>
      <c r="U2" s="4"/>
      <c r="V2" s="4"/>
      <c r="W2" s="4"/>
      <c r="X2" s="4"/>
      <c r="Y2" s="4"/>
    </row>
    <row r="3" spans="1:25" x14ac:dyDescent="0.2">
      <c r="A3" s="168"/>
      <c r="B3" s="9">
        <v>43040</v>
      </c>
      <c r="C3" s="1"/>
      <c r="D3" s="1"/>
      <c r="E3" s="10"/>
      <c r="F3" s="11" t="s">
        <v>4</v>
      </c>
      <c r="G3" s="11" t="s">
        <v>5</v>
      </c>
      <c r="H3" s="11" t="s">
        <v>6</v>
      </c>
      <c r="I3" s="12"/>
      <c r="J3" s="1"/>
      <c r="K3" s="13"/>
      <c r="L3" s="4"/>
      <c r="M3" s="7" t="s">
        <v>7</v>
      </c>
      <c r="N3" s="7"/>
      <c r="O3" s="7"/>
      <c r="P3" s="7"/>
      <c r="Q3" s="7"/>
      <c r="R3" s="7"/>
      <c r="S3" s="4"/>
      <c r="T3" s="5"/>
      <c r="U3" s="4"/>
      <c r="V3" s="4"/>
      <c r="W3" s="4"/>
      <c r="X3" s="4"/>
      <c r="Y3" s="4"/>
    </row>
    <row r="4" spans="1:25" x14ac:dyDescent="0.2">
      <c r="A4" s="1"/>
      <c r="B4" s="1"/>
      <c r="C4" s="1"/>
      <c r="D4" s="1"/>
      <c r="E4" s="1"/>
      <c r="F4" s="1"/>
      <c r="G4" s="1"/>
      <c r="H4" s="14"/>
      <c r="I4" s="1"/>
      <c r="J4" s="1"/>
      <c r="K4" s="3"/>
      <c r="L4" s="4"/>
      <c r="M4" s="15">
        <v>43009</v>
      </c>
      <c r="N4" s="7"/>
      <c r="O4" s="7"/>
      <c r="P4" s="7"/>
      <c r="Q4" s="7"/>
      <c r="R4" s="7"/>
      <c r="S4" s="4"/>
      <c r="T4" s="5"/>
      <c r="U4" s="4"/>
      <c r="V4" s="4"/>
      <c r="W4" s="4"/>
      <c r="X4" s="4"/>
      <c r="Y4" s="4"/>
    </row>
    <row r="5" spans="1:25" x14ac:dyDescent="0.2">
      <c r="A5" s="168" t="s">
        <v>8</v>
      </c>
      <c r="B5" s="16" t="s">
        <v>9</v>
      </c>
      <c r="C5" s="17" t="s">
        <v>10</v>
      </c>
      <c r="D5" s="17" t="s">
        <v>11</v>
      </c>
      <c r="E5" s="173">
        <f>598+158+28</f>
        <v>784</v>
      </c>
      <c r="F5" s="18">
        <f>+O36-N36</f>
        <v>600256.62</v>
      </c>
      <c r="G5" s="19">
        <f>+P77</f>
        <v>77235.58</v>
      </c>
      <c r="H5" s="14"/>
      <c r="I5" s="20"/>
      <c r="J5" s="17"/>
      <c r="K5" s="21"/>
      <c r="L5" s="22"/>
      <c r="M5" s="7" t="s">
        <v>12</v>
      </c>
      <c r="N5" s="7"/>
      <c r="O5" s="7"/>
      <c r="P5" s="7"/>
      <c r="Q5" s="7"/>
      <c r="R5" s="7"/>
      <c r="S5" s="4"/>
      <c r="T5" s="5"/>
      <c r="U5" s="4"/>
      <c r="V5" s="4"/>
      <c r="W5" s="22"/>
      <c r="X5" s="22"/>
      <c r="Y5" s="22"/>
    </row>
    <row r="6" spans="1:25" x14ac:dyDescent="0.2">
      <c r="A6" s="168"/>
      <c r="B6" s="16" t="s">
        <v>9</v>
      </c>
      <c r="C6" s="17" t="s">
        <v>13</v>
      </c>
      <c r="D6" s="17" t="s">
        <v>14</v>
      </c>
      <c r="E6" s="173"/>
      <c r="F6" s="18">
        <f>+O40-N40</f>
        <v>108616.8</v>
      </c>
      <c r="G6" s="23">
        <f>+P81</f>
        <v>9852.2999999999993</v>
      </c>
      <c r="H6" s="14"/>
      <c r="I6" s="20"/>
      <c r="J6" s="17"/>
      <c r="K6" s="21"/>
      <c r="L6" s="22"/>
      <c r="M6" s="4"/>
      <c r="N6" s="4"/>
      <c r="O6" s="4"/>
      <c r="P6" s="4"/>
      <c r="Q6" s="4"/>
      <c r="R6" s="4"/>
      <c r="S6" s="4"/>
      <c r="T6" s="5"/>
      <c r="U6" s="4"/>
      <c r="V6" s="4"/>
      <c r="W6" s="22"/>
      <c r="X6" s="22"/>
      <c r="Y6" s="22"/>
    </row>
    <row r="7" spans="1:25" x14ac:dyDescent="0.2">
      <c r="A7" s="168"/>
      <c r="B7" s="16" t="s">
        <v>9</v>
      </c>
      <c r="C7" s="17" t="s">
        <v>15</v>
      </c>
      <c r="D7" s="17" t="s">
        <v>16</v>
      </c>
      <c r="E7" s="173"/>
      <c r="F7" s="24">
        <f>+O43-N43</f>
        <v>-1662.07</v>
      </c>
      <c r="G7" s="23">
        <f>+N84-O84</f>
        <v>0</v>
      </c>
      <c r="H7" s="14"/>
      <c r="I7" s="20"/>
      <c r="J7" s="17"/>
      <c r="K7" s="21"/>
      <c r="L7" s="22"/>
      <c r="M7" s="4"/>
      <c r="N7" s="25" t="s">
        <v>17</v>
      </c>
      <c r="O7" s="25" t="s">
        <v>18</v>
      </c>
      <c r="P7" s="25" t="s">
        <v>19</v>
      </c>
      <c r="Q7" s="25" t="s">
        <v>20</v>
      </c>
      <c r="R7" s="25" t="s">
        <v>21</v>
      </c>
      <c r="S7" s="25" t="s">
        <v>22</v>
      </c>
      <c r="T7" s="25" t="s">
        <v>23</v>
      </c>
      <c r="U7" s="25" t="s">
        <v>24</v>
      </c>
      <c r="V7" s="26"/>
      <c r="W7" s="25"/>
      <c r="X7" s="22"/>
      <c r="Y7" s="22"/>
    </row>
    <row r="8" spans="1:25" x14ac:dyDescent="0.2">
      <c r="A8" s="168"/>
      <c r="B8" s="16" t="s">
        <v>9</v>
      </c>
      <c r="C8" s="17" t="s">
        <v>25</v>
      </c>
      <c r="D8" s="17" t="s">
        <v>26</v>
      </c>
      <c r="E8" s="173"/>
      <c r="F8" s="24">
        <v>0</v>
      </c>
      <c r="G8" s="23">
        <f>+P110</f>
        <v>59516.92</v>
      </c>
      <c r="H8" s="14"/>
      <c r="I8" s="20"/>
      <c r="J8" s="17"/>
      <c r="K8" s="21"/>
      <c r="L8" s="22"/>
      <c r="M8" s="4"/>
      <c r="N8" s="4"/>
      <c r="O8" s="4"/>
      <c r="P8" s="4"/>
      <c r="Q8" s="4"/>
      <c r="R8" s="4"/>
      <c r="S8" s="4"/>
      <c r="T8" s="4"/>
      <c r="U8" s="4"/>
      <c r="V8" s="5"/>
      <c r="W8" s="4"/>
      <c r="X8" s="22"/>
      <c r="Y8" s="22"/>
    </row>
    <row r="9" spans="1:25" x14ac:dyDescent="0.2">
      <c r="A9" s="168" t="s">
        <v>27</v>
      </c>
      <c r="B9" s="27" t="s">
        <v>28</v>
      </c>
      <c r="C9" s="17" t="s">
        <v>29</v>
      </c>
      <c r="D9" s="17" t="s">
        <v>30</v>
      </c>
      <c r="E9" s="169">
        <v>58</v>
      </c>
      <c r="F9" s="18">
        <f>+O50-N50</f>
        <v>26103</v>
      </c>
      <c r="G9" s="23">
        <f>+P90</f>
        <v>3230.68</v>
      </c>
      <c r="H9" s="14"/>
      <c r="I9" s="20"/>
      <c r="J9" s="17"/>
      <c r="K9" s="21"/>
      <c r="L9" s="22"/>
      <c r="M9" s="22"/>
      <c r="N9" s="29"/>
      <c r="O9" s="30"/>
      <c r="P9" s="31"/>
      <c r="Q9" s="4"/>
      <c r="R9" s="4"/>
      <c r="S9" s="4"/>
      <c r="T9" s="4"/>
      <c r="U9" s="4"/>
      <c r="V9" s="5"/>
      <c r="W9" s="4"/>
      <c r="X9" s="22"/>
      <c r="Y9" s="22"/>
    </row>
    <row r="10" spans="1:25" x14ac:dyDescent="0.2">
      <c r="A10" s="168" t="s">
        <v>31</v>
      </c>
      <c r="B10" s="16" t="s">
        <v>32</v>
      </c>
      <c r="C10" s="17" t="s">
        <v>33</v>
      </c>
      <c r="D10" s="17" t="s">
        <v>34</v>
      </c>
      <c r="E10" s="169">
        <v>189</v>
      </c>
      <c r="F10" s="18">
        <f>+O55-N55</f>
        <v>110808.45</v>
      </c>
      <c r="G10" s="23">
        <f>+P95</f>
        <v>31988.65</v>
      </c>
      <c r="H10" s="14"/>
      <c r="I10" s="20"/>
      <c r="J10" s="17"/>
      <c r="K10" s="21"/>
      <c r="L10" s="4">
        <v>218</v>
      </c>
      <c r="M10" s="4" t="s">
        <v>35</v>
      </c>
      <c r="N10" s="32">
        <v>26103</v>
      </c>
      <c r="O10" s="33">
        <v>151230.26</v>
      </c>
      <c r="P10" s="32"/>
      <c r="Q10" s="32">
        <v>3.87</v>
      </c>
      <c r="R10" s="34">
        <f>+SUM(N10:Q10)</f>
        <v>177337.13</v>
      </c>
      <c r="S10" s="34">
        <f>+R10*0.16</f>
        <v>28373.9408</v>
      </c>
      <c r="T10" s="34">
        <f t="shared" ref="T10:T16" si="0">+R10+S10</f>
        <v>205711.07080000002</v>
      </c>
      <c r="U10" s="32">
        <v>86.1</v>
      </c>
      <c r="V10" s="4"/>
      <c r="W10" s="22"/>
      <c r="X10" s="22"/>
      <c r="Y10" s="22"/>
    </row>
    <row r="11" spans="1:25" x14ac:dyDescent="0.2">
      <c r="A11" s="168" t="s">
        <v>36</v>
      </c>
      <c r="B11" s="16" t="s">
        <v>37</v>
      </c>
      <c r="C11" s="17" t="s">
        <v>38</v>
      </c>
      <c r="D11" s="17" t="s">
        <v>39</v>
      </c>
      <c r="E11" s="169">
        <v>103</v>
      </c>
      <c r="F11" s="18">
        <f>+O60-N60</f>
        <v>39345</v>
      </c>
      <c r="G11" s="19">
        <f>+P100</f>
        <v>14886.56</v>
      </c>
      <c r="H11" s="14"/>
      <c r="I11" s="20"/>
      <c r="J11" s="17"/>
      <c r="K11" s="21"/>
      <c r="L11" s="4">
        <v>16</v>
      </c>
      <c r="M11" s="4" t="s">
        <v>40</v>
      </c>
      <c r="N11" s="32">
        <v>21286.22</v>
      </c>
      <c r="O11" s="32">
        <v>1242700.94</v>
      </c>
      <c r="P11" s="32">
        <v>260964.42</v>
      </c>
      <c r="Q11" s="32">
        <v>-941.42</v>
      </c>
      <c r="R11" s="34">
        <f t="shared" ref="R11:R16" si="1">+SUM(N11:Q11)</f>
        <v>1524010.16</v>
      </c>
      <c r="S11" s="34">
        <f t="shared" ref="S11:S16" si="2">+R11*0.16</f>
        <v>243841.6256</v>
      </c>
      <c r="T11" s="34">
        <f t="shared" si="0"/>
        <v>1767851.7855999998</v>
      </c>
      <c r="U11" s="32">
        <v>130.46</v>
      </c>
      <c r="V11" s="4"/>
      <c r="W11" s="22"/>
      <c r="X11" s="22"/>
      <c r="Y11" s="22"/>
    </row>
    <row r="12" spans="1:25" x14ac:dyDescent="0.2">
      <c r="A12" s="172"/>
      <c r="B12" s="36" t="s">
        <v>41</v>
      </c>
      <c r="C12" s="1" t="s">
        <v>42</v>
      </c>
      <c r="D12" s="1" t="s">
        <v>43</v>
      </c>
      <c r="E12" s="173">
        <v>139</v>
      </c>
      <c r="F12" s="37">
        <f>+O42-N42</f>
        <v>99854.59</v>
      </c>
      <c r="G12" s="19">
        <f>+P83</f>
        <v>66624.05</v>
      </c>
      <c r="H12" s="14"/>
      <c r="I12" s="20"/>
      <c r="J12" s="17"/>
      <c r="K12" s="21"/>
      <c r="L12" s="4">
        <v>62</v>
      </c>
      <c r="M12" s="4" t="s">
        <v>44</v>
      </c>
      <c r="N12" s="32">
        <v>110808.45</v>
      </c>
      <c r="O12" s="32">
        <v>137476.04</v>
      </c>
      <c r="P12" s="32">
        <v>14122.31</v>
      </c>
      <c r="Q12" s="32">
        <v>-31500</v>
      </c>
      <c r="R12" s="34">
        <f t="shared" si="1"/>
        <v>230906.8</v>
      </c>
      <c r="S12" s="34">
        <f t="shared" si="2"/>
        <v>36945.087999999996</v>
      </c>
      <c r="T12" s="34">
        <f t="shared" si="0"/>
        <v>267851.88799999998</v>
      </c>
      <c r="U12" s="32">
        <v>1264.21</v>
      </c>
      <c r="V12" s="4"/>
      <c r="W12" s="22"/>
      <c r="X12" s="22"/>
      <c r="Y12" s="22"/>
    </row>
    <row r="13" spans="1:25" x14ac:dyDescent="0.2">
      <c r="A13" s="172"/>
      <c r="B13" s="16" t="s">
        <v>45</v>
      </c>
      <c r="C13" s="17" t="s">
        <v>46</v>
      </c>
      <c r="D13" s="17" t="s">
        <v>47</v>
      </c>
      <c r="E13" s="173"/>
      <c r="F13" s="37">
        <f>+O57-N57</f>
        <v>14122.31</v>
      </c>
      <c r="G13" s="19">
        <f>+P97</f>
        <v>13882.31</v>
      </c>
      <c r="H13" s="14"/>
      <c r="I13" s="20"/>
      <c r="J13" s="17"/>
      <c r="K13" s="21"/>
      <c r="L13" s="4">
        <v>74</v>
      </c>
      <c r="M13" s="4" t="s">
        <v>48</v>
      </c>
      <c r="N13" s="32">
        <v>39345</v>
      </c>
      <c r="O13" s="32">
        <v>10466.540000000001</v>
      </c>
      <c r="P13" s="32"/>
      <c r="Q13" s="32"/>
      <c r="R13" s="34">
        <f t="shared" si="1"/>
        <v>49811.54</v>
      </c>
      <c r="S13" s="34">
        <f t="shared" si="2"/>
        <v>7969.8464000000004</v>
      </c>
      <c r="T13" s="34">
        <f t="shared" si="0"/>
        <v>57781.386400000003</v>
      </c>
      <c r="U13" s="32">
        <v>574.6</v>
      </c>
      <c r="V13" s="4"/>
      <c r="W13" s="22"/>
      <c r="X13" s="22"/>
      <c r="Y13" s="22"/>
    </row>
    <row r="14" spans="1:25" x14ac:dyDescent="0.2">
      <c r="A14" s="172"/>
      <c r="B14" s="16" t="s">
        <v>41</v>
      </c>
      <c r="C14" s="17" t="s">
        <v>49</v>
      </c>
      <c r="D14" s="17" t="s">
        <v>50</v>
      </c>
      <c r="E14" s="173"/>
      <c r="F14" s="37">
        <f>+O52-N52</f>
        <v>0</v>
      </c>
      <c r="G14" s="19">
        <f>+P92</f>
        <v>0</v>
      </c>
      <c r="H14" s="14"/>
      <c r="I14" s="20"/>
      <c r="J14" s="17"/>
      <c r="K14" s="21"/>
      <c r="L14" s="22"/>
      <c r="M14" s="22" t="s">
        <v>51</v>
      </c>
      <c r="N14" s="22"/>
      <c r="O14" s="22"/>
      <c r="P14" s="22"/>
      <c r="Q14" s="22"/>
      <c r="R14" s="34">
        <f t="shared" si="1"/>
        <v>0</v>
      </c>
      <c r="S14" s="34">
        <f t="shared" si="2"/>
        <v>0</v>
      </c>
      <c r="T14" s="34">
        <f t="shared" si="0"/>
        <v>0</v>
      </c>
      <c r="U14" s="32"/>
      <c r="V14" s="4"/>
      <c r="W14" s="22"/>
      <c r="X14" s="22"/>
      <c r="Y14" s="22"/>
    </row>
    <row r="15" spans="1:25" x14ac:dyDescent="0.2">
      <c r="A15" s="168"/>
      <c r="B15" s="36"/>
      <c r="C15" s="38"/>
      <c r="D15" s="1"/>
      <c r="E15" s="39">
        <f>+E12+E11+E10+E9+E5</f>
        <v>1273</v>
      </c>
      <c r="F15" s="40">
        <f>SUM(F5:F14)</f>
        <v>997444.70000000007</v>
      </c>
      <c r="G15" s="40">
        <f>SUM(G5:G14)</f>
        <v>277217.05</v>
      </c>
      <c r="H15" s="14">
        <f>+F15-G15</f>
        <v>720227.65000000014</v>
      </c>
      <c r="I15" s="20"/>
      <c r="J15" s="1"/>
      <c r="K15" s="21"/>
      <c r="L15" s="22">
        <v>423</v>
      </c>
      <c r="M15" s="4" t="s">
        <v>52</v>
      </c>
      <c r="N15" s="32">
        <v>640974.07999999996</v>
      </c>
      <c r="O15" s="32">
        <v>608723.32999999996</v>
      </c>
      <c r="P15" s="32">
        <v>64748.29</v>
      </c>
      <c r="Q15" s="32">
        <v>-2415.96</v>
      </c>
      <c r="R15" s="34">
        <f t="shared" si="1"/>
        <v>1312029.74</v>
      </c>
      <c r="S15" s="34">
        <f t="shared" si="2"/>
        <v>209924.75839999999</v>
      </c>
      <c r="T15" s="34">
        <f t="shared" si="0"/>
        <v>1521954.4983999999</v>
      </c>
      <c r="U15" s="32">
        <v>1928.22</v>
      </c>
      <c r="V15" s="4"/>
      <c r="W15" s="22"/>
      <c r="X15" s="22"/>
      <c r="Y15" s="22"/>
    </row>
    <row r="16" spans="1:25" x14ac:dyDescent="0.2">
      <c r="A16" s="1"/>
      <c r="B16" s="41"/>
      <c r="C16" s="38"/>
      <c r="D16" s="1"/>
      <c r="E16" s="1"/>
      <c r="F16" s="14"/>
      <c r="G16" s="14"/>
      <c r="H16" s="14"/>
      <c r="I16" s="1"/>
      <c r="J16" s="1"/>
      <c r="K16" s="3"/>
      <c r="L16" s="22">
        <v>62</v>
      </c>
      <c r="M16" s="4" t="s">
        <v>53</v>
      </c>
      <c r="N16" s="32">
        <v>66957.919999999998</v>
      </c>
      <c r="O16" s="32">
        <v>144328.48000000001</v>
      </c>
      <c r="P16" s="32">
        <v>35106.300000000003</v>
      </c>
      <c r="Q16" s="32">
        <v>1569.89</v>
      </c>
      <c r="R16" s="34">
        <f t="shared" si="1"/>
        <v>247962.59000000003</v>
      </c>
      <c r="S16" s="34">
        <f t="shared" si="2"/>
        <v>39674.014400000007</v>
      </c>
      <c r="T16" s="34">
        <f t="shared" si="0"/>
        <v>287636.60440000001</v>
      </c>
      <c r="U16" s="32">
        <v>293.58</v>
      </c>
      <c r="V16" s="4"/>
      <c r="W16" s="22"/>
      <c r="X16" s="22"/>
      <c r="Y16" s="22"/>
    </row>
    <row r="17" spans="1:25" x14ac:dyDescent="0.2">
      <c r="A17" s="172"/>
      <c r="B17" s="42" t="s">
        <v>41</v>
      </c>
      <c r="C17" s="38" t="s">
        <v>54</v>
      </c>
      <c r="D17" s="1" t="s">
        <v>55</v>
      </c>
      <c r="E17" s="173">
        <v>70</v>
      </c>
      <c r="F17" s="18">
        <f>+P38+P48+P53</f>
        <v>-121.85000000000004</v>
      </c>
      <c r="G17" s="19">
        <f>+P86</f>
        <v>1282.47</v>
      </c>
      <c r="H17" s="14"/>
      <c r="I17" s="1"/>
      <c r="J17" s="1"/>
      <c r="K17" s="3"/>
      <c r="L17" s="4"/>
      <c r="M17" s="4"/>
      <c r="N17" s="32"/>
      <c r="O17" s="32"/>
      <c r="P17" s="32"/>
      <c r="Q17" s="32"/>
      <c r="R17" s="32"/>
      <c r="S17" s="32"/>
      <c r="T17" s="32">
        <v>0</v>
      </c>
      <c r="U17" s="43"/>
      <c r="V17" s="5"/>
      <c r="W17" s="4"/>
      <c r="X17" s="22"/>
      <c r="Y17" s="4"/>
    </row>
    <row r="18" spans="1:25" x14ac:dyDescent="0.2">
      <c r="A18" s="172"/>
      <c r="B18" s="42" t="s">
        <v>41</v>
      </c>
      <c r="C18" s="1" t="s">
        <v>56</v>
      </c>
      <c r="D18" s="1" t="s">
        <v>57</v>
      </c>
      <c r="E18" s="173"/>
      <c r="F18" s="37">
        <f>+P47</f>
        <v>265199.18</v>
      </c>
      <c r="G18" s="19">
        <f>+P88</f>
        <v>162064.23000000001</v>
      </c>
      <c r="H18" s="14"/>
      <c r="I18" s="1"/>
      <c r="J18" s="1"/>
      <c r="K18" s="3"/>
      <c r="L18" s="44">
        <f>SUM(L10:L16)</f>
        <v>855</v>
      </c>
      <c r="M18" s="4" t="s">
        <v>58</v>
      </c>
      <c r="N18" s="45">
        <f>SUM(N10:N17)</f>
        <v>905474.67</v>
      </c>
      <c r="O18" s="46">
        <f t="shared" ref="O18:U18" si="3">SUM(O10:O17)</f>
        <v>2294925.59</v>
      </c>
      <c r="P18" s="47">
        <f>SUM(P10:P17)</f>
        <v>374941.32</v>
      </c>
      <c r="Q18" s="45">
        <f t="shared" si="3"/>
        <v>-33283.620000000003</v>
      </c>
      <c r="R18" s="48">
        <f t="shared" si="3"/>
        <v>3542057.96</v>
      </c>
      <c r="S18" s="48">
        <f t="shared" si="3"/>
        <v>566729.27359999996</v>
      </c>
      <c r="T18" s="48">
        <f t="shared" si="3"/>
        <v>4108787.2335999999</v>
      </c>
      <c r="U18" s="49">
        <f t="shared" si="3"/>
        <v>4277.17</v>
      </c>
      <c r="V18" s="4"/>
      <c r="W18" s="4"/>
      <c r="X18" s="4"/>
      <c r="Y18" s="4"/>
    </row>
    <row r="19" spans="1:25" x14ac:dyDescent="0.2">
      <c r="A19" s="168"/>
      <c r="B19" s="42"/>
      <c r="C19" s="38"/>
      <c r="D19" s="1"/>
      <c r="E19" s="39"/>
      <c r="F19" s="40">
        <f>SUM(F17:F18)</f>
        <v>265077.33</v>
      </c>
      <c r="G19" s="40">
        <f>SUM(G17:G18)</f>
        <v>163346.70000000001</v>
      </c>
      <c r="H19" s="14">
        <f>+F19-G19</f>
        <v>101730.63</v>
      </c>
      <c r="I19" s="1"/>
      <c r="J19" s="1"/>
      <c r="K19" s="3"/>
      <c r="L19" s="4"/>
      <c r="M19" s="4"/>
      <c r="N19" s="32"/>
      <c r="O19" s="32"/>
      <c r="P19" s="32"/>
      <c r="Q19" s="32"/>
      <c r="R19" s="32"/>
      <c r="S19" s="32"/>
      <c r="T19" s="5"/>
      <c r="U19" s="4"/>
      <c r="V19" s="4"/>
      <c r="W19" s="4"/>
      <c r="X19" s="4"/>
      <c r="Y19" s="4"/>
    </row>
    <row r="20" spans="1:25" x14ac:dyDescent="0.2">
      <c r="A20" s="1"/>
      <c r="B20" s="41"/>
      <c r="C20" s="38"/>
      <c r="D20" s="1"/>
      <c r="E20" s="1"/>
      <c r="F20" s="14"/>
      <c r="G20" s="19"/>
      <c r="H20" s="14"/>
      <c r="I20" s="1"/>
      <c r="J20" s="1"/>
      <c r="K20" s="3"/>
      <c r="L20" s="4"/>
      <c r="M20" s="4"/>
      <c r="N20" s="4"/>
      <c r="O20" s="4"/>
      <c r="P20" s="4"/>
      <c r="Q20" s="4"/>
      <c r="R20" s="4"/>
      <c r="S20" s="4"/>
      <c r="T20" s="5"/>
      <c r="U20" s="4"/>
      <c r="V20" s="4"/>
      <c r="W20" s="4"/>
      <c r="X20" s="4"/>
      <c r="Y20" s="4"/>
    </row>
    <row r="21" spans="1:25" x14ac:dyDescent="0.2">
      <c r="A21" s="172" t="s">
        <v>59</v>
      </c>
      <c r="B21" s="50" t="s">
        <v>60</v>
      </c>
      <c r="C21" s="1" t="s">
        <v>61</v>
      </c>
      <c r="D21" s="1" t="s">
        <v>62</v>
      </c>
      <c r="E21" s="173">
        <f>603+98</f>
        <v>701</v>
      </c>
      <c r="F21" s="51">
        <f>+P37</f>
        <v>521558.75</v>
      </c>
      <c r="G21" s="19">
        <f>+P78</f>
        <v>335417.21000000002</v>
      </c>
      <c r="H21" s="14"/>
      <c r="I21" s="1"/>
      <c r="J21" s="1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">
      <c r="A22" s="172"/>
      <c r="B22" s="50" t="s">
        <v>60</v>
      </c>
      <c r="C22" s="1" t="s">
        <v>63</v>
      </c>
      <c r="D22" s="1" t="s">
        <v>64</v>
      </c>
      <c r="E22" s="173"/>
      <c r="F22" s="51">
        <f>+P41</f>
        <v>231493.06</v>
      </c>
      <c r="G22" s="19">
        <f>+P82</f>
        <v>141405.66999999998</v>
      </c>
      <c r="H22" s="14"/>
      <c r="I22" s="1"/>
      <c r="J22" s="1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2"/>
      <c r="X22" s="4"/>
      <c r="Y22" s="4"/>
    </row>
    <row r="23" spans="1:25" x14ac:dyDescent="0.2">
      <c r="A23" s="168" t="s">
        <v>65</v>
      </c>
      <c r="B23" s="50" t="s">
        <v>66</v>
      </c>
      <c r="C23" s="1" t="s">
        <v>67</v>
      </c>
      <c r="D23" s="1" t="s">
        <v>68</v>
      </c>
      <c r="E23" s="169">
        <v>47</v>
      </c>
      <c r="F23" s="51">
        <f>+O51-N51</f>
        <v>151230.25999999998</v>
      </c>
      <c r="G23" s="19">
        <f>+P91</f>
        <v>120829.22</v>
      </c>
      <c r="H23" s="14"/>
      <c r="I23" s="1"/>
      <c r="J23" s="1"/>
      <c r="K23" s="3"/>
      <c r="L23" s="52"/>
      <c r="M23" s="52"/>
      <c r="N23" s="32"/>
      <c r="O23" s="53"/>
      <c r="P23" s="53"/>
      <c r="Q23" s="32"/>
      <c r="R23" s="54" t="s">
        <v>69</v>
      </c>
      <c r="S23" s="4"/>
      <c r="T23" s="55">
        <f>+P36+P40+P45+P50+P55+P60+P68+P38</f>
        <v>906296.67</v>
      </c>
      <c r="U23" s="56">
        <f>+N18-T23</f>
        <v>-822</v>
      </c>
      <c r="V23" s="57"/>
      <c r="W23" s="52"/>
      <c r="X23" s="4"/>
      <c r="Y23" s="4"/>
    </row>
    <row r="24" spans="1:25" x14ac:dyDescent="0.2">
      <c r="A24" s="172" t="s">
        <v>70</v>
      </c>
      <c r="B24" s="50" t="s">
        <v>71</v>
      </c>
      <c r="C24" s="1" t="s">
        <v>72</v>
      </c>
      <c r="D24" s="1" t="s">
        <v>73</v>
      </c>
      <c r="E24" s="169">
        <v>51</v>
      </c>
      <c r="F24" s="51">
        <f>+O56-N56</f>
        <v>137476.03999999998</v>
      </c>
      <c r="G24" s="19">
        <f>+P96</f>
        <v>124454.73000000001</v>
      </c>
      <c r="H24" s="14"/>
      <c r="I24" s="1"/>
      <c r="J24" s="1"/>
      <c r="K24" s="3"/>
      <c r="L24" s="54"/>
      <c r="M24" s="58"/>
      <c r="N24" s="54"/>
      <c r="O24" s="54"/>
      <c r="P24" s="54"/>
      <c r="Q24" s="52"/>
      <c r="R24" s="54" t="s">
        <v>74</v>
      </c>
      <c r="S24" s="4"/>
      <c r="T24" s="59">
        <f>+P37+P41+P46+P51+P56+P61+P65-P68</f>
        <v>2294925.59</v>
      </c>
      <c r="U24" s="56">
        <f>+O18-T24</f>
        <v>0</v>
      </c>
      <c r="V24" s="52"/>
      <c r="W24" s="52"/>
      <c r="X24" s="4"/>
      <c r="Y24" s="4"/>
    </row>
    <row r="25" spans="1:25" x14ac:dyDescent="0.2">
      <c r="A25" s="172"/>
      <c r="B25" s="50" t="s">
        <v>71</v>
      </c>
      <c r="C25" s="1" t="s">
        <v>75</v>
      </c>
      <c r="D25" s="1" t="s">
        <v>76</v>
      </c>
      <c r="E25" s="169">
        <v>2</v>
      </c>
      <c r="F25" s="14">
        <f>+O61-N61</f>
        <v>10466.540000000001</v>
      </c>
      <c r="G25" s="19">
        <f>P101</f>
        <v>9515.0400000000009</v>
      </c>
      <c r="H25" s="14"/>
      <c r="I25" s="1"/>
      <c r="J25" s="1"/>
      <c r="K25" s="3"/>
      <c r="L25" s="4"/>
      <c r="M25" s="4"/>
      <c r="N25" s="4"/>
      <c r="O25" s="4"/>
      <c r="P25" s="4"/>
      <c r="Q25" s="4"/>
      <c r="R25" s="54" t="s">
        <v>77</v>
      </c>
      <c r="S25" s="4"/>
      <c r="T25" s="60">
        <f>+P42+P47+P52+P57+P66+P62</f>
        <v>379176.08</v>
      </c>
      <c r="U25" s="61">
        <f>+P18-T25</f>
        <v>-4234.7600000000093</v>
      </c>
      <c r="V25" s="52"/>
      <c r="W25" s="52"/>
      <c r="X25" s="4"/>
      <c r="Y25" s="4"/>
    </row>
    <row r="26" spans="1:25" x14ac:dyDescent="0.2">
      <c r="A26" s="168" t="s">
        <v>78</v>
      </c>
      <c r="B26" s="50" t="s">
        <v>60</v>
      </c>
      <c r="C26" s="1" t="s">
        <v>79</v>
      </c>
      <c r="D26" s="1" t="s">
        <v>80</v>
      </c>
      <c r="E26" s="169">
        <v>56</v>
      </c>
      <c r="F26" s="51">
        <f>+P46</f>
        <v>1242700.94</v>
      </c>
      <c r="G26" s="19">
        <f>+P87</f>
        <v>566514.59</v>
      </c>
      <c r="H26" s="14"/>
      <c r="I26" s="1"/>
      <c r="J26" s="1"/>
      <c r="K26" s="3"/>
      <c r="L26" s="4"/>
      <c r="M26" s="4"/>
      <c r="N26" s="4"/>
      <c r="O26" s="4"/>
      <c r="P26" s="4"/>
      <c r="Q26" s="4"/>
      <c r="R26" s="54" t="s">
        <v>81</v>
      </c>
      <c r="S26" s="4"/>
      <c r="T26" s="55">
        <f>+P38+P43+P48+P53+P58</f>
        <v>-33283.919999999998</v>
      </c>
      <c r="U26" s="61">
        <f>+Q18-T26</f>
        <v>0.29999999999563443</v>
      </c>
      <c r="V26" s="4"/>
      <c r="W26" s="4"/>
      <c r="X26" s="4"/>
      <c r="Y26" s="4"/>
    </row>
    <row r="27" spans="1:25" x14ac:dyDescent="0.2">
      <c r="A27" s="62"/>
      <c r="B27" s="63"/>
      <c r="C27" s="64"/>
      <c r="D27" s="63"/>
      <c r="E27" s="65">
        <f>SUM(E21:E26)</f>
        <v>857</v>
      </c>
      <c r="F27" s="66">
        <f>SUM(F21:F26)</f>
        <v>2294925.59</v>
      </c>
      <c r="G27" s="66">
        <f>SUM(G21:G26)</f>
        <v>1298136.46</v>
      </c>
      <c r="H27" s="66">
        <f>+F27-G27</f>
        <v>996789.12999999989</v>
      </c>
      <c r="I27" s="1"/>
      <c r="J27" s="1"/>
      <c r="K27" s="3"/>
      <c r="L27" s="4"/>
      <c r="M27" s="4"/>
      <c r="N27" s="4"/>
      <c r="O27" s="4"/>
      <c r="P27" s="4"/>
      <c r="Q27" s="4"/>
      <c r="R27" s="54"/>
      <c r="S27" s="4"/>
      <c r="V27" s="4"/>
      <c r="W27" s="4"/>
      <c r="X27" s="4"/>
      <c r="Y27" s="4"/>
    </row>
    <row r="28" spans="1:25" ht="12" thickBot="1" x14ac:dyDescent="0.25">
      <c r="A28" s="62"/>
      <c r="B28" s="63"/>
      <c r="C28" s="64"/>
      <c r="D28" s="63"/>
      <c r="E28" s="65"/>
      <c r="F28" s="66"/>
      <c r="G28" s="67"/>
      <c r="H28" s="66"/>
      <c r="I28" s="1"/>
      <c r="J28" s="67"/>
      <c r="K28" s="3"/>
      <c r="L28" s="4"/>
      <c r="M28" s="4"/>
      <c r="N28" s="4"/>
      <c r="O28" s="4"/>
      <c r="P28" s="4"/>
      <c r="Q28" s="4"/>
      <c r="R28" s="4"/>
      <c r="S28" s="4"/>
      <c r="T28" s="68">
        <f>SUM(T23:T27)</f>
        <v>3547114.42</v>
      </c>
      <c r="U28" s="56">
        <f>+T28-R18</f>
        <v>5056.4599999999627</v>
      </c>
      <c r="V28" s="4"/>
      <c r="W28" s="4"/>
      <c r="X28" s="4"/>
      <c r="Y28" s="4"/>
    </row>
    <row r="29" spans="1:25" ht="12" thickTop="1" x14ac:dyDescent="0.2">
      <c r="A29" s="1"/>
      <c r="B29" s="69" t="s">
        <v>82</v>
      </c>
      <c r="C29" s="69"/>
      <c r="D29" s="69"/>
      <c r="E29" s="70">
        <f>+E15+E19+E27</f>
        <v>2130</v>
      </c>
      <c r="F29" s="71">
        <f>+F15+F19+F27</f>
        <v>3557447.62</v>
      </c>
      <c r="G29" s="72">
        <f>+G15+G19+G27</f>
        <v>1738700.21</v>
      </c>
      <c r="H29" s="72">
        <f>+H15+H19+H27</f>
        <v>1818747.4100000001</v>
      </c>
      <c r="I29" s="73"/>
      <c r="J29" s="1"/>
      <c r="K29" s="3"/>
      <c r="L29" s="54" t="s">
        <v>83</v>
      </c>
      <c r="M29" s="58"/>
      <c r="N29" s="54"/>
      <c r="O29" s="54"/>
      <c r="P29" s="54"/>
      <c r="Q29" s="52"/>
      <c r="R29" s="4"/>
      <c r="S29" s="4"/>
      <c r="T29" s="56">
        <f>+T28-P70</f>
        <v>822</v>
      </c>
      <c r="V29" s="4"/>
      <c r="W29" s="4"/>
      <c r="X29" s="4"/>
      <c r="Y29" s="4"/>
    </row>
    <row r="30" spans="1:25" x14ac:dyDescent="0.2">
      <c r="A30" s="62"/>
      <c r="B30" s="63"/>
      <c r="C30" s="64"/>
      <c r="D30" s="63"/>
      <c r="E30" s="65"/>
      <c r="F30" s="67"/>
      <c r="G30" s="67"/>
      <c r="H30" s="66"/>
      <c r="I30" s="20"/>
      <c r="J30" s="67"/>
      <c r="K30" s="74"/>
      <c r="L30" s="54" t="s">
        <v>84</v>
      </c>
      <c r="M30" s="58"/>
      <c r="N30" s="54"/>
      <c r="O30" s="54"/>
      <c r="P30" s="54"/>
      <c r="Q30" s="52"/>
      <c r="R30" s="52"/>
      <c r="S30" s="52"/>
      <c r="T30" s="75"/>
      <c r="U30" s="75"/>
      <c r="V30" s="4"/>
      <c r="W30" s="4"/>
      <c r="X30" s="4"/>
      <c r="Y30" s="4"/>
    </row>
    <row r="31" spans="1:25" x14ac:dyDescent="0.2">
      <c r="A31" s="168" t="s">
        <v>85</v>
      </c>
      <c r="B31" s="50" t="s">
        <v>86</v>
      </c>
      <c r="C31" s="1" t="s">
        <v>87</v>
      </c>
      <c r="D31" s="1" t="s">
        <v>88</v>
      </c>
      <c r="E31" s="10">
        <v>206</v>
      </c>
      <c r="F31" s="76">
        <v>269634.73</v>
      </c>
      <c r="G31" s="76">
        <v>24981.55</v>
      </c>
      <c r="H31" s="14"/>
      <c r="I31" s="20"/>
      <c r="J31" s="77"/>
      <c r="K31" s="74"/>
      <c r="L31" s="54"/>
      <c r="M31" s="52"/>
      <c r="N31" s="78"/>
      <c r="O31" s="79"/>
      <c r="P31" s="80"/>
      <c r="Q31" s="52"/>
      <c r="R31" s="75"/>
      <c r="S31" s="75"/>
      <c r="T31" s="75"/>
      <c r="U31" s="4"/>
      <c r="V31" s="75"/>
      <c r="W31" s="75"/>
      <c r="X31" s="75"/>
      <c r="Y31" s="75"/>
    </row>
    <row r="32" spans="1:25" x14ac:dyDescent="0.2">
      <c r="A32" s="1"/>
      <c r="B32" s="81"/>
      <c r="C32" s="82"/>
      <c r="D32" s="81"/>
      <c r="E32" s="83"/>
      <c r="F32" s="66">
        <f>SUM(F31:F31)</f>
        <v>269634.73</v>
      </c>
      <c r="G32" s="66">
        <f>SUM(G31:G31)</f>
        <v>24981.55</v>
      </c>
      <c r="H32" s="84">
        <f>+F32-G32</f>
        <v>244653.18</v>
      </c>
      <c r="I32" s="1"/>
      <c r="J32" s="81"/>
      <c r="K32" s="3"/>
      <c r="L32" s="54"/>
      <c r="M32" s="4"/>
      <c r="N32" s="4"/>
      <c r="O32" s="4"/>
      <c r="P32" s="52"/>
      <c r="Q32" s="52"/>
      <c r="R32" s="75"/>
      <c r="S32" s="75"/>
      <c r="T32" s="75"/>
      <c r="U32" s="75"/>
      <c r="V32" s="75"/>
      <c r="W32" s="75"/>
      <c r="X32" s="75"/>
      <c r="Y32" s="75"/>
    </row>
    <row r="33" spans="1:25" x14ac:dyDescent="0.2">
      <c r="A33" s="168"/>
      <c r="B33" s="1"/>
      <c r="C33" s="1"/>
      <c r="D33" s="1"/>
      <c r="E33" s="10"/>
      <c r="F33" s="76"/>
      <c r="G33" s="76"/>
      <c r="H33" s="14"/>
      <c r="I33" s="20"/>
      <c r="J33" s="1"/>
      <c r="K33" s="74"/>
      <c r="L33" s="85"/>
      <c r="M33" s="86"/>
      <c r="N33" s="87" t="s">
        <v>89</v>
      </c>
      <c r="O33" s="88" t="s">
        <v>90</v>
      </c>
      <c r="P33" s="88" t="s">
        <v>91</v>
      </c>
      <c r="Q33" s="89"/>
      <c r="R33" s="75"/>
      <c r="S33" s="75"/>
      <c r="T33" s="75"/>
      <c r="U33" s="4"/>
      <c r="V33" s="4"/>
      <c r="W33" s="4"/>
      <c r="X33" s="75"/>
      <c r="Y33" s="75"/>
    </row>
    <row r="34" spans="1:25" x14ac:dyDescent="0.2">
      <c r="A34" s="1"/>
      <c r="B34" s="90" t="s">
        <v>92</v>
      </c>
      <c r="C34" s="50"/>
      <c r="D34" s="50"/>
      <c r="E34" s="91"/>
      <c r="F34" s="40">
        <f>SUM(F32,F27)</f>
        <v>2564560.3199999998</v>
      </c>
      <c r="G34" s="40">
        <f>SUM(G32,G27)</f>
        <v>1323118.01</v>
      </c>
      <c r="H34" s="40">
        <f>SUM(H32,H27,H57)</f>
        <v>1241442.3099999998</v>
      </c>
      <c r="I34" s="1"/>
      <c r="J34" s="1"/>
      <c r="K34" s="92"/>
      <c r="L34" s="85">
        <v>483</v>
      </c>
      <c r="M34" s="58" t="s">
        <v>93</v>
      </c>
      <c r="N34" s="32"/>
      <c r="O34" s="93"/>
      <c r="P34" s="75"/>
      <c r="Q34" s="75"/>
      <c r="R34" s="75"/>
      <c r="S34" s="75"/>
      <c r="T34" s="4"/>
      <c r="U34" s="94"/>
      <c r="V34" s="75"/>
      <c r="W34" s="75"/>
      <c r="X34" s="4"/>
      <c r="Y34" s="4"/>
    </row>
    <row r="35" spans="1:25" x14ac:dyDescent="0.2">
      <c r="A35" s="168"/>
      <c r="B35" s="1"/>
      <c r="C35" s="1"/>
      <c r="D35" s="1"/>
      <c r="E35" s="10"/>
      <c r="F35" s="76"/>
      <c r="G35" s="76"/>
      <c r="H35" s="40"/>
      <c r="I35" s="20"/>
      <c r="J35" s="1"/>
      <c r="K35" s="95"/>
      <c r="L35" s="54" t="s">
        <v>94</v>
      </c>
      <c r="M35" s="58" t="s">
        <v>95</v>
      </c>
      <c r="N35" s="32"/>
      <c r="O35" s="93"/>
      <c r="Q35" s="96">
        <f>SUM(P36:P43)</f>
        <v>1560939.7500000002</v>
      </c>
      <c r="R35" s="97">
        <f>+R16-Q35</f>
        <v>-1312977.1600000001</v>
      </c>
      <c r="S35" s="4"/>
      <c r="T35" s="98">
        <f>+Q35-1091108.5</f>
        <v>469831.25000000023</v>
      </c>
      <c r="U35" s="4"/>
      <c r="V35" s="4"/>
      <c r="W35" s="4"/>
      <c r="X35" s="94"/>
      <c r="Y35" s="94"/>
    </row>
    <row r="36" spans="1:25" x14ac:dyDescent="0.2">
      <c r="A36" s="1"/>
      <c r="B36" s="1"/>
      <c r="C36" s="1"/>
      <c r="D36" s="1"/>
      <c r="E36" s="1"/>
      <c r="F36" s="1"/>
      <c r="G36" s="1"/>
      <c r="H36" s="14"/>
      <c r="I36" s="1"/>
      <c r="J36" s="1"/>
      <c r="K36" s="3"/>
      <c r="L36" s="52" t="s">
        <v>96</v>
      </c>
      <c r="M36" s="99" t="s">
        <v>97</v>
      </c>
      <c r="N36" s="100">
        <v>14180.04</v>
      </c>
      <c r="O36" s="100">
        <v>614436.66</v>
      </c>
      <c r="P36" s="55">
        <f>+O36-N36</f>
        <v>600256.62</v>
      </c>
      <c r="Q36" s="101"/>
      <c r="R36" s="101"/>
      <c r="S36" s="75"/>
      <c r="T36" s="4"/>
      <c r="U36" s="4"/>
      <c r="V36" s="94"/>
      <c r="W36" s="94"/>
      <c r="X36" s="4"/>
      <c r="Y36" s="4"/>
    </row>
    <row r="37" spans="1:25" x14ac:dyDescent="0.2">
      <c r="A37" s="1"/>
      <c r="B37" s="2" t="s">
        <v>98</v>
      </c>
      <c r="C37" s="2"/>
      <c r="D37" s="2"/>
      <c r="E37" s="39"/>
      <c r="F37" s="40">
        <f>+F29+F32</f>
        <v>3827082.35</v>
      </c>
      <c r="G37" s="102">
        <f>+G29+G32</f>
        <v>1763681.76</v>
      </c>
      <c r="H37" s="40">
        <f>+H29+H32</f>
        <v>2063400.59</v>
      </c>
      <c r="I37" s="1"/>
      <c r="J37" s="2"/>
      <c r="K37" s="3"/>
      <c r="L37" s="52" t="s">
        <v>99</v>
      </c>
      <c r="M37" s="99" t="s">
        <v>100</v>
      </c>
      <c r="N37" s="100">
        <v>11960.1</v>
      </c>
      <c r="O37" s="100">
        <v>533518.85</v>
      </c>
      <c r="P37" s="103">
        <f>+O37-N37</f>
        <v>521558.75</v>
      </c>
      <c r="S37" s="4"/>
      <c r="T37" s="4"/>
      <c r="U37" s="94"/>
      <c r="V37" s="4"/>
      <c r="W37" s="4"/>
      <c r="X37" s="4"/>
      <c r="Y37" s="4"/>
    </row>
    <row r="38" spans="1:25" x14ac:dyDescent="0.2">
      <c r="A38" s="168"/>
      <c r="B38" s="1"/>
      <c r="C38" s="1"/>
      <c r="D38" s="1"/>
      <c r="E38" s="10"/>
      <c r="F38" s="76"/>
      <c r="G38" s="76"/>
      <c r="H38" s="14"/>
      <c r="I38" s="20"/>
      <c r="J38" s="1"/>
      <c r="K38" s="95"/>
      <c r="L38" s="52" t="s">
        <v>101</v>
      </c>
      <c r="M38" s="99" t="s">
        <v>102</v>
      </c>
      <c r="N38" s="100">
        <v>24</v>
      </c>
      <c r="O38" s="100">
        <v>846</v>
      </c>
      <c r="P38" s="55">
        <f>+O38-N38</f>
        <v>822</v>
      </c>
      <c r="R38" s="160"/>
      <c r="S38" s="4"/>
      <c r="T38" s="94"/>
      <c r="U38" s="4"/>
      <c r="V38" s="4"/>
      <c r="W38" s="4"/>
      <c r="X38" s="94"/>
      <c r="Y38" s="94"/>
    </row>
    <row r="39" spans="1:25" x14ac:dyDescent="0.2">
      <c r="A39" s="1"/>
      <c r="B39" s="1" t="s">
        <v>103</v>
      </c>
      <c r="C39" s="1"/>
      <c r="D39" s="1"/>
      <c r="E39" s="1"/>
      <c r="F39" s="1"/>
      <c r="G39" s="1"/>
      <c r="H39" s="14"/>
      <c r="I39" s="1"/>
      <c r="J39" s="1"/>
      <c r="K39" s="3"/>
      <c r="L39" s="54" t="s">
        <v>104</v>
      </c>
      <c r="M39" s="58" t="s">
        <v>105</v>
      </c>
      <c r="N39" s="104"/>
      <c r="O39" s="104"/>
      <c r="Q39" s="105"/>
      <c r="R39" s="105"/>
      <c r="S39" s="94"/>
      <c r="T39" s="4"/>
      <c r="U39" s="4"/>
      <c r="V39" s="94"/>
      <c r="W39" s="106"/>
      <c r="X39" s="5"/>
      <c r="Y39" s="5"/>
    </row>
    <row r="40" spans="1:25" x14ac:dyDescent="0.2">
      <c r="A40" s="1"/>
      <c r="B40" s="1"/>
      <c r="C40" s="1"/>
      <c r="D40" s="1" t="s">
        <v>106</v>
      </c>
      <c r="E40" s="1"/>
      <c r="F40" s="107">
        <v>269634.73</v>
      </c>
      <c r="G40" s="107">
        <v>24981.55</v>
      </c>
      <c r="H40" s="14"/>
      <c r="I40" s="1"/>
      <c r="J40" s="1"/>
      <c r="K40" s="3"/>
      <c r="L40" s="52" t="s">
        <v>107</v>
      </c>
      <c r="M40" s="99" t="s">
        <v>14</v>
      </c>
      <c r="N40" s="100">
        <v>3986.29</v>
      </c>
      <c r="O40" s="100">
        <v>112603.09</v>
      </c>
      <c r="P40" s="55">
        <f>+O40-N40</f>
        <v>108616.8</v>
      </c>
      <c r="S40" s="4"/>
      <c r="T40" s="4"/>
      <c r="U40" s="4"/>
      <c r="V40" s="4"/>
      <c r="W40" s="5"/>
      <c r="X40" s="5"/>
      <c r="Y40" s="5"/>
    </row>
    <row r="41" spans="1:25" x14ac:dyDescent="0.2">
      <c r="A41" s="1"/>
      <c r="B41" s="1"/>
      <c r="C41" s="1"/>
      <c r="D41" s="1" t="s">
        <v>108</v>
      </c>
      <c r="E41" s="1"/>
      <c r="F41" s="107">
        <v>3546292.72</v>
      </c>
      <c r="G41" s="107">
        <v>1717559.79</v>
      </c>
      <c r="H41" s="66"/>
      <c r="I41" s="1"/>
      <c r="J41" s="77"/>
      <c r="K41" s="3"/>
      <c r="L41" s="52" t="s">
        <v>109</v>
      </c>
      <c r="M41" s="99" t="s">
        <v>110</v>
      </c>
      <c r="N41" s="100">
        <v>22407.02</v>
      </c>
      <c r="O41" s="100">
        <v>253900.08</v>
      </c>
      <c r="P41" s="103">
        <f>+O41-N41</f>
        <v>231493.06</v>
      </c>
      <c r="S41" s="4"/>
      <c r="T41" s="4"/>
      <c r="U41" s="4"/>
      <c r="V41" s="4"/>
      <c r="W41" s="4"/>
      <c r="X41" s="4"/>
      <c r="Y41" s="4"/>
    </row>
    <row r="42" spans="1:25" x14ac:dyDescent="0.2">
      <c r="A42" s="1"/>
      <c r="B42" s="1"/>
      <c r="C42" s="1"/>
      <c r="D42" s="1"/>
      <c r="E42" s="1"/>
      <c r="F42" s="1"/>
      <c r="G42" s="108"/>
      <c r="H42" s="14"/>
      <c r="I42" s="1"/>
      <c r="J42" s="1"/>
      <c r="K42" s="3"/>
      <c r="L42" s="52" t="s">
        <v>111</v>
      </c>
      <c r="M42" s="99" t="s">
        <v>112</v>
      </c>
      <c r="N42" s="100">
        <v>3600</v>
      </c>
      <c r="O42" s="100">
        <v>103454.59</v>
      </c>
      <c r="P42" s="60">
        <f>+O42-N42</f>
        <v>99854.59</v>
      </c>
      <c r="Q42" s="105"/>
      <c r="R42" s="105"/>
      <c r="S42" s="94"/>
      <c r="T42" s="25"/>
      <c r="U42" s="4"/>
      <c r="V42" s="5"/>
      <c r="W42" s="5"/>
      <c r="X42" s="5"/>
      <c r="Y42" s="4"/>
    </row>
    <row r="43" spans="1:25" x14ac:dyDescent="0.2">
      <c r="A43" s="168"/>
      <c r="B43" s="1"/>
      <c r="C43" s="1"/>
      <c r="D43" s="1" t="s">
        <v>113</v>
      </c>
      <c r="E43" s="10"/>
      <c r="F43" s="14">
        <f>SUM(F40:F42)</f>
        <v>3815927.45</v>
      </c>
      <c r="G43" s="109">
        <f>+SUM(G40:G41)</f>
        <v>1742541.34</v>
      </c>
      <c r="H43" s="14">
        <f>+F43-G43</f>
        <v>2073386.11</v>
      </c>
      <c r="I43" s="20"/>
      <c r="J43" s="1"/>
      <c r="K43" s="110"/>
      <c r="L43" s="52" t="s">
        <v>114</v>
      </c>
      <c r="M43" s="99" t="s">
        <v>115</v>
      </c>
      <c r="N43" s="100">
        <v>1821.36</v>
      </c>
      <c r="O43" s="100">
        <v>159.29</v>
      </c>
      <c r="P43" s="55">
        <f>+O43-N43</f>
        <v>-1662.07</v>
      </c>
      <c r="Q43" s="105"/>
      <c r="R43" s="105"/>
      <c r="S43" s="4"/>
      <c r="T43" s="4"/>
      <c r="U43" s="4"/>
      <c r="V43" s="5"/>
      <c r="W43" s="26"/>
      <c r="X43" s="26"/>
      <c r="Y43" s="25"/>
    </row>
    <row r="44" spans="1:25" x14ac:dyDescent="0.2">
      <c r="A44" s="1"/>
      <c r="B44" s="1"/>
      <c r="C44" s="1"/>
      <c r="D44" s="1"/>
      <c r="E44" s="1"/>
      <c r="F44" s="1"/>
      <c r="G44" s="1"/>
      <c r="H44" s="14"/>
      <c r="I44" s="1"/>
      <c r="J44" s="1"/>
      <c r="K44" s="3"/>
      <c r="L44" s="54" t="s">
        <v>116</v>
      </c>
      <c r="M44" s="58" t="s">
        <v>117</v>
      </c>
      <c r="N44" s="111"/>
      <c r="O44" s="111"/>
      <c r="Q44" s="96">
        <f>SUM(P45:P48)</f>
        <v>1527297.2</v>
      </c>
      <c r="R44" s="56">
        <f>+R11-Q44</f>
        <v>-3287.0400000000373</v>
      </c>
      <c r="S44" s="4"/>
      <c r="T44" s="4"/>
      <c r="U44" s="25"/>
      <c r="V44" s="26"/>
      <c r="W44" s="5"/>
      <c r="X44" s="5"/>
      <c r="Y44" s="4"/>
    </row>
    <row r="45" spans="1:25" x14ac:dyDescent="0.2">
      <c r="A45" s="1"/>
      <c r="B45" s="1"/>
      <c r="C45" s="1"/>
      <c r="D45" s="1" t="s">
        <v>118</v>
      </c>
      <c r="E45" s="1"/>
      <c r="F45" s="112">
        <f>+F43-F37</f>
        <v>-11154.899999999907</v>
      </c>
      <c r="G45" s="112">
        <f>+G43-G37</f>
        <v>-21140.419999999925</v>
      </c>
      <c r="H45" s="14"/>
      <c r="I45" s="1"/>
      <c r="J45" s="1"/>
      <c r="K45" s="3"/>
      <c r="L45" s="52" t="s">
        <v>119</v>
      </c>
      <c r="M45" s="99" t="s">
        <v>120</v>
      </c>
      <c r="N45" s="100">
        <v>1643.6</v>
      </c>
      <c r="O45" s="100">
        <v>21988.400000000001</v>
      </c>
      <c r="P45" s="55">
        <f>+O45-N45</f>
        <v>20344.800000000003</v>
      </c>
      <c r="S45" s="4"/>
      <c r="T45" s="4"/>
      <c r="U45" s="4"/>
      <c r="V45" s="5"/>
      <c r="W45" s="5"/>
      <c r="X45" s="5"/>
      <c r="Y45" s="4"/>
    </row>
    <row r="46" spans="1:25" x14ac:dyDescent="0.2">
      <c r="A46" s="1"/>
      <c r="B46" s="1"/>
      <c r="C46" s="1"/>
      <c r="D46" s="1"/>
      <c r="E46" s="1"/>
      <c r="F46" s="76" t="s">
        <v>121</v>
      </c>
      <c r="G46" s="113">
        <f>+F45+G45</f>
        <v>-32295.319999999832</v>
      </c>
      <c r="H46" s="14"/>
      <c r="I46" s="1"/>
      <c r="J46" s="1"/>
      <c r="K46" s="3"/>
      <c r="L46" s="52" t="s">
        <v>122</v>
      </c>
      <c r="M46" s="99" t="s">
        <v>123</v>
      </c>
      <c r="N46" s="100">
        <v>94060.63</v>
      </c>
      <c r="O46" s="100">
        <v>1336761.57</v>
      </c>
      <c r="P46" s="103">
        <f>+O46-N46</f>
        <v>1242700.94</v>
      </c>
      <c r="S46" s="4"/>
      <c r="T46" s="4"/>
      <c r="U46" s="4"/>
      <c r="V46" s="4"/>
      <c r="W46" s="5"/>
      <c r="X46" s="5"/>
      <c r="Y46" s="4"/>
    </row>
    <row r="47" spans="1:25" x14ac:dyDescent="0.2">
      <c r="A47" s="1"/>
      <c r="B47" s="1"/>
      <c r="C47" s="1"/>
      <c r="D47" s="1"/>
      <c r="E47" s="1"/>
      <c r="F47" s="1"/>
      <c r="G47" s="1"/>
      <c r="H47" s="14"/>
      <c r="I47" s="1"/>
      <c r="J47" s="1"/>
      <c r="K47" s="3"/>
      <c r="L47" s="52" t="s">
        <v>124</v>
      </c>
      <c r="M47" s="99" t="s">
        <v>125</v>
      </c>
      <c r="N47" s="100">
        <v>8141.39</v>
      </c>
      <c r="O47" s="100">
        <v>273340.57</v>
      </c>
      <c r="P47" s="60">
        <f>+O47-N47</f>
        <v>265199.18</v>
      </c>
      <c r="S47" s="25"/>
      <c r="T47" s="4"/>
      <c r="U47" s="4"/>
      <c r="V47" s="4"/>
      <c r="W47" s="5"/>
      <c r="X47" s="5"/>
      <c r="Y47" s="4"/>
    </row>
    <row r="48" spans="1:25" x14ac:dyDescent="0.2">
      <c r="A48" s="1"/>
      <c r="B48" s="1"/>
      <c r="C48" s="1"/>
      <c r="D48" s="1"/>
      <c r="E48" s="1"/>
      <c r="F48" s="1"/>
      <c r="G48" s="1"/>
      <c r="H48" s="14"/>
      <c r="I48" s="1"/>
      <c r="J48" s="1"/>
      <c r="K48" s="92"/>
      <c r="L48" s="4" t="s">
        <v>126</v>
      </c>
      <c r="M48" s="4" t="s">
        <v>127</v>
      </c>
      <c r="N48" s="100"/>
      <c r="O48" s="100">
        <v>-947.72</v>
      </c>
      <c r="P48" s="61">
        <f>+O48-N48</f>
        <v>-947.72</v>
      </c>
      <c r="S48" s="4"/>
      <c r="T48" s="4"/>
      <c r="U48" s="4"/>
      <c r="V48" s="4"/>
      <c r="W48" s="5"/>
      <c r="X48" s="5"/>
      <c r="Y48" s="4"/>
    </row>
    <row r="49" spans="1:24" x14ac:dyDescent="0.2">
      <c r="A49" s="1"/>
      <c r="B49" s="1"/>
      <c r="C49" s="1"/>
      <c r="D49" s="1"/>
      <c r="E49" s="10" t="s">
        <v>128</v>
      </c>
      <c r="F49" s="117">
        <f>+N112</f>
        <v>1607633.03</v>
      </c>
      <c r="G49" s="117">
        <f>+O112</f>
        <v>1615378.62</v>
      </c>
      <c r="H49" s="14"/>
      <c r="I49" s="1"/>
      <c r="J49" s="1"/>
      <c r="K49" s="3"/>
      <c r="L49" s="54" t="s">
        <v>129</v>
      </c>
      <c r="M49" s="58" t="s">
        <v>130</v>
      </c>
      <c r="N49" s="104"/>
      <c r="O49" s="104"/>
      <c r="Q49" s="115">
        <f>SUM(P50:P53)</f>
        <v>177337.12999999998</v>
      </c>
      <c r="R49" s="116">
        <f>+R10-Q49</f>
        <v>0</v>
      </c>
      <c r="S49" s="4"/>
      <c r="T49" s="4"/>
      <c r="U49" s="4"/>
      <c r="V49" s="4"/>
      <c r="W49" s="5"/>
      <c r="X49" s="5"/>
    </row>
    <row r="50" spans="1:24" x14ac:dyDescent="0.2">
      <c r="A50" s="1"/>
      <c r="B50" s="1"/>
      <c r="C50" s="1"/>
      <c r="D50" s="1"/>
      <c r="E50" s="10" t="s">
        <v>131</v>
      </c>
      <c r="F50" s="117">
        <f>+N113</f>
        <v>257768.76</v>
      </c>
      <c r="G50" s="117">
        <f>+O113</f>
        <v>271163.59000000003</v>
      </c>
      <c r="H50" s="14"/>
      <c r="I50" s="1"/>
      <c r="J50" s="1"/>
      <c r="K50" s="3"/>
      <c r="L50" s="52" t="s">
        <v>132</v>
      </c>
      <c r="M50" s="99" t="s">
        <v>133</v>
      </c>
      <c r="N50" s="100">
        <v>582</v>
      </c>
      <c r="O50" s="100">
        <v>26685</v>
      </c>
      <c r="P50" s="55">
        <f>+O50-N50</f>
        <v>26103</v>
      </c>
      <c r="S50" s="4"/>
      <c r="T50" s="4"/>
      <c r="U50" s="4"/>
      <c r="V50" s="4"/>
      <c r="W50" s="5"/>
      <c r="X50" s="5"/>
    </row>
    <row r="51" spans="1:24" x14ac:dyDescent="0.2">
      <c r="A51" s="1"/>
      <c r="B51" s="1"/>
      <c r="C51" s="1"/>
      <c r="D51" s="1"/>
      <c r="E51" s="1"/>
      <c r="F51" s="117"/>
      <c r="G51" s="117"/>
      <c r="H51" s="14"/>
      <c r="I51" s="1"/>
      <c r="J51" s="1"/>
      <c r="K51" s="3"/>
      <c r="L51" s="52" t="s">
        <v>134</v>
      </c>
      <c r="M51" s="99" t="s">
        <v>68</v>
      </c>
      <c r="N51" s="100">
        <v>69419.100000000006</v>
      </c>
      <c r="O51" s="100">
        <v>220649.36</v>
      </c>
      <c r="P51" s="103">
        <f>+O51-N51</f>
        <v>151230.25999999998</v>
      </c>
      <c r="S51" s="4"/>
      <c r="T51" s="4"/>
      <c r="U51" s="4"/>
      <c r="V51" s="4"/>
      <c r="W51" s="4"/>
      <c r="X51" s="5"/>
    </row>
    <row r="52" spans="1:24" x14ac:dyDescent="0.2">
      <c r="A52" s="1"/>
      <c r="B52" s="1"/>
      <c r="C52" s="1"/>
      <c r="D52" s="1"/>
      <c r="E52" s="1"/>
      <c r="F52" s="14">
        <f>SUM(F49:F51)</f>
        <v>1865401.79</v>
      </c>
      <c r="G52" s="14">
        <f>SUM(G49:G51)</f>
        <v>1886542.2100000002</v>
      </c>
      <c r="H52" s="14"/>
      <c r="I52" s="1"/>
      <c r="J52" s="1"/>
      <c r="K52" s="3"/>
      <c r="L52" s="52" t="s">
        <v>135</v>
      </c>
      <c r="M52" s="99" t="s">
        <v>136</v>
      </c>
      <c r="N52" s="100"/>
      <c r="O52" s="100"/>
      <c r="P52" s="60">
        <f>+O52-N52</f>
        <v>0</v>
      </c>
      <c r="S52" s="4"/>
      <c r="T52" s="4"/>
      <c r="U52" s="4"/>
      <c r="V52" s="4"/>
      <c r="W52" s="5"/>
      <c r="X52" s="5"/>
    </row>
    <row r="53" spans="1:24" x14ac:dyDescent="0.2">
      <c r="A53" s="1"/>
      <c r="B53" s="1"/>
      <c r="C53" s="1"/>
      <c r="D53" s="1"/>
      <c r="E53" s="1"/>
      <c r="F53" s="14"/>
      <c r="G53" s="14"/>
      <c r="H53" s="14"/>
      <c r="I53" s="1"/>
      <c r="J53" s="1"/>
      <c r="K53" s="3"/>
      <c r="L53" s="52" t="s">
        <v>137</v>
      </c>
      <c r="M53" s="99" t="s">
        <v>138</v>
      </c>
      <c r="N53" s="100">
        <v>77.95</v>
      </c>
      <c r="O53" s="100">
        <v>81.819999999999993</v>
      </c>
      <c r="P53" s="55">
        <f>+O53-N53</f>
        <v>3.8699999999999903</v>
      </c>
      <c r="S53" s="4"/>
      <c r="T53" s="4"/>
      <c r="U53" s="4"/>
      <c r="V53" s="4"/>
      <c r="W53" s="4"/>
      <c r="X53" s="5"/>
    </row>
    <row r="54" spans="1:24" x14ac:dyDescent="0.2">
      <c r="A54" s="1"/>
      <c r="B54" s="1"/>
      <c r="C54" s="1"/>
      <c r="D54" s="1"/>
      <c r="E54" s="1"/>
      <c r="F54" s="40">
        <f>+F52-G52</f>
        <v>-21140.420000000158</v>
      </c>
      <c r="G54" s="14"/>
      <c r="H54" s="14"/>
      <c r="I54" s="1"/>
      <c r="J54" s="1"/>
      <c r="K54" s="3"/>
      <c r="L54" s="54" t="s">
        <v>139</v>
      </c>
      <c r="M54" s="58" t="s">
        <v>140</v>
      </c>
      <c r="N54" s="104"/>
      <c r="O54" s="104"/>
      <c r="Q54" s="115">
        <f>SUM(P55:P58)</f>
        <v>230906.8</v>
      </c>
      <c r="R54" s="56">
        <f>+R12-Q54</f>
        <v>0</v>
      </c>
      <c r="S54" s="4"/>
      <c r="T54" s="4"/>
      <c r="U54" s="4"/>
      <c r="V54" s="4"/>
      <c r="W54" s="5"/>
      <c r="X54" s="5"/>
    </row>
    <row r="55" spans="1:24" x14ac:dyDescent="0.2">
      <c r="A55" s="1"/>
      <c r="B55" s="1"/>
      <c r="C55" s="1"/>
      <c r="D55" s="1"/>
      <c r="E55" s="1"/>
      <c r="F55" s="14">
        <f>+G45-F54</f>
        <v>2.3283064365386963E-10</v>
      </c>
      <c r="G55" s="14"/>
      <c r="H55" s="14"/>
      <c r="I55" s="1"/>
      <c r="J55" s="1"/>
      <c r="K55" s="3"/>
      <c r="L55" s="52" t="s">
        <v>141</v>
      </c>
      <c r="M55" s="99" t="s">
        <v>34</v>
      </c>
      <c r="N55" s="100">
        <v>90</v>
      </c>
      <c r="O55" s="100">
        <v>110898.45</v>
      </c>
      <c r="P55" s="55">
        <f>+O55-N55</f>
        <v>110808.45</v>
      </c>
      <c r="S55" s="4"/>
      <c r="T55" s="4"/>
      <c r="U55" s="4"/>
      <c r="V55" s="4"/>
      <c r="W55" s="5"/>
      <c r="X55" s="5"/>
    </row>
    <row r="56" spans="1:24" x14ac:dyDescent="0.2">
      <c r="A56" s="4"/>
      <c r="B56" s="4"/>
      <c r="C56" s="4"/>
      <c r="D56" s="4"/>
      <c r="E56" s="4"/>
      <c r="F56" s="4"/>
      <c r="G56" s="118"/>
      <c r="H56" s="34"/>
      <c r="I56" s="4"/>
      <c r="J56" s="4"/>
      <c r="K56" s="3"/>
      <c r="L56" s="52" t="s">
        <v>142</v>
      </c>
      <c r="M56" s="99" t="s">
        <v>73</v>
      </c>
      <c r="N56" s="100">
        <v>262.89</v>
      </c>
      <c r="O56" s="100">
        <v>137738.93</v>
      </c>
      <c r="P56" s="103">
        <f>+O56-N56</f>
        <v>137476.03999999998</v>
      </c>
      <c r="S56" s="4"/>
      <c r="T56" s="4"/>
      <c r="U56" s="4"/>
      <c r="V56" s="4"/>
      <c r="W56" s="5"/>
      <c r="X56" s="5"/>
    </row>
    <row r="57" spans="1:24" x14ac:dyDescent="0.2">
      <c r="A57" s="119" t="s">
        <v>85</v>
      </c>
      <c r="B57" s="120" t="s">
        <v>86</v>
      </c>
      <c r="C57" s="121">
        <v>403</v>
      </c>
      <c r="D57" s="4" t="s">
        <v>143</v>
      </c>
      <c r="E57" s="122"/>
      <c r="F57" s="123"/>
      <c r="G57" s="123"/>
      <c r="H57" s="124"/>
      <c r="I57" s="4"/>
      <c r="J57" s="94"/>
      <c r="K57" s="3"/>
      <c r="L57" s="52" t="s">
        <v>144</v>
      </c>
      <c r="M57" s="99" t="s">
        <v>47</v>
      </c>
      <c r="N57" s="100"/>
      <c r="O57" s="100">
        <v>14122.31</v>
      </c>
      <c r="P57" s="60">
        <f>+O57-N57</f>
        <v>14122.31</v>
      </c>
      <c r="S57" s="4"/>
      <c r="T57" s="4"/>
      <c r="U57" s="4"/>
      <c r="V57" s="4"/>
      <c r="W57" s="5"/>
      <c r="X57" s="5"/>
    </row>
    <row r="58" spans="1:24" x14ac:dyDescent="0.2">
      <c r="A58" s="4"/>
      <c r="B58" s="4"/>
      <c r="C58" s="4"/>
      <c r="D58" s="4"/>
      <c r="E58" s="4"/>
      <c r="F58" s="4"/>
      <c r="G58" s="4"/>
      <c r="H58" s="34"/>
      <c r="I58" s="4"/>
      <c r="J58" s="4"/>
      <c r="K58" s="3"/>
      <c r="L58" s="52" t="s">
        <v>145</v>
      </c>
      <c r="M58" s="99" t="s">
        <v>146</v>
      </c>
      <c r="N58" s="111"/>
      <c r="O58" s="111">
        <v>-31500</v>
      </c>
      <c r="P58" s="61">
        <f>+O58</f>
        <v>-31500</v>
      </c>
      <c r="S58" s="4"/>
      <c r="T58" s="4"/>
      <c r="U58" s="4"/>
      <c r="V58" s="4"/>
      <c r="W58" s="5"/>
      <c r="X58" s="5"/>
    </row>
    <row r="59" spans="1:24" x14ac:dyDescent="0.2">
      <c r="A59" s="4"/>
      <c r="B59" s="4"/>
      <c r="C59" s="4"/>
      <c r="D59" s="4"/>
      <c r="E59" s="4"/>
      <c r="F59" s="4"/>
      <c r="G59" s="4"/>
      <c r="H59" s="34"/>
      <c r="I59" s="4"/>
      <c r="J59" s="4"/>
      <c r="K59" s="3"/>
      <c r="L59" s="54" t="s">
        <v>147</v>
      </c>
      <c r="M59" s="58" t="s">
        <v>148</v>
      </c>
      <c r="N59" s="104"/>
      <c r="O59" s="104"/>
      <c r="Q59" s="115">
        <f>SUM(P60)</f>
        <v>39345</v>
      </c>
      <c r="S59" s="4"/>
      <c r="T59" s="4"/>
      <c r="U59" s="4"/>
      <c r="V59" s="4"/>
      <c r="W59" s="5"/>
      <c r="X59" s="5"/>
    </row>
    <row r="60" spans="1:24" x14ac:dyDescent="0.2">
      <c r="A60" s="4"/>
      <c r="B60" s="4"/>
      <c r="C60" s="4"/>
      <c r="D60" s="4"/>
      <c r="E60" s="4"/>
      <c r="F60" s="4"/>
      <c r="G60" s="4"/>
      <c r="H60" s="34"/>
      <c r="I60" s="4"/>
      <c r="J60" s="4"/>
      <c r="K60" s="3"/>
      <c r="L60" s="52" t="s">
        <v>149</v>
      </c>
      <c r="M60" s="99" t="s">
        <v>39</v>
      </c>
      <c r="N60" s="111"/>
      <c r="O60" s="100">
        <v>39345</v>
      </c>
      <c r="P60" s="55">
        <f>+O60-N60</f>
        <v>39345</v>
      </c>
      <c r="S60" s="4"/>
      <c r="T60" s="4"/>
      <c r="U60" s="4"/>
      <c r="V60" s="4"/>
      <c r="W60" s="4"/>
      <c r="X60" s="5"/>
    </row>
    <row r="61" spans="1:24" x14ac:dyDescent="0.2">
      <c r="A61" s="4"/>
      <c r="B61" s="4"/>
      <c r="C61" s="4"/>
      <c r="D61" s="4"/>
      <c r="E61" s="4"/>
      <c r="F61" s="4"/>
      <c r="G61" s="4"/>
      <c r="H61" s="34"/>
      <c r="I61" s="4"/>
      <c r="J61" s="4"/>
      <c r="K61" s="3"/>
      <c r="L61" s="52" t="s">
        <v>150</v>
      </c>
      <c r="M61" s="99" t="s">
        <v>76</v>
      </c>
      <c r="N61" s="104"/>
      <c r="O61" s="104">
        <v>10466.540000000001</v>
      </c>
      <c r="P61" s="103">
        <f>+O61-N61</f>
        <v>10466.540000000001</v>
      </c>
      <c r="S61" s="4"/>
      <c r="T61" s="4"/>
      <c r="U61" s="4"/>
      <c r="V61" s="4"/>
      <c r="W61" s="5"/>
      <c r="X61" s="5"/>
    </row>
    <row r="62" spans="1:24" x14ac:dyDescent="0.2">
      <c r="A62" s="4"/>
      <c r="B62" s="4"/>
      <c r="C62" s="4"/>
      <c r="D62" s="4"/>
      <c r="E62" s="4"/>
      <c r="F62" s="4"/>
      <c r="G62" s="4"/>
      <c r="H62" s="34"/>
      <c r="I62" s="4"/>
      <c r="J62" s="4"/>
      <c r="K62" s="3"/>
      <c r="L62" s="52" t="s">
        <v>199</v>
      </c>
      <c r="M62" s="99" t="s">
        <v>200</v>
      </c>
      <c r="N62" s="104"/>
      <c r="O62" s="104"/>
      <c r="P62" s="60">
        <f>+O62-N62</f>
        <v>0</v>
      </c>
      <c r="Q62" s="125"/>
      <c r="S62" s="4"/>
      <c r="T62" s="4"/>
      <c r="U62" s="4"/>
      <c r="V62" s="4"/>
      <c r="W62" s="5"/>
      <c r="X62" s="5"/>
    </row>
    <row r="63" spans="1:24" x14ac:dyDescent="0.2">
      <c r="A63" s="4"/>
      <c r="B63" s="4"/>
      <c r="C63" s="4"/>
      <c r="D63" s="4"/>
      <c r="E63" s="4"/>
      <c r="F63" s="4"/>
      <c r="G63" s="4"/>
      <c r="H63" s="34"/>
      <c r="I63" s="4"/>
      <c r="J63" s="4"/>
      <c r="K63" s="3"/>
      <c r="L63" s="54" t="s">
        <v>151</v>
      </c>
      <c r="M63" s="58" t="s">
        <v>152</v>
      </c>
      <c r="N63" s="32"/>
      <c r="O63" s="32"/>
      <c r="P63" s="61"/>
      <c r="Q63" s="115">
        <f>SUM(P64:P66)</f>
        <v>0</v>
      </c>
      <c r="S63" s="4"/>
      <c r="T63" s="4"/>
      <c r="U63" s="4"/>
      <c r="V63" s="4"/>
      <c r="W63" s="5"/>
      <c r="X63" s="5"/>
    </row>
    <row r="64" spans="1:24" x14ac:dyDescent="0.2">
      <c r="A64" s="4"/>
      <c r="B64" s="4"/>
      <c r="C64" s="4"/>
      <c r="D64" s="4"/>
      <c r="E64" s="4"/>
      <c r="F64" s="4"/>
      <c r="G64" s="4"/>
      <c r="H64" s="34"/>
      <c r="I64" s="4"/>
      <c r="J64" s="4"/>
      <c r="K64" s="3"/>
      <c r="L64" s="52" t="s">
        <v>153</v>
      </c>
      <c r="M64" s="99" t="s">
        <v>154</v>
      </c>
      <c r="N64" s="32"/>
      <c r="O64" s="5"/>
      <c r="P64" s="55">
        <f>+O64-N64</f>
        <v>0</v>
      </c>
      <c r="Q64" s="125"/>
      <c r="S64" s="4"/>
      <c r="T64" s="4"/>
      <c r="U64" s="4"/>
      <c r="V64" s="4"/>
      <c r="W64" s="5"/>
      <c r="X64" s="5"/>
    </row>
    <row r="65" spans="2:24" x14ac:dyDescent="0.2">
      <c r="B65" s="4"/>
      <c r="C65" s="4"/>
      <c r="D65" s="4"/>
      <c r="E65" s="4"/>
      <c r="F65" s="4"/>
      <c r="G65" s="4"/>
      <c r="H65" s="34"/>
      <c r="I65" s="4"/>
      <c r="J65" s="4"/>
      <c r="K65" s="3"/>
      <c r="L65" s="52" t="s">
        <v>155</v>
      </c>
      <c r="M65" s="4" t="s">
        <v>156</v>
      </c>
      <c r="N65" s="32"/>
      <c r="O65" s="126"/>
      <c r="P65" s="127">
        <f>+O65-N65</f>
        <v>0</v>
      </c>
      <c r="Q65" s="125"/>
      <c r="S65" s="4"/>
      <c r="T65" s="4"/>
      <c r="U65" s="4"/>
      <c r="V65" s="4"/>
      <c r="W65" s="5"/>
      <c r="X65" s="5"/>
    </row>
    <row r="66" spans="2:24" x14ac:dyDescent="0.2">
      <c r="B66" s="4"/>
      <c r="C66" s="4"/>
      <c r="D66" s="4"/>
      <c r="E66" s="4"/>
      <c r="F66" s="4"/>
      <c r="G66" s="4"/>
      <c r="H66" s="34"/>
      <c r="I66" s="4"/>
      <c r="J66" s="4"/>
      <c r="K66" s="3"/>
      <c r="L66" s="52" t="s">
        <v>157</v>
      </c>
      <c r="M66" s="4" t="s">
        <v>158</v>
      </c>
      <c r="N66" s="32"/>
      <c r="O66" s="126"/>
      <c r="P66" s="128">
        <f>+O66-N66</f>
        <v>0</v>
      </c>
      <c r="Q66" s="125"/>
      <c r="S66" s="4"/>
      <c r="T66" s="4"/>
      <c r="U66" s="4"/>
      <c r="V66" s="4"/>
      <c r="W66" s="5"/>
      <c r="X66" s="5"/>
    </row>
    <row r="67" spans="2:24" x14ac:dyDescent="0.2">
      <c r="B67" s="4"/>
      <c r="C67" s="4"/>
      <c r="D67" s="4"/>
      <c r="E67" s="4"/>
      <c r="F67" s="4"/>
      <c r="G67" s="4"/>
      <c r="H67" s="34"/>
      <c r="I67" s="4"/>
      <c r="J67" s="4"/>
      <c r="K67" s="3"/>
      <c r="L67" s="52"/>
      <c r="M67" s="99"/>
      <c r="N67" s="32"/>
      <c r="O67" s="126"/>
      <c r="P67" s="61"/>
      <c r="Q67" s="125"/>
      <c r="S67" s="4"/>
      <c r="T67" s="4"/>
      <c r="U67" s="4"/>
      <c r="V67" s="4"/>
      <c r="W67" s="4"/>
      <c r="X67" s="4"/>
    </row>
    <row r="68" spans="2:24" x14ac:dyDescent="0.2">
      <c r="B68" s="4"/>
      <c r="C68" s="4"/>
      <c r="D68" s="4"/>
      <c r="E68" s="4"/>
      <c r="F68" s="4"/>
      <c r="G68" s="4"/>
      <c r="H68" s="34"/>
      <c r="I68" s="4"/>
      <c r="J68" s="4"/>
      <c r="K68" s="3"/>
      <c r="L68" s="54" t="s">
        <v>159</v>
      </c>
      <c r="M68" s="58" t="s">
        <v>160</v>
      </c>
      <c r="N68" s="5"/>
      <c r="O68" s="32"/>
      <c r="P68" s="129"/>
      <c r="Q68" s="125"/>
      <c r="S68" s="4"/>
      <c r="T68" s="4"/>
      <c r="U68" s="4"/>
      <c r="V68" s="4"/>
      <c r="W68" s="4"/>
      <c r="X68" s="5"/>
    </row>
    <row r="69" spans="2:24" x14ac:dyDescent="0.2">
      <c r="B69" s="4"/>
      <c r="C69" s="4"/>
      <c r="D69" s="4"/>
      <c r="E69" s="4"/>
      <c r="F69" s="4"/>
      <c r="G69" s="4"/>
      <c r="H69" s="34"/>
      <c r="I69" s="4"/>
      <c r="J69" s="4"/>
      <c r="K69" s="3"/>
      <c r="L69" s="52"/>
      <c r="M69" s="99"/>
      <c r="N69" s="32"/>
      <c r="O69" s="32"/>
      <c r="P69" s="61"/>
      <c r="Q69" s="125"/>
      <c r="S69" s="4"/>
      <c r="T69" s="4"/>
      <c r="U69" s="4"/>
      <c r="V69" s="4"/>
      <c r="W69" s="4"/>
      <c r="X69" s="5"/>
    </row>
    <row r="70" spans="2:24" x14ac:dyDescent="0.2">
      <c r="B70" s="4"/>
      <c r="C70" s="4"/>
      <c r="D70" s="4"/>
      <c r="E70" s="4"/>
      <c r="F70" s="4"/>
      <c r="G70" s="4"/>
      <c r="H70" s="34"/>
      <c r="I70" s="4"/>
      <c r="J70" s="4"/>
      <c r="K70" s="3"/>
      <c r="L70" s="52"/>
      <c r="M70" s="4" t="s">
        <v>161</v>
      </c>
      <c r="N70" s="130">
        <f>+SUM(N34:N68)</f>
        <v>232256.37000000005</v>
      </c>
      <c r="O70" s="130">
        <f>+SUM(O34:O68)</f>
        <v>3778548.79</v>
      </c>
      <c r="P70" s="131">
        <f>+O70-N70+P68</f>
        <v>3546292.42</v>
      </c>
      <c r="Q70" s="132"/>
      <c r="S70" s="4"/>
      <c r="T70" s="4"/>
      <c r="U70" s="4"/>
      <c r="V70" s="4"/>
      <c r="W70" s="4"/>
      <c r="X70" s="4"/>
    </row>
    <row r="71" spans="2:24" x14ac:dyDescent="0.2">
      <c r="B71" s="4"/>
      <c r="C71" s="4"/>
      <c r="D71" s="4"/>
      <c r="E71" s="4"/>
      <c r="F71" s="4"/>
      <c r="G71" s="4"/>
      <c r="H71" s="34"/>
      <c r="I71" s="4"/>
      <c r="J71" s="4"/>
      <c r="K71" s="3"/>
      <c r="L71" s="52"/>
      <c r="M71" s="4"/>
      <c r="N71" s="4"/>
      <c r="O71" s="4"/>
      <c r="P71" s="56">
        <f>+P70-F29</f>
        <v>-11155.200000000186</v>
      </c>
      <c r="Q71" s="132"/>
      <c r="S71" s="4"/>
      <c r="T71" s="4"/>
      <c r="U71" s="4"/>
      <c r="V71" s="5"/>
      <c r="W71" s="5"/>
      <c r="X71" s="5"/>
    </row>
    <row r="72" spans="2:24" x14ac:dyDescent="0.2">
      <c r="H72" s="34"/>
      <c r="L72" s="52"/>
      <c r="M72" s="4"/>
      <c r="N72" s="111"/>
      <c r="O72" s="111"/>
      <c r="P72" s="100">
        <f>+O72-N72</f>
        <v>0</v>
      </c>
      <c r="Q72" s="165"/>
      <c r="S72" s="4"/>
    </row>
    <row r="73" spans="2:24" x14ac:dyDescent="0.2">
      <c r="B73" s="4"/>
      <c r="C73" s="4"/>
      <c r="D73" s="134"/>
      <c r="E73" s="4"/>
      <c r="F73" s="4"/>
      <c r="G73" s="4"/>
      <c r="H73" s="34"/>
      <c r="I73" s="4"/>
      <c r="J73" s="4"/>
      <c r="K73" s="3"/>
      <c r="N73" s="160">
        <f>+N70-N72</f>
        <v>232256.37000000005</v>
      </c>
      <c r="O73" s="160">
        <f>+O70-O72</f>
        <v>3778548.79</v>
      </c>
      <c r="T73" s="4"/>
      <c r="U73" s="4"/>
      <c r="V73" s="4"/>
      <c r="W73" s="4"/>
      <c r="X73" s="4"/>
    </row>
    <row r="74" spans="2:24" x14ac:dyDescent="0.2">
      <c r="B74" s="4"/>
      <c r="C74" s="4"/>
      <c r="D74" s="4"/>
      <c r="E74" s="4"/>
      <c r="F74" s="4"/>
      <c r="G74" s="4"/>
      <c r="H74" s="34"/>
      <c r="I74" s="4"/>
      <c r="J74" s="4"/>
      <c r="K74" s="3"/>
      <c r="L74" s="85"/>
      <c r="M74" s="86"/>
      <c r="N74" s="135"/>
      <c r="O74" s="136"/>
      <c r="P74" s="137" t="s">
        <v>91</v>
      </c>
      <c r="Q74" s="138"/>
      <c r="R74" s="101"/>
      <c r="S74" s="4"/>
      <c r="T74" s="5"/>
      <c r="U74" s="5"/>
      <c r="V74" s="5"/>
      <c r="W74" s="4"/>
      <c r="X74" s="4"/>
    </row>
    <row r="75" spans="2:24" x14ac:dyDescent="0.2">
      <c r="B75" s="4"/>
      <c r="C75" s="4"/>
      <c r="D75" s="4"/>
      <c r="E75" s="4"/>
      <c r="F75" s="4"/>
      <c r="G75" s="4"/>
      <c r="H75" s="34"/>
      <c r="I75" s="4"/>
      <c r="J75" s="4"/>
      <c r="K75" s="3"/>
      <c r="L75" s="85">
        <v>683</v>
      </c>
      <c r="M75" s="58" t="s">
        <v>93</v>
      </c>
      <c r="N75" s="32"/>
      <c r="O75" s="93"/>
      <c r="P75" s="101"/>
      <c r="Q75" s="101"/>
      <c r="R75" s="101"/>
      <c r="S75" s="4"/>
      <c r="T75" s="5"/>
      <c r="U75" s="5"/>
      <c r="V75" s="5"/>
      <c r="W75" s="139"/>
      <c r="X75" s="52"/>
    </row>
    <row r="76" spans="2:24" x14ac:dyDescent="0.2">
      <c r="B76" s="4"/>
      <c r="C76" s="4"/>
      <c r="D76" s="4"/>
      <c r="E76" s="4"/>
      <c r="F76" s="4"/>
      <c r="G76" s="4"/>
      <c r="H76" s="34"/>
      <c r="I76" s="4"/>
      <c r="J76" s="4"/>
      <c r="K76" s="3"/>
      <c r="L76" s="54" t="s">
        <v>162</v>
      </c>
      <c r="M76" s="58" t="s">
        <v>95</v>
      </c>
      <c r="N76" s="140"/>
      <c r="O76" s="141"/>
      <c r="Q76" s="96">
        <f>SUM(P77:P84)</f>
        <v>630534.81000000006</v>
      </c>
      <c r="R76" s="97">
        <f>+R52-Q76</f>
        <v>-630534.81000000006</v>
      </c>
      <c r="S76" s="4"/>
      <c r="T76" s="5"/>
      <c r="U76" s="4"/>
      <c r="V76" s="4"/>
      <c r="W76" s="142"/>
      <c r="X76" s="52"/>
    </row>
    <row r="77" spans="2:24" x14ac:dyDescent="0.2">
      <c r="B77" s="4"/>
      <c r="C77" s="4"/>
      <c r="D77" s="4"/>
      <c r="E77" s="4"/>
      <c r="F77" s="4"/>
      <c r="G77" s="4"/>
      <c r="H77" s="34"/>
      <c r="I77" s="4"/>
      <c r="J77" s="4"/>
      <c r="K77" s="3"/>
      <c r="L77" s="52" t="s">
        <v>163</v>
      </c>
      <c r="M77" s="99" t="s">
        <v>97</v>
      </c>
      <c r="N77" s="100">
        <v>77235.58</v>
      </c>
      <c r="O77" s="100"/>
      <c r="P77" s="55">
        <f>+N77-O77</f>
        <v>77235.58</v>
      </c>
      <c r="Q77" s="101"/>
      <c r="R77" s="101"/>
      <c r="S77" s="4"/>
      <c r="T77" s="5"/>
      <c r="U77" s="5"/>
      <c r="V77" s="5"/>
      <c r="W77" s="139"/>
      <c r="X77" s="52"/>
    </row>
    <row r="78" spans="2:24" x14ac:dyDescent="0.2">
      <c r="B78" s="4"/>
      <c r="C78" s="4"/>
      <c r="D78" s="4"/>
      <c r="E78" s="4"/>
      <c r="F78" s="4"/>
      <c r="G78" s="4"/>
      <c r="H78" s="34"/>
      <c r="I78" s="4"/>
      <c r="J78" s="4"/>
      <c r="K78" s="3"/>
      <c r="L78" s="52" t="s">
        <v>164</v>
      </c>
      <c r="M78" s="99" t="s">
        <v>100</v>
      </c>
      <c r="N78" s="100">
        <v>343186.89</v>
      </c>
      <c r="O78" s="100">
        <v>7769.68</v>
      </c>
      <c r="P78" s="103">
        <f>+N78-O78</f>
        <v>335417.21000000002</v>
      </c>
      <c r="S78" s="4"/>
      <c r="T78" s="5"/>
      <c r="U78" s="5"/>
      <c r="V78" s="5"/>
      <c r="W78" s="139"/>
      <c r="X78" s="52"/>
    </row>
    <row r="79" spans="2:24" x14ac:dyDescent="0.2">
      <c r="B79" s="4"/>
      <c r="C79" s="4"/>
      <c r="D79" s="4"/>
      <c r="E79" s="4"/>
      <c r="F79" s="4"/>
      <c r="G79" s="4"/>
      <c r="H79" s="34"/>
      <c r="I79" s="4"/>
      <c r="J79" s="4"/>
      <c r="K79" s="3"/>
      <c r="L79" s="52" t="s">
        <v>165</v>
      </c>
      <c r="M79" s="99" t="s">
        <v>102</v>
      </c>
      <c r="N79" s="100"/>
      <c r="O79" s="100"/>
      <c r="P79" s="55">
        <f>-O79+N79</f>
        <v>0</v>
      </c>
      <c r="Q79" s="143"/>
      <c r="S79" s="4"/>
      <c r="T79" s="5"/>
      <c r="U79" s="5"/>
      <c r="V79" s="4"/>
      <c r="W79" s="139"/>
      <c r="X79" s="52"/>
    </row>
    <row r="80" spans="2:24" x14ac:dyDescent="0.2">
      <c r="B80" s="4"/>
      <c r="C80" s="4"/>
      <c r="D80" s="144"/>
      <c r="E80" s="4"/>
      <c r="F80" s="4"/>
      <c r="G80" s="4"/>
      <c r="H80" s="34"/>
      <c r="I80" s="4"/>
      <c r="J80" s="4"/>
      <c r="K80" s="3"/>
      <c r="L80" s="54" t="s">
        <v>166</v>
      </c>
      <c r="M80" s="58" t="s">
        <v>105</v>
      </c>
      <c r="N80" s="145"/>
      <c r="O80" s="145"/>
      <c r="Q80" s="105"/>
      <c r="R80" s="105"/>
      <c r="S80" s="4"/>
      <c r="T80" s="5"/>
      <c r="U80" s="5"/>
      <c r="V80" s="4"/>
      <c r="W80" s="139"/>
      <c r="X80" s="52"/>
    </row>
    <row r="81" spans="3:24" x14ac:dyDescent="0.2">
      <c r="C81" s="4"/>
      <c r="D81" s="144"/>
      <c r="E81" s="4"/>
      <c r="F81" s="4"/>
      <c r="G81" s="4"/>
      <c r="H81" s="34"/>
      <c r="I81" s="4"/>
      <c r="J81" s="4"/>
      <c r="K81" s="3"/>
      <c r="L81" s="52" t="s">
        <v>167</v>
      </c>
      <c r="M81" s="99" t="s">
        <v>14</v>
      </c>
      <c r="N81" s="100">
        <v>9852.2999999999993</v>
      </c>
      <c r="O81" s="100"/>
      <c r="P81" s="55">
        <f>+N81-O81</f>
        <v>9852.2999999999993</v>
      </c>
      <c r="S81" s="4"/>
      <c r="T81" s="5"/>
      <c r="U81" s="5"/>
      <c r="V81" s="5"/>
      <c r="W81" s="139"/>
      <c r="X81" s="52"/>
    </row>
    <row r="82" spans="3:24" x14ac:dyDescent="0.2">
      <c r="C82" s="4"/>
      <c r="D82" s="144"/>
      <c r="E82" s="4"/>
      <c r="F82" s="4"/>
      <c r="G82" s="4"/>
      <c r="H82" s="34"/>
      <c r="I82" s="4"/>
      <c r="J82" s="4"/>
      <c r="K82" s="3"/>
      <c r="L82" s="52" t="s">
        <v>168</v>
      </c>
      <c r="M82" s="99" t="s">
        <v>110</v>
      </c>
      <c r="N82" s="100">
        <v>153281.51999999999</v>
      </c>
      <c r="O82" s="100">
        <v>11875.85</v>
      </c>
      <c r="P82" s="103">
        <f>+N82-O82</f>
        <v>141405.66999999998</v>
      </c>
      <c r="S82" s="4"/>
      <c r="T82" s="5"/>
      <c r="U82" s="5"/>
      <c r="V82" s="4"/>
      <c r="W82" s="93"/>
      <c r="X82" s="52"/>
    </row>
    <row r="83" spans="3:24" x14ac:dyDescent="0.2">
      <c r="C83" s="4"/>
      <c r="D83" s="144"/>
      <c r="E83" s="4"/>
      <c r="F83" s="4"/>
      <c r="G83" s="4"/>
      <c r="H83" s="34"/>
      <c r="I83" s="4"/>
      <c r="J83" s="4"/>
      <c r="K83" s="3"/>
      <c r="L83" s="52" t="s">
        <v>169</v>
      </c>
      <c r="M83" s="99" t="s">
        <v>112</v>
      </c>
      <c r="N83" s="100">
        <v>69024.05</v>
      </c>
      <c r="O83" s="100">
        <v>2400</v>
      </c>
      <c r="P83" s="60">
        <f>+N83-O83</f>
        <v>66624.05</v>
      </c>
      <c r="Q83" s="105"/>
      <c r="R83" s="105"/>
      <c r="S83" s="4"/>
      <c r="T83" s="5"/>
      <c r="U83" s="5"/>
      <c r="V83" s="4"/>
      <c r="W83" s="139"/>
      <c r="X83" s="52"/>
    </row>
    <row r="84" spans="3:24" x14ac:dyDescent="0.2">
      <c r="C84" s="4"/>
      <c r="D84" s="144"/>
      <c r="E84" s="4"/>
      <c r="F84" s="4"/>
      <c r="G84" s="4"/>
      <c r="H84" s="34"/>
      <c r="I84" s="4"/>
      <c r="J84" s="4"/>
      <c r="K84" s="3"/>
      <c r="L84" s="52" t="s">
        <v>170</v>
      </c>
      <c r="M84" s="99" t="s">
        <v>115</v>
      </c>
      <c r="N84" s="104"/>
      <c r="O84" s="104"/>
      <c r="P84" s="55">
        <f>-O84+N84</f>
        <v>0</v>
      </c>
      <c r="Q84" s="105"/>
      <c r="R84" s="105"/>
      <c r="S84" s="4"/>
      <c r="T84" s="5"/>
      <c r="U84" s="5"/>
      <c r="V84" s="4"/>
      <c r="W84" s="139"/>
      <c r="X84" s="52"/>
    </row>
    <row r="85" spans="3:24" x14ac:dyDescent="0.2">
      <c r="C85" s="4"/>
      <c r="D85" s="144"/>
      <c r="E85" s="4"/>
      <c r="F85" s="4"/>
      <c r="G85" s="4"/>
      <c r="H85" s="34"/>
      <c r="I85" s="4"/>
      <c r="J85" s="4"/>
      <c r="K85" s="3"/>
      <c r="L85" s="54" t="s">
        <v>171</v>
      </c>
      <c r="M85" s="58" t="s">
        <v>117</v>
      </c>
      <c r="N85" s="145"/>
      <c r="O85" s="145"/>
      <c r="Q85" s="96">
        <f>SUM(P86:P88)</f>
        <v>729861.28999999992</v>
      </c>
      <c r="R85" s="56">
        <f>+R49-Q85</f>
        <v>-729861.28999999992</v>
      </c>
      <c r="S85" s="4"/>
      <c r="T85" s="5"/>
      <c r="U85" s="5"/>
      <c r="V85" s="5"/>
      <c r="W85" s="146"/>
      <c r="X85" s="52"/>
    </row>
    <row r="86" spans="3:24" x14ac:dyDescent="0.2">
      <c r="C86" s="4"/>
      <c r="D86" s="144"/>
      <c r="E86" s="4"/>
      <c r="F86" s="4"/>
      <c r="G86" s="4"/>
      <c r="H86" s="34"/>
      <c r="I86" s="4"/>
      <c r="J86" s="4"/>
      <c r="K86" s="3"/>
      <c r="L86" s="52" t="s">
        <v>172</v>
      </c>
      <c r="M86" s="99" t="s">
        <v>120</v>
      </c>
      <c r="N86" s="100">
        <v>1282.47</v>
      </c>
      <c r="O86" s="100"/>
      <c r="P86" s="55">
        <f>-O86+N86</f>
        <v>1282.47</v>
      </c>
      <c r="S86" s="4"/>
      <c r="T86" s="5"/>
      <c r="U86" s="4"/>
      <c r="V86" s="4"/>
      <c r="W86" s="147"/>
      <c r="X86" s="52"/>
    </row>
    <row r="87" spans="3:24" x14ac:dyDescent="0.2">
      <c r="C87" s="4"/>
      <c r="D87" s="144"/>
      <c r="E87" s="4"/>
      <c r="F87" s="4"/>
      <c r="G87" s="4"/>
      <c r="H87" s="34"/>
      <c r="I87" s="4"/>
      <c r="J87" s="4"/>
      <c r="K87" s="3"/>
      <c r="L87" s="52" t="s">
        <v>173</v>
      </c>
      <c r="M87" s="99" t="s">
        <v>123</v>
      </c>
      <c r="N87" s="100">
        <v>640713.56999999995</v>
      </c>
      <c r="O87" s="100">
        <v>74198.98</v>
      </c>
      <c r="P87" s="103">
        <f>-O87+N87</f>
        <v>566514.59</v>
      </c>
      <c r="S87" s="4"/>
      <c r="T87" s="5"/>
      <c r="U87" s="5"/>
      <c r="V87" s="5"/>
      <c r="W87" s="146"/>
      <c r="X87" s="52"/>
    </row>
    <row r="88" spans="3:24" x14ac:dyDescent="0.2">
      <c r="C88" s="4"/>
      <c r="D88" s="144"/>
      <c r="E88" s="4"/>
      <c r="F88" s="4"/>
      <c r="G88" s="4"/>
      <c r="H88" s="34"/>
      <c r="I88" s="4"/>
      <c r="J88" s="4"/>
      <c r="K88" s="3"/>
      <c r="L88" s="52" t="s">
        <v>174</v>
      </c>
      <c r="M88" s="99" t="s">
        <v>125</v>
      </c>
      <c r="N88" s="100">
        <v>167264.23000000001</v>
      </c>
      <c r="O88" s="100">
        <v>5200</v>
      </c>
      <c r="P88" s="60">
        <f>-O88+N88</f>
        <v>162064.23000000001</v>
      </c>
      <c r="S88" s="4"/>
      <c r="T88" s="5"/>
      <c r="U88" s="5"/>
      <c r="V88" s="5"/>
      <c r="W88" s="93"/>
      <c r="X88" s="52"/>
    </row>
    <row r="89" spans="3:24" x14ac:dyDescent="0.2">
      <c r="C89" s="4"/>
      <c r="D89" s="144"/>
      <c r="E89" s="4"/>
      <c r="F89" s="4"/>
      <c r="G89" s="4"/>
      <c r="H89" s="34"/>
      <c r="I89" s="4"/>
      <c r="J89" s="4"/>
      <c r="K89" s="3"/>
      <c r="L89" s="54" t="s">
        <v>175</v>
      </c>
      <c r="M89" s="58" t="s">
        <v>130</v>
      </c>
      <c r="N89" s="145"/>
      <c r="O89" s="145"/>
      <c r="Q89" s="115">
        <f>SUM(P90:P93)</f>
        <v>124059.9</v>
      </c>
      <c r="R89" s="116">
        <f>+R47-Q89</f>
        <v>-124059.9</v>
      </c>
      <c r="S89" s="4"/>
      <c r="T89" s="5"/>
      <c r="U89" s="5"/>
      <c r="V89" s="5"/>
      <c r="W89" s="146"/>
      <c r="X89" s="52"/>
    </row>
    <row r="90" spans="3:24" x14ac:dyDescent="0.2">
      <c r="C90" s="4"/>
      <c r="D90" s="144"/>
      <c r="E90" s="4"/>
      <c r="F90" s="4"/>
      <c r="G90" s="4"/>
      <c r="H90" s="34"/>
      <c r="I90" s="4"/>
      <c r="J90" s="4"/>
      <c r="K90" s="3"/>
      <c r="L90" s="52" t="s">
        <v>176</v>
      </c>
      <c r="M90" s="99" t="s">
        <v>133</v>
      </c>
      <c r="N90" s="100">
        <v>3230.68</v>
      </c>
      <c r="O90" s="100"/>
      <c r="P90" s="55">
        <f>-O90+N90</f>
        <v>3230.68</v>
      </c>
      <c r="S90" s="4"/>
      <c r="T90" s="5"/>
      <c r="U90" s="5"/>
      <c r="V90" s="5"/>
      <c r="W90" s="146"/>
      <c r="X90" s="52"/>
    </row>
    <row r="91" spans="3:24" x14ac:dyDescent="0.2">
      <c r="C91" s="4"/>
      <c r="D91" s="144"/>
      <c r="E91" s="4"/>
      <c r="F91" s="4"/>
      <c r="G91" s="4"/>
      <c r="H91" s="34"/>
      <c r="I91" s="4"/>
      <c r="J91" s="4"/>
      <c r="K91" s="3"/>
      <c r="L91" s="52" t="s">
        <v>177</v>
      </c>
      <c r="M91" s="99" t="s">
        <v>68</v>
      </c>
      <c r="N91" s="100">
        <v>169605.6</v>
      </c>
      <c r="O91" s="100">
        <v>48776.38</v>
      </c>
      <c r="P91" s="103">
        <f>-O91+N91</f>
        <v>120829.22</v>
      </c>
      <c r="S91" s="4"/>
      <c r="T91" s="5"/>
      <c r="U91" s="5"/>
      <c r="V91" s="5"/>
      <c r="W91" s="93"/>
      <c r="X91" s="52"/>
    </row>
    <row r="92" spans="3:24" x14ac:dyDescent="0.2">
      <c r="C92" s="4"/>
      <c r="D92" s="144"/>
      <c r="E92" s="4"/>
      <c r="F92" s="4"/>
      <c r="G92" s="4"/>
      <c r="H92" s="34"/>
      <c r="I92" s="4"/>
      <c r="J92" s="4"/>
      <c r="K92" s="3"/>
      <c r="L92" s="52" t="s">
        <v>178</v>
      </c>
      <c r="M92" s="99" t="s">
        <v>136</v>
      </c>
      <c r="N92" s="100"/>
      <c r="O92" s="100"/>
      <c r="P92" s="60">
        <f>-O92+N92</f>
        <v>0</v>
      </c>
      <c r="S92" s="4"/>
      <c r="T92" s="5"/>
      <c r="U92" s="5"/>
      <c r="V92" s="5"/>
      <c r="W92" s="93"/>
      <c r="X92" s="52"/>
    </row>
    <row r="93" spans="3:24" x14ac:dyDescent="0.2">
      <c r="C93" s="4"/>
      <c r="D93" s="144"/>
      <c r="E93" s="4"/>
      <c r="F93" s="4"/>
      <c r="G93" s="4"/>
      <c r="H93" s="34"/>
      <c r="I93" s="4"/>
      <c r="J93" s="4"/>
      <c r="K93" s="3"/>
      <c r="L93" s="52" t="s">
        <v>137</v>
      </c>
      <c r="M93" s="99" t="s">
        <v>138</v>
      </c>
      <c r="N93" s="32"/>
      <c r="O93" s="32"/>
      <c r="P93" s="55">
        <f>-O93</f>
        <v>0</v>
      </c>
      <c r="S93" s="4"/>
      <c r="T93" s="5"/>
      <c r="U93" s="5"/>
      <c r="V93" s="5"/>
      <c r="W93" s="93"/>
      <c r="X93" s="52"/>
    </row>
    <row r="94" spans="3:24" x14ac:dyDescent="0.2">
      <c r="C94" s="4"/>
      <c r="D94" s="144"/>
      <c r="E94" s="4"/>
      <c r="F94" s="4"/>
      <c r="G94" s="4"/>
      <c r="H94" s="34"/>
      <c r="I94" s="4"/>
      <c r="J94" s="4"/>
      <c r="K94" s="3"/>
      <c r="L94" s="54" t="s">
        <v>179</v>
      </c>
      <c r="M94" s="58" t="s">
        <v>140</v>
      </c>
      <c r="N94" s="140"/>
      <c r="O94" s="140"/>
      <c r="Q94" s="115">
        <f>SUM(P95:P97)</f>
        <v>170325.69</v>
      </c>
      <c r="R94" s="56">
        <f>+R50-Q94</f>
        <v>-170325.69</v>
      </c>
      <c r="S94" s="4"/>
      <c r="T94" s="5"/>
      <c r="U94" s="5"/>
      <c r="V94" s="5"/>
      <c r="W94" s="93"/>
      <c r="X94" s="52"/>
    </row>
    <row r="95" spans="3:24" x14ac:dyDescent="0.2">
      <c r="C95" s="4"/>
      <c r="D95" s="144"/>
      <c r="E95" s="4"/>
      <c r="F95" s="4"/>
      <c r="G95" s="4"/>
      <c r="H95" s="34"/>
      <c r="I95" s="4"/>
      <c r="J95" s="4"/>
      <c r="K95" s="3"/>
      <c r="L95" s="52" t="s">
        <v>180</v>
      </c>
      <c r="M95" s="99" t="s">
        <v>34</v>
      </c>
      <c r="N95" s="100">
        <v>31988.65</v>
      </c>
      <c r="O95" s="100"/>
      <c r="P95" s="55">
        <f>-O95+N95</f>
        <v>31988.65</v>
      </c>
      <c r="S95" s="4"/>
      <c r="T95" s="5"/>
      <c r="U95" s="5"/>
      <c r="V95" s="5"/>
      <c r="W95" s="93"/>
      <c r="X95" s="52"/>
    </row>
    <row r="96" spans="3:24" x14ac:dyDescent="0.2">
      <c r="C96" s="4"/>
      <c r="D96" s="144"/>
      <c r="E96" s="4"/>
      <c r="F96" s="4"/>
      <c r="G96" s="4"/>
      <c r="H96" s="34"/>
      <c r="I96" s="4"/>
      <c r="J96" s="4"/>
      <c r="K96" s="3"/>
      <c r="L96" s="52" t="s">
        <v>181</v>
      </c>
      <c r="M96" s="99" t="s">
        <v>73</v>
      </c>
      <c r="N96" s="100">
        <v>124693.71</v>
      </c>
      <c r="O96" s="100">
        <v>238.98</v>
      </c>
      <c r="P96" s="103">
        <f>-O96+N96</f>
        <v>124454.73000000001</v>
      </c>
      <c r="S96" s="4"/>
      <c r="T96" s="5"/>
      <c r="U96" s="5"/>
      <c r="V96" s="5"/>
      <c r="W96" s="93"/>
      <c r="X96" s="52"/>
    </row>
    <row r="97" spans="3:23" x14ac:dyDescent="0.2">
      <c r="C97" s="4"/>
      <c r="D97" s="144"/>
      <c r="E97" s="4"/>
      <c r="F97" s="4"/>
      <c r="G97" s="4"/>
      <c r="H97" s="34"/>
      <c r="I97" s="4"/>
      <c r="J97" s="4"/>
      <c r="K97" s="3"/>
      <c r="L97" s="52" t="s">
        <v>182</v>
      </c>
      <c r="M97" s="99" t="s">
        <v>47</v>
      </c>
      <c r="N97" s="100">
        <v>13882.31</v>
      </c>
      <c r="O97" s="100"/>
      <c r="P97" s="60">
        <f>-O97+N97</f>
        <v>13882.31</v>
      </c>
      <c r="S97" s="4"/>
      <c r="T97" s="5"/>
      <c r="U97" s="5"/>
      <c r="V97" s="5"/>
      <c r="W97" s="5"/>
    </row>
    <row r="98" spans="3:23" x14ac:dyDescent="0.2">
      <c r="C98" s="4"/>
      <c r="D98" s="144"/>
      <c r="E98" s="4"/>
      <c r="F98" s="4"/>
      <c r="G98" s="4"/>
      <c r="H98" s="34"/>
      <c r="I98" s="4"/>
      <c r="J98" s="4"/>
      <c r="K98" s="3"/>
      <c r="L98" s="52"/>
      <c r="M98" s="99"/>
      <c r="N98" s="104"/>
      <c r="O98" s="104"/>
      <c r="P98" s="148"/>
      <c r="S98" s="4"/>
      <c r="T98" s="5"/>
      <c r="U98" s="5"/>
      <c r="V98" s="5"/>
      <c r="W98" s="5"/>
    </row>
    <row r="99" spans="3:23" x14ac:dyDescent="0.2">
      <c r="C99" s="4"/>
      <c r="D99" s="144"/>
      <c r="E99" s="4"/>
      <c r="F99" s="4"/>
      <c r="G99" s="4"/>
      <c r="H99" s="34"/>
      <c r="I99" s="4"/>
      <c r="J99" s="4"/>
      <c r="K99" s="3"/>
      <c r="L99" s="54" t="s">
        <v>183</v>
      </c>
      <c r="M99" s="58" t="s">
        <v>148</v>
      </c>
      <c r="N99" s="145"/>
      <c r="O99" s="145"/>
      <c r="Q99" s="115">
        <f>SUM(P100)</f>
        <v>14886.56</v>
      </c>
      <c r="S99" s="4"/>
      <c r="T99" s="5"/>
      <c r="U99" s="5"/>
      <c r="V99" s="5"/>
      <c r="W99" s="5"/>
    </row>
    <row r="100" spans="3:23" x14ac:dyDescent="0.2">
      <c r="C100" s="4"/>
      <c r="D100" s="144"/>
      <c r="E100" s="4"/>
      <c r="F100" s="4"/>
      <c r="G100" s="4"/>
      <c r="H100" s="34"/>
      <c r="I100" s="4"/>
      <c r="J100" s="4"/>
      <c r="K100" s="3"/>
      <c r="L100" s="52" t="s">
        <v>184</v>
      </c>
      <c r="M100" s="99" t="s">
        <v>39</v>
      </c>
      <c r="N100" s="104">
        <v>14886.56</v>
      </c>
      <c r="O100" s="100"/>
      <c r="P100" s="55">
        <f>-O100+N100</f>
        <v>14886.56</v>
      </c>
      <c r="S100" s="4"/>
      <c r="T100" s="5"/>
      <c r="U100" s="5"/>
      <c r="V100" s="5"/>
      <c r="W100" s="5"/>
    </row>
    <row r="101" spans="3:23" x14ac:dyDescent="0.2">
      <c r="C101" s="4"/>
      <c r="D101" s="144"/>
      <c r="E101" s="4"/>
      <c r="F101" s="4"/>
      <c r="G101" s="4"/>
      <c r="H101" s="34"/>
      <c r="I101" s="4"/>
      <c r="J101" s="4"/>
      <c r="K101" s="3"/>
      <c r="L101" s="52" t="s">
        <v>185</v>
      </c>
      <c r="M101" s="99" t="s">
        <v>76</v>
      </c>
      <c r="N101" s="104">
        <v>9515.0400000000009</v>
      </c>
      <c r="O101" s="104"/>
      <c r="P101" s="103">
        <f>-O101+N101</f>
        <v>9515.0400000000009</v>
      </c>
      <c r="S101" s="4"/>
      <c r="T101" s="5"/>
      <c r="U101" s="5"/>
      <c r="V101" s="5"/>
      <c r="W101" s="5"/>
    </row>
    <row r="102" spans="3:23" x14ac:dyDescent="0.2">
      <c r="C102" s="4"/>
      <c r="D102" s="144"/>
      <c r="E102" s="4"/>
      <c r="F102" s="4"/>
      <c r="G102" s="4"/>
      <c r="H102" s="34"/>
      <c r="I102" s="4"/>
      <c r="J102" s="4"/>
      <c r="K102" s="3"/>
      <c r="L102" s="52" t="s">
        <v>201</v>
      </c>
      <c r="M102" s="99"/>
      <c r="N102" s="104"/>
      <c r="O102" s="104"/>
      <c r="P102" s="128">
        <f>+N102</f>
        <v>0</v>
      </c>
      <c r="S102" s="4"/>
      <c r="T102" s="5"/>
      <c r="U102" s="4"/>
      <c r="V102" s="4"/>
      <c r="W102" s="4"/>
    </row>
    <row r="103" spans="3:23" x14ac:dyDescent="0.2">
      <c r="C103" s="4"/>
      <c r="D103" s="144"/>
      <c r="E103" s="4"/>
      <c r="F103" s="4"/>
      <c r="G103" s="4"/>
      <c r="H103" s="34"/>
      <c r="I103" s="4"/>
      <c r="J103" s="4"/>
      <c r="K103" s="3"/>
      <c r="L103" s="54" t="s">
        <v>186</v>
      </c>
      <c r="M103" s="58" t="s">
        <v>152</v>
      </c>
      <c r="N103" s="145"/>
      <c r="O103" s="145"/>
      <c r="P103" s="148"/>
      <c r="Q103" s="115">
        <f>SUM(P104:P106)</f>
        <v>0</v>
      </c>
      <c r="S103" s="4"/>
      <c r="T103" s="5"/>
      <c r="U103" s="5"/>
      <c r="V103" s="5"/>
      <c r="W103" s="5"/>
    </row>
    <row r="104" spans="3:23" x14ac:dyDescent="0.2">
      <c r="C104" s="4"/>
      <c r="D104" s="144"/>
      <c r="E104" s="4"/>
      <c r="F104" s="4"/>
      <c r="G104" s="4"/>
      <c r="H104" s="34"/>
      <c r="I104" s="4"/>
      <c r="J104" s="4"/>
      <c r="K104" s="3"/>
      <c r="L104" s="52" t="s">
        <v>187</v>
      </c>
      <c r="M104" s="99" t="s">
        <v>188</v>
      </c>
      <c r="N104" s="111"/>
      <c r="O104" s="111"/>
      <c r="P104" s="55">
        <f>-O104+N104</f>
        <v>0</v>
      </c>
      <c r="S104" s="4"/>
      <c r="T104" s="5"/>
      <c r="U104" s="4"/>
      <c r="V104" s="4"/>
      <c r="W104" s="4"/>
    </row>
    <row r="105" spans="3:23" x14ac:dyDescent="0.2">
      <c r="C105" s="4"/>
      <c r="D105" s="144"/>
      <c r="E105" s="4"/>
      <c r="F105" s="4"/>
      <c r="G105" s="4"/>
      <c r="H105" s="34"/>
      <c r="I105" s="4"/>
      <c r="J105" s="4"/>
      <c r="K105" s="3"/>
      <c r="L105" s="4" t="s">
        <v>189</v>
      </c>
      <c r="M105" s="4" t="s">
        <v>190</v>
      </c>
      <c r="N105" s="111"/>
      <c r="O105" s="104"/>
      <c r="P105" s="127">
        <f>-O105+N105</f>
        <v>0</v>
      </c>
      <c r="S105" s="4"/>
      <c r="T105" s="5"/>
      <c r="U105" s="4"/>
      <c r="V105" s="4"/>
      <c r="W105" s="4"/>
    </row>
    <row r="106" spans="3:23" x14ac:dyDescent="0.2">
      <c r="C106" s="4"/>
      <c r="D106" s="144"/>
      <c r="E106" s="4"/>
      <c r="F106" s="4"/>
      <c r="G106" s="4"/>
      <c r="H106" s="34"/>
      <c r="I106" s="4"/>
      <c r="J106" s="4"/>
      <c r="K106" s="3"/>
      <c r="L106" s="4" t="s">
        <v>191</v>
      </c>
      <c r="M106" s="4" t="s">
        <v>192</v>
      </c>
      <c r="N106" s="111"/>
      <c r="O106" s="104"/>
      <c r="P106" s="128">
        <f>-O106+N106</f>
        <v>0</v>
      </c>
      <c r="S106" s="4"/>
      <c r="T106" s="5"/>
      <c r="U106" s="4"/>
      <c r="V106" s="4"/>
      <c r="W106" s="4"/>
    </row>
    <row r="107" spans="3:23" x14ac:dyDescent="0.2">
      <c r="C107" s="4"/>
      <c r="D107" s="144"/>
      <c r="E107" s="4"/>
      <c r="F107" s="4"/>
      <c r="G107" s="4"/>
      <c r="H107" s="34"/>
      <c r="I107" s="4"/>
      <c r="J107" s="4"/>
      <c r="K107" s="3"/>
      <c r="L107" s="52"/>
      <c r="M107" s="99"/>
      <c r="N107" s="104"/>
      <c r="O107" s="104"/>
      <c r="P107" s="148"/>
      <c r="S107" s="4"/>
      <c r="T107" s="5"/>
      <c r="U107" s="4"/>
      <c r="V107" s="4"/>
      <c r="W107" s="4"/>
    </row>
    <row r="108" spans="3:23" x14ac:dyDescent="0.2">
      <c r="C108" s="4"/>
      <c r="D108" s="144"/>
      <c r="E108" s="4"/>
      <c r="F108" s="4"/>
      <c r="G108" s="4"/>
      <c r="H108" s="34"/>
      <c r="I108" s="4"/>
      <c r="J108" s="4"/>
      <c r="K108" s="3"/>
      <c r="L108" s="52"/>
      <c r="M108" s="99"/>
      <c r="N108" s="104"/>
      <c r="O108" s="104"/>
      <c r="P108" s="148"/>
      <c r="S108" s="4"/>
      <c r="T108" s="5"/>
      <c r="U108" s="4"/>
      <c r="V108" s="4"/>
      <c r="W108" s="4"/>
    </row>
    <row r="109" spans="3:23" x14ac:dyDescent="0.2">
      <c r="C109" s="4"/>
      <c r="D109" s="144"/>
      <c r="E109" s="4"/>
      <c r="F109" s="4"/>
      <c r="G109" s="4"/>
      <c r="H109" s="34"/>
      <c r="I109" s="4"/>
      <c r="J109" s="4"/>
      <c r="K109" s="3"/>
      <c r="L109" s="54" t="s">
        <v>193</v>
      </c>
      <c r="M109" s="58" t="s">
        <v>194</v>
      </c>
      <c r="N109" s="145"/>
      <c r="O109" s="145"/>
      <c r="Q109" s="115">
        <f>SUM(P110)</f>
        <v>59516.92</v>
      </c>
      <c r="S109" s="4"/>
      <c r="T109" s="5"/>
      <c r="U109" s="4"/>
      <c r="V109" s="4"/>
      <c r="W109" s="4"/>
    </row>
    <row r="110" spans="3:23" x14ac:dyDescent="0.2">
      <c r="C110" s="4"/>
      <c r="D110" s="144"/>
      <c r="E110" s="4"/>
      <c r="F110" s="4"/>
      <c r="G110" s="4"/>
      <c r="H110" s="34"/>
      <c r="I110" s="4"/>
      <c r="J110" s="4"/>
      <c r="K110" s="3"/>
      <c r="L110" s="52" t="s">
        <v>195</v>
      </c>
      <c r="M110" s="99" t="s">
        <v>196</v>
      </c>
      <c r="N110" s="100">
        <v>59516.92</v>
      </c>
      <c r="O110" s="111"/>
      <c r="P110" s="55">
        <f>-O110+N110</f>
        <v>59516.92</v>
      </c>
      <c r="S110" s="4"/>
      <c r="T110" s="5"/>
      <c r="U110" s="4"/>
      <c r="V110" s="4"/>
      <c r="W110" s="4"/>
    </row>
    <row r="111" spans="3:23" x14ac:dyDescent="0.2">
      <c r="C111" s="4"/>
      <c r="D111" s="144"/>
      <c r="E111" s="4"/>
      <c r="F111" s="4"/>
      <c r="G111" s="4"/>
      <c r="H111" s="34"/>
      <c r="I111" s="4"/>
      <c r="J111" s="4"/>
      <c r="K111" s="3"/>
      <c r="L111" s="52"/>
      <c r="M111" s="99"/>
      <c r="N111" s="104"/>
      <c r="O111" s="104"/>
      <c r="P111" s="61"/>
      <c r="Q111" s="125"/>
      <c r="S111" s="4"/>
      <c r="T111" s="5"/>
      <c r="U111" s="4"/>
      <c r="V111" s="4"/>
      <c r="W111" s="4"/>
    </row>
    <row r="112" spans="3:23" x14ac:dyDescent="0.2">
      <c r="C112" s="4"/>
      <c r="D112" s="144"/>
      <c r="E112" s="4"/>
      <c r="F112" s="4"/>
      <c r="G112" s="4"/>
      <c r="H112" s="34"/>
      <c r="I112" s="4"/>
      <c r="J112" s="4"/>
      <c r="K112" s="3"/>
      <c r="L112" s="54" t="s">
        <v>128</v>
      </c>
      <c r="M112" s="4" t="s">
        <v>197</v>
      </c>
      <c r="N112" s="100">
        <v>1607633.03</v>
      </c>
      <c r="O112" s="100">
        <v>1615378.62</v>
      </c>
      <c r="P112" s="129">
        <f>+N112+N113-O112-O113</f>
        <v>-21140.4200000001</v>
      </c>
      <c r="Q112" s="125"/>
      <c r="S112" s="4"/>
      <c r="T112" s="5"/>
      <c r="U112" s="4"/>
      <c r="V112" s="4"/>
      <c r="W112" s="4"/>
    </row>
    <row r="113" spans="2:20" x14ac:dyDescent="0.2">
      <c r="B113" s="4"/>
      <c r="C113" s="4"/>
      <c r="D113" s="144"/>
      <c r="E113" s="4"/>
      <c r="F113" s="4"/>
      <c r="G113" s="4"/>
      <c r="H113" s="34"/>
      <c r="I113" s="4"/>
      <c r="J113" s="4"/>
      <c r="K113" s="3"/>
      <c r="L113" s="54" t="s">
        <v>131</v>
      </c>
      <c r="M113" s="4" t="s">
        <v>198</v>
      </c>
      <c r="N113" s="100">
        <v>257768.76</v>
      </c>
      <c r="O113" s="100">
        <v>271163.59000000003</v>
      </c>
      <c r="P113" s="129"/>
      <c r="Q113" s="125"/>
      <c r="S113" s="4"/>
      <c r="T113" s="5"/>
    </row>
    <row r="114" spans="2:20" x14ac:dyDescent="0.2">
      <c r="B114" s="4"/>
      <c r="C114" s="4"/>
      <c r="D114" s="4"/>
      <c r="E114" s="4"/>
      <c r="F114" s="4"/>
      <c r="G114" s="4"/>
      <c r="H114" s="34"/>
      <c r="I114" s="4"/>
      <c r="J114" s="4"/>
      <c r="K114" s="3"/>
      <c r="L114" s="52"/>
      <c r="M114" s="99"/>
      <c r="N114" s="32"/>
      <c r="O114" s="32"/>
      <c r="P114" s="61"/>
      <c r="Q114" s="132"/>
      <c r="S114" s="4"/>
      <c r="T114" s="5"/>
    </row>
    <row r="115" spans="2:20" x14ac:dyDescent="0.2">
      <c r="B115" s="4"/>
      <c r="C115" s="4"/>
      <c r="D115" s="4"/>
      <c r="E115" s="4"/>
      <c r="F115" s="4"/>
      <c r="G115" s="4"/>
      <c r="H115" s="34"/>
      <c r="I115" s="4"/>
      <c r="J115" s="4"/>
      <c r="K115" s="3"/>
      <c r="L115" s="52"/>
      <c r="M115" s="4" t="s">
        <v>161</v>
      </c>
      <c r="N115" s="149">
        <f>SUM(N77:N113)</f>
        <v>3754561.87</v>
      </c>
      <c r="O115" s="149">
        <f>SUM(O77:O113)</f>
        <v>2037002.0800000003</v>
      </c>
      <c r="P115" s="131">
        <f>+O115-N115+P112</f>
        <v>-1738700.21</v>
      </c>
      <c r="Q115" s="61"/>
      <c r="S115" s="4"/>
      <c r="T115" s="5"/>
    </row>
    <row r="116" spans="2:20" x14ac:dyDescent="0.2">
      <c r="B116" s="4"/>
      <c r="C116" s="4"/>
      <c r="D116" s="4"/>
      <c r="E116" s="4"/>
      <c r="F116" s="4"/>
      <c r="G116" s="4"/>
      <c r="H116" s="34"/>
      <c r="I116" s="4"/>
      <c r="J116" s="4"/>
      <c r="K116" s="3"/>
      <c r="L116" s="52"/>
      <c r="M116" s="4"/>
      <c r="N116" s="4"/>
      <c r="O116" s="4"/>
      <c r="P116" s="56">
        <f>+P115+G29</f>
        <v>0</v>
      </c>
      <c r="Q116" s="132"/>
      <c r="S116" s="4"/>
      <c r="T116" s="5"/>
    </row>
    <row r="117" spans="2:20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52"/>
      <c r="M117" s="4"/>
      <c r="N117" s="57"/>
      <c r="O117" s="4"/>
      <c r="R117" s="4"/>
      <c r="S117" s="4"/>
      <c r="T117" s="5"/>
    </row>
    <row r="118" spans="2:20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4"/>
      <c r="M118" s="4"/>
      <c r="N118" s="57"/>
      <c r="O118" s="57"/>
      <c r="R118" s="4"/>
      <c r="S118" s="4"/>
      <c r="T118" s="5"/>
    </row>
    <row r="119" spans="2:20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4"/>
      <c r="M119" s="4"/>
      <c r="N119" s="5"/>
      <c r="O119" s="5"/>
      <c r="R119" s="4"/>
      <c r="S119" s="4"/>
      <c r="T119" s="5"/>
    </row>
    <row r="120" spans="2:20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4"/>
      <c r="M120" s="4"/>
      <c r="N120" s="32"/>
      <c r="O120" s="32"/>
      <c r="R120" s="4"/>
      <c r="S120" s="4"/>
      <c r="T120" s="5"/>
    </row>
    <row r="121" spans="2:20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4"/>
      <c r="M121" s="4"/>
      <c r="N121" s="4"/>
      <c r="O121" s="57"/>
      <c r="P121" s="56"/>
      <c r="R121" s="4"/>
      <c r="S121" s="4"/>
      <c r="T121" s="5"/>
    </row>
    <row r="122" spans="2:20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4"/>
      <c r="M122" s="4"/>
      <c r="N122" s="4"/>
      <c r="O122" s="4"/>
      <c r="R122" s="4"/>
      <c r="S122" s="4"/>
      <c r="T122" s="5"/>
    </row>
    <row r="123" spans="2:20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4"/>
      <c r="M123" s="4"/>
      <c r="N123" s="5"/>
      <c r="O123" s="5"/>
      <c r="R123" s="4"/>
      <c r="S123" s="4"/>
      <c r="T123" s="5"/>
    </row>
    <row r="124" spans="2:20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4"/>
      <c r="M124" s="4"/>
      <c r="N124" s="5"/>
      <c r="O124" s="5"/>
      <c r="R124" s="4"/>
      <c r="S124" s="4"/>
      <c r="T124" s="5"/>
    </row>
    <row r="125" spans="2:20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4"/>
      <c r="M125" s="4"/>
      <c r="N125" s="4"/>
      <c r="O125" s="4"/>
      <c r="P125" s="4"/>
      <c r="Q125" s="4"/>
      <c r="R125" s="4"/>
      <c r="S125" s="4"/>
      <c r="T125" s="5"/>
    </row>
    <row r="126" spans="2:20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4"/>
      <c r="M126" s="4"/>
      <c r="N126" s="5"/>
      <c r="O126" s="4"/>
      <c r="P126" s="4"/>
      <c r="Q126" s="4"/>
      <c r="R126" s="4"/>
      <c r="S126" s="4"/>
      <c r="T126" s="5"/>
    </row>
    <row r="127" spans="2:20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4"/>
      <c r="M127" s="4"/>
      <c r="N127" s="4"/>
      <c r="O127" s="4"/>
      <c r="P127" s="4"/>
      <c r="Q127" s="4"/>
      <c r="R127" s="4"/>
      <c r="S127" s="4"/>
      <c r="T127" s="5"/>
    </row>
    <row r="128" spans="2:20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4"/>
      <c r="M128" s="4"/>
      <c r="N128" s="4"/>
      <c r="O128" s="4"/>
      <c r="P128" s="4"/>
      <c r="Q128" s="4"/>
      <c r="R128" s="4"/>
      <c r="S128" s="4"/>
      <c r="T128" s="5"/>
    </row>
    <row r="129" spans="12:20" s="6" customFormat="1" x14ac:dyDescent="0.2">
      <c r="L129" s="4"/>
      <c r="M129" s="4"/>
      <c r="N129" s="4"/>
      <c r="O129" s="4"/>
      <c r="P129" s="4"/>
      <c r="Q129" s="4"/>
      <c r="R129" s="4"/>
      <c r="S129" s="4"/>
      <c r="T129" s="5"/>
    </row>
    <row r="130" spans="12:20" s="6" customFormat="1" x14ac:dyDescent="0.2">
      <c r="T130" s="5"/>
    </row>
    <row r="131" spans="12:20" s="6" customFormat="1" x14ac:dyDescent="0.2">
      <c r="T131" s="5"/>
    </row>
    <row r="132" spans="12:20" s="6" customFormat="1" x14ac:dyDescent="0.2">
      <c r="T132" s="5"/>
    </row>
    <row r="133" spans="12:20" s="6" customFormat="1" x14ac:dyDescent="0.2">
      <c r="T133" s="5"/>
    </row>
    <row r="134" spans="12:20" s="6" customFormat="1" x14ac:dyDescent="0.2">
      <c r="T134" s="5"/>
    </row>
    <row r="135" spans="12:20" s="6" customFormat="1" x14ac:dyDescent="0.2">
      <c r="T135" s="5"/>
    </row>
    <row r="136" spans="12:20" s="6" customFormat="1" x14ac:dyDescent="0.2">
      <c r="T136" s="5"/>
    </row>
    <row r="137" spans="12:20" s="6" customFormat="1" x14ac:dyDescent="0.2">
      <c r="T137" s="5"/>
    </row>
    <row r="138" spans="12:20" s="6" customFormat="1" x14ac:dyDescent="0.2">
      <c r="T138" s="5"/>
    </row>
    <row r="139" spans="12:20" s="6" customFormat="1" x14ac:dyDescent="0.2">
      <c r="T139" s="5"/>
    </row>
    <row r="140" spans="12:20" s="6" customFormat="1" x14ac:dyDescent="0.2">
      <c r="T140" s="5"/>
    </row>
    <row r="141" spans="12:20" s="6" customFormat="1" x14ac:dyDescent="0.2">
      <c r="T141" s="5"/>
    </row>
    <row r="142" spans="12:20" s="6" customFormat="1" x14ac:dyDescent="0.2">
      <c r="T142" s="5"/>
    </row>
    <row r="143" spans="12:20" s="6" customFormat="1" x14ac:dyDescent="0.2">
      <c r="T143" s="5"/>
    </row>
    <row r="144" spans="12:20" s="6" customFormat="1" x14ac:dyDescent="0.2">
      <c r="T144" s="5"/>
    </row>
    <row r="145" spans="20:20" s="6" customFormat="1" x14ac:dyDescent="0.2">
      <c r="T145" s="5"/>
    </row>
    <row r="146" spans="20:20" s="6" customFormat="1" x14ac:dyDescent="0.2">
      <c r="T146" s="5"/>
    </row>
    <row r="147" spans="20:20" s="6" customFormat="1" x14ac:dyDescent="0.2">
      <c r="T147" s="5"/>
    </row>
    <row r="148" spans="20:20" s="6" customFormat="1" x14ac:dyDescent="0.2">
      <c r="T148" s="5"/>
    </row>
    <row r="149" spans="20:20" s="6" customFormat="1" x14ac:dyDescent="0.2">
      <c r="T149" s="5"/>
    </row>
    <row r="150" spans="20:20" s="6" customFormat="1" x14ac:dyDescent="0.2">
      <c r="T150" s="5"/>
    </row>
    <row r="151" spans="20:20" s="6" customFormat="1" x14ac:dyDescent="0.2">
      <c r="T151" s="5"/>
    </row>
    <row r="152" spans="20:20" s="6" customFormat="1" x14ac:dyDescent="0.2">
      <c r="T152" s="5"/>
    </row>
    <row r="153" spans="20:20" s="6" customFormat="1" x14ac:dyDescent="0.2">
      <c r="T153" s="5"/>
    </row>
    <row r="154" spans="20:20" s="6" customFormat="1" x14ac:dyDescent="0.2">
      <c r="T154" s="5"/>
    </row>
    <row r="155" spans="20:20" s="6" customFormat="1" x14ac:dyDescent="0.2">
      <c r="T155" s="5"/>
    </row>
    <row r="156" spans="20:20" s="6" customFormat="1" x14ac:dyDescent="0.2">
      <c r="T156" s="5"/>
    </row>
    <row r="157" spans="20:20" s="6" customFormat="1" x14ac:dyDescent="0.2">
      <c r="T157" s="5"/>
    </row>
    <row r="158" spans="20:20" s="6" customFormat="1" x14ac:dyDescent="0.2">
      <c r="T158" s="5"/>
    </row>
    <row r="159" spans="20:20" s="6" customFormat="1" x14ac:dyDescent="0.2">
      <c r="T159" s="5"/>
    </row>
    <row r="160" spans="20:20" s="6" customFormat="1" x14ac:dyDescent="0.2">
      <c r="T160" s="5"/>
    </row>
    <row r="161" spans="20:20" s="6" customFormat="1" x14ac:dyDescent="0.2">
      <c r="T161" s="5"/>
    </row>
    <row r="162" spans="20:20" s="6" customFormat="1" x14ac:dyDescent="0.2">
      <c r="T162" s="5"/>
    </row>
    <row r="163" spans="20:20" s="6" customFormat="1" x14ac:dyDescent="0.2">
      <c r="T163" s="5"/>
    </row>
    <row r="164" spans="20:20" s="6" customFormat="1" x14ac:dyDescent="0.2">
      <c r="T164" s="5"/>
    </row>
    <row r="165" spans="20:20" s="6" customFormat="1" x14ac:dyDescent="0.2">
      <c r="T165" s="5"/>
    </row>
    <row r="166" spans="20:20" s="6" customFormat="1" x14ac:dyDescent="0.2">
      <c r="T166" s="5"/>
    </row>
    <row r="167" spans="20:20" s="6" customFormat="1" x14ac:dyDescent="0.2">
      <c r="T167" s="5"/>
    </row>
    <row r="168" spans="20:20" s="6" customFormat="1" x14ac:dyDescent="0.2">
      <c r="T168" s="5"/>
    </row>
    <row r="169" spans="20:20" s="6" customFormat="1" x14ac:dyDescent="0.2">
      <c r="T169" s="5"/>
    </row>
    <row r="170" spans="20:20" s="6" customFormat="1" x14ac:dyDescent="0.2">
      <c r="T170" s="5"/>
    </row>
    <row r="171" spans="20:20" s="6" customFormat="1" x14ac:dyDescent="0.2">
      <c r="T171" s="5"/>
    </row>
    <row r="172" spans="20:20" s="6" customFormat="1" x14ac:dyDescent="0.2">
      <c r="T172" s="5"/>
    </row>
    <row r="173" spans="20:20" s="6" customFormat="1" x14ac:dyDescent="0.2">
      <c r="T173" s="5"/>
    </row>
    <row r="174" spans="20:20" s="6" customFormat="1" x14ac:dyDescent="0.2">
      <c r="T174" s="5"/>
    </row>
    <row r="175" spans="20:20" s="6" customFormat="1" x14ac:dyDescent="0.2">
      <c r="T175" s="5"/>
    </row>
    <row r="176" spans="20:20" s="6" customFormat="1" x14ac:dyDescent="0.2">
      <c r="T176" s="5"/>
    </row>
    <row r="177" spans="20:20" s="6" customFormat="1" x14ac:dyDescent="0.2">
      <c r="T177" s="5"/>
    </row>
    <row r="178" spans="20:20" s="6" customFormat="1" x14ac:dyDescent="0.2">
      <c r="T178" s="5"/>
    </row>
    <row r="179" spans="20:20" s="6" customFormat="1" x14ac:dyDescent="0.2">
      <c r="T179" s="5"/>
    </row>
    <row r="180" spans="20:20" s="6" customFormat="1" x14ac:dyDescent="0.2">
      <c r="T180" s="5"/>
    </row>
    <row r="181" spans="20:20" s="6" customFormat="1" x14ac:dyDescent="0.2">
      <c r="T181" s="5"/>
    </row>
    <row r="182" spans="20:20" s="6" customFormat="1" x14ac:dyDescent="0.2">
      <c r="T182" s="5"/>
    </row>
    <row r="183" spans="20:20" s="6" customFormat="1" x14ac:dyDescent="0.2">
      <c r="T183" s="5"/>
    </row>
    <row r="184" spans="20:20" s="6" customFormat="1" x14ac:dyDescent="0.2">
      <c r="T184" s="5"/>
    </row>
    <row r="185" spans="20:20" s="6" customFormat="1" x14ac:dyDescent="0.2">
      <c r="T185" s="5"/>
    </row>
    <row r="186" spans="20:20" s="6" customFormat="1" x14ac:dyDescent="0.2">
      <c r="T186" s="5"/>
    </row>
    <row r="187" spans="20:20" s="6" customFormat="1" x14ac:dyDescent="0.2">
      <c r="T187" s="5"/>
    </row>
    <row r="188" spans="20:20" s="6" customFormat="1" x14ac:dyDescent="0.2">
      <c r="T188" s="5"/>
    </row>
    <row r="189" spans="20:20" s="6" customFormat="1" x14ac:dyDescent="0.2">
      <c r="T189" s="5"/>
    </row>
    <row r="190" spans="20:20" s="6" customFormat="1" x14ac:dyDescent="0.2">
      <c r="T190" s="5"/>
    </row>
    <row r="191" spans="20:20" s="6" customFormat="1" x14ac:dyDescent="0.2">
      <c r="T191" s="5"/>
    </row>
    <row r="192" spans="20:20" s="6" customFormat="1" x14ac:dyDescent="0.2">
      <c r="T192" s="5"/>
    </row>
    <row r="193" spans="20:20" s="6" customFormat="1" x14ac:dyDescent="0.2">
      <c r="T193" s="5"/>
    </row>
    <row r="194" spans="20:20" s="6" customFormat="1" x14ac:dyDescent="0.2">
      <c r="T194" s="5"/>
    </row>
    <row r="195" spans="20:20" s="6" customFormat="1" x14ac:dyDescent="0.2">
      <c r="T195" s="5"/>
    </row>
    <row r="196" spans="20:20" s="6" customFormat="1" x14ac:dyDescent="0.2">
      <c r="T196" s="5"/>
    </row>
    <row r="197" spans="20:20" s="6" customFormat="1" x14ac:dyDescent="0.2">
      <c r="T197" s="5"/>
    </row>
    <row r="198" spans="20:20" s="6" customFormat="1" x14ac:dyDescent="0.2">
      <c r="T198" s="5"/>
    </row>
    <row r="199" spans="20:20" s="6" customFormat="1" x14ac:dyDescent="0.2">
      <c r="T199" s="5"/>
    </row>
    <row r="200" spans="20:20" s="6" customFormat="1" x14ac:dyDescent="0.2">
      <c r="T200" s="5"/>
    </row>
    <row r="201" spans="20:20" s="6" customFormat="1" x14ac:dyDescent="0.2">
      <c r="T201" s="5"/>
    </row>
    <row r="202" spans="20:20" s="6" customFormat="1" x14ac:dyDescent="0.2">
      <c r="T202" s="5"/>
    </row>
    <row r="203" spans="20:20" s="6" customFormat="1" x14ac:dyDescent="0.2">
      <c r="T203" s="5"/>
    </row>
    <row r="204" spans="20:20" s="6" customFormat="1" x14ac:dyDescent="0.2">
      <c r="T204" s="5"/>
    </row>
    <row r="205" spans="20:20" s="6" customFormat="1" x14ac:dyDescent="0.2">
      <c r="T205" s="5"/>
    </row>
    <row r="206" spans="20:20" s="6" customFormat="1" x14ac:dyDescent="0.2">
      <c r="T206" s="5"/>
    </row>
    <row r="207" spans="20:20" s="6" customFormat="1" x14ac:dyDescent="0.2">
      <c r="T207" s="5"/>
    </row>
    <row r="208" spans="20:20" s="6" customFormat="1" x14ac:dyDescent="0.2">
      <c r="T208" s="5"/>
    </row>
    <row r="209" spans="20:20" s="6" customFormat="1" x14ac:dyDescent="0.2">
      <c r="T209" s="5"/>
    </row>
    <row r="210" spans="20:20" s="6" customFormat="1" x14ac:dyDescent="0.2">
      <c r="T210" s="5"/>
    </row>
    <row r="211" spans="20:20" s="6" customFormat="1" x14ac:dyDescent="0.2">
      <c r="T211" s="5"/>
    </row>
    <row r="212" spans="20:20" s="6" customFormat="1" x14ac:dyDescent="0.2">
      <c r="T212" s="5"/>
    </row>
    <row r="213" spans="20:20" s="6" customFormat="1" x14ac:dyDescent="0.2">
      <c r="T213" s="5"/>
    </row>
    <row r="214" spans="20:20" s="6" customFormat="1" x14ac:dyDescent="0.2">
      <c r="T214" s="5"/>
    </row>
    <row r="215" spans="20:20" s="6" customFormat="1" x14ac:dyDescent="0.2">
      <c r="T215" s="5"/>
    </row>
    <row r="216" spans="20:20" s="6" customFormat="1" x14ac:dyDescent="0.2">
      <c r="T216" s="5"/>
    </row>
    <row r="217" spans="20:20" s="6" customFormat="1" x14ac:dyDescent="0.2">
      <c r="T217" s="5"/>
    </row>
    <row r="218" spans="20:20" s="6" customFormat="1" x14ac:dyDescent="0.2">
      <c r="T218" s="5"/>
    </row>
    <row r="219" spans="20:20" s="6" customFormat="1" x14ac:dyDescent="0.2">
      <c r="T219" s="5"/>
    </row>
    <row r="220" spans="20:20" s="6" customFormat="1" x14ac:dyDescent="0.2">
      <c r="T220" s="5"/>
    </row>
    <row r="221" spans="20:20" s="6" customFormat="1" x14ac:dyDescent="0.2">
      <c r="T221" s="5"/>
    </row>
    <row r="222" spans="20:20" s="6" customFormat="1" x14ac:dyDescent="0.2">
      <c r="T222" s="5"/>
    </row>
    <row r="223" spans="20:20" s="6" customFormat="1" x14ac:dyDescent="0.2">
      <c r="T223" s="5"/>
    </row>
    <row r="224" spans="20:20" s="6" customFormat="1" x14ac:dyDescent="0.2">
      <c r="T224" s="5"/>
    </row>
    <row r="225" spans="20:20" s="6" customFormat="1" x14ac:dyDescent="0.2">
      <c r="T225" s="5"/>
    </row>
    <row r="226" spans="20:20" s="6" customFormat="1" x14ac:dyDescent="0.2">
      <c r="T226" s="5"/>
    </row>
    <row r="227" spans="20:20" s="6" customFormat="1" x14ac:dyDescent="0.2">
      <c r="T227" s="5"/>
    </row>
    <row r="228" spans="20:20" s="6" customFormat="1" x14ac:dyDescent="0.2">
      <c r="T228" s="5"/>
    </row>
    <row r="229" spans="20:20" s="6" customFormat="1" x14ac:dyDescent="0.2">
      <c r="T229" s="5"/>
    </row>
    <row r="230" spans="20:20" s="6" customFormat="1" x14ac:dyDescent="0.2">
      <c r="T230" s="5"/>
    </row>
    <row r="231" spans="20:20" s="6" customFormat="1" x14ac:dyDescent="0.2">
      <c r="T231" s="5"/>
    </row>
    <row r="232" spans="20:20" s="6" customFormat="1" x14ac:dyDescent="0.2">
      <c r="T232" s="5"/>
    </row>
    <row r="233" spans="20:20" s="6" customFormat="1" x14ac:dyDescent="0.2">
      <c r="T233" s="5"/>
    </row>
    <row r="234" spans="20:20" s="6" customFormat="1" x14ac:dyDescent="0.2">
      <c r="T234" s="5"/>
    </row>
    <row r="235" spans="20:20" s="6" customFormat="1" x14ac:dyDescent="0.2">
      <c r="T235" s="5"/>
    </row>
    <row r="236" spans="20:20" s="6" customFormat="1" x14ac:dyDescent="0.2">
      <c r="T236" s="5"/>
    </row>
    <row r="237" spans="20:20" s="6" customFormat="1" x14ac:dyDescent="0.2">
      <c r="T237" s="5"/>
    </row>
    <row r="238" spans="20:20" s="6" customFormat="1" x14ac:dyDescent="0.2">
      <c r="T238" s="5"/>
    </row>
    <row r="239" spans="20:20" s="6" customFormat="1" x14ac:dyDescent="0.2">
      <c r="T239" s="5"/>
    </row>
    <row r="240" spans="20:20" s="6" customFormat="1" x14ac:dyDescent="0.2">
      <c r="T240" s="5"/>
    </row>
    <row r="241" spans="20:20" s="6" customFormat="1" x14ac:dyDescent="0.2">
      <c r="T241" s="5"/>
    </row>
    <row r="242" spans="20:20" s="6" customFormat="1" x14ac:dyDescent="0.2">
      <c r="T242" s="5"/>
    </row>
    <row r="243" spans="20:20" s="6" customFormat="1" x14ac:dyDescent="0.2">
      <c r="T243" s="5"/>
    </row>
    <row r="244" spans="20:20" s="6" customFormat="1" x14ac:dyDescent="0.2">
      <c r="T244" s="5"/>
    </row>
    <row r="245" spans="20:20" s="6" customFormat="1" x14ac:dyDescent="0.2">
      <c r="T245" s="5"/>
    </row>
    <row r="246" spans="20:20" s="6" customFormat="1" x14ac:dyDescent="0.2">
      <c r="T246" s="5"/>
    </row>
    <row r="247" spans="20:20" s="6" customFormat="1" x14ac:dyDescent="0.2">
      <c r="T247" s="5"/>
    </row>
    <row r="248" spans="20:20" s="6" customFormat="1" x14ac:dyDescent="0.2">
      <c r="T248" s="5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8"/>
  <sheetViews>
    <sheetView tabSelected="1" topLeftCell="A48" workbookViewId="0">
      <selection activeCell="D48" sqref="D48"/>
    </sheetView>
  </sheetViews>
  <sheetFormatPr baseColWidth="10" defaultRowHeight="11.25" x14ac:dyDescent="0.2"/>
  <cols>
    <col min="1" max="1" width="2.7109375" style="6" bestFit="1" customWidth="1"/>
    <col min="2" max="2" width="43.28515625" style="6" bestFit="1" customWidth="1"/>
    <col min="3" max="3" width="9.85546875" style="6" bestFit="1" customWidth="1"/>
    <col min="4" max="4" width="35.42578125" style="6" bestFit="1" customWidth="1"/>
    <col min="5" max="5" width="6.7109375" style="6" bestFit="1" customWidth="1"/>
    <col min="6" max="8" width="11.140625" style="6" bestFit="1" customWidth="1"/>
    <col min="9" max="9" width="6.7109375" style="6" customWidth="1"/>
    <col min="10" max="10" width="7.5703125" style="6" customWidth="1"/>
    <col min="11" max="11" width="5.5703125" style="133" customWidth="1"/>
    <col min="12" max="12" width="11.42578125" style="6"/>
    <col min="13" max="13" width="34.140625" style="6" customWidth="1"/>
    <col min="14" max="14" width="11.140625" style="6" bestFit="1" customWidth="1"/>
    <col min="15" max="15" width="11.5703125" style="6" bestFit="1" customWidth="1"/>
    <col min="16" max="17" width="11.140625" style="6" bestFit="1" customWidth="1"/>
    <col min="18" max="18" width="17.42578125" style="6" bestFit="1" customWidth="1"/>
    <col min="19" max="19" width="9.85546875" style="6" bestFit="1" customWidth="1"/>
    <col min="20" max="21" width="11.140625" style="6" bestFit="1" customWidth="1"/>
    <col min="22" max="16384" width="11.42578125" style="6"/>
  </cols>
  <sheetData>
    <row r="1" spans="1:25" x14ac:dyDescent="0.2">
      <c r="A1" s="1" t="s">
        <v>1</v>
      </c>
      <c r="B1" s="2" t="s">
        <v>0</v>
      </c>
      <c r="C1" s="1"/>
      <c r="D1" s="1"/>
      <c r="E1" s="1"/>
      <c r="F1" s="1"/>
      <c r="G1" s="1" t="s">
        <v>1</v>
      </c>
      <c r="H1" s="1"/>
      <c r="I1" s="1"/>
      <c r="J1" s="1"/>
      <c r="K1" s="3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</row>
    <row r="2" spans="1:25" x14ac:dyDescent="0.2">
      <c r="A2" s="1"/>
      <c r="B2" s="2" t="s">
        <v>2</v>
      </c>
      <c r="C2" s="1"/>
      <c r="D2" s="1"/>
      <c r="E2" s="1"/>
      <c r="F2" s="1"/>
      <c r="G2" s="1"/>
      <c r="H2" s="1"/>
      <c r="I2" s="1"/>
      <c r="J2" s="1"/>
      <c r="K2" s="3"/>
      <c r="L2" s="4"/>
      <c r="M2" s="7" t="s">
        <v>3</v>
      </c>
      <c r="N2" s="7"/>
      <c r="O2" s="7"/>
      <c r="P2" s="7"/>
      <c r="Q2" s="7"/>
      <c r="R2" s="7"/>
      <c r="S2" s="4"/>
      <c r="T2" s="5"/>
      <c r="U2" s="4"/>
      <c r="V2" s="4"/>
      <c r="W2" s="4"/>
      <c r="X2" s="4"/>
      <c r="Y2" s="4"/>
    </row>
    <row r="3" spans="1:25" x14ac:dyDescent="0.2">
      <c r="A3" s="170"/>
      <c r="B3" s="9">
        <v>43070</v>
      </c>
      <c r="C3" s="1"/>
      <c r="D3" s="1"/>
      <c r="E3" s="10"/>
      <c r="F3" s="11" t="s">
        <v>4</v>
      </c>
      <c r="G3" s="11" t="s">
        <v>5</v>
      </c>
      <c r="H3" s="11" t="s">
        <v>6</v>
      </c>
      <c r="I3" s="12"/>
      <c r="J3" s="1"/>
      <c r="K3" s="13"/>
      <c r="L3" s="4"/>
      <c r="M3" s="7" t="s">
        <v>7</v>
      </c>
      <c r="N3" s="7"/>
      <c r="O3" s="7"/>
      <c r="P3" s="7"/>
      <c r="Q3" s="7"/>
      <c r="R3" s="7"/>
      <c r="S3" s="4"/>
      <c r="T3" s="5"/>
      <c r="U3" s="4"/>
      <c r="V3" s="4"/>
      <c r="W3" s="4"/>
      <c r="X3" s="4"/>
      <c r="Y3" s="4"/>
    </row>
    <row r="4" spans="1:25" x14ac:dyDescent="0.2">
      <c r="A4" s="1"/>
      <c r="B4" s="1"/>
      <c r="C4" s="1"/>
      <c r="D4" s="1"/>
      <c r="E4" s="1"/>
      <c r="F4" s="1"/>
      <c r="G4" s="1"/>
      <c r="H4" s="14"/>
      <c r="I4" s="1"/>
      <c r="J4" s="1"/>
      <c r="K4" s="3"/>
      <c r="L4" s="4"/>
      <c r="M4" s="15">
        <v>43070</v>
      </c>
      <c r="N4" s="7"/>
      <c r="O4" s="7"/>
      <c r="P4" s="7"/>
      <c r="Q4" s="7"/>
      <c r="R4" s="7"/>
      <c r="S4" s="4"/>
      <c r="T4" s="5"/>
      <c r="U4" s="4"/>
      <c r="V4" s="4"/>
      <c r="W4" s="4"/>
      <c r="X4" s="4"/>
      <c r="Y4" s="4"/>
    </row>
    <row r="5" spans="1:25" x14ac:dyDescent="0.2">
      <c r="A5" s="170" t="s">
        <v>8</v>
      </c>
      <c r="B5" s="16" t="s">
        <v>9</v>
      </c>
      <c r="C5" s="17" t="s">
        <v>10</v>
      </c>
      <c r="D5" s="17" t="s">
        <v>11</v>
      </c>
      <c r="E5" s="173">
        <f>637+142+21</f>
        <v>800</v>
      </c>
      <c r="F5" s="18">
        <f>+O36-N36</f>
        <v>629383.17000000004</v>
      </c>
      <c r="G5" s="19">
        <f>+P77</f>
        <v>47521.42</v>
      </c>
      <c r="H5" s="14"/>
      <c r="I5" s="20"/>
      <c r="J5" s="17"/>
      <c r="K5" s="21"/>
      <c r="L5" s="22"/>
      <c r="M5" s="7" t="s">
        <v>12</v>
      </c>
      <c r="N5" s="7"/>
      <c r="O5" s="7"/>
      <c r="P5" s="7"/>
      <c r="Q5" s="7"/>
      <c r="R5" s="7"/>
      <c r="S5" s="4"/>
      <c r="T5" s="5"/>
      <c r="U5" s="4"/>
      <c r="V5" s="4"/>
      <c r="W5" s="22"/>
      <c r="X5" s="22"/>
      <c r="Y5" s="22"/>
    </row>
    <row r="6" spans="1:25" x14ac:dyDescent="0.2">
      <c r="A6" s="170"/>
      <c r="B6" s="16" t="s">
        <v>9</v>
      </c>
      <c r="C6" s="17" t="s">
        <v>13</v>
      </c>
      <c r="D6" s="17" t="s">
        <v>14</v>
      </c>
      <c r="E6" s="173"/>
      <c r="F6" s="18">
        <f>+O40-N40</f>
        <v>73999.199999999997</v>
      </c>
      <c r="G6" s="23">
        <f>+P81</f>
        <v>7572.2799999999988</v>
      </c>
      <c r="H6" s="14"/>
      <c r="I6" s="20"/>
      <c r="J6" s="17"/>
      <c r="K6" s="21"/>
      <c r="L6" s="22"/>
      <c r="M6" s="4"/>
      <c r="N6" s="4"/>
      <c r="O6" s="4"/>
      <c r="P6" s="4"/>
      <c r="Q6" s="4"/>
      <c r="R6" s="4"/>
      <c r="S6" s="4"/>
      <c r="T6" s="5"/>
      <c r="U6" s="4"/>
      <c r="V6" s="4"/>
      <c r="W6" s="22"/>
      <c r="X6" s="22"/>
      <c r="Y6" s="22"/>
    </row>
    <row r="7" spans="1:25" x14ac:dyDescent="0.2">
      <c r="A7" s="170"/>
      <c r="B7" s="16" t="s">
        <v>9</v>
      </c>
      <c r="C7" s="17" t="s">
        <v>15</v>
      </c>
      <c r="D7" s="17" t="s">
        <v>16</v>
      </c>
      <c r="E7" s="173"/>
      <c r="F7" s="24">
        <f>+O43-N43</f>
        <v>2784.94</v>
      </c>
      <c r="G7" s="23">
        <f>+N84-O84</f>
        <v>0</v>
      </c>
      <c r="H7" s="14"/>
      <c r="I7" s="20"/>
      <c r="J7" s="17"/>
      <c r="K7" s="21"/>
      <c r="L7" s="22"/>
      <c r="M7" s="4"/>
      <c r="N7" s="176" t="s">
        <v>17</v>
      </c>
      <c r="O7" s="176" t="s">
        <v>18</v>
      </c>
      <c r="P7" s="176" t="s">
        <v>19</v>
      </c>
      <c r="Q7" s="176" t="s">
        <v>20</v>
      </c>
      <c r="R7" s="176" t="s">
        <v>21</v>
      </c>
      <c r="S7" s="176" t="s">
        <v>22</v>
      </c>
      <c r="T7" s="176" t="s">
        <v>23</v>
      </c>
      <c r="U7" s="176" t="s">
        <v>24</v>
      </c>
      <c r="V7" s="26"/>
      <c r="W7" s="25"/>
      <c r="X7" s="22"/>
      <c r="Y7" s="22"/>
    </row>
    <row r="8" spans="1:25" x14ac:dyDescent="0.2">
      <c r="A8" s="170"/>
      <c r="B8" s="16" t="s">
        <v>9</v>
      </c>
      <c r="C8" s="17" t="s">
        <v>25</v>
      </c>
      <c r="D8" s="17" t="s">
        <v>26</v>
      </c>
      <c r="E8" s="173"/>
      <c r="F8" s="24">
        <v>0</v>
      </c>
      <c r="G8" s="23">
        <f>+P110</f>
        <v>57868.91</v>
      </c>
      <c r="H8" s="14"/>
      <c r="I8" s="20"/>
      <c r="J8" s="17"/>
      <c r="K8" s="21"/>
      <c r="L8" s="22"/>
      <c r="M8" s="4"/>
      <c r="N8" s="4"/>
      <c r="O8" s="4"/>
      <c r="P8" s="4"/>
      <c r="Q8" s="4"/>
      <c r="R8" s="4"/>
      <c r="S8" s="4"/>
      <c r="T8" s="4"/>
      <c r="U8" s="4"/>
      <c r="V8" s="5"/>
      <c r="W8" s="4"/>
      <c r="X8" s="22"/>
      <c r="Y8" s="22"/>
    </row>
    <row r="9" spans="1:25" x14ac:dyDescent="0.2">
      <c r="A9" s="170" t="s">
        <v>27</v>
      </c>
      <c r="B9" s="27" t="s">
        <v>28</v>
      </c>
      <c r="C9" s="17" t="s">
        <v>29</v>
      </c>
      <c r="D9" s="17" t="s">
        <v>30</v>
      </c>
      <c r="E9" s="171">
        <v>44</v>
      </c>
      <c r="F9" s="18">
        <f>+O50-N50</f>
        <v>25146</v>
      </c>
      <c r="G9" s="23">
        <f>+P90</f>
        <v>4971.2299999999996</v>
      </c>
      <c r="H9" s="14"/>
      <c r="I9" s="20"/>
      <c r="J9" s="17"/>
      <c r="K9" s="21"/>
      <c r="L9" s="22"/>
      <c r="M9" s="22"/>
      <c r="N9" s="29"/>
      <c r="O9" s="30"/>
      <c r="P9" s="31"/>
      <c r="Q9" s="4"/>
      <c r="R9" s="4"/>
      <c r="S9" s="4"/>
      <c r="T9" s="4"/>
      <c r="U9" s="4"/>
      <c r="V9" s="5"/>
      <c r="W9" s="4"/>
      <c r="X9" s="22"/>
      <c r="Y9" s="22"/>
    </row>
    <row r="10" spans="1:25" x14ac:dyDescent="0.2">
      <c r="A10" s="170" t="s">
        <v>31</v>
      </c>
      <c r="B10" s="16" t="s">
        <v>32</v>
      </c>
      <c r="C10" s="17" t="s">
        <v>33</v>
      </c>
      <c r="D10" s="17" t="s">
        <v>34</v>
      </c>
      <c r="E10" s="171">
        <v>141</v>
      </c>
      <c r="F10" s="18">
        <f>+O55-N55</f>
        <v>99230.399999999994</v>
      </c>
      <c r="G10" s="23">
        <f>+P95</f>
        <v>39618.32</v>
      </c>
      <c r="H10" s="14"/>
      <c r="I10" s="20"/>
      <c r="J10" s="17"/>
      <c r="K10" s="21"/>
      <c r="L10" s="4">
        <v>218</v>
      </c>
      <c r="M10" s="4" t="s">
        <v>35</v>
      </c>
      <c r="N10" s="104">
        <v>47487</v>
      </c>
      <c r="O10" s="174">
        <v>293156.02</v>
      </c>
      <c r="P10" s="104"/>
      <c r="Q10" s="104">
        <v>66</v>
      </c>
      <c r="R10" s="104">
        <f>+SUM(N10:Q10)</f>
        <v>340709.02</v>
      </c>
      <c r="S10" s="104">
        <f>+R10*0.16</f>
        <v>54513.443200000002</v>
      </c>
      <c r="T10" s="104">
        <f t="shared" ref="T10:T16" si="0">+R10+S10</f>
        <v>395222.4632</v>
      </c>
      <c r="U10" s="104">
        <v>187.9</v>
      </c>
      <c r="V10" s="4"/>
      <c r="W10" s="22"/>
      <c r="X10" s="22"/>
      <c r="Y10" s="22"/>
    </row>
    <row r="11" spans="1:25" x14ac:dyDescent="0.2">
      <c r="A11" s="170" t="s">
        <v>36</v>
      </c>
      <c r="B11" s="16" t="s">
        <v>37</v>
      </c>
      <c r="C11" s="17" t="s">
        <v>38</v>
      </c>
      <c r="D11" s="17" t="s">
        <v>39</v>
      </c>
      <c r="E11" s="171">
        <v>99</v>
      </c>
      <c r="F11" s="18">
        <f>+O60-N60</f>
        <v>60375</v>
      </c>
      <c r="G11" s="19">
        <f>+P100</f>
        <v>31250.47</v>
      </c>
      <c r="H11" s="14"/>
      <c r="I11" s="20"/>
      <c r="J11" s="17"/>
      <c r="K11" s="21"/>
      <c r="L11" s="4">
        <v>16</v>
      </c>
      <c r="M11" s="4" t="s">
        <v>40</v>
      </c>
      <c r="N11" s="104">
        <v>15715</v>
      </c>
      <c r="O11" s="104">
        <v>1171275.8</v>
      </c>
      <c r="P11" s="104">
        <v>271151.96000000002</v>
      </c>
      <c r="Q11" s="104">
        <v>-7.75</v>
      </c>
      <c r="R11" s="104">
        <f t="shared" ref="R11:R16" si="1">+SUM(N11:Q11)</f>
        <v>1458135.01</v>
      </c>
      <c r="S11" s="104">
        <f t="shared" ref="S11:S16" si="2">+R11*0.16</f>
        <v>233301.60159999999</v>
      </c>
      <c r="T11" s="104">
        <f t="shared" si="0"/>
        <v>1691436.6115999999</v>
      </c>
      <c r="U11" s="104">
        <v>98.13</v>
      </c>
      <c r="V11" s="4"/>
      <c r="W11" s="22"/>
      <c r="X11" s="22"/>
      <c r="Y11" s="22"/>
    </row>
    <row r="12" spans="1:25" x14ac:dyDescent="0.2">
      <c r="A12" s="172"/>
      <c r="B12" s="36" t="s">
        <v>41</v>
      </c>
      <c r="C12" s="1" t="s">
        <v>42</v>
      </c>
      <c r="D12" s="1" t="s">
        <v>43</v>
      </c>
      <c r="E12" s="173">
        <f>145+18</f>
        <v>163</v>
      </c>
      <c r="F12" s="37">
        <f>+O42-N42</f>
        <v>89381.18</v>
      </c>
      <c r="G12" s="19">
        <f>+P83</f>
        <v>59666.49</v>
      </c>
      <c r="H12" s="14"/>
      <c r="I12" s="20"/>
      <c r="J12" s="17"/>
      <c r="K12" s="21"/>
      <c r="L12" s="4">
        <v>62</v>
      </c>
      <c r="M12" s="4" t="s">
        <v>44</v>
      </c>
      <c r="N12" s="104">
        <v>99230.399999999994</v>
      </c>
      <c r="O12" s="104">
        <v>151724.09</v>
      </c>
      <c r="P12" s="104">
        <v>17499.599999999999</v>
      </c>
      <c r="Q12" s="104"/>
      <c r="R12" s="104">
        <f t="shared" si="1"/>
        <v>268454.08999999997</v>
      </c>
      <c r="S12" s="104">
        <f t="shared" si="2"/>
        <v>42952.654399999992</v>
      </c>
      <c r="T12" s="104">
        <f t="shared" si="0"/>
        <v>311406.74439999997</v>
      </c>
      <c r="U12" s="104">
        <v>1147.56</v>
      </c>
      <c r="V12" s="4"/>
      <c r="W12" s="22"/>
      <c r="X12" s="22"/>
      <c r="Y12" s="22"/>
    </row>
    <row r="13" spans="1:25" x14ac:dyDescent="0.2">
      <c r="A13" s="172"/>
      <c r="B13" s="16" t="s">
        <v>45</v>
      </c>
      <c r="C13" s="17" t="s">
        <v>46</v>
      </c>
      <c r="D13" s="17" t="s">
        <v>47</v>
      </c>
      <c r="E13" s="173"/>
      <c r="F13" s="37">
        <f>+O57-N57</f>
        <v>17499.599999999999</v>
      </c>
      <c r="G13" s="19">
        <f>+P97</f>
        <v>16977.599999999999</v>
      </c>
      <c r="H13" s="14"/>
      <c r="I13" s="20"/>
      <c r="J13" s="17"/>
      <c r="K13" s="21"/>
      <c r="L13" s="4">
        <v>74</v>
      </c>
      <c r="M13" s="4" t="s">
        <v>48</v>
      </c>
      <c r="N13" s="104">
        <v>60375</v>
      </c>
      <c r="O13" s="104"/>
      <c r="P13" s="104"/>
      <c r="Q13" s="104"/>
      <c r="R13" s="104">
        <f t="shared" si="1"/>
        <v>60375</v>
      </c>
      <c r="S13" s="104">
        <f t="shared" si="2"/>
        <v>9660</v>
      </c>
      <c r="T13" s="104">
        <f t="shared" si="0"/>
        <v>70035</v>
      </c>
      <c r="U13" s="104">
        <v>805</v>
      </c>
      <c r="V13" s="4"/>
      <c r="W13" s="22"/>
      <c r="X13" s="22"/>
      <c r="Y13" s="22"/>
    </row>
    <row r="14" spans="1:25" x14ac:dyDescent="0.2">
      <c r="A14" s="172"/>
      <c r="B14" s="16" t="s">
        <v>41</v>
      </c>
      <c r="C14" s="17" t="s">
        <v>49</v>
      </c>
      <c r="D14" s="17" t="s">
        <v>50</v>
      </c>
      <c r="E14" s="173"/>
      <c r="F14" s="37">
        <f>+O52-N52</f>
        <v>0</v>
      </c>
      <c r="G14" s="19">
        <f>+P92</f>
        <v>0</v>
      </c>
      <c r="H14" s="14"/>
      <c r="I14" s="20"/>
      <c r="J14" s="17"/>
      <c r="K14" s="21"/>
      <c r="L14" s="22"/>
      <c r="M14" s="22" t="s">
        <v>51</v>
      </c>
      <c r="N14" s="175"/>
      <c r="O14" s="175"/>
      <c r="P14" s="175"/>
      <c r="Q14" s="175"/>
      <c r="R14" s="104">
        <f t="shared" si="1"/>
        <v>0</v>
      </c>
      <c r="S14" s="104">
        <f t="shared" si="2"/>
        <v>0</v>
      </c>
      <c r="T14" s="104">
        <f t="shared" si="0"/>
        <v>0</v>
      </c>
      <c r="U14" s="104"/>
      <c r="V14" s="4"/>
      <c r="W14" s="22"/>
      <c r="X14" s="22"/>
      <c r="Y14" s="22"/>
    </row>
    <row r="15" spans="1:25" x14ac:dyDescent="0.2">
      <c r="A15" s="170"/>
      <c r="B15" s="36"/>
      <c r="C15" s="38"/>
      <c r="D15" s="1"/>
      <c r="E15" s="39">
        <f>+E12+E11+E10+E9+E5</f>
        <v>1247</v>
      </c>
      <c r="F15" s="40">
        <f>SUM(F5:F14)</f>
        <v>997799.48999999987</v>
      </c>
      <c r="G15" s="40">
        <f>SUM(G5:G14)</f>
        <v>265446.71999999997</v>
      </c>
      <c r="H15" s="14">
        <f>+F15-G15</f>
        <v>732352.7699999999</v>
      </c>
      <c r="I15" s="20"/>
      <c r="J15" s="1"/>
      <c r="K15" s="21"/>
      <c r="L15" s="22">
        <v>423</v>
      </c>
      <c r="M15" s="4" t="s">
        <v>52</v>
      </c>
      <c r="N15" s="104">
        <v>656543.12</v>
      </c>
      <c r="O15" s="104">
        <v>591534.52</v>
      </c>
      <c r="P15" s="104">
        <v>83692.89</v>
      </c>
      <c r="Q15" s="104">
        <v>2876.87</v>
      </c>
      <c r="R15" s="104">
        <f t="shared" si="1"/>
        <v>1334647.4000000001</v>
      </c>
      <c r="S15" s="104">
        <f t="shared" si="2"/>
        <v>213543.58400000003</v>
      </c>
      <c r="T15" s="104">
        <f t="shared" si="0"/>
        <v>1548190.9840000002</v>
      </c>
      <c r="U15" s="104">
        <v>2025.07</v>
      </c>
      <c r="V15" s="4"/>
      <c r="W15" s="22"/>
      <c r="X15" s="22"/>
      <c r="Y15" s="22"/>
    </row>
    <row r="16" spans="1:25" x14ac:dyDescent="0.2">
      <c r="A16" s="1"/>
      <c r="B16" s="41"/>
      <c r="C16" s="38"/>
      <c r="D16" s="1"/>
      <c r="E16" s="1"/>
      <c r="F16" s="14"/>
      <c r="G16" s="14"/>
      <c r="H16" s="14"/>
      <c r="I16" s="1"/>
      <c r="J16" s="1"/>
      <c r="K16" s="3"/>
      <c r="L16" s="22">
        <v>62</v>
      </c>
      <c r="M16" s="4" t="s">
        <v>53</v>
      </c>
      <c r="N16" s="104">
        <v>46839.25</v>
      </c>
      <c r="O16" s="104">
        <v>102352.21</v>
      </c>
      <c r="P16" s="104">
        <v>5688.29</v>
      </c>
      <c r="Q16" s="104">
        <v>898.07</v>
      </c>
      <c r="R16" s="104">
        <f t="shared" si="1"/>
        <v>155777.82000000004</v>
      </c>
      <c r="S16" s="104">
        <f t="shared" si="2"/>
        <v>24924.451200000007</v>
      </c>
      <c r="T16" s="104">
        <f t="shared" si="0"/>
        <v>180702.27120000005</v>
      </c>
      <c r="U16" s="104">
        <v>210.55</v>
      </c>
      <c r="V16" s="4"/>
      <c r="W16" s="22"/>
      <c r="X16" s="22"/>
      <c r="Y16" s="22"/>
    </row>
    <row r="17" spans="1:25" x14ac:dyDescent="0.2">
      <c r="A17" s="172"/>
      <c r="B17" s="42" t="s">
        <v>41</v>
      </c>
      <c r="C17" s="38" t="s">
        <v>54</v>
      </c>
      <c r="D17" s="1" t="s">
        <v>55</v>
      </c>
      <c r="E17" s="173">
        <f>9+48</f>
        <v>57</v>
      </c>
      <c r="F17" s="18">
        <f>+P38+P48+P53</f>
        <v>982.25</v>
      </c>
      <c r="G17" s="19">
        <f>+P86</f>
        <v>3440.2299999999996</v>
      </c>
      <c r="H17" s="14"/>
      <c r="I17" s="1"/>
      <c r="J17" s="1"/>
      <c r="K17" s="3"/>
      <c r="L17" s="4"/>
      <c r="M17" s="4"/>
      <c r="N17" s="32"/>
      <c r="O17" s="32"/>
      <c r="P17" s="32"/>
      <c r="Q17" s="32"/>
      <c r="R17" s="32"/>
      <c r="S17" s="32"/>
      <c r="T17" s="32">
        <v>0</v>
      </c>
      <c r="U17" s="43"/>
      <c r="V17" s="5"/>
      <c r="W17" s="4"/>
      <c r="X17" s="22"/>
      <c r="Y17" s="4"/>
    </row>
    <row r="18" spans="1:25" x14ac:dyDescent="0.2">
      <c r="A18" s="172"/>
      <c r="B18" s="42" t="s">
        <v>41</v>
      </c>
      <c r="C18" s="1" t="s">
        <v>56</v>
      </c>
      <c r="D18" s="1" t="s">
        <v>57</v>
      </c>
      <c r="E18" s="173"/>
      <c r="F18" s="37">
        <f>+P47</f>
        <v>271151.95999999996</v>
      </c>
      <c r="G18" s="19">
        <f>+P88</f>
        <v>176138.52</v>
      </c>
      <c r="H18" s="14"/>
      <c r="I18" s="1"/>
      <c r="J18" s="1"/>
      <c r="K18" s="3"/>
      <c r="L18" s="44">
        <f>SUM(L10:L16)</f>
        <v>855</v>
      </c>
      <c r="M18" s="4" t="s">
        <v>58</v>
      </c>
      <c r="N18" s="45">
        <f>SUM(N10:N17)</f>
        <v>926189.77</v>
      </c>
      <c r="O18" s="46">
        <f t="shared" ref="O18:U18" si="3">SUM(O10:O17)</f>
        <v>2310042.64</v>
      </c>
      <c r="P18" s="47">
        <f>SUM(P10:P17)</f>
        <v>378032.74</v>
      </c>
      <c r="Q18" s="45">
        <f t="shared" si="3"/>
        <v>3833.19</v>
      </c>
      <c r="R18" s="48">
        <f t="shared" si="3"/>
        <v>3618098.3400000003</v>
      </c>
      <c r="S18" s="48">
        <f t="shared" si="3"/>
        <v>578895.73439999996</v>
      </c>
      <c r="T18" s="48">
        <f t="shared" si="3"/>
        <v>4196994.0744000003</v>
      </c>
      <c r="U18" s="49">
        <f t="shared" si="3"/>
        <v>4474.21</v>
      </c>
      <c r="V18" s="4"/>
      <c r="W18" s="4"/>
      <c r="X18" s="4"/>
      <c r="Y18" s="4"/>
    </row>
    <row r="19" spans="1:25" x14ac:dyDescent="0.2">
      <c r="A19" s="170"/>
      <c r="B19" s="42"/>
      <c r="C19" s="38"/>
      <c r="D19" s="1"/>
      <c r="E19" s="39"/>
      <c r="F19" s="40">
        <f>SUM(F17:F18)</f>
        <v>272134.20999999996</v>
      </c>
      <c r="G19" s="40">
        <f>SUM(G17:G18)</f>
        <v>179578.75</v>
      </c>
      <c r="H19" s="14">
        <f>+F19-G19</f>
        <v>92555.459999999963</v>
      </c>
      <c r="I19" s="1"/>
      <c r="J19" s="1"/>
      <c r="K19" s="3"/>
      <c r="L19" s="4"/>
      <c r="M19" s="4"/>
      <c r="N19" s="32"/>
      <c r="O19" s="32"/>
      <c r="P19" s="32"/>
      <c r="Q19" s="32"/>
      <c r="R19" s="32"/>
      <c r="S19" s="32"/>
      <c r="T19" s="5"/>
      <c r="U19" s="4"/>
      <c r="V19" s="4"/>
      <c r="W19" s="4"/>
      <c r="X19" s="4"/>
      <c r="Y19" s="4"/>
    </row>
    <row r="20" spans="1:25" x14ac:dyDescent="0.2">
      <c r="A20" s="1"/>
      <c r="B20" s="41"/>
      <c r="C20" s="38"/>
      <c r="D20" s="1"/>
      <c r="E20" s="1"/>
      <c r="F20" s="14"/>
      <c r="G20" s="19"/>
      <c r="H20" s="14"/>
      <c r="I20" s="1"/>
      <c r="J20" s="1"/>
      <c r="K20" s="3"/>
      <c r="L20" s="4"/>
      <c r="M20" s="4"/>
      <c r="N20" s="4"/>
      <c r="O20" s="4"/>
      <c r="P20" s="4"/>
      <c r="Q20" s="4"/>
      <c r="R20" s="4"/>
      <c r="S20" s="4"/>
      <c r="T20" s="5"/>
      <c r="U20" s="4"/>
      <c r="V20" s="4"/>
      <c r="W20" s="4"/>
      <c r="X20" s="4"/>
      <c r="Y20" s="4"/>
    </row>
    <row r="21" spans="1:25" x14ac:dyDescent="0.2">
      <c r="A21" s="172" t="s">
        <v>59</v>
      </c>
      <c r="B21" s="50" t="s">
        <v>60</v>
      </c>
      <c r="C21" s="1" t="s">
        <v>61</v>
      </c>
      <c r="D21" s="1" t="s">
        <v>62</v>
      </c>
      <c r="E21" s="173">
        <f>635+127</f>
        <v>762</v>
      </c>
      <c r="F21" s="51">
        <f>+P37</f>
        <v>510681.52999999997</v>
      </c>
      <c r="G21" s="19">
        <f>+P78</f>
        <v>329474.86</v>
      </c>
      <c r="H21" s="14"/>
      <c r="I21" s="1"/>
      <c r="J21" s="1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">
      <c r="A22" s="172"/>
      <c r="B22" s="50" t="s">
        <v>60</v>
      </c>
      <c r="C22" s="1" t="s">
        <v>63</v>
      </c>
      <c r="D22" s="1" t="s">
        <v>64</v>
      </c>
      <c r="E22" s="173"/>
      <c r="F22" s="51">
        <f>+P41</f>
        <v>183205.2</v>
      </c>
      <c r="G22" s="19">
        <f>+P82</f>
        <v>115632.53</v>
      </c>
      <c r="H22" s="14"/>
      <c r="I22" s="1"/>
      <c r="J22" s="1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2"/>
      <c r="X22" s="4"/>
      <c r="Y22" s="4"/>
    </row>
    <row r="23" spans="1:25" x14ac:dyDescent="0.2">
      <c r="A23" s="170" t="s">
        <v>65</v>
      </c>
      <c r="B23" s="50" t="s">
        <v>66</v>
      </c>
      <c r="C23" s="1" t="s">
        <v>67</v>
      </c>
      <c r="D23" s="1" t="s">
        <v>68</v>
      </c>
      <c r="E23" s="171">
        <v>39</v>
      </c>
      <c r="F23" s="51">
        <f>+O51-N51</f>
        <v>146172.68</v>
      </c>
      <c r="G23" s="19">
        <f>+P91</f>
        <v>116933.05</v>
      </c>
      <c r="H23" s="14"/>
      <c r="I23" s="1"/>
      <c r="J23" s="1"/>
      <c r="K23" s="3"/>
      <c r="L23" s="52"/>
      <c r="M23" s="52"/>
      <c r="N23" s="32"/>
      <c r="O23" s="53"/>
      <c r="P23" s="53"/>
      <c r="Q23" s="32"/>
      <c r="R23" s="54" t="s">
        <v>69</v>
      </c>
      <c r="S23" s="4"/>
      <c r="T23" s="55">
        <f>+P36+P40+P45+P50+P55+P60+P68+P38</f>
        <v>904838.77</v>
      </c>
      <c r="U23" s="56">
        <f>+N18-T23</f>
        <v>21351</v>
      </c>
      <c r="V23" s="57"/>
      <c r="W23" s="52"/>
      <c r="X23" s="4"/>
      <c r="Y23" s="4"/>
    </row>
    <row r="24" spans="1:25" x14ac:dyDescent="0.2">
      <c r="A24" s="172" t="s">
        <v>70</v>
      </c>
      <c r="B24" s="50" t="s">
        <v>71</v>
      </c>
      <c r="C24" s="1" t="s">
        <v>72</v>
      </c>
      <c r="D24" s="1" t="s">
        <v>73</v>
      </c>
      <c r="E24" s="171">
        <v>36</v>
      </c>
      <c r="F24" s="51">
        <f>+O56-N56</f>
        <v>151724.09</v>
      </c>
      <c r="G24" s="19">
        <f>+P96</f>
        <v>137930.95000000001</v>
      </c>
      <c r="H24" s="14"/>
      <c r="I24" s="1"/>
      <c r="J24" s="1"/>
      <c r="K24" s="3"/>
      <c r="L24" s="54"/>
      <c r="M24" s="58"/>
      <c r="N24" s="54"/>
      <c r="O24" s="54"/>
      <c r="P24" s="54"/>
      <c r="Q24" s="52"/>
      <c r="R24" s="54" t="s">
        <v>74</v>
      </c>
      <c r="S24" s="4"/>
      <c r="T24" s="59">
        <f>+P37+P41+P46+P51+P56+P61+P65-P68</f>
        <v>2163059.2999999998</v>
      </c>
      <c r="U24" s="56">
        <f>+O18-T24</f>
        <v>146983.34000000032</v>
      </c>
      <c r="V24" s="52"/>
      <c r="W24" s="52"/>
      <c r="X24" s="4"/>
      <c r="Y24" s="4"/>
    </row>
    <row r="25" spans="1:25" x14ac:dyDescent="0.2">
      <c r="A25" s="172"/>
      <c r="B25" s="50" t="s">
        <v>71</v>
      </c>
      <c r="C25" s="1" t="s">
        <v>75</v>
      </c>
      <c r="D25" s="1" t="s">
        <v>76</v>
      </c>
      <c r="E25" s="171"/>
      <c r="F25" s="14">
        <f>+O61-N61</f>
        <v>0</v>
      </c>
      <c r="G25" s="19">
        <f>P101</f>
        <v>0</v>
      </c>
      <c r="H25" s="14"/>
      <c r="I25" s="1"/>
      <c r="J25" s="1"/>
      <c r="K25" s="3"/>
      <c r="L25" s="4"/>
      <c r="M25" s="4"/>
      <c r="N25" s="4"/>
      <c r="O25" s="4"/>
      <c r="P25" s="4"/>
      <c r="Q25" s="4"/>
      <c r="R25" s="54" t="s">
        <v>77</v>
      </c>
      <c r="S25" s="4"/>
      <c r="T25" s="60">
        <f>+P42+P47+P52+P57+P66+P62</f>
        <v>378032.73999999993</v>
      </c>
      <c r="U25" s="61">
        <f>+P18-T25</f>
        <v>0</v>
      </c>
      <c r="V25" s="52"/>
      <c r="W25" s="52"/>
      <c r="X25" s="4"/>
      <c r="Y25" s="4"/>
    </row>
    <row r="26" spans="1:25" x14ac:dyDescent="0.2">
      <c r="A26" s="170" t="s">
        <v>78</v>
      </c>
      <c r="B26" s="50" t="s">
        <v>60</v>
      </c>
      <c r="C26" s="1" t="s">
        <v>79</v>
      </c>
      <c r="D26" s="1" t="s">
        <v>80</v>
      </c>
      <c r="E26" s="171">
        <v>46</v>
      </c>
      <c r="F26" s="51">
        <f>+P46</f>
        <v>1171275.8</v>
      </c>
      <c r="G26" s="19">
        <f>+P87</f>
        <v>483772.32999999996</v>
      </c>
      <c r="H26" s="14"/>
      <c r="I26" s="1"/>
      <c r="J26" s="1"/>
      <c r="K26" s="3"/>
      <c r="L26" s="4"/>
      <c r="M26" s="4"/>
      <c r="N26" s="4"/>
      <c r="O26" s="4"/>
      <c r="P26" s="4"/>
      <c r="Q26" s="4"/>
      <c r="R26" s="54" t="s">
        <v>81</v>
      </c>
      <c r="S26" s="4"/>
      <c r="T26" s="55">
        <f>+P38+P43+P48+P53+P58</f>
        <v>3767.19</v>
      </c>
      <c r="U26" s="61">
        <f>+Q18-T26</f>
        <v>66</v>
      </c>
      <c r="V26" s="4"/>
      <c r="W26" s="4"/>
      <c r="X26" s="4"/>
      <c r="Y26" s="4"/>
    </row>
    <row r="27" spans="1:25" x14ac:dyDescent="0.2">
      <c r="A27" s="62"/>
      <c r="B27" s="63"/>
      <c r="C27" s="64"/>
      <c r="D27" s="63"/>
      <c r="E27" s="65">
        <f>SUM(E21:E26)</f>
        <v>883</v>
      </c>
      <c r="F27" s="66">
        <f>SUM(F21:F26)</f>
        <v>2163059.2999999998</v>
      </c>
      <c r="G27" s="66">
        <f>SUM(G21:G26)</f>
        <v>1183743.7200000002</v>
      </c>
      <c r="H27" s="66">
        <f>+F27-G27</f>
        <v>979315.57999999961</v>
      </c>
      <c r="I27" s="1"/>
      <c r="J27" s="1"/>
      <c r="K27" s="3"/>
      <c r="L27" s="4"/>
      <c r="M27" s="4"/>
      <c r="N27" s="4"/>
      <c r="O27" s="4"/>
      <c r="P27" s="4"/>
      <c r="Q27" s="4"/>
      <c r="R27" s="54"/>
      <c r="S27" s="4"/>
      <c r="V27" s="4"/>
      <c r="W27" s="4"/>
      <c r="X27" s="4"/>
      <c r="Y27" s="4"/>
    </row>
    <row r="28" spans="1:25" ht="12" thickBot="1" x14ac:dyDescent="0.25">
      <c r="A28" s="62"/>
      <c r="B28" s="63"/>
      <c r="C28" s="64"/>
      <c r="D28" s="63"/>
      <c r="E28" s="65"/>
      <c r="F28" s="66"/>
      <c r="G28" s="67"/>
      <c r="H28" s="66"/>
      <c r="I28" s="1"/>
      <c r="J28" s="67"/>
      <c r="K28" s="3"/>
      <c r="L28" s="4"/>
      <c r="M28" s="4"/>
      <c r="N28" s="4"/>
      <c r="O28" s="4"/>
      <c r="P28" s="4"/>
      <c r="Q28" s="4"/>
      <c r="R28" s="4"/>
      <c r="S28" s="4"/>
      <c r="T28" s="68">
        <f>SUM(T23:T27)</f>
        <v>3449697.9999999995</v>
      </c>
      <c r="U28" s="56">
        <f>+T28-R18</f>
        <v>-168400.34000000078</v>
      </c>
      <c r="V28" s="4"/>
      <c r="W28" s="4"/>
      <c r="X28" s="4"/>
      <c r="Y28" s="4"/>
    </row>
    <row r="29" spans="1:25" ht="12" thickTop="1" x14ac:dyDescent="0.2">
      <c r="A29" s="1"/>
      <c r="B29" s="69" t="s">
        <v>82</v>
      </c>
      <c r="C29" s="69"/>
      <c r="D29" s="69"/>
      <c r="E29" s="70">
        <f>+E15+E19+E27</f>
        <v>2130</v>
      </c>
      <c r="F29" s="71">
        <f>+F15+F19+F27</f>
        <v>3432992.9999999995</v>
      </c>
      <c r="G29" s="72">
        <f>+G15+G19+G27</f>
        <v>1628769.1900000002</v>
      </c>
      <c r="H29" s="72">
        <f>+H15+H19+H27</f>
        <v>1804223.8099999996</v>
      </c>
      <c r="I29" s="73"/>
      <c r="J29" s="1"/>
      <c r="K29" s="3"/>
      <c r="L29" s="54" t="s">
        <v>83</v>
      </c>
      <c r="M29" s="58"/>
      <c r="N29" s="54"/>
      <c r="O29" s="54"/>
      <c r="P29" s="54"/>
      <c r="Q29" s="52"/>
      <c r="R29" s="4"/>
      <c r="S29" s="4"/>
      <c r="T29" s="56">
        <f>+T28-P70</f>
        <v>989.99999999953434</v>
      </c>
      <c r="V29" s="4"/>
      <c r="W29" s="4"/>
      <c r="X29" s="4"/>
      <c r="Y29" s="4"/>
    </row>
    <row r="30" spans="1:25" x14ac:dyDescent="0.2">
      <c r="A30" s="62"/>
      <c r="B30" s="63"/>
      <c r="C30" s="64"/>
      <c r="D30" s="63"/>
      <c r="E30" s="65"/>
      <c r="F30" s="67"/>
      <c r="G30" s="67"/>
      <c r="H30" s="66"/>
      <c r="I30" s="20"/>
      <c r="J30" s="67"/>
      <c r="K30" s="74"/>
      <c r="L30" s="54" t="s">
        <v>84</v>
      </c>
      <c r="M30" s="58"/>
      <c r="N30" s="54"/>
      <c r="O30" s="54"/>
      <c r="P30" s="54"/>
      <c r="Q30" s="52"/>
      <c r="R30" s="52"/>
      <c r="S30" s="52"/>
      <c r="T30" s="75"/>
      <c r="U30" s="75"/>
      <c r="V30" s="4"/>
      <c r="W30" s="4"/>
      <c r="X30" s="4"/>
      <c r="Y30" s="4"/>
    </row>
    <row r="31" spans="1:25" x14ac:dyDescent="0.2">
      <c r="A31" s="170" t="s">
        <v>85</v>
      </c>
      <c r="B31" s="50" t="s">
        <v>86</v>
      </c>
      <c r="C31" s="1" t="s">
        <v>87</v>
      </c>
      <c r="D31" s="1" t="s">
        <v>88</v>
      </c>
      <c r="E31" s="10">
        <v>226</v>
      </c>
      <c r="F31" s="76">
        <v>259846.62</v>
      </c>
      <c r="G31" s="76">
        <v>156046.35</v>
      </c>
      <c r="H31" s="14"/>
      <c r="I31" s="20"/>
      <c r="J31" s="77"/>
      <c r="K31" s="74"/>
      <c r="L31" s="54"/>
      <c r="M31" s="52"/>
      <c r="N31" s="78"/>
      <c r="O31" s="79"/>
      <c r="P31" s="80"/>
      <c r="Q31" s="52"/>
      <c r="R31" s="75"/>
      <c r="S31" s="75"/>
      <c r="T31" s="75"/>
      <c r="U31" s="4"/>
      <c r="V31" s="75"/>
      <c r="W31" s="75"/>
      <c r="X31" s="75"/>
      <c r="Y31" s="75"/>
    </row>
    <row r="32" spans="1:25" x14ac:dyDescent="0.2">
      <c r="A32" s="1"/>
      <c r="B32" s="81"/>
      <c r="C32" s="82"/>
      <c r="D32" s="81"/>
      <c r="E32" s="83"/>
      <c r="F32" s="66">
        <f>SUM(F31:F31)</f>
        <v>259846.62</v>
      </c>
      <c r="G32" s="66">
        <f>SUM(G31:G31)</f>
        <v>156046.35</v>
      </c>
      <c r="H32" s="84">
        <f>+F32-G32</f>
        <v>103800.26999999999</v>
      </c>
      <c r="I32" s="1"/>
      <c r="J32" s="81"/>
      <c r="K32" s="3"/>
      <c r="L32" s="54"/>
      <c r="M32" s="4"/>
      <c r="N32" s="4"/>
      <c r="O32" s="4"/>
      <c r="P32" s="52"/>
      <c r="Q32" s="52"/>
      <c r="R32" s="75"/>
      <c r="S32" s="75"/>
      <c r="T32" s="75"/>
      <c r="U32" s="75"/>
      <c r="V32" s="75"/>
      <c r="W32" s="75"/>
      <c r="X32" s="75"/>
      <c r="Y32" s="75"/>
    </row>
    <row r="33" spans="1:25" x14ac:dyDescent="0.2">
      <c r="A33" s="170"/>
      <c r="B33" s="1"/>
      <c r="C33" s="1"/>
      <c r="D33" s="1"/>
      <c r="E33" s="10"/>
      <c r="F33" s="76"/>
      <c r="G33" s="76"/>
      <c r="H33" s="14"/>
      <c r="I33" s="20"/>
      <c r="J33" s="1"/>
      <c r="K33" s="74"/>
      <c r="L33" s="85"/>
      <c r="M33" s="86"/>
      <c r="N33" s="87" t="s">
        <v>89</v>
      </c>
      <c r="O33" s="88" t="s">
        <v>90</v>
      </c>
      <c r="P33" s="88" t="s">
        <v>91</v>
      </c>
      <c r="Q33" s="89"/>
      <c r="R33" s="75"/>
      <c r="S33" s="75"/>
      <c r="T33" s="75"/>
      <c r="U33" s="4"/>
      <c r="V33" s="4"/>
      <c r="W33" s="4"/>
      <c r="X33" s="75"/>
      <c r="Y33" s="75"/>
    </row>
    <row r="34" spans="1:25" x14ac:dyDescent="0.2">
      <c r="A34" s="1"/>
      <c r="B34" s="90" t="s">
        <v>92</v>
      </c>
      <c r="C34" s="50"/>
      <c r="D34" s="50"/>
      <c r="E34" s="91"/>
      <c r="F34" s="40">
        <f>SUM(F32,F27)</f>
        <v>2422905.92</v>
      </c>
      <c r="G34" s="40">
        <f>SUM(G32,G27)</f>
        <v>1339790.0700000003</v>
      </c>
      <c r="H34" s="40">
        <f>SUM(H32,H27,H57)</f>
        <v>1083115.8499999996</v>
      </c>
      <c r="I34" s="1"/>
      <c r="J34" s="1"/>
      <c r="K34" s="92"/>
      <c r="L34" s="85">
        <v>483</v>
      </c>
      <c r="M34" s="58" t="s">
        <v>93</v>
      </c>
      <c r="N34" s="32"/>
      <c r="O34" s="93"/>
      <c r="P34" s="75"/>
      <c r="Q34" s="75"/>
      <c r="R34" s="75"/>
      <c r="S34" s="75"/>
      <c r="T34" s="4"/>
      <c r="U34" s="94"/>
      <c r="V34" s="75"/>
      <c r="W34" s="75"/>
      <c r="X34" s="4"/>
      <c r="Y34" s="4"/>
    </row>
    <row r="35" spans="1:25" x14ac:dyDescent="0.2">
      <c r="A35" s="170"/>
      <c r="B35" s="1"/>
      <c r="C35" s="1"/>
      <c r="D35" s="1"/>
      <c r="E35" s="10"/>
      <c r="F35" s="76"/>
      <c r="G35" s="76"/>
      <c r="H35" s="40"/>
      <c r="I35" s="20"/>
      <c r="J35" s="1"/>
      <c r="K35" s="95"/>
      <c r="L35" s="54" t="s">
        <v>94</v>
      </c>
      <c r="M35" s="58" t="s">
        <v>95</v>
      </c>
      <c r="N35" s="32"/>
      <c r="O35" s="93"/>
      <c r="Q35" s="96">
        <f>SUM(P36:P43)</f>
        <v>1490425.2199999997</v>
      </c>
      <c r="R35" s="97">
        <f>+R16-Q35</f>
        <v>-1334647.3999999997</v>
      </c>
      <c r="S35" s="4"/>
      <c r="T35" s="98">
        <f>+Q35-1091108.5</f>
        <v>399316.71999999974</v>
      </c>
      <c r="U35" s="4"/>
      <c r="V35" s="4"/>
      <c r="W35" s="4"/>
      <c r="X35" s="94"/>
      <c r="Y35" s="94"/>
    </row>
    <row r="36" spans="1:25" x14ac:dyDescent="0.2">
      <c r="A36" s="1"/>
      <c r="B36" s="1"/>
      <c r="C36" s="1"/>
      <c r="D36" s="1"/>
      <c r="E36" s="1"/>
      <c r="F36" s="1"/>
      <c r="G36" s="1"/>
      <c r="H36" s="14"/>
      <c r="I36" s="1"/>
      <c r="J36" s="1"/>
      <c r="K36" s="3"/>
      <c r="L36" s="52" t="s">
        <v>96</v>
      </c>
      <c r="M36" s="99" t="s">
        <v>97</v>
      </c>
      <c r="N36" s="100">
        <v>14703.95</v>
      </c>
      <c r="O36" s="100">
        <v>644087.12</v>
      </c>
      <c r="P36" s="55">
        <f>+O36-N36</f>
        <v>629383.17000000004</v>
      </c>
      <c r="Q36" s="101"/>
      <c r="R36" s="101"/>
      <c r="S36" s="75"/>
      <c r="T36" s="4"/>
      <c r="U36" s="4"/>
      <c r="V36" s="94"/>
      <c r="W36" s="94"/>
      <c r="X36" s="4"/>
      <c r="Y36" s="4"/>
    </row>
    <row r="37" spans="1:25" x14ac:dyDescent="0.2">
      <c r="A37" s="1"/>
      <c r="B37" s="2" t="s">
        <v>98</v>
      </c>
      <c r="C37" s="2"/>
      <c r="D37" s="2"/>
      <c r="E37" s="39"/>
      <c r="F37" s="40">
        <f>+F29+F32</f>
        <v>3692839.6199999996</v>
      </c>
      <c r="G37" s="102">
        <f>+G29+G32</f>
        <v>1784815.5400000003</v>
      </c>
      <c r="H37" s="40">
        <f>+H29+H32</f>
        <v>1908024.0799999996</v>
      </c>
      <c r="I37" s="1"/>
      <c r="J37" s="2"/>
      <c r="K37" s="3"/>
      <c r="L37" s="52" t="s">
        <v>99</v>
      </c>
      <c r="M37" s="99" t="s">
        <v>100</v>
      </c>
      <c r="N37" s="100">
        <v>10984.03</v>
      </c>
      <c r="O37" s="100">
        <v>521665.56</v>
      </c>
      <c r="P37" s="103">
        <f>+O37-N37</f>
        <v>510681.52999999997</v>
      </c>
      <c r="S37" s="4"/>
      <c r="T37" s="4"/>
      <c r="U37" s="94"/>
      <c r="V37" s="4"/>
      <c r="W37" s="4"/>
      <c r="X37" s="4"/>
      <c r="Y37" s="4"/>
    </row>
    <row r="38" spans="1:25" x14ac:dyDescent="0.2">
      <c r="A38" s="170"/>
      <c r="B38" s="1"/>
      <c r="C38" s="1"/>
      <c r="D38" s="1"/>
      <c r="E38" s="10"/>
      <c r="F38" s="76"/>
      <c r="G38" s="76"/>
      <c r="H38" s="14"/>
      <c r="I38" s="20"/>
      <c r="J38" s="1"/>
      <c r="K38" s="95"/>
      <c r="L38" s="52" t="s">
        <v>101</v>
      </c>
      <c r="M38" s="99" t="s">
        <v>102</v>
      </c>
      <c r="N38" s="100">
        <v>12</v>
      </c>
      <c r="O38" s="100">
        <v>1002</v>
      </c>
      <c r="P38" s="55">
        <f>+O38-N38</f>
        <v>990</v>
      </c>
      <c r="R38" s="160"/>
      <c r="S38" s="4"/>
      <c r="T38" s="94"/>
      <c r="U38" s="4"/>
      <c r="V38" s="4"/>
      <c r="W38" s="4"/>
      <c r="X38" s="94"/>
      <c r="Y38" s="94"/>
    </row>
    <row r="39" spans="1:25" x14ac:dyDescent="0.2">
      <c r="A39" s="1"/>
      <c r="B39" s="1" t="s">
        <v>103</v>
      </c>
      <c r="C39" s="1"/>
      <c r="D39" s="1"/>
      <c r="E39" s="1"/>
      <c r="F39" s="1"/>
      <c r="G39" s="1"/>
      <c r="H39" s="14"/>
      <c r="I39" s="1"/>
      <c r="J39" s="1"/>
      <c r="K39" s="3"/>
      <c r="L39" s="54" t="s">
        <v>104</v>
      </c>
      <c r="M39" s="58" t="s">
        <v>105</v>
      </c>
      <c r="N39" s="104"/>
      <c r="O39" s="104"/>
      <c r="Q39" s="105"/>
      <c r="R39" s="105"/>
      <c r="S39" s="94"/>
      <c r="T39" s="4"/>
      <c r="U39" s="4"/>
      <c r="V39" s="94"/>
      <c r="W39" s="106"/>
      <c r="X39" s="5"/>
      <c r="Y39" s="5"/>
    </row>
    <row r="40" spans="1:25" x14ac:dyDescent="0.2">
      <c r="A40" s="1"/>
      <c r="B40" s="1"/>
      <c r="C40" s="1"/>
      <c r="D40" s="1" t="s">
        <v>106</v>
      </c>
      <c r="E40" s="1"/>
      <c r="F40" s="107">
        <v>259846.62</v>
      </c>
      <c r="G40" s="107">
        <v>156046.35</v>
      </c>
      <c r="H40" s="14"/>
      <c r="I40" s="1"/>
      <c r="J40" s="1"/>
      <c r="K40" s="3"/>
      <c r="L40" s="52" t="s">
        <v>107</v>
      </c>
      <c r="M40" s="99" t="s">
        <v>14</v>
      </c>
      <c r="N40" s="100">
        <v>5200</v>
      </c>
      <c r="O40" s="100">
        <v>79199.199999999997</v>
      </c>
      <c r="P40" s="55">
        <f>+O40-N40</f>
        <v>73999.199999999997</v>
      </c>
      <c r="S40" s="4"/>
      <c r="T40" s="4"/>
      <c r="U40" s="4"/>
      <c r="V40" s="4"/>
      <c r="W40" s="5"/>
      <c r="X40" s="5"/>
      <c r="Y40" s="5"/>
    </row>
    <row r="41" spans="1:25" x14ac:dyDescent="0.2">
      <c r="A41" s="1"/>
      <c r="B41" s="1"/>
      <c r="C41" s="1"/>
      <c r="D41" s="1" t="s">
        <v>108</v>
      </c>
      <c r="E41" s="1"/>
      <c r="F41" s="107">
        <v>3448708</v>
      </c>
      <c r="G41" s="107">
        <v>1743031.3</v>
      </c>
      <c r="H41" s="66"/>
      <c r="I41" s="1"/>
      <c r="J41" s="77"/>
      <c r="K41" s="3"/>
      <c r="L41" s="52" t="s">
        <v>109</v>
      </c>
      <c r="M41" s="99" t="s">
        <v>110</v>
      </c>
      <c r="N41" s="100">
        <v>12436.39</v>
      </c>
      <c r="O41" s="100">
        <v>195641.59</v>
      </c>
      <c r="P41" s="103">
        <f>+O41-N41</f>
        <v>183205.2</v>
      </c>
      <c r="S41" s="4"/>
      <c r="T41" s="4"/>
      <c r="U41" s="4"/>
      <c r="V41" s="4"/>
      <c r="W41" s="4"/>
      <c r="X41" s="4"/>
      <c r="Y41" s="4"/>
    </row>
    <row r="42" spans="1:25" x14ac:dyDescent="0.2">
      <c r="A42" s="1"/>
      <c r="B42" s="1"/>
      <c r="C42" s="1"/>
      <c r="D42" s="1"/>
      <c r="E42" s="1"/>
      <c r="F42" s="1"/>
      <c r="G42" s="108"/>
      <c r="H42" s="14"/>
      <c r="I42" s="1"/>
      <c r="J42" s="1"/>
      <c r="K42" s="3"/>
      <c r="L42" s="52" t="s">
        <v>111</v>
      </c>
      <c r="M42" s="99" t="s">
        <v>112</v>
      </c>
      <c r="N42" s="100">
        <v>3000</v>
      </c>
      <c r="O42" s="100">
        <v>92381.18</v>
      </c>
      <c r="P42" s="60">
        <f>+O42-N42</f>
        <v>89381.18</v>
      </c>
      <c r="Q42" s="105"/>
      <c r="R42" s="105"/>
      <c r="S42" s="94"/>
      <c r="T42" s="25"/>
      <c r="U42" s="4"/>
      <c r="V42" s="5"/>
      <c r="W42" s="5"/>
      <c r="X42" s="5"/>
      <c r="Y42" s="4"/>
    </row>
    <row r="43" spans="1:25" x14ac:dyDescent="0.2">
      <c r="A43" s="170"/>
      <c r="B43" s="1"/>
      <c r="C43" s="1"/>
      <c r="D43" s="1" t="s">
        <v>113</v>
      </c>
      <c r="E43" s="10"/>
      <c r="F43" s="14">
        <f>SUM(F40:F42)</f>
        <v>3708554.62</v>
      </c>
      <c r="G43" s="109">
        <f>+SUM(G40:G41)</f>
        <v>1899077.6500000001</v>
      </c>
      <c r="H43" s="14">
        <f>+F43-G43</f>
        <v>1809476.97</v>
      </c>
      <c r="I43" s="20"/>
      <c r="J43" s="1"/>
      <c r="K43" s="110"/>
      <c r="L43" s="52" t="s">
        <v>114</v>
      </c>
      <c r="M43" s="99" t="s">
        <v>115</v>
      </c>
      <c r="N43" s="100">
        <v>316.36</v>
      </c>
      <c r="O43" s="100">
        <v>3101.3</v>
      </c>
      <c r="P43" s="55">
        <f>+O43-N43</f>
        <v>2784.94</v>
      </c>
      <c r="Q43" s="105"/>
      <c r="R43" s="105"/>
      <c r="S43" s="4"/>
      <c r="T43" s="4"/>
      <c r="U43" s="4"/>
      <c r="V43" s="5"/>
      <c r="W43" s="26"/>
      <c r="X43" s="26"/>
      <c r="Y43" s="25"/>
    </row>
    <row r="44" spans="1:25" x14ac:dyDescent="0.2">
      <c r="A44" s="1"/>
      <c r="B44" s="1"/>
      <c r="C44" s="1"/>
      <c r="D44" s="1"/>
      <c r="E44" s="1"/>
      <c r="F44" s="1"/>
      <c r="G44" s="1"/>
      <c r="H44" s="14"/>
      <c r="I44" s="1"/>
      <c r="J44" s="1"/>
      <c r="K44" s="3"/>
      <c r="L44" s="54" t="s">
        <v>116</v>
      </c>
      <c r="M44" s="58" t="s">
        <v>117</v>
      </c>
      <c r="N44" s="111"/>
      <c r="O44" s="111"/>
      <c r="Q44" s="96">
        <f>SUM(P45:P48)</f>
        <v>1458135.01</v>
      </c>
      <c r="R44" s="56">
        <f>+R11-Q44</f>
        <v>0</v>
      </c>
      <c r="S44" s="4"/>
      <c r="T44" s="4"/>
      <c r="U44" s="25"/>
      <c r="V44" s="26"/>
      <c r="W44" s="5"/>
      <c r="X44" s="5"/>
      <c r="Y44" s="4"/>
    </row>
    <row r="45" spans="1:25" x14ac:dyDescent="0.2">
      <c r="A45" s="1"/>
      <c r="B45" s="1"/>
      <c r="C45" s="1"/>
      <c r="D45" s="1" t="s">
        <v>118</v>
      </c>
      <c r="E45" s="1"/>
      <c r="F45" s="112">
        <f>+F43-F37</f>
        <v>15715.000000000466</v>
      </c>
      <c r="G45" s="112">
        <f>+G43-G37</f>
        <v>114262.10999999987</v>
      </c>
      <c r="H45" s="14"/>
      <c r="I45" s="1"/>
      <c r="J45" s="1"/>
      <c r="K45" s="3"/>
      <c r="L45" s="52" t="s">
        <v>119</v>
      </c>
      <c r="M45" s="99" t="s">
        <v>120</v>
      </c>
      <c r="N45" s="100"/>
      <c r="O45" s="100">
        <v>15715</v>
      </c>
      <c r="P45" s="55">
        <f>+O45-N45</f>
        <v>15715</v>
      </c>
      <c r="S45" s="4"/>
      <c r="T45" s="4"/>
      <c r="U45" s="4"/>
      <c r="V45" s="5"/>
      <c r="W45" s="5"/>
      <c r="X45" s="5"/>
      <c r="Y45" s="4"/>
    </row>
    <row r="46" spans="1:25" x14ac:dyDescent="0.2">
      <c r="A46" s="1"/>
      <c r="B46" s="1"/>
      <c r="C46" s="1"/>
      <c r="D46" s="1"/>
      <c r="E46" s="1"/>
      <c r="F46" s="76" t="s">
        <v>121</v>
      </c>
      <c r="G46" s="113">
        <f>+F45+G45</f>
        <v>129977.11000000034</v>
      </c>
      <c r="H46" s="14"/>
      <c r="I46" s="1"/>
      <c r="J46" s="1"/>
      <c r="K46" s="3"/>
      <c r="L46" s="52" t="s">
        <v>122</v>
      </c>
      <c r="M46" s="99" t="s">
        <v>123</v>
      </c>
      <c r="N46" s="100">
        <v>66505.259999999995</v>
      </c>
      <c r="O46" s="100">
        <v>1237781.06</v>
      </c>
      <c r="P46" s="103">
        <f>+O46-N46</f>
        <v>1171275.8</v>
      </c>
      <c r="S46" s="4"/>
      <c r="T46" s="4"/>
      <c r="U46" s="4"/>
      <c r="V46" s="4"/>
      <c r="W46" s="5"/>
      <c r="X46" s="5"/>
      <c r="Y46" s="4"/>
    </row>
    <row r="47" spans="1:25" x14ac:dyDescent="0.2">
      <c r="A47" s="1"/>
      <c r="B47" s="1"/>
      <c r="C47" s="1"/>
      <c r="D47" s="1"/>
      <c r="E47" s="1"/>
      <c r="F47" s="1"/>
      <c r="G47" s="1"/>
      <c r="H47" s="14"/>
      <c r="I47" s="1"/>
      <c r="J47" s="1"/>
      <c r="K47" s="3"/>
      <c r="L47" s="52" t="s">
        <v>124</v>
      </c>
      <c r="M47" s="99" t="s">
        <v>125</v>
      </c>
      <c r="N47" s="100">
        <v>14339.77</v>
      </c>
      <c r="O47" s="100">
        <v>285491.73</v>
      </c>
      <c r="P47" s="60">
        <f>+O47-N47</f>
        <v>271151.95999999996</v>
      </c>
      <c r="S47" s="25"/>
      <c r="T47" s="4"/>
      <c r="U47" s="4"/>
      <c r="V47" s="4"/>
      <c r="W47" s="5"/>
      <c r="X47" s="5"/>
      <c r="Y47" s="4"/>
    </row>
    <row r="48" spans="1:25" x14ac:dyDescent="0.2">
      <c r="A48" s="1"/>
      <c r="B48" s="1"/>
      <c r="C48" s="1"/>
      <c r="D48" s="1"/>
      <c r="E48" s="1"/>
      <c r="F48" s="1"/>
      <c r="G48" s="1"/>
      <c r="H48" s="14"/>
      <c r="I48" s="1"/>
      <c r="J48" s="1"/>
      <c r="K48" s="92"/>
      <c r="L48" s="4" t="s">
        <v>126</v>
      </c>
      <c r="M48" s="4" t="s">
        <v>127</v>
      </c>
      <c r="N48" s="100"/>
      <c r="O48" s="100">
        <v>-7.75</v>
      </c>
      <c r="P48" s="61">
        <f>+O48-N48</f>
        <v>-7.75</v>
      </c>
      <c r="S48" s="4"/>
      <c r="T48" s="4"/>
      <c r="U48" s="4"/>
      <c r="V48" s="4"/>
      <c r="W48" s="5"/>
      <c r="X48" s="5"/>
      <c r="Y48" s="4"/>
    </row>
    <row r="49" spans="1:24" x14ac:dyDescent="0.2">
      <c r="A49" s="1"/>
      <c r="B49" s="1"/>
      <c r="C49" s="1"/>
      <c r="D49" s="1"/>
      <c r="E49" s="10" t="s">
        <v>128</v>
      </c>
      <c r="F49" s="117">
        <f>+N112</f>
        <v>1423707.84</v>
      </c>
      <c r="G49" s="117">
        <f>+O112</f>
        <v>1310245.73</v>
      </c>
      <c r="H49" s="14"/>
      <c r="I49" s="1"/>
      <c r="J49" s="1"/>
      <c r="K49" s="3"/>
      <c r="L49" s="54" t="s">
        <v>129</v>
      </c>
      <c r="M49" s="58" t="s">
        <v>130</v>
      </c>
      <c r="N49" s="104"/>
      <c r="O49" s="104"/>
      <c r="Q49" s="115">
        <f>SUM(P50:P53)</f>
        <v>171318.68</v>
      </c>
      <c r="R49" s="116">
        <f>+R10-Q49</f>
        <v>169390.34000000003</v>
      </c>
      <c r="S49" s="4"/>
      <c r="T49" s="4"/>
      <c r="U49" s="4"/>
      <c r="V49" s="4"/>
      <c r="W49" s="5"/>
      <c r="X49" s="5"/>
    </row>
    <row r="50" spans="1:24" x14ac:dyDescent="0.2">
      <c r="A50" s="1"/>
      <c r="B50" s="1"/>
      <c r="C50" s="1"/>
      <c r="D50" s="1"/>
      <c r="E50" s="10" t="s">
        <v>131</v>
      </c>
      <c r="F50" s="117">
        <f>+N113</f>
        <v>272391.23</v>
      </c>
      <c r="G50" s="117">
        <f>+O113</f>
        <v>271591.23</v>
      </c>
      <c r="H50" s="14"/>
      <c r="I50" s="1"/>
      <c r="J50" s="1"/>
      <c r="K50" s="3"/>
      <c r="L50" s="52" t="s">
        <v>132</v>
      </c>
      <c r="M50" s="99" t="s">
        <v>133</v>
      </c>
      <c r="N50" s="100"/>
      <c r="O50" s="100">
        <v>25146</v>
      </c>
      <c r="P50" s="55">
        <f>+O50-N50</f>
        <v>25146</v>
      </c>
      <c r="S50" s="4"/>
      <c r="T50" s="4"/>
      <c r="U50" s="4"/>
      <c r="V50" s="4"/>
      <c r="W50" s="5"/>
      <c r="X50" s="5"/>
    </row>
    <row r="51" spans="1:24" x14ac:dyDescent="0.2">
      <c r="A51" s="1"/>
      <c r="B51" s="1"/>
      <c r="C51" s="1"/>
      <c r="D51" s="1"/>
      <c r="E51" s="1"/>
      <c r="F51" s="117"/>
      <c r="G51" s="117"/>
      <c r="H51" s="14"/>
      <c r="I51" s="1"/>
      <c r="J51" s="1"/>
      <c r="K51" s="3"/>
      <c r="L51" s="52" t="s">
        <v>134</v>
      </c>
      <c r="M51" s="99" t="s">
        <v>68</v>
      </c>
      <c r="N51" s="100"/>
      <c r="O51" s="100">
        <v>146172.68</v>
      </c>
      <c r="P51" s="103">
        <f>+O51-N51</f>
        <v>146172.68</v>
      </c>
      <c r="S51" s="4"/>
      <c r="T51" s="4"/>
      <c r="U51" s="4"/>
      <c r="V51" s="4"/>
      <c r="W51" s="4"/>
      <c r="X51" s="5"/>
    </row>
    <row r="52" spans="1:24" x14ac:dyDescent="0.2">
      <c r="A52" s="1"/>
      <c r="B52" s="1"/>
      <c r="C52" s="1"/>
      <c r="D52" s="1"/>
      <c r="E52" s="1"/>
      <c r="F52" s="14">
        <f>SUM(F49:F51)</f>
        <v>1696099.07</v>
      </c>
      <c r="G52" s="14">
        <f>SUM(G49:G51)</f>
        <v>1581836.96</v>
      </c>
      <c r="H52" s="14"/>
      <c r="I52" s="1"/>
      <c r="J52" s="1"/>
      <c r="K52" s="3"/>
      <c r="L52" s="52" t="s">
        <v>135</v>
      </c>
      <c r="M52" s="99" t="s">
        <v>136</v>
      </c>
      <c r="N52" s="100"/>
      <c r="O52" s="100"/>
      <c r="P52" s="60">
        <f>+O52-N52</f>
        <v>0</v>
      </c>
      <c r="S52" s="4"/>
      <c r="T52" s="4"/>
      <c r="U52" s="4"/>
      <c r="V52" s="4"/>
      <c r="W52" s="5"/>
      <c r="X52" s="5"/>
    </row>
    <row r="53" spans="1:24" x14ac:dyDescent="0.2">
      <c r="A53" s="1"/>
      <c r="B53" s="1"/>
      <c r="C53" s="1"/>
      <c r="D53" s="1"/>
      <c r="E53" s="1"/>
      <c r="F53" s="14"/>
      <c r="G53" s="14"/>
      <c r="H53" s="14"/>
      <c r="I53" s="1"/>
      <c r="J53" s="1"/>
      <c r="K53" s="3"/>
      <c r="L53" s="52" t="s">
        <v>137</v>
      </c>
      <c r="M53" s="99" t="s">
        <v>138</v>
      </c>
      <c r="N53" s="100"/>
      <c r="O53" s="100"/>
      <c r="P53" s="55">
        <f>+O53-N53</f>
        <v>0</v>
      </c>
      <c r="S53" s="4"/>
      <c r="T53" s="4"/>
      <c r="U53" s="4"/>
      <c r="V53" s="4"/>
      <c r="W53" s="4"/>
      <c r="X53" s="5"/>
    </row>
    <row r="54" spans="1:24" x14ac:dyDescent="0.2">
      <c r="A54" s="1"/>
      <c r="B54" s="1"/>
      <c r="C54" s="1"/>
      <c r="D54" s="1"/>
      <c r="E54" s="1"/>
      <c r="F54" s="40">
        <f>+F52-G52</f>
        <v>114262.1100000001</v>
      </c>
      <c r="G54" s="14"/>
      <c r="H54" s="14"/>
      <c r="I54" s="1"/>
      <c r="J54" s="1"/>
      <c r="K54" s="3"/>
      <c r="L54" s="54" t="s">
        <v>139</v>
      </c>
      <c r="M54" s="58" t="s">
        <v>140</v>
      </c>
      <c r="N54" s="104"/>
      <c r="O54" s="104"/>
      <c r="Q54" s="115">
        <f>SUM(P55:P58)</f>
        <v>268454.08999999997</v>
      </c>
      <c r="R54" s="56">
        <f>+R12-Q54</f>
        <v>0</v>
      </c>
      <c r="S54" s="4"/>
      <c r="T54" s="4"/>
      <c r="U54" s="4"/>
      <c r="V54" s="4"/>
      <c r="W54" s="5"/>
      <c r="X54" s="5"/>
    </row>
    <row r="55" spans="1:24" x14ac:dyDescent="0.2">
      <c r="A55" s="1"/>
      <c r="B55" s="1"/>
      <c r="C55" s="1"/>
      <c r="D55" s="1"/>
      <c r="E55" s="1"/>
      <c r="F55" s="14">
        <f>+G45-F54</f>
        <v>-2.3283064365386963E-10</v>
      </c>
      <c r="G55" s="14"/>
      <c r="H55" s="14"/>
      <c r="I55" s="1"/>
      <c r="J55" s="1"/>
      <c r="K55" s="3"/>
      <c r="L55" s="52" t="s">
        <v>141</v>
      </c>
      <c r="M55" s="99" t="s">
        <v>34</v>
      </c>
      <c r="N55" s="100">
        <v>180</v>
      </c>
      <c r="O55" s="100">
        <v>99410.4</v>
      </c>
      <c r="P55" s="55">
        <f>+O55-N55</f>
        <v>99230.399999999994</v>
      </c>
      <c r="S55" s="4"/>
      <c r="T55" s="4"/>
      <c r="U55" s="4"/>
      <c r="V55" s="4"/>
      <c r="W55" s="5"/>
      <c r="X55" s="5"/>
    </row>
    <row r="56" spans="1:24" x14ac:dyDescent="0.2">
      <c r="A56" s="4"/>
      <c r="B56" s="4"/>
      <c r="C56" s="4"/>
      <c r="D56" s="4"/>
      <c r="E56" s="4"/>
      <c r="F56" s="4"/>
      <c r="G56" s="118"/>
      <c r="H56" s="34"/>
      <c r="I56" s="4"/>
      <c r="J56" s="4"/>
      <c r="K56" s="3"/>
      <c r="L56" s="52" t="s">
        <v>142</v>
      </c>
      <c r="M56" s="99" t="s">
        <v>73</v>
      </c>
      <c r="N56" s="100">
        <v>3603.45</v>
      </c>
      <c r="O56" s="100">
        <v>155327.54</v>
      </c>
      <c r="P56" s="103">
        <f>+O56-N56</f>
        <v>151724.09</v>
      </c>
      <c r="S56" s="4"/>
      <c r="T56" s="4"/>
      <c r="U56" s="4"/>
      <c r="V56" s="4"/>
      <c r="W56" s="5"/>
      <c r="X56" s="5"/>
    </row>
    <row r="57" spans="1:24" x14ac:dyDescent="0.2">
      <c r="A57" s="119" t="s">
        <v>85</v>
      </c>
      <c r="B57" s="120" t="s">
        <v>86</v>
      </c>
      <c r="C57" s="121">
        <v>403</v>
      </c>
      <c r="D57" s="4" t="s">
        <v>143</v>
      </c>
      <c r="E57" s="122"/>
      <c r="F57" s="123"/>
      <c r="G57" s="123"/>
      <c r="H57" s="124"/>
      <c r="I57" s="4"/>
      <c r="J57" s="94"/>
      <c r="K57" s="3"/>
      <c r="L57" s="52" t="s">
        <v>144</v>
      </c>
      <c r="M57" s="99" t="s">
        <v>47</v>
      </c>
      <c r="N57" s="100"/>
      <c r="O57" s="100">
        <v>17499.599999999999</v>
      </c>
      <c r="P57" s="60">
        <f>+O57-N57</f>
        <v>17499.599999999999</v>
      </c>
      <c r="S57" s="4"/>
      <c r="T57" s="4"/>
      <c r="U57" s="4"/>
      <c r="V57" s="4"/>
      <c r="W57" s="5"/>
      <c r="X57" s="5"/>
    </row>
    <row r="58" spans="1:24" x14ac:dyDescent="0.2">
      <c r="A58" s="4"/>
      <c r="B58" s="4"/>
      <c r="C58" s="4"/>
      <c r="D58" s="4"/>
      <c r="E58" s="4"/>
      <c r="F58" s="4"/>
      <c r="G58" s="4"/>
      <c r="H58" s="34"/>
      <c r="I58" s="4"/>
      <c r="J58" s="4"/>
      <c r="K58" s="3"/>
      <c r="L58" s="52" t="s">
        <v>145</v>
      </c>
      <c r="M58" s="99" t="s">
        <v>146</v>
      </c>
      <c r="N58" s="111"/>
      <c r="O58" s="111"/>
      <c r="P58" s="61">
        <f>+O58</f>
        <v>0</v>
      </c>
      <c r="S58" s="4"/>
      <c r="T58" s="4"/>
      <c r="U58" s="4"/>
      <c r="V58" s="4"/>
      <c r="W58" s="5"/>
      <c r="X58" s="5"/>
    </row>
    <row r="59" spans="1:24" x14ac:dyDescent="0.2">
      <c r="A59" s="4"/>
      <c r="B59" s="4"/>
      <c r="C59" s="4"/>
      <c r="D59" s="4"/>
      <c r="E59" s="4"/>
      <c r="F59" s="4"/>
      <c r="G59" s="4"/>
      <c r="H59" s="34"/>
      <c r="I59" s="4"/>
      <c r="J59" s="4"/>
      <c r="K59" s="3"/>
      <c r="L59" s="54" t="s">
        <v>147</v>
      </c>
      <c r="M59" s="58" t="s">
        <v>148</v>
      </c>
      <c r="N59" s="104"/>
      <c r="O59" s="104"/>
      <c r="Q59" s="115">
        <f>SUM(P60)</f>
        <v>60375</v>
      </c>
      <c r="S59" s="4"/>
      <c r="T59" s="4"/>
      <c r="U59" s="4"/>
      <c r="V59" s="4"/>
      <c r="W59" s="5"/>
      <c r="X59" s="5"/>
    </row>
    <row r="60" spans="1:24" x14ac:dyDescent="0.2">
      <c r="A60" s="4"/>
      <c r="B60" s="4"/>
      <c r="C60" s="4"/>
      <c r="D60" s="4"/>
      <c r="E60" s="4"/>
      <c r="F60" s="4"/>
      <c r="G60" s="4"/>
      <c r="H60" s="34"/>
      <c r="I60" s="4"/>
      <c r="J60" s="4"/>
      <c r="K60" s="3"/>
      <c r="L60" s="52" t="s">
        <v>149</v>
      </c>
      <c r="M60" s="99" t="s">
        <v>39</v>
      </c>
      <c r="N60" s="111"/>
      <c r="O60" s="100">
        <v>60375</v>
      </c>
      <c r="P60" s="55">
        <f>+O60-N60</f>
        <v>60375</v>
      </c>
      <c r="S60" s="4"/>
      <c r="T60" s="4"/>
      <c r="U60" s="4"/>
      <c r="V60" s="4"/>
      <c r="W60" s="4"/>
      <c r="X60" s="5"/>
    </row>
    <row r="61" spans="1:24" x14ac:dyDescent="0.2">
      <c r="A61" s="4"/>
      <c r="B61" s="4"/>
      <c r="C61" s="4"/>
      <c r="D61" s="4"/>
      <c r="E61" s="4"/>
      <c r="F61" s="4"/>
      <c r="G61" s="4"/>
      <c r="H61" s="34"/>
      <c r="I61" s="4"/>
      <c r="J61" s="4"/>
      <c r="K61" s="3"/>
      <c r="L61" s="52" t="s">
        <v>150</v>
      </c>
      <c r="M61" s="99" t="s">
        <v>76</v>
      </c>
      <c r="N61" s="104"/>
      <c r="O61" s="104"/>
      <c r="P61" s="103">
        <f>+O61-N61</f>
        <v>0</v>
      </c>
      <c r="S61" s="4"/>
      <c r="T61" s="4"/>
      <c r="U61" s="4"/>
      <c r="V61" s="4"/>
      <c r="W61" s="5"/>
      <c r="X61" s="5"/>
    </row>
    <row r="62" spans="1:24" x14ac:dyDescent="0.2">
      <c r="A62" s="4"/>
      <c r="B62" s="4"/>
      <c r="C62" s="4"/>
      <c r="D62" s="4"/>
      <c r="E62" s="4"/>
      <c r="F62" s="4"/>
      <c r="G62" s="4"/>
      <c r="H62" s="34"/>
      <c r="I62" s="4"/>
      <c r="J62" s="4"/>
      <c r="K62" s="3"/>
      <c r="L62" s="52" t="s">
        <v>199</v>
      </c>
      <c r="M62" s="99" t="s">
        <v>200</v>
      </c>
      <c r="N62" s="104"/>
      <c r="O62" s="104"/>
      <c r="P62" s="60">
        <f>+O62-N62</f>
        <v>0</v>
      </c>
      <c r="Q62" s="125"/>
      <c r="S62" s="4"/>
      <c r="T62" s="4"/>
      <c r="U62" s="4"/>
      <c r="V62" s="4"/>
      <c r="W62" s="5"/>
      <c r="X62" s="5"/>
    </row>
    <row r="63" spans="1:24" x14ac:dyDescent="0.2">
      <c r="A63" s="4"/>
      <c r="B63" s="4"/>
      <c r="C63" s="4"/>
      <c r="D63" s="4"/>
      <c r="E63" s="4"/>
      <c r="F63" s="4"/>
      <c r="G63" s="4"/>
      <c r="H63" s="34"/>
      <c r="I63" s="4"/>
      <c r="J63" s="4"/>
      <c r="K63" s="3"/>
      <c r="L63" s="54" t="s">
        <v>151</v>
      </c>
      <c r="M63" s="58" t="s">
        <v>152</v>
      </c>
      <c r="N63" s="32"/>
      <c r="O63" s="32"/>
      <c r="P63" s="61"/>
      <c r="Q63" s="115">
        <f>SUM(P64:P66)</f>
        <v>0</v>
      </c>
      <c r="S63" s="4"/>
      <c r="T63" s="4"/>
      <c r="U63" s="4"/>
      <c r="V63" s="4"/>
      <c r="W63" s="5"/>
      <c r="X63" s="5"/>
    </row>
    <row r="64" spans="1:24" x14ac:dyDescent="0.2">
      <c r="A64" s="4"/>
      <c r="B64" s="4"/>
      <c r="C64" s="4"/>
      <c r="D64" s="4"/>
      <c r="E64" s="4"/>
      <c r="F64" s="4"/>
      <c r="G64" s="4"/>
      <c r="H64" s="34"/>
      <c r="I64" s="4"/>
      <c r="J64" s="4"/>
      <c r="K64" s="3"/>
      <c r="L64" s="52" t="s">
        <v>153</v>
      </c>
      <c r="M64" s="99" t="s">
        <v>154</v>
      </c>
      <c r="N64" s="32"/>
      <c r="O64" s="5"/>
      <c r="P64" s="55">
        <f>+O64-N64</f>
        <v>0</v>
      </c>
      <c r="Q64" s="125"/>
      <c r="S64" s="4"/>
      <c r="T64" s="4"/>
      <c r="U64" s="4"/>
      <c r="V64" s="4"/>
      <c r="W64" s="5"/>
      <c r="X64" s="5"/>
    </row>
    <row r="65" spans="2:24" x14ac:dyDescent="0.2">
      <c r="B65" s="4"/>
      <c r="C65" s="4"/>
      <c r="D65" s="4"/>
      <c r="E65" s="4"/>
      <c r="F65" s="4"/>
      <c r="G65" s="4"/>
      <c r="H65" s="34"/>
      <c r="I65" s="4"/>
      <c r="J65" s="4"/>
      <c r="K65" s="3"/>
      <c r="L65" s="52" t="s">
        <v>155</v>
      </c>
      <c r="M65" s="4" t="s">
        <v>156</v>
      </c>
      <c r="N65" s="32"/>
      <c r="O65" s="126"/>
      <c r="P65" s="127">
        <f>+O65-N65</f>
        <v>0</v>
      </c>
      <c r="Q65" s="125"/>
      <c r="S65" s="4"/>
      <c r="T65" s="4"/>
      <c r="U65" s="4"/>
      <c r="V65" s="4"/>
      <c r="W65" s="5"/>
      <c r="X65" s="5"/>
    </row>
    <row r="66" spans="2:24" x14ac:dyDescent="0.2">
      <c r="B66" s="4"/>
      <c r="C66" s="4"/>
      <c r="D66" s="4"/>
      <c r="E66" s="4"/>
      <c r="F66" s="4"/>
      <c r="G66" s="4"/>
      <c r="H66" s="34"/>
      <c r="I66" s="4"/>
      <c r="J66" s="4"/>
      <c r="K66" s="3"/>
      <c r="L66" s="52" t="s">
        <v>157</v>
      </c>
      <c r="M66" s="4" t="s">
        <v>158</v>
      </c>
      <c r="N66" s="32"/>
      <c r="O66" s="126"/>
      <c r="P66" s="128">
        <f>+O66-N66</f>
        <v>0</v>
      </c>
      <c r="Q66" s="125"/>
      <c r="S66" s="4"/>
      <c r="T66" s="4"/>
      <c r="U66" s="4"/>
      <c r="V66" s="4"/>
      <c r="W66" s="5"/>
      <c r="X66" s="5"/>
    </row>
    <row r="67" spans="2:24" x14ac:dyDescent="0.2">
      <c r="B67" s="4"/>
      <c r="C67" s="4"/>
      <c r="D67" s="4"/>
      <c r="E67" s="4"/>
      <c r="F67" s="4"/>
      <c r="G67" s="4"/>
      <c r="H67" s="34"/>
      <c r="I67" s="4"/>
      <c r="J67" s="4"/>
      <c r="K67" s="3"/>
      <c r="L67" s="52"/>
      <c r="M67" s="99"/>
      <c r="N67" s="32"/>
      <c r="O67" s="126"/>
      <c r="P67" s="61"/>
      <c r="Q67" s="125"/>
      <c r="S67" s="4"/>
      <c r="T67" s="4"/>
      <c r="U67" s="4"/>
      <c r="V67" s="4"/>
      <c r="W67" s="4"/>
      <c r="X67" s="4"/>
    </row>
    <row r="68" spans="2:24" x14ac:dyDescent="0.2">
      <c r="B68" s="4"/>
      <c r="C68" s="4"/>
      <c r="D68" s="4"/>
      <c r="E68" s="4"/>
      <c r="F68" s="4"/>
      <c r="G68" s="4"/>
      <c r="H68" s="34"/>
      <c r="I68" s="4"/>
      <c r="J68" s="4"/>
      <c r="K68" s="3"/>
      <c r="L68" s="54" t="s">
        <v>159</v>
      </c>
      <c r="M68" s="58" t="s">
        <v>160</v>
      </c>
      <c r="N68" s="5"/>
      <c r="O68" s="32"/>
      <c r="P68" s="129"/>
      <c r="Q68" s="125"/>
      <c r="S68" s="4"/>
      <c r="T68" s="4"/>
      <c r="U68" s="4"/>
      <c r="V68" s="4"/>
      <c r="W68" s="4"/>
      <c r="X68" s="5"/>
    </row>
    <row r="69" spans="2:24" x14ac:dyDescent="0.2">
      <c r="B69" s="4"/>
      <c r="C69" s="4"/>
      <c r="D69" s="4"/>
      <c r="E69" s="4"/>
      <c r="F69" s="4"/>
      <c r="G69" s="4"/>
      <c r="H69" s="34"/>
      <c r="I69" s="4"/>
      <c r="J69" s="4"/>
      <c r="K69" s="3"/>
      <c r="L69" s="52"/>
      <c r="M69" s="99"/>
      <c r="N69" s="32"/>
      <c r="O69" s="32"/>
      <c r="P69" s="61"/>
      <c r="Q69" s="125"/>
      <c r="S69" s="4"/>
      <c r="T69" s="4"/>
      <c r="U69" s="4"/>
      <c r="V69" s="4"/>
      <c r="W69" s="4"/>
      <c r="X69" s="5"/>
    </row>
    <row r="70" spans="2:24" x14ac:dyDescent="0.2">
      <c r="B70" s="4"/>
      <c r="C70" s="4"/>
      <c r="D70" s="4"/>
      <c r="E70" s="4"/>
      <c r="F70" s="4"/>
      <c r="G70" s="4"/>
      <c r="H70" s="34"/>
      <c r="I70" s="4"/>
      <c r="J70" s="4"/>
      <c r="K70" s="3"/>
      <c r="L70" s="52"/>
      <c r="M70" s="4" t="s">
        <v>161</v>
      </c>
      <c r="N70" s="130">
        <f>+SUM(N34:N68)</f>
        <v>131281.21</v>
      </c>
      <c r="O70" s="130">
        <f>+SUM(O34:O68)</f>
        <v>3579989.21</v>
      </c>
      <c r="P70" s="131">
        <f>+O70-N70+P68</f>
        <v>3448708</v>
      </c>
      <c r="Q70" s="132"/>
      <c r="S70" s="4"/>
      <c r="T70" s="4"/>
      <c r="U70" s="4"/>
      <c r="V70" s="4"/>
      <c r="W70" s="4"/>
      <c r="X70" s="4"/>
    </row>
    <row r="71" spans="2:24" x14ac:dyDescent="0.2">
      <c r="B71" s="4"/>
      <c r="C71" s="4"/>
      <c r="D71" s="4"/>
      <c r="E71" s="4"/>
      <c r="F71" s="4"/>
      <c r="G71" s="4"/>
      <c r="H71" s="34"/>
      <c r="I71" s="4"/>
      <c r="J71" s="4"/>
      <c r="K71" s="3"/>
      <c r="L71" s="52"/>
      <c r="M71" s="4"/>
      <c r="N71" s="4"/>
      <c r="O71" s="4"/>
      <c r="P71" s="56">
        <f>+P70-F29</f>
        <v>15715.000000000466</v>
      </c>
      <c r="Q71" s="132"/>
      <c r="S71" s="4"/>
      <c r="T71" s="4"/>
      <c r="U71" s="4"/>
      <c r="V71" s="5"/>
      <c r="W71" s="5"/>
      <c r="X71" s="5"/>
    </row>
    <row r="72" spans="2:24" x14ac:dyDescent="0.2">
      <c r="H72" s="34"/>
      <c r="L72" s="52"/>
      <c r="M72" s="4"/>
      <c r="N72" s="111"/>
      <c r="O72" s="111"/>
      <c r="P72" s="100">
        <f>+O72-N72</f>
        <v>0</v>
      </c>
      <c r="Q72" s="165"/>
      <c r="S72" s="4"/>
    </row>
    <row r="73" spans="2:24" x14ac:dyDescent="0.2">
      <c r="B73" s="4"/>
      <c r="C73" s="4"/>
      <c r="D73" s="134"/>
      <c r="E73" s="4"/>
      <c r="F73" s="4"/>
      <c r="G73" s="4"/>
      <c r="H73" s="34"/>
      <c r="I73" s="4"/>
      <c r="J73" s="4"/>
      <c r="K73" s="3"/>
      <c r="N73" s="160">
        <f>+N70-N72</f>
        <v>131281.21</v>
      </c>
      <c r="O73" s="160">
        <f>+O70-O72</f>
        <v>3579989.21</v>
      </c>
      <c r="T73" s="4"/>
      <c r="U73" s="4"/>
      <c r="V73" s="4"/>
      <c r="W73" s="4"/>
      <c r="X73" s="4"/>
    </row>
    <row r="74" spans="2:24" x14ac:dyDescent="0.2">
      <c r="B74" s="4"/>
      <c r="C74" s="4"/>
      <c r="D74" s="4"/>
      <c r="E74" s="4"/>
      <c r="F74" s="4"/>
      <c r="G74" s="4"/>
      <c r="H74" s="34"/>
      <c r="I74" s="4"/>
      <c r="J74" s="4"/>
      <c r="K74" s="3"/>
      <c r="L74" s="85"/>
      <c r="M74" s="86"/>
      <c r="N74" s="135"/>
      <c r="O74" s="136"/>
      <c r="P74" s="137" t="s">
        <v>91</v>
      </c>
      <c r="Q74" s="138"/>
      <c r="R74" s="101"/>
      <c r="S74" s="4"/>
      <c r="T74" s="5"/>
      <c r="U74" s="5"/>
      <c r="V74" s="5"/>
      <c r="W74" s="4"/>
      <c r="X74" s="4"/>
    </row>
    <row r="75" spans="2:24" x14ac:dyDescent="0.2">
      <c r="B75" s="4"/>
      <c r="C75" s="4"/>
      <c r="D75" s="4"/>
      <c r="E75" s="4"/>
      <c r="F75" s="4"/>
      <c r="G75" s="4"/>
      <c r="H75" s="34"/>
      <c r="I75" s="4"/>
      <c r="J75" s="4"/>
      <c r="K75" s="3"/>
      <c r="L75" s="85">
        <v>683</v>
      </c>
      <c r="M75" s="58" t="s">
        <v>93</v>
      </c>
      <c r="N75" s="32"/>
      <c r="O75" s="93"/>
      <c r="P75" s="101"/>
      <c r="Q75" s="101"/>
      <c r="R75" s="101"/>
      <c r="S75" s="4"/>
      <c r="T75" s="5"/>
      <c r="U75" s="5"/>
      <c r="V75" s="5"/>
      <c r="W75" s="139"/>
      <c r="X75" s="52"/>
    </row>
    <row r="76" spans="2:24" x14ac:dyDescent="0.2">
      <c r="B76" s="4"/>
      <c r="C76" s="4"/>
      <c r="D76" s="4"/>
      <c r="E76" s="4"/>
      <c r="F76" s="4"/>
      <c r="G76" s="4"/>
      <c r="H76" s="34"/>
      <c r="I76" s="4"/>
      <c r="J76" s="4"/>
      <c r="K76" s="3"/>
      <c r="L76" s="54" t="s">
        <v>162</v>
      </c>
      <c r="M76" s="58" t="s">
        <v>95</v>
      </c>
      <c r="N76" s="140"/>
      <c r="O76" s="141"/>
      <c r="Q76" s="96">
        <f>SUM(P77:P84)</f>
        <v>559867.57999999996</v>
      </c>
      <c r="R76" s="97">
        <f>+R52-Q76</f>
        <v>-559867.57999999996</v>
      </c>
      <c r="S76" s="4"/>
      <c r="T76" s="5"/>
      <c r="U76" s="4"/>
      <c r="V76" s="4"/>
      <c r="W76" s="142"/>
      <c r="X76" s="52"/>
    </row>
    <row r="77" spans="2:24" x14ac:dyDescent="0.2">
      <c r="B77" s="4"/>
      <c r="C77" s="4"/>
      <c r="D77" s="4"/>
      <c r="E77" s="4"/>
      <c r="F77" s="4"/>
      <c r="G77" s="4"/>
      <c r="H77" s="34"/>
      <c r="I77" s="4"/>
      <c r="J77" s="4"/>
      <c r="K77" s="3"/>
      <c r="L77" s="52" t="s">
        <v>163</v>
      </c>
      <c r="M77" s="99" t="s">
        <v>97</v>
      </c>
      <c r="N77" s="100">
        <v>96801.279999999999</v>
      </c>
      <c r="O77" s="100">
        <v>49279.86</v>
      </c>
      <c r="P77" s="55">
        <f>+N77-O77</f>
        <v>47521.42</v>
      </c>
      <c r="Q77" s="101"/>
      <c r="R77" s="101"/>
      <c r="S77" s="4"/>
      <c r="T77" s="5"/>
      <c r="U77" s="5"/>
      <c r="V77" s="5"/>
      <c r="W77" s="139"/>
      <c r="X77" s="52"/>
    </row>
    <row r="78" spans="2:24" x14ac:dyDescent="0.2">
      <c r="B78" s="4"/>
      <c r="C78" s="4"/>
      <c r="D78" s="4"/>
      <c r="E78" s="4"/>
      <c r="F78" s="4"/>
      <c r="G78" s="4"/>
      <c r="H78" s="34"/>
      <c r="I78" s="4"/>
      <c r="J78" s="4"/>
      <c r="K78" s="3"/>
      <c r="L78" s="52" t="s">
        <v>164</v>
      </c>
      <c r="M78" s="99" t="s">
        <v>100</v>
      </c>
      <c r="N78" s="100">
        <v>336590.86</v>
      </c>
      <c r="O78" s="100">
        <v>7116</v>
      </c>
      <c r="P78" s="103">
        <f>+N78-O78</f>
        <v>329474.86</v>
      </c>
      <c r="S78" s="4"/>
      <c r="T78" s="5"/>
      <c r="U78" s="5"/>
      <c r="V78" s="5"/>
      <c r="W78" s="139"/>
      <c r="X78" s="52"/>
    </row>
    <row r="79" spans="2:24" x14ac:dyDescent="0.2">
      <c r="B79" s="4"/>
      <c r="C79" s="4"/>
      <c r="D79" s="4"/>
      <c r="E79" s="4"/>
      <c r="F79" s="4"/>
      <c r="G79" s="4"/>
      <c r="H79" s="34"/>
      <c r="I79" s="4"/>
      <c r="J79" s="4"/>
      <c r="K79" s="3"/>
      <c r="L79" s="52" t="s">
        <v>165</v>
      </c>
      <c r="M79" s="99" t="s">
        <v>102</v>
      </c>
      <c r="N79" s="100"/>
      <c r="O79" s="100"/>
      <c r="P79" s="55">
        <f>-O79+N79</f>
        <v>0</v>
      </c>
      <c r="Q79" s="143"/>
      <c r="S79" s="4"/>
      <c r="T79" s="5"/>
      <c r="U79" s="5"/>
      <c r="V79" s="4"/>
      <c r="W79" s="139"/>
      <c r="X79" s="52"/>
    </row>
    <row r="80" spans="2:24" x14ac:dyDescent="0.2">
      <c r="B80" s="4"/>
      <c r="C80" s="4"/>
      <c r="D80" s="144"/>
      <c r="E80" s="4"/>
      <c r="F80" s="4"/>
      <c r="G80" s="4"/>
      <c r="H80" s="34"/>
      <c r="I80" s="4"/>
      <c r="J80" s="4"/>
      <c r="K80" s="3"/>
      <c r="L80" s="54" t="s">
        <v>166</v>
      </c>
      <c r="M80" s="58" t="s">
        <v>105</v>
      </c>
      <c r="N80" s="145"/>
      <c r="O80" s="145"/>
      <c r="Q80" s="105"/>
      <c r="R80" s="105"/>
      <c r="S80" s="4"/>
      <c r="T80" s="5"/>
      <c r="U80" s="5"/>
      <c r="V80" s="4"/>
      <c r="W80" s="139"/>
      <c r="X80" s="52"/>
    </row>
    <row r="81" spans="3:24" x14ac:dyDescent="0.2">
      <c r="C81" s="4"/>
      <c r="D81" s="144"/>
      <c r="E81" s="4"/>
      <c r="F81" s="4"/>
      <c r="G81" s="4"/>
      <c r="H81" s="34"/>
      <c r="I81" s="4"/>
      <c r="J81" s="4"/>
      <c r="K81" s="3"/>
      <c r="L81" s="52" t="s">
        <v>167</v>
      </c>
      <c r="M81" s="99" t="s">
        <v>14</v>
      </c>
      <c r="N81" s="100">
        <v>25100.19</v>
      </c>
      <c r="O81" s="100">
        <v>17527.91</v>
      </c>
      <c r="P81" s="55">
        <f>+N81-O81</f>
        <v>7572.2799999999988</v>
      </c>
      <c r="S81" s="4"/>
      <c r="T81" s="5"/>
      <c r="U81" s="5"/>
      <c r="V81" s="5"/>
      <c r="W81" s="139"/>
      <c r="X81" s="52"/>
    </row>
    <row r="82" spans="3:24" x14ac:dyDescent="0.2">
      <c r="C82" s="4"/>
      <c r="D82" s="144"/>
      <c r="E82" s="4"/>
      <c r="F82" s="4"/>
      <c r="G82" s="4"/>
      <c r="H82" s="34"/>
      <c r="I82" s="4"/>
      <c r="J82" s="4"/>
      <c r="K82" s="3"/>
      <c r="L82" s="52" t="s">
        <v>168</v>
      </c>
      <c r="M82" s="99" t="s">
        <v>110</v>
      </c>
      <c r="N82" s="100">
        <v>123193.17</v>
      </c>
      <c r="O82" s="100">
        <v>7560.64</v>
      </c>
      <c r="P82" s="103">
        <f>+N82-O82</f>
        <v>115632.53</v>
      </c>
      <c r="S82" s="4"/>
      <c r="T82" s="5"/>
      <c r="U82" s="5"/>
      <c r="V82" s="4"/>
      <c r="W82" s="93"/>
      <c r="X82" s="52"/>
    </row>
    <row r="83" spans="3:24" x14ac:dyDescent="0.2">
      <c r="C83" s="4"/>
      <c r="D83" s="144"/>
      <c r="E83" s="4"/>
      <c r="F83" s="4"/>
      <c r="G83" s="4"/>
      <c r="H83" s="34"/>
      <c r="I83" s="4"/>
      <c r="J83" s="4"/>
      <c r="K83" s="3"/>
      <c r="L83" s="52" t="s">
        <v>169</v>
      </c>
      <c r="M83" s="99" t="s">
        <v>112</v>
      </c>
      <c r="N83" s="100">
        <v>61666.49</v>
      </c>
      <c r="O83" s="100">
        <v>2000</v>
      </c>
      <c r="P83" s="60">
        <f>+N83-O83</f>
        <v>59666.49</v>
      </c>
      <c r="Q83" s="105"/>
      <c r="R83" s="105"/>
      <c r="S83" s="4"/>
      <c r="T83" s="5"/>
      <c r="U83" s="5"/>
      <c r="V83" s="4"/>
      <c r="W83" s="139"/>
      <c r="X83" s="52"/>
    </row>
    <row r="84" spans="3:24" x14ac:dyDescent="0.2">
      <c r="C84" s="4"/>
      <c r="D84" s="144"/>
      <c r="E84" s="4"/>
      <c r="F84" s="4"/>
      <c r="G84" s="4"/>
      <c r="H84" s="34"/>
      <c r="I84" s="4"/>
      <c r="J84" s="4"/>
      <c r="K84" s="3"/>
      <c r="L84" s="52" t="s">
        <v>170</v>
      </c>
      <c r="M84" s="99" t="s">
        <v>115</v>
      </c>
      <c r="N84" s="104"/>
      <c r="O84" s="104"/>
      <c r="P84" s="55">
        <f>-O84+N84</f>
        <v>0</v>
      </c>
      <c r="Q84" s="105"/>
      <c r="R84" s="105"/>
      <c r="S84" s="4"/>
      <c r="T84" s="5"/>
      <c r="U84" s="5"/>
      <c r="V84" s="4"/>
      <c r="W84" s="139"/>
      <c r="X84" s="52"/>
    </row>
    <row r="85" spans="3:24" x14ac:dyDescent="0.2">
      <c r="C85" s="4"/>
      <c r="D85" s="144"/>
      <c r="E85" s="4"/>
      <c r="F85" s="4"/>
      <c r="G85" s="4"/>
      <c r="H85" s="34"/>
      <c r="I85" s="4"/>
      <c r="J85" s="4"/>
      <c r="K85" s="3"/>
      <c r="L85" s="54" t="s">
        <v>171</v>
      </c>
      <c r="M85" s="58" t="s">
        <v>117</v>
      </c>
      <c r="N85" s="145"/>
      <c r="O85" s="145"/>
      <c r="Q85" s="96">
        <f>SUM(P86:P88)</f>
        <v>663351.07999999996</v>
      </c>
      <c r="R85" s="56">
        <f>+R49-Q85</f>
        <v>-493960.73999999993</v>
      </c>
      <c r="S85" s="4"/>
      <c r="T85" s="5"/>
      <c r="U85" s="5"/>
      <c r="V85" s="5"/>
      <c r="W85" s="146"/>
      <c r="X85" s="52"/>
    </row>
    <row r="86" spans="3:24" x14ac:dyDescent="0.2">
      <c r="C86" s="4"/>
      <c r="D86" s="144"/>
      <c r="E86" s="4"/>
      <c r="F86" s="4"/>
      <c r="G86" s="4"/>
      <c r="H86" s="34"/>
      <c r="I86" s="4"/>
      <c r="J86" s="4"/>
      <c r="K86" s="3"/>
      <c r="L86" s="52" t="s">
        <v>172</v>
      </c>
      <c r="M86" s="99" t="s">
        <v>120</v>
      </c>
      <c r="N86" s="100">
        <v>10003.98</v>
      </c>
      <c r="O86" s="100">
        <v>6563.75</v>
      </c>
      <c r="P86" s="55">
        <f>-O86+N86</f>
        <v>3440.2299999999996</v>
      </c>
      <c r="S86" s="4"/>
      <c r="T86" s="5"/>
      <c r="U86" s="4"/>
      <c r="V86" s="4"/>
      <c r="W86" s="147"/>
      <c r="X86" s="52"/>
    </row>
    <row r="87" spans="3:24" x14ac:dyDescent="0.2">
      <c r="C87" s="4"/>
      <c r="D87" s="144"/>
      <c r="E87" s="4"/>
      <c r="F87" s="4"/>
      <c r="G87" s="4"/>
      <c r="H87" s="34"/>
      <c r="I87" s="4"/>
      <c r="J87" s="4"/>
      <c r="K87" s="3"/>
      <c r="L87" s="52" t="s">
        <v>173</v>
      </c>
      <c r="M87" s="99" t="s">
        <v>123</v>
      </c>
      <c r="N87" s="100">
        <v>526114.73</v>
      </c>
      <c r="O87" s="100">
        <v>42342.400000000001</v>
      </c>
      <c r="P87" s="103">
        <f>-O87+N87</f>
        <v>483772.32999999996</v>
      </c>
      <c r="S87" s="4"/>
      <c r="T87" s="5"/>
      <c r="U87" s="5"/>
      <c r="V87" s="5"/>
      <c r="W87" s="146"/>
      <c r="X87" s="52"/>
    </row>
    <row r="88" spans="3:24" x14ac:dyDescent="0.2">
      <c r="C88" s="4"/>
      <c r="D88" s="144"/>
      <c r="E88" s="4"/>
      <c r="F88" s="4"/>
      <c r="G88" s="4"/>
      <c r="H88" s="34"/>
      <c r="I88" s="4"/>
      <c r="J88" s="4"/>
      <c r="K88" s="3"/>
      <c r="L88" s="52" t="s">
        <v>174</v>
      </c>
      <c r="M88" s="99" t="s">
        <v>125</v>
      </c>
      <c r="N88" s="100">
        <v>188988.52</v>
      </c>
      <c r="O88" s="100">
        <v>12850</v>
      </c>
      <c r="P88" s="60">
        <f>-O88+N88</f>
        <v>176138.52</v>
      </c>
      <c r="S88" s="4"/>
      <c r="T88" s="5"/>
      <c r="U88" s="5"/>
      <c r="V88" s="5"/>
      <c r="W88" s="93"/>
      <c r="X88" s="52"/>
    </row>
    <row r="89" spans="3:24" x14ac:dyDescent="0.2">
      <c r="C89" s="4"/>
      <c r="D89" s="144"/>
      <c r="E89" s="4"/>
      <c r="F89" s="4"/>
      <c r="G89" s="4"/>
      <c r="H89" s="34"/>
      <c r="I89" s="4"/>
      <c r="J89" s="4"/>
      <c r="K89" s="3"/>
      <c r="L89" s="54" t="s">
        <v>175</v>
      </c>
      <c r="M89" s="58" t="s">
        <v>130</v>
      </c>
      <c r="N89" s="145"/>
      <c r="O89" s="145"/>
      <c r="Q89" s="115">
        <f>SUM(P90:P93)</f>
        <v>121904.28</v>
      </c>
      <c r="R89" s="116">
        <f>+R47-Q89</f>
        <v>-121904.28</v>
      </c>
      <c r="S89" s="4"/>
      <c r="T89" s="5"/>
      <c r="U89" s="5"/>
      <c r="V89" s="5"/>
      <c r="W89" s="146"/>
      <c r="X89" s="52"/>
    </row>
    <row r="90" spans="3:24" x14ac:dyDescent="0.2">
      <c r="C90" s="4"/>
      <c r="D90" s="144"/>
      <c r="E90" s="4"/>
      <c r="F90" s="4"/>
      <c r="G90" s="4"/>
      <c r="H90" s="34"/>
      <c r="I90" s="4"/>
      <c r="J90" s="4"/>
      <c r="K90" s="3"/>
      <c r="L90" s="52" t="s">
        <v>176</v>
      </c>
      <c r="M90" s="99" t="s">
        <v>133</v>
      </c>
      <c r="N90" s="100">
        <v>16157.98</v>
      </c>
      <c r="O90" s="100">
        <v>11186.75</v>
      </c>
      <c r="P90" s="55">
        <f>-O90+N90</f>
        <v>4971.2299999999996</v>
      </c>
      <c r="S90" s="4"/>
      <c r="T90" s="5"/>
      <c r="U90" s="5"/>
      <c r="V90" s="5"/>
      <c r="W90" s="146"/>
      <c r="X90" s="52"/>
    </row>
    <row r="91" spans="3:24" x14ac:dyDescent="0.2">
      <c r="C91" s="4"/>
      <c r="D91" s="144"/>
      <c r="E91" s="4"/>
      <c r="F91" s="4"/>
      <c r="G91" s="4"/>
      <c r="H91" s="34"/>
      <c r="I91" s="4"/>
      <c r="J91" s="4"/>
      <c r="K91" s="3"/>
      <c r="L91" s="52" t="s">
        <v>177</v>
      </c>
      <c r="M91" s="99" t="s">
        <v>68</v>
      </c>
      <c r="N91" s="100">
        <v>116933.05</v>
      </c>
      <c r="O91" s="100"/>
      <c r="P91" s="103">
        <f>-O91+N91</f>
        <v>116933.05</v>
      </c>
      <c r="S91" s="4"/>
      <c r="T91" s="5"/>
      <c r="U91" s="5"/>
      <c r="V91" s="5"/>
      <c r="W91" s="93"/>
      <c r="X91" s="52"/>
    </row>
    <row r="92" spans="3:24" x14ac:dyDescent="0.2">
      <c r="C92" s="4"/>
      <c r="D92" s="144"/>
      <c r="E92" s="4"/>
      <c r="F92" s="4"/>
      <c r="G92" s="4"/>
      <c r="H92" s="34"/>
      <c r="I92" s="4"/>
      <c r="J92" s="4"/>
      <c r="K92" s="3"/>
      <c r="L92" s="52" t="s">
        <v>178</v>
      </c>
      <c r="M92" s="99" t="s">
        <v>136</v>
      </c>
      <c r="N92" s="100"/>
      <c r="O92" s="100"/>
      <c r="P92" s="60">
        <f>-O92+N92</f>
        <v>0</v>
      </c>
      <c r="S92" s="4"/>
      <c r="T92" s="5"/>
      <c r="U92" s="5"/>
      <c r="V92" s="5"/>
      <c r="W92" s="93"/>
      <c r="X92" s="52"/>
    </row>
    <row r="93" spans="3:24" x14ac:dyDescent="0.2">
      <c r="C93" s="4"/>
      <c r="D93" s="144"/>
      <c r="E93" s="4"/>
      <c r="F93" s="4"/>
      <c r="G93" s="4"/>
      <c r="H93" s="34"/>
      <c r="I93" s="4"/>
      <c r="J93" s="4"/>
      <c r="K93" s="3"/>
      <c r="L93" s="52" t="s">
        <v>137</v>
      </c>
      <c r="M93" s="99" t="s">
        <v>138</v>
      </c>
      <c r="N93" s="32"/>
      <c r="O93" s="32"/>
      <c r="P93" s="55">
        <f>-O93</f>
        <v>0</v>
      </c>
      <c r="S93" s="4"/>
      <c r="T93" s="5"/>
      <c r="U93" s="5"/>
      <c r="V93" s="5"/>
      <c r="W93" s="93"/>
      <c r="X93" s="52"/>
    </row>
    <row r="94" spans="3:24" x14ac:dyDescent="0.2">
      <c r="C94" s="4"/>
      <c r="D94" s="144"/>
      <c r="E94" s="4"/>
      <c r="F94" s="4"/>
      <c r="G94" s="4"/>
      <c r="H94" s="34"/>
      <c r="I94" s="4"/>
      <c r="J94" s="4"/>
      <c r="K94" s="3"/>
      <c r="L94" s="54" t="s">
        <v>179</v>
      </c>
      <c r="M94" s="58" t="s">
        <v>140</v>
      </c>
      <c r="N94" s="140"/>
      <c r="O94" s="140"/>
      <c r="Q94" s="115">
        <f>SUM(P95:P97)</f>
        <v>194526.87000000002</v>
      </c>
      <c r="R94" s="56">
        <f>+R50-Q94</f>
        <v>-194526.87000000002</v>
      </c>
      <c r="S94" s="4"/>
      <c r="T94" s="5"/>
      <c r="U94" s="5"/>
      <c r="V94" s="5"/>
      <c r="W94" s="93"/>
      <c r="X94" s="52"/>
    </row>
    <row r="95" spans="3:24" x14ac:dyDescent="0.2">
      <c r="C95" s="4"/>
      <c r="D95" s="144"/>
      <c r="E95" s="4"/>
      <c r="F95" s="4"/>
      <c r="G95" s="4"/>
      <c r="H95" s="34"/>
      <c r="I95" s="4"/>
      <c r="J95" s="4"/>
      <c r="K95" s="3"/>
      <c r="L95" s="52" t="s">
        <v>180</v>
      </c>
      <c r="M95" s="99" t="s">
        <v>34</v>
      </c>
      <c r="N95" s="100">
        <v>96139.42</v>
      </c>
      <c r="O95" s="100">
        <v>56521.1</v>
      </c>
      <c r="P95" s="55">
        <f>-O95+N95</f>
        <v>39618.32</v>
      </c>
      <c r="S95" s="4"/>
      <c r="T95" s="5"/>
      <c r="U95" s="5"/>
      <c r="V95" s="5"/>
      <c r="W95" s="93"/>
      <c r="X95" s="52"/>
    </row>
    <row r="96" spans="3:24" x14ac:dyDescent="0.2">
      <c r="C96" s="4"/>
      <c r="D96" s="144"/>
      <c r="E96" s="4"/>
      <c r="F96" s="4"/>
      <c r="G96" s="4"/>
      <c r="H96" s="34"/>
      <c r="I96" s="4"/>
      <c r="J96" s="4"/>
      <c r="K96" s="3"/>
      <c r="L96" s="52" t="s">
        <v>181</v>
      </c>
      <c r="M96" s="99" t="s">
        <v>73</v>
      </c>
      <c r="N96" s="100">
        <v>141206.81</v>
      </c>
      <c r="O96" s="100">
        <v>3275.86</v>
      </c>
      <c r="P96" s="103">
        <f>-O96+N96</f>
        <v>137930.95000000001</v>
      </c>
      <c r="S96" s="4"/>
      <c r="T96" s="5"/>
      <c r="U96" s="5"/>
      <c r="V96" s="5"/>
      <c r="W96" s="93"/>
      <c r="X96" s="52"/>
    </row>
    <row r="97" spans="3:23" x14ac:dyDescent="0.2">
      <c r="C97" s="4"/>
      <c r="D97" s="144"/>
      <c r="E97" s="4"/>
      <c r="F97" s="4"/>
      <c r="G97" s="4"/>
      <c r="H97" s="34"/>
      <c r="I97" s="4"/>
      <c r="J97" s="4"/>
      <c r="K97" s="3"/>
      <c r="L97" s="52" t="s">
        <v>182</v>
      </c>
      <c r="M97" s="99" t="s">
        <v>47</v>
      </c>
      <c r="N97" s="100">
        <v>16977.599999999999</v>
      </c>
      <c r="O97" s="100"/>
      <c r="P97" s="60">
        <f>-O97+N97</f>
        <v>16977.599999999999</v>
      </c>
      <c r="S97" s="4"/>
      <c r="T97" s="5"/>
      <c r="U97" s="5"/>
      <c r="V97" s="5"/>
      <c r="W97" s="5"/>
    </row>
    <row r="98" spans="3:23" x14ac:dyDescent="0.2">
      <c r="C98" s="4"/>
      <c r="D98" s="144"/>
      <c r="E98" s="4"/>
      <c r="F98" s="4"/>
      <c r="G98" s="4"/>
      <c r="H98" s="34"/>
      <c r="I98" s="4"/>
      <c r="J98" s="4"/>
      <c r="K98" s="3"/>
      <c r="L98" s="52"/>
      <c r="M98" s="99"/>
      <c r="N98" s="104"/>
      <c r="O98" s="104"/>
      <c r="P98" s="148"/>
      <c r="S98" s="4"/>
      <c r="T98" s="5"/>
      <c r="U98" s="5"/>
      <c r="V98" s="5"/>
      <c r="W98" s="5"/>
    </row>
    <row r="99" spans="3:23" x14ac:dyDescent="0.2">
      <c r="C99" s="4"/>
      <c r="D99" s="144"/>
      <c r="E99" s="4"/>
      <c r="F99" s="4"/>
      <c r="G99" s="4"/>
      <c r="H99" s="34"/>
      <c r="I99" s="4"/>
      <c r="J99" s="4"/>
      <c r="K99" s="3"/>
      <c r="L99" s="54" t="s">
        <v>183</v>
      </c>
      <c r="M99" s="58" t="s">
        <v>148</v>
      </c>
      <c r="N99" s="145"/>
      <c r="O99" s="145"/>
      <c r="Q99" s="115">
        <f>SUM(P100)</f>
        <v>31250.47</v>
      </c>
      <c r="S99" s="4"/>
      <c r="T99" s="5"/>
      <c r="U99" s="5"/>
      <c r="V99" s="5"/>
      <c r="W99" s="5"/>
    </row>
    <row r="100" spans="3:23" x14ac:dyDescent="0.2">
      <c r="C100" s="4"/>
      <c r="D100" s="144"/>
      <c r="E100" s="4"/>
      <c r="F100" s="4"/>
      <c r="G100" s="4"/>
      <c r="H100" s="34"/>
      <c r="I100" s="4"/>
      <c r="J100" s="4"/>
      <c r="K100" s="3"/>
      <c r="L100" s="52" t="s">
        <v>184</v>
      </c>
      <c r="M100" s="99" t="s">
        <v>39</v>
      </c>
      <c r="N100" s="104">
        <v>85989.06</v>
      </c>
      <c r="O100" s="100">
        <v>54738.59</v>
      </c>
      <c r="P100" s="55">
        <f>-O100+N100</f>
        <v>31250.47</v>
      </c>
      <c r="S100" s="4"/>
      <c r="T100" s="5"/>
      <c r="U100" s="5"/>
      <c r="V100" s="5"/>
      <c r="W100" s="5"/>
    </row>
    <row r="101" spans="3:23" x14ac:dyDescent="0.2">
      <c r="C101" s="4"/>
      <c r="D101" s="144"/>
      <c r="E101" s="4"/>
      <c r="F101" s="4"/>
      <c r="G101" s="4"/>
      <c r="H101" s="34"/>
      <c r="I101" s="4"/>
      <c r="J101" s="4"/>
      <c r="K101" s="3"/>
      <c r="L101" s="52" t="s">
        <v>185</v>
      </c>
      <c r="M101" s="99" t="s">
        <v>76</v>
      </c>
      <c r="N101" s="104"/>
      <c r="O101" s="104"/>
      <c r="P101" s="103">
        <f>-O101+N101</f>
        <v>0</v>
      </c>
      <c r="S101" s="4"/>
      <c r="T101" s="5"/>
      <c r="U101" s="5"/>
      <c r="V101" s="5"/>
      <c r="W101" s="5"/>
    </row>
    <row r="102" spans="3:23" x14ac:dyDescent="0.2">
      <c r="C102" s="4"/>
      <c r="D102" s="144"/>
      <c r="E102" s="4"/>
      <c r="F102" s="4"/>
      <c r="G102" s="4"/>
      <c r="H102" s="34"/>
      <c r="I102" s="4"/>
      <c r="J102" s="4"/>
      <c r="K102" s="3"/>
      <c r="L102" s="52" t="s">
        <v>201</v>
      </c>
      <c r="M102" s="99"/>
      <c r="N102" s="104"/>
      <c r="O102" s="104"/>
      <c r="P102" s="128">
        <f>+N102</f>
        <v>0</v>
      </c>
      <c r="S102" s="4"/>
      <c r="T102" s="5"/>
      <c r="U102" s="4"/>
      <c r="V102" s="4"/>
      <c r="W102" s="4"/>
    </row>
    <row r="103" spans="3:23" x14ac:dyDescent="0.2">
      <c r="C103" s="4"/>
      <c r="D103" s="144"/>
      <c r="E103" s="4"/>
      <c r="F103" s="4"/>
      <c r="G103" s="4"/>
      <c r="H103" s="34"/>
      <c r="I103" s="4"/>
      <c r="J103" s="4"/>
      <c r="K103" s="3"/>
      <c r="L103" s="54" t="s">
        <v>186</v>
      </c>
      <c r="M103" s="58" t="s">
        <v>152</v>
      </c>
      <c r="N103" s="145"/>
      <c r="O103" s="145"/>
      <c r="P103" s="148"/>
      <c r="Q103" s="115">
        <f>SUM(P104:P106)</f>
        <v>0</v>
      </c>
      <c r="S103" s="4"/>
      <c r="T103" s="5"/>
      <c r="U103" s="5"/>
      <c r="V103" s="5"/>
      <c r="W103" s="5"/>
    </row>
    <row r="104" spans="3:23" x14ac:dyDescent="0.2">
      <c r="C104" s="4"/>
      <c r="D104" s="144"/>
      <c r="E104" s="4"/>
      <c r="F104" s="4"/>
      <c r="G104" s="4"/>
      <c r="H104" s="34"/>
      <c r="I104" s="4"/>
      <c r="J104" s="4"/>
      <c r="K104" s="3"/>
      <c r="L104" s="52" t="s">
        <v>187</v>
      </c>
      <c r="M104" s="99" t="s">
        <v>188</v>
      </c>
      <c r="N104" s="111"/>
      <c r="O104" s="111"/>
      <c r="P104" s="55">
        <f>-O104+N104</f>
        <v>0</v>
      </c>
      <c r="S104" s="4"/>
      <c r="T104" s="5"/>
      <c r="U104" s="4"/>
      <c r="V104" s="4"/>
      <c r="W104" s="4"/>
    </row>
    <row r="105" spans="3:23" x14ac:dyDescent="0.2">
      <c r="C105" s="4"/>
      <c r="D105" s="144"/>
      <c r="E105" s="4"/>
      <c r="F105" s="4"/>
      <c r="G105" s="4"/>
      <c r="H105" s="34"/>
      <c r="I105" s="4"/>
      <c r="J105" s="4"/>
      <c r="K105" s="3"/>
      <c r="L105" s="4" t="s">
        <v>189</v>
      </c>
      <c r="M105" s="4" t="s">
        <v>190</v>
      </c>
      <c r="N105" s="111"/>
      <c r="O105" s="104"/>
      <c r="P105" s="127">
        <f>-O105+N105</f>
        <v>0</v>
      </c>
      <c r="S105" s="4"/>
      <c r="T105" s="5"/>
      <c r="U105" s="4"/>
      <c r="V105" s="4"/>
      <c r="W105" s="4"/>
    </row>
    <row r="106" spans="3:23" x14ac:dyDescent="0.2">
      <c r="C106" s="4"/>
      <c r="D106" s="144"/>
      <c r="E106" s="4"/>
      <c r="F106" s="4"/>
      <c r="G106" s="4"/>
      <c r="H106" s="34"/>
      <c r="I106" s="4"/>
      <c r="J106" s="4"/>
      <c r="K106" s="3"/>
      <c r="L106" s="4" t="s">
        <v>191</v>
      </c>
      <c r="M106" s="4" t="s">
        <v>192</v>
      </c>
      <c r="N106" s="111"/>
      <c r="O106" s="104"/>
      <c r="P106" s="128">
        <f>-O106+N106</f>
        <v>0</v>
      </c>
      <c r="S106" s="4"/>
      <c r="T106" s="5"/>
      <c r="U106" s="4"/>
      <c r="V106" s="4"/>
      <c r="W106" s="4"/>
    </row>
    <row r="107" spans="3:23" x14ac:dyDescent="0.2">
      <c r="C107" s="4"/>
      <c r="D107" s="144"/>
      <c r="E107" s="4"/>
      <c r="F107" s="4"/>
      <c r="G107" s="4"/>
      <c r="H107" s="34"/>
      <c r="I107" s="4"/>
      <c r="J107" s="4"/>
      <c r="K107" s="3"/>
      <c r="L107" s="52"/>
      <c r="M107" s="99"/>
      <c r="N107" s="104"/>
      <c r="O107" s="104"/>
      <c r="P107" s="148"/>
      <c r="S107" s="4"/>
      <c r="T107" s="5"/>
      <c r="U107" s="4"/>
      <c r="V107" s="4"/>
      <c r="W107" s="4"/>
    </row>
    <row r="108" spans="3:23" x14ac:dyDescent="0.2">
      <c r="C108" s="4"/>
      <c r="D108" s="144"/>
      <c r="E108" s="4"/>
      <c r="F108" s="4"/>
      <c r="G108" s="4"/>
      <c r="H108" s="34"/>
      <c r="I108" s="4"/>
      <c r="J108" s="4"/>
      <c r="K108" s="3"/>
      <c r="L108" s="52"/>
      <c r="M108" s="99"/>
      <c r="N108" s="104"/>
      <c r="O108" s="104"/>
      <c r="P108" s="148"/>
      <c r="S108" s="4"/>
      <c r="T108" s="5"/>
      <c r="U108" s="4"/>
      <c r="V108" s="4"/>
      <c r="W108" s="4"/>
    </row>
    <row r="109" spans="3:23" x14ac:dyDescent="0.2">
      <c r="C109" s="4"/>
      <c r="D109" s="144"/>
      <c r="E109" s="4"/>
      <c r="F109" s="4"/>
      <c r="G109" s="4"/>
      <c r="H109" s="34"/>
      <c r="I109" s="4"/>
      <c r="J109" s="4"/>
      <c r="K109" s="3"/>
      <c r="L109" s="54" t="s">
        <v>193</v>
      </c>
      <c r="M109" s="58" t="s">
        <v>194</v>
      </c>
      <c r="N109" s="145"/>
      <c r="O109" s="145"/>
      <c r="Q109" s="115">
        <f>SUM(P110)</f>
        <v>57868.91</v>
      </c>
      <c r="S109" s="4"/>
      <c r="T109" s="5"/>
      <c r="U109" s="4"/>
      <c r="V109" s="4"/>
      <c r="W109" s="4"/>
    </row>
    <row r="110" spans="3:23" x14ac:dyDescent="0.2">
      <c r="C110" s="4"/>
      <c r="D110" s="144"/>
      <c r="E110" s="4"/>
      <c r="F110" s="4"/>
      <c r="G110" s="4"/>
      <c r="H110" s="34"/>
      <c r="I110" s="4"/>
      <c r="J110" s="4"/>
      <c r="K110" s="3"/>
      <c r="L110" s="52" t="s">
        <v>195</v>
      </c>
      <c r="M110" s="99" t="s">
        <v>196</v>
      </c>
      <c r="N110" s="100">
        <v>176182.54</v>
      </c>
      <c r="O110" s="111">
        <v>118313.63</v>
      </c>
      <c r="P110" s="55">
        <f>-O110+N110</f>
        <v>57868.91</v>
      </c>
      <c r="S110" s="4"/>
      <c r="T110" s="5"/>
      <c r="U110" s="4"/>
      <c r="V110" s="4"/>
      <c r="W110" s="4"/>
    </row>
    <row r="111" spans="3:23" x14ac:dyDescent="0.2">
      <c r="C111" s="4"/>
      <c r="D111" s="144"/>
      <c r="E111" s="4"/>
      <c r="F111" s="4"/>
      <c r="G111" s="4"/>
      <c r="H111" s="34"/>
      <c r="I111" s="4"/>
      <c r="J111" s="4"/>
      <c r="K111" s="3"/>
      <c r="L111" s="52"/>
      <c r="M111" s="99"/>
      <c r="N111" s="104"/>
      <c r="O111" s="104"/>
      <c r="P111" s="61"/>
      <c r="Q111" s="125"/>
      <c r="S111" s="4"/>
      <c r="T111" s="5"/>
      <c r="U111" s="4"/>
      <c r="V111" s="4"/>
      <c r="W111" s="4"/>
    </row>
    <row r="112" spans="3:23" x14ac:dyDescent="0.2">
      <c r="C112" s="4"/>
      <c r="D112" s="144"/>
      <c r="E112" s="4"/>
      <c r="F112" s="4"/>
      <c r="G112" s="4"/>
      <c r="H112" s="34"/>
      <c r="I112" s="4"/>
      <c r="J112" s="4"/>
      <c r="K112" s="3"/>
      <c r="L112" s="54" t="s">
        <v>128</v>
      </c>
      <c r="M112" s="4" t="s">
        <v>197</v>
      </c>
      <c r="N112" s="100">
        <v>1423707.84</v>
      </c>
      <c r="O112" s="100">
        <v>1310245.73</v>
      </c>
      <c r="P112" s="129">
        <f>+N112+N113-O112-O113</f>
        <v>114262.1100000001</v>
      </c>
      <c r="Q112" s="125"/>
      <c r="S112" s="4"/>
      <c r="T112" s="5"/>
      <c r="U112" s="4"/>
      <c r="V112" s="4"/>
      <c r="W112" s="4"/>
    </row>
    <row r="113" spans="2:20" x14ac:dyDescent="0.2">
      <c r="B113" s="4"/>
      <c r="C113" s="4"/>
      <c r="D113" s="144"/>
      <c r="E113" s="4"/>
      <c r="F113" s="4"/>
      <c r="G113" s="4"/>
      <c r="H113" s="34"/>
      <c r="I113" s="4"/>
      <c r="J113" s="4"/>
      <c r="K113" s="3"/>
      <c r="L113" s="54" t="s">
        <v>131</v>
      </c>
      <c r="M113" s="4" t="s">
        <v>198</v>
      </c>
      <c r="N113" s="100">
        <v>272391.23</v>
      </c>
      <c r="O113" s="100">
        <v>271591.23</v>
      </c>
      <c r="P113" s="129"/>
      <c r="Q113" s="125"/>
      <c r="S113" s="4"/>
      <c r="T113" s="5"/>
    </row>
    <row r="114" spans="2:20" x14ac:dyDescent="0.2">
      <c r="B114" s="4"/>
      <c r="C114" s="4"/>
      <c r="D114" s="4"/>
      <c r="E114" s="4"/>
      <c r="F114" s="4"/>
      <c r="G114" s="4"/>
      <c r="H114" s="34"/>
      <c r="I114" s="4"/>
      <c r="J114" s="4"/>
      <c r="K114" s="3"/>
      <c r="L114" s="52"/>
      <c r="M114" s="99"/>
      <c r="N114" s="32"/>
      <c r="O114" s="32"/>
      <c r="P114" s="61"/>
      <c r="Q114" s="132"/>
      <c r="S114" s="4"/>
      <c r="T114" s="5"/>
    </row>
    <row r="115" spans="2:20" x14ac:dyDescent="0.2">
      <c r="B115" s="4"/>
      <c r="C115" s="4"/>
      <c r="D115" s="4"/>
      <c r="E115" s="4"/>
      <c r="F115" s="4"/>
      <c r="G115" s="4"/>
      <c r="H115" s="34"/>
      <c r="I115" s="4"/>
      <c r="J115" s="4"/>
      <c r="K115" s="3"/>
      <c r="L115" s="52"/>
      <c r="M115" s="4" t="s">
        <v>161</v>
      </c>
      <c r="N115" s="149">
        <f>SUM(N77:N113)</f>
        <v>3714144.7500000005</v>
      </c>
      <c r="O115" s="149">
        <f>SUM(O77:O113)</f>
        <v>1971113.45</v>
      </c>
      <c r="P115" s="131">
        <f>+O115-N115+P112</f>
        <v>-1628769.1900000004</v>
      </c>
      <c r="Q115" s="61"/>
      <c r="S115" s="4"/>
      <c r="T115" s="5"/>
    </row>
    <row r="116" spans="2:20" x14ac:dyDescent="0.2">
      <c r="B116" s="4"/>
      <c r="C116" s="4"/>
      <c r="D116" s="4"/>
      <c r="E116" s="4"/>
      <c r="F116" s="4"/>
      <c r="G116" s="4"/>
      <c r="H116" s="34"/>
      <c r="I116" s="4"/>
      <c r="J116" s="4"/>
      <c r="K116" s="3"/>
      <c r="L116" s="52"/>
      <c r="M116" s="4"/>
      <c r="N116" s="4"/>
      <c r="O116" s="4"/>
      <c r="P116" s="56">
        <f>+P115+G29</f>
        <v>0</v>
      </c>
      <c r="Q116" s="132"/>
      <c r="S116" s="4"/>
      <c r="T116" s="5"/>
    </row>
    <row r="117" spans="2:20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52"/>
      <c r="M117" s="4"/>
      <c r="N117" s="57"/>
      <c r="O117" s="4"/>
      <c r="R117" s="4"/>
      <c r="S117" s="4"/>
      <c r="T117" s="5"/>
    </row>
    <row r="118" spans="2:20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4"/>
      <c r="M118" s="4"/>
      <c r="N118" s="57"/>
      <c r="O118" s="57"/>
      <c r="R118" s="4"/>
      <c r="S118" s="4"/>
      <c r="T118" s="5"/>
    </row>
    <row r="119" spans="2:20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4"/>
      <c r="M119" s="4"/>
      <c r="N119" s="5"/>
      <c r="O119" s="5"/>
      <c r="R119" s="4"/>
      <c r="S119" s="4"/>
      <c r="T119" s="5"/>
    </row>
    <row r="120" spans="2:20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4"/>
      <c r="M120" s="4"/>
      <c r="N120" s="32"/>
      <c r="O120" s="32"/>
      <c r="R120" s="4"/>
      <c r="S120" s="4"/>
      <c r="T120" s="5"/>
    </row>
    <row r="121" spans="2:20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4"/>
      <c r="M121" s="4"/>
      <c r="N121" s="4"/>
      <c r="O121" s="57"/>
      <c r="P121" s="56"/>
      <c r="R121" s="4"/>
      <c r="S121" s="4"/>
      <c r="T121" s="5"/>
    </row>
    <row r="122" spans="2:20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4"/>
      <c r="M122" s="4"/>
      <c r="N122" s="4"/>
      <c r="O122" s="4"/>
      <c r="R122" s="4"/>
      <c r="S122" s="4"/>
      <c r="T122" s="5"/>
    </row>
    <row r="123" spans="2:20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4"/>
      <c r="M123" s="4"/>
      <c r="N123" s="5"/>
      <c r="O123" s="5"/>
      <c r="R123" s="4"/>
      <c r="S123" s="4"/>
      <c r="T123" s="5"/>
    </row>
    <row r="124" spans="2:20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4"/>
      <c r="M124" s="4"/>
      <c r="N124" s="5"/>
      <c r="O124" s="5"/>
      <c r="R124" s="4"/>
      <c r="S124" s="4"/>
      <c r="T124" s="5"/>
    </row>
    <row r="125" spans="2:20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4"/>
      <c r="M125" s="4"/>
      <c r="N125" s="4"/>
      <c r="O125" s="4"/>
      <c r="P125" s="4"/>
      <c r="Q125" s="4"/>
      <c r="R125" s="4"/>
      <c r="S125" s="4"/>
      <c r="T125" s="5"/>
    </row>
    <row r="126" spans="2:20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4"/>
      <c r="M126" s="4"/>
      <c r="N126" s="5"/>
      <c r="O126" s="4"/>
      <c r="P126" s="4"/>
      <c r="Q126" s="4"/>
      <c r="R126" s="4"/>
      <c r="S126" s="4"/>
      <c r="T126" s="5"/>
    </row>
    <row r="127" spans="2:20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4"/>
      <c r="M127" s="4"/>
      <c r="N127" s="4"/>
      <c r="O127" s="4"/>
      <c r="P127" s="4"/>
      <c r="Q127" s="4"/>
      <c r="R127" s="4"/>
      <c r="S127" s="4"/>
      <c r="T127" s="5"/>
    </row>
    <row r="128" spans="2:20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4"/>
      <c r="M128" s="4"/>
      <c r="N128" s="4"/>
      <c r="O128" s="4"/>
      <c r="P128" s="4"/>
      <c r="Q128" s="4"/>
      <c r="R128" s="4"/>
      <c r="S128" s="4"/>
      <c r="T128" s="5"/>
    </row>
    <row r="129" spans="12:20" s="6" customFormat="1" x14ac:dyDescent="0.2">
      <c r="L129" s="4"/>
      <c r="M129" s="4"/>
      <c r="N129" s="4"/>
      <c r="O129" s="4"/>
      <c r="P129" s="4"/>
      <c r="Q129" s="4"/>
      <c r="R129" s="4"/>
      <c r="S129" s="4"/>
      <c r="T129" s="5"/>
    </row>
    <row r="130" spans="12:20" s="6" customFormat="1" x14ac:dyDescent="0.2">
      <c r="T130" s="5"/>
    </row>
    <row r="131" spans="12:20" s="6" customFormat="1" x14ac:dyDescent="0.2">
      <c r="T131" s="5"/>
    </row>
    <row r="132" spans="12:20" s="6" customFormat="1" x14ac:dyDescent="0.2">
      <c r="T132" s="5"/>
    </row>
    <row r="133" spans="12:20" s="6" customFormat="1" x14ac:dyDescent="0.2">
      <c r="T133" s="5"/>
    </row>
    <row r="134" spans="12:20" s="6" customFormat="1" x14ac:dyDescent="0.2">
      <c r="T134" s="5"/>
    </row>
    <row r="135" spans="12:20" s="6" customFormat="1" x14ac:dyDescent="0.2">
      <c r="T135" s="5"/>
    </row>
    <row r="136" spans="12:20" s="6" customFormat="1" x14ac:dyDescent="0.2">
      <c r="T136" s="5"/>
    </row>
    <row r="137" spans="12:20" s="6" customFormat="1" x14ac:dyDescent="0.2">
      <c r="T137" s="5"/>
    </row>
    <row r="138" spans="12:20" s="6" customFormat="1" x14ac:dyDescent="0.2">
      <c r="T138" s="5"/>
    </row>
    <row r="139" spans="12:20" s="6" customFormat="1" x14ac:dyDescent="0.2">
      <c r="T139" s="5"/>
    </row>
    <row r="140" spans="12:20" s="6" customFormat="1" x14ac:dyDescent="0.2">
      <c r="T140" s="5"/>
    </row>
    <row r="141" spans="12:20" s="6" customFormat="1" x14ac:dyDescent="0.2">
      <c r="T141" s="5"/>
    </row>
    <row r="142" spans="12:20" s="6" customFormat="1" x14ac:dyDescent="0.2">
      <c r="T142" s="5"/>
    </row>
    <row r="143" spans="12:20" s="6" customFormat="1" x14ac:dyDescent="0.2">
      <c r="T143" s="5"/>
    </row>
    <row r="144" spans="12:20" s="6" customFormat="1" x14ac:dyDescent="0.2">
      <c r="T144" s="5"/>
    </row>
    <row r="145" spans="20:20" s="6" customFormat="1" x14ac:dyDescent="0.2">
      <c r="T145" s="5"/>
    </row>
    <row r="146" spans="20:20" s="6" customFormat="1" x14ac:dyDescent="0.2">
      <c r="T146" s="5"/>
    </row>
    <row r="147" spans="20:20" s="6" customFormat="1" x14ac:dyDescent="0.2">
      <c r="T147" s="5"/>
    </row>
    <row r="148" spans="20:20" s="6" customFormat="1" x14ac:dyDescent="0.2">
      <c r="T148" s="5"/>
    </row>
    <row r="149" spans="20:20" s="6" customFormat="1" x14ac:dyDescent="0.2">
      <c r="T149" s="5"/>
    </row>
    <row r="150" spans="20:20" s="6" customFormat="1" x14ac:dyDescent="0.2">
      <c r="T150" s="5"/>
    </row>
    <row r="151" spans="20:20" s="6" customFormat="1" x14ac:dyDescent="0.2">
      <c r="T151" s="5"/>
    </row>
    <row r="152" spans="20:20" s="6" customFormat="1" x14ac:dyDescent="0.2">
      <c r="T152" s="5"/>
    </row>
    <row r="153" spans="20:20" s="6" customFormat="1" x14ac:dyDescent="0.2">
      <c r="T153" s="5"/>
    </row>
    <row r="154" spans="20:20" s="6" customFormat="1" x14ac:dyDescent="0.2">
      <c r="T154" s="5"/>
    </row>
    <row r="155" spans="20:20" s="6" customFormat="1" x14ac:dyDescent="0.2">
      <c r="T155" s="5"/>
    </row>
    <row r="156" spans="20:20" s="6" customFormat="1" x14ac:dyDescent="0.2">
      <c r="T156" s="5"/>
    </row>
    <row r="157" spans="20:20" s="6" customFormat="1" x14ac:dyDescent="0.2">
      <c r="T157" s="5"/>
    </row>
    <row r="158" spans="20:20" s="6" customFormat="1" x14ac:dyDescent="0.2">
      <c r="T158" s="5"/>
    </row>
    <row r="159" spans="20:20" s="6" customFormat="1" x14ac:dyDescent="0.2">
      <c r="T159" s="5"/>
    </row>
    <row r="160" spans="20:20" s="6" customFormat="1" x14ac:dyDescent="0.2">
      <c r="T160" s="5"/>
    </row>
    <row r="161" spans="20:20" s="6" customFormat="1" x14ac:dyDescent="0.2">
      <c r="T161" s="5"/>
    </row>
    <row r="162" spans="20:20" s="6" customFormat="1" x14ac:dyDescent="0.2">
      <c r="T162" s="5"/>
    </row>
    <row r="163" spans="20:20" s="6" customFormat="1" x14ac:dyDescent="0.2">
      <c r="T163" s="5"/>
    </row>
    <row r="164" spans="20:20" s="6" customFormat="1" x14ac:dyDescent="0.2">
      <c r="T164" s="5"/>
    </row>
    <row r="165" spans="20:20" s="6" customFormat="1" x14ac:dyDescent="0.2">
      <c r="T165" s="5"/>
    </row>
    <row r="166" spans="20:20" s="6" customFormat="1" x14ac:dyDescent="0.2">
      <c r="T166" s="5"/>
    </row>
    <row r="167" spans="20:20" s="6" customFormat="1" x14ac:dyDescent="0.2">
      <c r="T167" s="5"/>
    </row>
    <row r="168" spans="20:20" s="6" customFormat="1" x14ac:dyDescent="0.2">
      <c r="T168" s="5"/>
    </row>
    <row r="169" spans="20:20" s="6" customFormat="1" x14ac:dyDescent="0.2">
      <c r="T169" s="5"/>
    </row>
    <row r="170" spans="20:20" s="6" customFormat="1" x14ac:dyDescent="0.2">
      <c r="T170" s="5"/>
    </row>
    <row r="171" spans="20:20" s="6" customFormat="1" x14ac:dyDescent="0.2">
      <c r="T171" s="5"/>
    </row>
    <row r="172" spans="20:20" s="6" customFormat="1" x14ac:dyDescent="0.2">
      <c r="T172" s="5"/>
    </row>
    <row r="173" spans="20:20" s="6" customFormat="1" x14ac:dyDescent="0.2">
      <c r="T173" s="5"/>
    </row>
    <row r="174" spans="20:20" s="6" customFormat="1" x14ac:dyDescent="0.2">
      <c r="T174" s="5"/>
    </row>
    <row r="175" spans="20:20" s="6" customFormat="1" x14ac:dyDescent="0.2">
      <c r="T175" s="5"/>
    </row>
    <row r="176" spans="20:20" s="6" customFormat="1" x14ac:dyDescent="0.2">
      <c r="T176" s="5"/>
    </row>
    <row r="177" spans="20:20" s="6" customFormat="1" x14ac:dyDescent="0.2">
      <c r="T177" s="5"/>
    </row>
    <row r="178" spans="20:20" s="6" customFormat="1" x14ac:dyDescent="0.2">
      <c r="T178" s="5"/>
    </row>
    <row r="179" spans="20:20" s="6" customFormat="1" x14ac:dyDescent="0.2">
      <c r="T179" s="5"/>
    </row>
    <row r="180" spans="20:20" s="6" customFormat="1" x14ac:dyDescent="0.2">
      <c r="T180" s="5"/>
    </row>
    <row r="181" spans="20:20" s="6" customFormat="1" x14ac:dyDescent="0.2">
      <c r="T181" s="5"/>
    </row>
    <row r="182" spans="20:20" s="6" customFormat="1" x14ac:dyDescent="0.2">
      <c r="T182" s="5"/>
    </row>
    <row r="183" spans="20:20" s="6" customFormat="1" x14ac:dyDescent="0.2">
      <c r="T183" s="5"/>
    </row>
    <row r="184" spans="20:20" s="6" customFormat="1" x14ac:dyDescent="0.2">
      <c r="T184" s="5"/>
    </row>
    <row r="185" spans="20:20" s="6" customFormat="1" x14ac:dyDescent="0.2">
      <c r="T185" s="5"/>
    </row>
    <row r="186" spans="20:20" s="6" customFormat="1" x14ac:dyDescent="0.2">
      <c r="T186" s="5"/>
    </row>
    <row r="187" spans="20:20" s="6" customFormat="1" x14ac:dyDescent="0.2">
      <c r="T187" s="5"/>
    </row>
    <row r="188" spans="20:20" s="6" customFormat="1" x14ac:dyDescent="0.2">
      <c r="T188" s="5"/>
    </row>
    <row r="189" spans="20:20" s="6" customFormat="1" x14ac:dyDescent="0.2">
      <c r="T189" s="5"/>
    </row>
    <row r="190" spans="20:20" s="6" customFormat="1" x14ac:dyDescent="0.2">
      <c r="T190" s="5"/>
    </row>
    <row r="191" spans="20:20" s="6" customFormat="1" x14ac:dyDescent="0.2">
      <c r="T191" s="5"/>
    </row>
    <row r="192" spans="20:20" s="6" customFormat="1" x14ac:dyDescent="0.2">
      <c r="T192" s="5"/>
    </row>
    <row r="193" spans="20:20" s="6" customFormat="1" x14ac:dyDescent="0.2">
      <c r="T193" s="5"/>
    </row>
    <row r="194" spans="20:20" s="6" customFormat="1" x14ac:dyDescent="0.2">
      <c r="T194" s="5"/>
    </row>
    <row r="195" spans="20:20" s="6" customFormat="1" x14ac:dyDescent="0.2">
      <c r="T195" s="5"/>
    </row>
    <row r="196" spans="20:20" s="6" customFormat="1" x14ac:dyDescent="0.2">
      <c r="T196" s="5"/>
    </row>
    <row r="197" spans="20:20" s="6" customFormat="1" x14ac:dyDescent="0.2">
      <c r="T197" s="5"/>
    </row>
    <row r="198" spans="20:20" s="6" customFormat="1" x14ac:dyDescent="0.2">
      <c r="T198" s="5"/>
    </row>
    <row r="199" spans="20:20" s="6" customFormat="1" x14ac:dyDescent="0.2">
      <c r="T199" s="5"/>
    </row>
    <row r="200" spans="20:20" s="6" customFormat="1" x14ac:dyDescent="0.2">
      <c r="T200" s="5"/>
    </row>
    <row r="201" spans="20:20" s="6" customFormat="1" x14ac:dyDescent="0.2">
      <c r="T201" s="5"/>
    </row>
    <row r="202" spans="20:20" s="6" customFormat="1" x14ac:dyDescent="0.2">
      <c r="T202" s="5"/>
    </row>
    <row r="203" spans="20:20" s="6" customFormat="1" x14ac:dyDescent="0.2">
      <c r="T203" s="5"/>
    </row>
    <row r="204" spans="20:20" s="6" customFormat="1" x14ac:dyDescent="0.2">
      <c r="T204" s="5"/>
    </row>
    <row r="205" spans="20:20" s="6" customFormat="1" x14ac:dyDescent="0.2">
      <c r="T205" s="5"/>
    </row>
    <row r="206" spans="20:20" s="6" customFormat="1" x14ac:dyDescent="0.2">
      <c r="T206" s="5"/>
    </row>
    <row r="207" spans="20:20" s="6" customFormat="1" x14ac:dyDescent="0.2">
      <c r="T207" s="5"/>
    </row>
    <row r="208" spans="20:20" s="6" customFormat="1" x14ac:dyDescent="0.2">
      <c r="T208" s="5"/>
    </row>
    <row r="209" spans="20:20" s="6" customFormat="1" x14ac:dyDescent="0.2">
      <c r="T209" s="5"/>
    </row>
    <row r="210" spans="20:20" s="6" customFormat="1" x14ac:dyDescent="0.2">
      <c r="T210" s="5"/>
    </row>
    <row r="211" spans="20:20" s="6" customFormat="1" x14ac:dyDescent="0.2">
      <c r="T211" s="5"/>
    </row>
    <row r="212" spans="20:20" s="6" customFormat="1" x14ac:dyDescent="0.2">
      <c r="T212" s="5"/>
    </row>
    <row r="213" spans="20:20" s="6" customFormat="1" x14ac:dyDescent="0.2">
      <c r="T213" s="5"/>
    </row>
    <row r="214" spans="20:20" s="6" customFormat="1" x14ac:dyDescent="0.2">
      <c r="T214" s="5"/>
    </row>
    <row r="215" spans="20:20" s="6" customFormat="1" x14ac:dyDescent="0.2">
      <c r="T215" s="5"/>
    </row>
    <row r="216" spans="20:20" s="6" customFormat="1" x14ac:dyDescent="0.2">
      <c r="T216" s="5"/>
    </row>
    <row r="217" spans="20:20" s="6" customFormat="1" x14ac:dyDescent="0.2">
      <c r="T217" s="5"/>
    </row>
    <row r="218" spans="20:20" s="6" customFormat="1" x14ac:dyDescent="0.2">
      <c r="T218" s="5"/>
    </row>
    <row r="219" spans="20:20" s="6" customFormat="1" x14ac:dyDescent="0.2">
      <c r="T219" s="5"/>
    </row>
    <row r="220" spans="20:20" s="6" customFormat="1" x14ac:dyDescent="0.2">
      <c r="T220" s="5"/>
    </row>
    <row r="221" spans="20:20" s="6" customFormat="1" x14ac:dyDescent="0.2">
      <c r="T221" s="5"/>
    </row>
    <row r="222" spans="20:20" s="6" customFormat="1" x14ac:dyDescent="0.2">
      <c r="T222" s="5"/>
    </row>
    <row r="223" spans="20:20" s="6" customFormat="1" x14ac:dyDescent="0.2">
      <c r="T223" s="5"/>
    </row>
    <row r="224" spans="20:20" s="6" customFormat="1" x14ac:dyDescent="0.2">
      <c r="T224" s="5"/>
    </row>
    <row r="225" spans="20:20" s="6" customFormat="1" x14ac:dyDescent="0.2">
      <c r="T225" s="5"/>
    </row>
    <row r="226" spans="20:20" s="6" customFormat="1" x14ac:dyDescent="0.2">
      <c r="T226" s="5"/>
    </row>
    <row r="227" spans="20:20" s="6" customFormat="1" x14ac:dyDescent="0.2">
      <c r="T227" s="5"/>
    </row>
    <row r="228" spans="20:20" s="6" customFormat="1" x14ac:dyDescent="0.2">
      <c r="T228" s="5"/>
    </row>
    <row r="229" spans="20:20" s="6" customFormat="1" x14ac:dyDescent="0.2">
      <c r="T229" s="5"/>
    </row>
    <row r="230" spans="20:20" s="6" customFormat="1" x14ac:dyDescent="0.2">
      <c r="T230" s="5"/>
    </row>
    <row r="231" spans="20:20" s="6" customFormat="1" x14ac:dyDescent="0.2">
      <c r="T231" s="5"/>
    </row>
    <row r="232" spans="20:20" s="6" customFormat="1" x14ac:dyDescent="0.2">
      <c r="T232" s="5"/>
    </row>
    <row r="233" spans="20:20" s="6" customFormat="1" x14ac:dyDescent="0.2">
      <c r="T233" s="5"/>
    </row>
    <row r="234" spans="20:20" s="6" customFormat="1" x14ac:dyDescent="0.2">
      <c r="T234" s="5"/>
    </row>
    <row r="235" spans="20:20" s="6" customFormat="1" x14ac:dyDescent="0.2">
      <c r="T235" s="5"/>
    </row>
    <row r="236" spans="20:20" s="6" customFormat="1" x14ac:dyDescent="0.2">
      <c r="T236" s="5"/>
    </row>
    <row r="237" spans="20:20" s="6" customFormat="1" x14ac:dyDescent="0.2">
      <c r="T237" s="5"/>
    </row>
    <row r="238" spans="20:20" s="6" customFormat="1" x14ac:dyDescent="0.2">
      <c r="T238" s="5"/>
    </row>
    <row r="239" spans="20:20" s="6" customFormat="1" x14ac:dyDescent="0.2">
      <c r="T239" s="5"/>
    </row>
    <row r="240" spans="20:20" s="6" customFormat="1" x14ac:dyDescent="0.2">
      <c r="T240" s="5"/>
    </row>
    <row r="241" spans="20:20" s="6" customFormat="1" x14ac:dyDescent="0.2">
      <c r="T241" s="5"/>
    </row>
    <row r="242" spans="20:20" s="6" customFormat="1" x14ac:dyDescent="0.2">
      <c r="T242" s="5"/>
    </row>
    <row r="243" spans="20:20" s="6" customFormat="1" x14ac:dyDescent="0.2">
      <c r="T243" s="5"/>
    </row>
    <row r="244" spans="20:20" s="6" customFormat="1" x14ac:dyDescent="0.2">
      <c r="T244" s="5"/>
    </row>
    <row r="245" spans="20:20" s="6" customFormat="1" x14ac:dyDescent="0.2">
      <c r="T245" s="5"/>
    </row>
    <row r="246" spans="20:20" s="6" customFormat="1" x14ac:dyDescent="0.2">
      <c r="T246" s="5"/>
    </row>
    <row r="247" spans="20:20" s="6" customFormat="1" x14ac:dyDescent="0.2">
      <c r="T247" s="5"/>
    </row>
    <row r="248" spans="20:20" s="6" customFormat="1" x14ac:dyDescent="0.2">
      <c r="T248" s="5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21"/>
  <sheetViews>
    <sheetView topLeftCell="A2788" workbookViewId="0">
      <selection sqref="A1:XFD1048576"/>
    </sheetView>
  </sheetViews>
  <sheetFormatPr baseColWidth="10" defaultRowHeight="11.25" outlineLevelRow="1" x14ac:dyDescent="0.2"/>
  <cols>
    <col min="1" max="1" width="48.42578125" style="6" bestFit="1" customWidth="1"/>
    <col min="2" max="2" width="9" style="100" bestFit="1" customWidth="1"/>
    <col min="3" max="3" width="9.85546875" style="100" bestFit="1" customWidth="1"/>
    <col min="4" max="16384" width="11.42578125" style="6"/>
  </cols>
  <sheetData>
    <row r="2" spans="1:3" x14ac:dyDescent="0.2">
      <c r="A2" s="6" t="s">
        <v>202</v>
      </c>
    </row>
    <row r="5" spans="1:3" outlineLevel="1" x14ac:dyDescent="0.2">
      <c r="A5" s="6" t="s">
        <v>223</v>
      </c>
      <c r="B5" s="100">
        <v>1722.7</v>
      </c>
    </row>
    <row r="6" spans="1:3" outlineLevel="1" x14ac:dyDescent="0.2">
      <c r="A6" s="6" t="s">
        <v>224</v>
      </c>
      <c r="C6" s="100">
        <v>1058.3699999999999</v>
      </c>
    </row>
    <row r="7" spans="1:3" outlineLevel="1" x14ac:dyDescent="0.2">
      <c r="A7" s="6" t="s">
        <v>225</v>
      </c>
      <c r="C7" s="100">
        <v>2831.74</v>
      </c>
    </row>
    <row r="8" spans="1:3" outlineLevel="1" x14ac:dyDescent="0.2">
      <c r="A8" s="6" t="s">
        <v>226</v>
      </c>
      <c r="C8" s="100">
        <v>627.19000000000005</v>
      </c>
    </row>
    <row r="9" spans="1:3" outlineLevel="1" x14ac:dyDescent="0.2">
      <c r="A9" s="6" t="s">
        <v>227</v>
      </c>
      <c r="C9" s="100">
        <v>548.63</v>
      </c>
    </row>
    <row r="10" spans="1:3" outlineLevel="1" x14ac:dyDescent="0.2">
      <c r="A10" s="6" t="s">
        <v>228</v>
      </c>
      <c r="C10" s="100">
        <v>2441.2800000000002</v>
      </c>
    </row>
    <row r="11" spans="1:3" outlineLevel="1" x14ac:dyDescent="0.2">
      <c r="A11" s="6" t="s">
        <v>229</v>
      </c>
      <c r="C11" s="100">
        <v>665.31</v>
      </c>
    </row>
    <row r="12" spans="1:3" outlineLevel="1" x14ac:dyDescent="0.2">
      <c r="A12" s="6" t="s">
        <v>230</v>
      </c>
      <c r="C12" s="100">
        <v>608.96</v>
      </c>
    </row>
    <row r="13" spans="1:3" outlineLevel="1" x14ac:dyDescent="0.2">
      <c r="A13" s="6" t="s">
        <v>231</v>
      </c>
      <c r="C13" s="100">
        <v>604.97</v>
      </c>
    </row>
    <row r="14" spans="1:3" outlineLevel="1" x14ac:dyDescent="0.2">
      <c r="A14" s="6" t="s">
        <v>232</v>
      </c>
      <c r="C14" s="100">
        <v>1460.12</v>
      </c>
    </row>
    <row r="15" spans="1:3" outlineLevel="1" x14ac:dyDescent="0.2">
      <c r="A15" s="6" t="s">
        <v>233</v>
      </c>
      <c r="C15" s="100">
        <v>608.97</v>
      </c>
    </row>
    <row r="16" spans="1:3" outlineLevel="1" x14ac:dyDescent="0.2">
      <c r="A16" s="6" t="s">
        <v>234</v>
      </c>
      <c r="C16" s="100">
        <v>1722.7</v>
      </c>
    </row>
    <row r="17" spans="1:3" outlineLevel="1" x14ac:dyDescent="0.2">
      <c r="A17" s="6" t="s">
        <v>235</v>
      </c>
      <c r="C17" s="100">
        <v>547.11</v>
      </c>
    </row>
    <row r="18" spans="1:3" outlineLevel="1" x14ac:dyDescent="0.2">
      <c r="A18" s="6" t="s">
        <v>236</v>
      </c>
      <c r="C18" s="100">
        <v>604.97</v>
      </c>
    </row>
    <row r="19" spans="1:3" outlineLevel="1" x14ac:dyDescent="0.2">
      <c r="A19" s="6" t="s">
        <v>237</v>
      </c>
      <c r="C19" s="100">
        <v>604.97</v>
      </c>
    </row>
    <row r="20" spans="1:3" outlineLevel="1" x14ac:dyDescent="0.2">
      <c r="A20" s="6" t="s">
        <v>238</v>
      </c>
      <c r="C20" s="100">
        <v>686.77</v>
      </c>
    </row>
    <row r="21" spans="1:3" outlineLevel="1" x14ac:dyDescent="0.2">
      <c r="A21" s="6" t="s">
        <v>239</v>
      </c>
      <c r="C21" s="100">
        <v>686.77</v>
      </c>
    </row>
    <row r="22" spans="1:3" outlineLevel="1" x14ac:dyDescent="0.2">
      <c r="A22" s="6" t="s">
        <v>240</v>
      </c>
      <c r="C22" s="100">
        <v>1802.88</v>
      </c>
    </row>
    <row r="23" spans="1:3" outlineLevel="1" x14ac:dyDescent="0.2">
      <c r="A23" s="6" t="s">
        <v>241</v>
      </c>
      <c r="C23" s="100">
        <v>685.26</v>
      </c>
    </row>
    <row r="24" spans="1:3" outlineLevel="1" x14ac:dyDescent="0.2">
      <c r="A24" s="6" t="s">
        <v>242</v>
      </c>
      <c r="C24" s="100">
        <v>2786.44</v>
      </c>
    </row>
    <row r="25" spans="1:3" outlineLevel="1" x14ac:dyDescent="0.2">
      <c r="A25" s="6" t="s">
        <v>243</v>
      </c>
      <c r="C25" s="100">
        <v>958.32</v>
      </c>
    </row>
    <row r="26" spans="1:3" outlineLevel="1" x14ac:dyDescent="0.2">
      <c r="A26" s="6" t="s">
        <v>244</v>
      </c>
      <c r="C26" s="100">
        <v>1058.3599999999999</v>
      </c>
    </row>
    <row r="27" spans="1:3" outlineLevel="1" x14ac:dyDescent="0.2">
      <c r="A27" s="6" t="s">
        <v>245</v>
      </c>
      <c r="C27" s="100">
        <v>1059.8900000000001</v>
      </c>
    </row>
    <row r="28" spans="1:3" outlineLevel="1" x14ac:dyDescent="0.2">
      <c r="A28" s="6" t="s">
        <v>246</v>
      </c>
      <c r="C28" s="100">
        <v>1091.8800000000001</v>
      </c>
    </row>
    <row r="29" spans="1:3" outlineLevel="1" x14ac:dyDescent="0.2">
      <c r="A29" s="6" t="s">
        <v>247</v>
      </c>
      <c r="C29" s="100">
        <v>1867.82</v>
      </c>
    </row>
    <row r="30" spans="1:3" outlineLevel="1" x14ac:dyDescent="0.2">
      <c r="A30" s="6" t="s">
        <v>248</v>
      </c>
      <c r="C30" s="100">
        <v>735.35</v>
      </c>
    </row>
    <row r="31" spans="1:3" outlineLevel="1" x14ac:dyDescent="0.2">
      <c r="A31" s="6" t="s">
        <v>249</v>
      </c>
      <c r="C31" s="100">
        <v>301.52</v>
      </c>
    </row>
    <row r="32" spans="1:3" outlineLevel="1" x14ac:dyDescent="0.2">
      <c r="A32" s="6" t="s">
        <v>250</v>
      </c>
      <c r="C32" s="100">
        <v>665.31</v>
      </c>
    </row>
    <row r="33" spans="1:3" outlineLevel="1" x14ac:dyDescent="0.2">
      <c r="A33" s="6" t="s">
        <v>251</v>
      </c>
      <c r="C33" s="100">
        <v>3350.59</v>
      </c>
    </row>
    <row r="34" spans="1:3" outlineLevel="1" x14ac:dyDescent="0.2">
      <c r="A34" s="6" t="s">
        <v>252</v>
      </c>
      <c r="C34" s="100">
        <v>1116.23</v>
      </c>
    </row>
    <row r="35" spans="1:3" outlineLevel="1" x14ac:dyDescent="0.2">
      <c r="A35" s="6" t="s">
        <v>253</v>
      </c>
      <c r="C35" s="100">
        <v>608.96</v>
      </c>
    </row>
    <row r="36" spans="1:3" outlineLevel="1" x14ac:dyDescent="0.2">
      <c r="A36" s="6" t="s">
        <v>254</v>
      </c>
      <c r="B36" s="100">
        <v>898.06</v>
      </c>
    </row>
    <row r="37" spans="1:3" outlineLevel="1" x14ac:dyDescent="0.2">
      <c r="A37" s="6" t="s">
        <v>255</v>
      </c>
      <c r="B37" s="100">
        <v>2819.2</v>
      </c>
    </row>
    <row r="38" spans="1:3" outlineLevel="1" x14ac:dyDescent="0.2">
      <c r="A38" s="6" t="s">
        <v>256</v>
      </c>
      <c r="B38" s="100">
        <v>547.11</v>
      </c>
    </row>
    <row r="39" spans="1:3" outlineLevel="1" x14ac:dyDescent="0.2">
      <c r="A39" s="6" t="s">
        <v>257</v>
      </c>
      <c r="C39" s="100">
        <v>898.06</v>
      </c>
    </row>
    <row r="40" spans="1:3" outlineLevel="1" x14ac:dyDescent="0.2">
      <c r="A40" s="6" t="s">
        <v>258</v>
      </c>
      <c r="C40" s="100">
        <v>747.11</v>
      </c>
    </row>
    <row r="41" spans="1:3" outlineLevel="1" x14ac:dyDescent="0.2">
      <c r="A41" s="6" t="s">
        <v>259</v>
      </c>
      <c r="C41" s="100">
        <v>1906.44</v>
      </c>
    </row>
    <row r="42" spans="1:3" outlineLevel="1" x14ac:dyDescent="0.2">
      <c r="A42" s="6" t="s">
        <v>260</v>
      </c>
      <c r="C42" s="100">
        <v>665.31</v>
      </c>
    </row>
    <row r="43" spans="1:3" outlineLevel="1" x14ac:dyDescent="0.2">
      <c r="A43" s="6" t="s">
        <v>261</v>
      </c>
      <c r="C43" s="100">
        <v>486.77</v>
      </c>
    </row>
    <row r="44" spans="1:3" outlineLevel="1" x14ac:dyDescent="0.2">
      <c r="A44" s="6" t="s">
        <v>262</v>
      </c>
      <c r="C44" s="100">
        <v>431.03</v>
      </c>
    </row>
    <row r="45" spans="1:3" outlineLevel="1" x14ac:dyDescent="0.2">
      <c r="A45" s="6" t="s">
        <v>263</v>
      </c>
      <c r="C45" s="100">
        <v>548.62</v>
      </c>
    </row>
    <row r="46" spans="1:3" outlineLevel="1" x14ac:dyDescent="0.2">
      <c r="A46" s="6" t="s">
        <v>264</v>
      </c>
      <c r="C46" s="100">
        <v>547.11</v>
      </c>
    </row>
    <row r="47" spans="1:3" outlineLevel="1" x14ac:dyDescent="0.2">
      <c r="A47" s="6" t="s">
        <v>265</v>
      </c>
      <c r="C47" s="100">
        <v>958.32</v>
      </c>
    </row>
    <row r="48" spans="1:3" outlineLevel="1" x14ac:dyDescent="0.2">
      <c r="A48" s="6" t="s">
        <v>266</v>
      </c>
      <c r="C48" s="100">
        <v>692.7</v>
      </c>
    </row>
    <row r="49" spans="1:3" outlineLevel="1" x14ac:dyDescent="0.2">
      <c r="A49" s="6" t="s">
        <v>267</v>
      </c>
      <c r="C49" s="100">
        <v>1617.14</v>
      </c>
    </row>
    <row r="50" spans="1:3" outlineLevel="1" x14ac:dyDescent="0.2">
      <c r="A50" s="6" t="s">
        <v>268</v>
      </c>
      <c r="C50" s="100">
        <v>743.1</v>
      </c>
    </row>
    <row r="51" spans="1:3" outlineLevel="1" x14ac:dyDescent="0.2">
      <c r="A51" s="6" t="s">
        <v>269</v>
      </c>
      <c r="C51" s="100">
        <v>603.45000000000005</v>
      </c>
    </row>
    <row r="52" spans="1:3" outlineLevel="1" x14ac:dyDescent="0.2">
      <c r="A52" s="6" t="s">
        <v>270</v>
      </c>
      <c r="C52" s="100">
        <v>1120.71</v>
      </c>
    </row>
    <row r="53" spans="1:3" outlineLevel="1" x14ac:dyDescent="0.2">
      <c r="A53" s="6" t="s">
        <v>271</v>
      </c>
      <c r="C53" s="100">
        <v>1176.57</v>
      </c>
    </row>
    <row r="54" spans="1:3" outlineLevel="1" x14ac:dyDescent="0.2">
      <c r="A54" s="6" t="s">
        <v>272</v>
      </c>
      <c r="C54" s="100">
        <v>1990.03</v>
      </c>
    </row>
    <row r="55" spans="1:3" outlineLevel="1" x14ac:dyDescent="0.2">
      <c r="A55" s="6" t="s">
        <v>273</v>
      </c>
      <c r="C55" s="100">
        <v>771.31</v>
      </c>
    </row>
    <row r="56" spans="1:3" outlineLevel="1" x14ac:dyDescent="0.2">
      <c r="A56" s="6" t="s">
        <v>274</v>
      </c>
      <c r="C56" s="100">
        <v>1004.03</v>
      </c>
    </row>
    <row r="57" spans="1:3" outlineLevel="1" x14ac:dyDescent="0.2">
      <c r="A57" s="6" t="s">
        <v>275</v>
      </c>
      <c r="C57" s="100">
        <v>2819.2</v>
      </c>
    </row>
    <row r="58" spans="1:3" outlineLevel="1" x14ac:dyDescent="0.2">
      <c r="A58" s="6" t="s">
        <v>276</v>
      </c>
      <c r="C58" s="100">
        <v>200</v>
      </c>
    </row>
    <row r="59" spans="1:3" outlineLevel="1" x14ac:dyDescent="0.2">
      <c r="A59" s="6" t="s">
        <v>277</v>
      </c>
      <c r="C59" s="100">
        <v>998.03</v>
      </c>
    </row>
    <row r="60" spans="1:3" outlineLevel="1" x14ac:dyDescent="0.2">
      <c r="A60" s="6" t="s">
        <v>278</v>
      </c>
      <c r="C60" s="100">
        <v>998.03</v>
      </c>
    </row>
    <row r="61" spans="1:3" outlineLevel="1" x14ac:dyDescent="0.2">
      <c r="A61" s="6" t="s">
        <v>279</v>
      </c>
      <c r="C61" s="100">
        <v>1831.85</v>
      </c>
    </row>
    <row r="62" spans="1:3" outlineLevel="1" x14ac:dyDescent="0.2">
      <c r="A62" s="6" t="s">
        <v>280</v>
      </c>
      <c r="C62" s="100">
        <v>1120.23</v>
      </c>
    </row>
    <row r="63" spans="1:3" outlineLevel="1" x14ac:dyDescent="0.2">
      <c r="A63" s="6" t="s">
        <v>281</v>
      </c>
      <c r="C63" s="100">
        <v>1120.71</v>
      </c>
    </row>
    <row r="64" spans="1:3" outlineLevel="1" x14ac:dyDescent="0.2">
      <c r="A64" s="6" t="s">
        <v>282</v>
      </c>
      <c r="C64" s="100">
        <v>548.62</v>
      </c>
    </row>
    <row r="65" spans="1:3" outlineLevel="1" x14ac:dyDescent="0.2">
      <c r="A65" s="6" t="s">
        <v>283</v>
      </c>
      <c r="C65" s="100">
        <v>2819.2</v>
      </c>
    </row>
    <row r="66" spans="1:3" outlineLevel="1" x14ac:dyDescent="0.2">
      <c r="A66" s="6" t="s">
        <v>284</v>
      </c>
      <c r="C66" s="100">
        <v>1040.4100000000001</v>
      </c>
    </row>
    <row r="67" spans="1:3" outlineLevel="1" x14ac:dyDescent="0.2">
      <c r="A67" s="6" t="s">
        <v>285</v>
      </c>
      <c r="C67" s="100">
        <v>1737.51</v>
      </c>
    </row>
    <row r="68" spans="1:3" outlineLevel="1" x14ac:dyDescent="0.2">
      <c r="A68" s="6" t="s">
        <v>286</v>
      </c>
      <c r="C68" s="100">
        <v>215.52</v>
      </c>
    </row>
    <row r="69" spans="1:3" outlineLevel="1" x14ac:dyDescent="0.2">
      <c r="A69" s="6" t="s">
        <v>287</v>
      </c>
      <c r="C69" s="100">
        <v>458.98</v>
      </c>
    </row>
    <row r="70" spans="1:3" outlineLevel="1" x14ac:dyDescent="0.2">
      <c r="A70" s="6" t="s">
        <v>288</v>
      </c>
      <c r="C70" s="100">
        <v>836.79</v>
      </c>
    </row>
    <row r="71" spans="1:3" outlineLevel="1" x14ac:dyDescent="0.2">
      <c r="A71" s="6" t="s">
        <v>289</v>
      </c>
      <c r="C71" s="100">
        <v>1520.23</v>
      </c>
    </row>
    <row r="72" spans="1:3" outlineLevel="1" x14ac:dyDescent="0.2">
      <c r="A72" s="6" t="s">
        <v>290</v>
      </c>
      <c r="C72" s="100">
        <v>547.11</v>
      </c>
    </row>
    <row r="73" spans="1:3" outlineLevel="1" x14ac:dyDescent="0.2">
      <c r="A73" s="6" t="s">
        <v>291</v>
      </c>
      <c r="C73" s="100">
        <v>548.63</v>
      </c>
    </row>
    <row r="74" spans="1:3" outlineLevel="1" x14ac:dyDescent="0.2">
      <c r="A74" s="6" t="s">
        <v>292</v>
      </c>
      <c r="C74" s="100">
        <v>1859.69</v>
      </c>
    </row>
    <row r="75" spans="1:3" outlineLevel="1" x14ac:dyDescent="0.2">
      <c r="A75" s="6" t="s">
        <v>293</v>
      </c>
      <c r="C75" s="100">
        <v>1416.17</v>
      </c>
    </row>
    <row r="76" spans="1:3" outlineLevel="1" x14ac:dyDescent="0.2">
      <c r="A76" s="6" t="s">
        <v>294</v>
      </c>
      <c r="C76" s="100">
        <v>400</v>
      </c>
    </row>
    <row r="77" spans="1:3" outlineLevel="1" x14ac:dyDescent="0.2">
      <c r="A77" s="6" t="s">
        <v>295</v>
      </c>
      <c r="C77" s="100">
        <v>547.11</v>
      </c>
    </row>
    <row r="78" spans="1:3" outlineLevel="1" x14ac:dyDescent="0.2">
      <c r="A78" s="6" t="s">
        <v>296</v>
      </c>
      <c r="C78" s="100">
        <v>2860.42</v>
      </c>
    </row>
    <row r="79" spans="1:3" outlineLevel="1" x14ac:dyDescent="0.2">
      <c r="A79" s="6" t="s">
        <v>297</v>
      </c>
      <c r="C79" s="100">
        <v>603.45000000000005</v>
      </c>
    </row>
    <row r="80" spans="1:3" outlineLevel="1" x14ac:dyDescent="0.2">
      <c r="A80" s="6" t="s">
        <v>298</v>
      </c>
      <c r="C80" s="100">
        <v>897.98</v>
      </c>
    </row>
    <row r="81" spans="1:3" outlineLevel="1" x14ac:dyDescent="0.2">
      <c r="A81" s="6" t="s">
        <v>299</v>
      </c>
      <c r="C81" s="100">
        <v>1336.76</v>
      </c>
    </row>
    <row r="82" spans="1:3" outlineLevel="1" x14ac:dyDescent="0.2">
      <c r="A82" s="6" t="s">
        <v>300</v>
      </c>
      <c r="C82" s="100">
        <v>1652.67</v>
      </c>
    </row>
    <row r="83" spans="1:3" outlineLevel="1" x14ac:dyDescent="0.2">
      <c r="A83" s="6" t="s">
        <v>301</v>
      </c>
      <c r="C83" s="100">
        <v>1762.55</v>
      </c>
    </row>
    <row r="84" spans="1:3" outlineLevel="1" x14ac:dyDescent="0.2">
      <c r="A84" s="6" t="s">
        <v>302</v>
      </c>
      <c r="C84" s="100">
        <v>2860.42</v>
      </c>
    </row>
    <row r="85" spans="1:3" outlineLevel="1" x14ac:dyDescent="0.2">
      <c r="A85" s="6" t="s">
        <v>303</v>
      </c>
      <c r="C85" s="100">
        <v>756.48</v>
      </c>
    </row>
    <row r="86" spans="1:3" outlineLevel="1" x14ac:dyDescent="0.2">
      <c r="A86" s="6" t="s">
        <v>304</v>
      </c>
      <c r="B86" s="100">
        <v>996.51</v>
      </c>
    </row>
    <row r="87" spans="1:3" outlineLevel="1" x14ac:dyDescent="0.2">
      <c r="A87" s="6" t="s">
        <v>305</v>
      </c>
      <c r="C87" s="100">
        <v>1873.34</v>
      </c>
    </row>
    <row r="88" spans="1:3" outlineLevel="1" x14ac:dyDescent="0.2">
      <c r="A88" s="6" t="s">
        <v>306</v>
      </c>
      <c r="C88" s="100">
        <v>486.77</v>
      </c>
    </row>
    <row r="89" spans="1:3" outlineLevel="1" x14ac:dyDescent="0.2">
      <c r="A89" s="6" t="s">
        <v>307</v>
      </c>
      <c r="C89" s="100">
        <v>1120.23</v>
      </c>
    </row>
    <row r="90" spans="1:3" outlineLevel="1" x14ac:dyDescent="0.2">
      <c r="A90" s="6" t="s">
        <v>308</v>
      </c>
      <c r="C90" s="100">
        <v>808.97</v>
      </c>
    </row>
    <row r="91" spans="1:3" outlineLevel="1" x14ac:dyDescent="0.2">
      <c r="A91" s="6" t="s">
        <v>309</v>
      </c>
      <c r="C91" s="100">
        <v>837.59</v>
      </c>
    </row>
    <row r="92" spans="1:3" outlineLevel="1" x14ac:dyDescent="0.2">
      <c r="A92" s="6" t="s">
        <v>310</v>
      </c>
      <c r="C92" s="100">
        <v>1677.18</v>
      </c>
    </row>
    <row r="93" spans="1:3" outlineLevel="1" x14ac:dyDescent="0.2">
      <c r="A93" s="6" t="s">
        <v>311</v>
      </c>
      <c r="C93" s="100">
        <v>591.95000000000005</v>
      </c>
    </row>
    <row r="94" spans="1:3" outlineLevel="1" x14ac:dyDescent="0.2">
      <c r="A94" s="6" t="s">
        <v>312</v>
      </c>
      <c r="C94" s="100">
        <v>400</v>
      </c>
    </row>
    <row r="95" spans="1:3" outlineLevel="1" x14ac:dyDescent="0.2">
      <c r="A95" s="6" t="s">
        <v>313</v>
      </c>
      <c r="C95" s="100">
        <v>547.11</v>
      </c>
    </row>
    <row r="96" spans="1:3" outlineLevel="1" x14ac:dyDescent="0.2">
      <c r="A96" s="6" t="s">
        <v>314</v>
      </c>
      <c r="C96" s="100">
        <v>608.96</v>
      </c>
    </row>
    <row r="97" spans="1:3" outlineLevel="1" x14ac:dyDescent="0.2">
      <c r="A97" s="6" t="s">
        <v>315</v>
      </c>
      <c r="C97" s="100">
        <v>400</v>
      </c>
    </row>
    <row r="98" spans="1:3" outlineLevel="1" x14ac:dyDescent="0.2">
      <c r="A98" s="6" t="s">
        <v>316</v>
      </c>
      <c r="C98" s="100">
        <v>608.97</v>
      </c>
    </row>
    <row r="99" spans="1:3" outlineLevel="1" x14ac:dyDescent="0.2">
      <c r="A99" s="6" t="s">
        <v>317</v>
      </c>
      <c r="C99" s="100">
        <v>603.45000000000005</v>
      </c>
    </row>
    <row r="100" spans="1:3" outlineLevel="1" x14ac:dyDescent="0.2">
      <c r="A100" s="6" t="s">
        <v>318</v>
      </c>
      <c r="C100" s="100">
        <v>608.97</v>
      </c>
    </row>
    <row r="101" spans="1:3" outlineLevel="1" x14ac:dyDescent="0.2">
      <c r="A101" s="6" t="s">
        <v>319</v>
      </c>
      <c r="C101" s="100">
        <v>1120.23</v>
      </c>
    </row>
    <row r="102" spans="1:3" outlineLevel="1" x14ac:dyDescent="0.2">
      <c r="A102" s="6" t="s">
        <v>320</v>
      </c>
      <c r="C102" s="100">
        <v>608.96</v>
      </c>
    </row>
    <row r="103" spans="1:3" outlineLevel="1" x14ac:dyDescent="0.2">
      <c r="A103" s="6" t="s">
        <v>321</v>
      </c>
      <c r="C103" s="100">
        <v>665.31</v>
      </c>
    </row>
    <row r="104" spans="1:3" outlineLevel="1" x14ac:dyDescent="0.2">
      <c r="A104" s="6" t="s">
        <v>322</v>
      </c>
      <c r="C104" s="100">
        <v>897.98</v>
      </c>
    </row>
    <row r="105" spans="1:3" outlineLevel="1" x14ac:dyDescent="0.2">
      <c r="A105" s="6" t="s">
        <v>323</v>
      </c>
      <c r="C105" s="100">
        <v>1040.18</v>
      </c>
    </row>
    <row r="106" spans="1:3" outlineLevel="1" x14ac:dyDescent="0.2">
      <c r="A106" s="6" t="s">
        <v>324</v>
      </c>
      <c r="C106" s="100">
        <v>996.51</v>
      </c>
    </row>
    <row r="107" spans="1:3" outlineLevel="1" x14ac:dyDescent="0.2">
      <c r="A107" s="6" t="s">
        <v>325</v>
      </c>
      <c r="C107" s="100">
        <v>996.51</v>
      </c>
    </row>
    <row r="108" spans="1:3" outlineLevel="1" x14ac:dyDescent="0.2">
      <c r="A108" s="6" t="s">
        <v>326</v>
      </c>
      <c r="C108" s="100">
        <v>958.32</v>
      </c>
    </row>
    <row r="109" spans="1:3" outlineLevel="1" x14ac:dyDescent="0.2">
      <c r="A109" s="6" t="s">
        <v>327</v>
      </c>
      <c r="C109" s="100">
        <v>1470.03</v>
      </c>
    </row>
    <row r="110" spans="1:3" outlineLevel="1" x14ac:dyDescent="0.2">
      <c r="A110" s="6" t="s">
        <v>328</v>
      </c>
      <c r="C110" s="100">
        <v>1230.19</v>
      </c>
    </row>
    <row r="111" spans="1:3" outlineLevel="1" x14ac:dyDescent="0.2">
      <c r="A111" s="6" t="s">
        <v>329</v>
      </c>
      <c r="C111" s="100">
        <v>800</v>
      </c>
    </row>
    <row r="112" spans="1:3" outlineLevel="1" x14ac:dyDescent="0.2">
      <c r="A112" s="6" t="s">
        <v>330</v>
      </c>
      <c r="C112" s="100">
        <v>742.78</v>
      </c>
    </row>
    <row r="113" spans="1:3" outlineLevel="1" x14ac:dyDescent="0.2">
      <c r="A113" s="6" t="s">
        <v>331</v>
      </c>
      <c r="C113" s="100">
        <v>1118.97</v>
      </c>
    </row>
    <row r="114" spans="1:3" outlineLevel="1" x14ac:dyDescent="0.2">
      <c r="A114" s="6" t="s">
        <v>332</v>
      </c>
      <c r="B114" s="100">
        <v>400</v>
      </c>
    </row>
    <row r="115" spans="1:3" outlineLevel="1" x14ac:dyDescent="0.2">
      <c r="A115" s="6" t="s">
        <v>333</v>
      </c>
      <c r="C115" s="100">
        <v>1060.3699999999999</v>
      </c>
    </row>
    <row r="116" spans="1:3" outlineLevel="1" x14ac:dyDescent="0.2">
      <c r="A116" s="6" t="s">
        <v>334</v>
      </c>
      <c r="C116" s="100">
        <v>744.65</v>
      </c>
    </row>
    <row r="117" spans="1:3" outlineLevel="1" x14ac:dyDescent="0.2">
      <c r="A117" s="6" t="s">
        <v>335</v>
      </c>
      <c r="C117" s="100">
        <v>1120.23</v>
      </c>
    </row>
    <row r="118" spans="1:3" outlineLevel="1" x14ac:dyDescent="0.2">
      <c r="A118" s="6" t="s">
        <v>336</v>
      </c>
      <c r="C118" s="100">
        <v>486.77</v>
      </c>
    </row>
    <row r="119" spans="1:3" outlineLevel="1" x14ac:dyDescent="0.2">
      <c r="A119" s="6" t="s">
        <v>337</v>
      </c>
      <c r="C119" s="100">
        <v>400</v>
      </c>
    </row>
    <row r="120" spans="1:3" outlineLevel="1" x14ac:dyDescent="0.2">
      <c r="A120" s="6" t="s">
        <v>338</v>
      </c>
      <c r="C120" s="100">
        <v>400</v>
      </c>
    </row>
    <row r="121" spans="1:3" outlineLevel="1" x14ac:dyDescent="0.2">
      <c r="A121" s="6" t="s">
        <v>339</v>
      </c>
      <c r="C121" s="100">
        <v>2068.2199999999998</v>
      </c>
    </row>
    <row r="122" spans="1:3" outlineLevel="1" x14ac:dyDescent="0.2">
      <c r="A122" s="6" t="s">
        <v>340</v>
      </c>
      <c r="C122" s="100">
        <v>547.11</v>
      </c>
    </row>
    <row r="123" spans="1:3" outlineLevel="1" x14ac:dyDescent="0.2">
      <c r="A123" s="6" t="s">
        <v>341</v>
      </c>
      <c r="C123" s="100">
        <v>665.31</v>
      </c>
    </row>
    <row r="124" spans="1:3" outlineLevel="1" x14ac:dyDescent="0.2">
      <c r="A124" s="6" t="s">
        <v>342</v>
      </c>
      <c r="C124" s="100">
        <v>1491.36</v>
      </c>
    </row>
    <row r="125" spans="1:3" outlineLevel="1" x14ac:dyDescent="0.2">
      <c r="A125" s="6" t="s">
        <v>343</v>
      </c>
      <c r="C125" s="100">
        <v>296.89999999999998</v>
      </c>
    </row>
    <row r="126" spans="1:3" outlineLevel="1" x14ac:dyDescent="0.2">
      <c r="A126" s="6" t="s">
        <v>344</v>
      </c>
      <c r="C126" s="100">
        <v>608.97</v>
      </c>
    </row>
    <row r="127" spans="1:3" outlineLevel="1" x14ac:dyDescent="0.2">
      <c r="A127" s="6" t="s">
        <v>345</v>
      </c>
      <c r="C127" s="100">
        <v>1176.56</v>
      </c>
    </row>
    <row r="128" spans="1:3" outlineLevel="1" x14ac:dyDescent="0.2">
      <c r="A128" s="6" t="s">
        <v>346</v>
      </c>
      <c r="C128" s="100">
        <v>603.45000000000005</v>
      </c>
    </row>
    <row r="129" spans="1:3" outlineLevel="1" x14ac:dyDescent="0.2">
      <c r="A129" s="6" t="s">
        <v>347</v>
      </c>
      <c r="C129" s="100">
        <v>604.97</v>
      </c>
    </row>
    <row r="130" spans="1:3" outlineLevel="1" x14ac:dyDescent="0.2">
      <c r="A130" s="6" t="s">
        <v>348</v>
      </c>
      <c r="C130" s="100">
        <v>486.77</v>
      </c>
    </row>
    <row r="131" spans="1:3" outlineLevel="1" x14ac:dyDescent="0.2">
      <c r="A131" s="6" t="s">
        <v>349</v>
      </c>
      <c r="C131" s="100">
        <v>603.45000000000005</v>
      </c>
    </row>
    <row r="132" spans="1:3" outlineLevel="1" x14ac:dyDescent="0.2">
      <c r="A132" s="6" t="s">
        <v>350</v>
      </c>
      <c r="C132" s="100">
        <v>1970.94</v>
      </c>
    </row>
    <row r="133" spans="1:3" outlineLevel="1" x14ac:dyDescent="0.2">
      <c r="A133" s="6" t="s">
        <v>351</v>
      </c>
      <c r="C133" s="100">
        <v>547.11</v>
      </c>
    </row>
    <row r="134" spans="1:3" outlineLevel="1" x14ac:dyDescent="0.2">
      <c r="A134" s="6" t="s">
        <v>352</v>
      </c>
      <c r="C134" s="100">
        <v>1034.48</v>
      </c>
    </row>
    <row r="135" spans="1:3" outlineLevel="1" x14ac:dyDescent="0.2">
      <c r="A135" s="6" t="s">
        <v>353</v>
      </c>
      <c r="C135" s="100">
        <v>547.11</v>
      </c>
    </row>
    <row r="136" spans="1:3" outlineLevel="1" x14ac:dyDescent="0.2">
      <c r="A136" s="6" t="s">
        <v>354</v>
      </c>
      <c r="C136" s="100">
        <v>835.1</v>
      </c>
    </row>
    <row r="137" spans="1:3" outlineLevel="1" x14ac:dyDescent="0.2">
      <c r="A137" s="6" t="s">
        <v>355</v>
      </c>
      <c r="C137" s="100">
        <v>1054.3699999999999</v>
      </c>
    </row>
    <row r="138" spans="1:3" outlineLevel="1" x14ac:dyDescent="0.2">
      <c r="A138" s="6" t="s">
        <v>356</v>
      </c>
      <c r="C138" s="100">
        <v>400</v>
      </c>
    </row>
    <row r="139" spans="1:3" outlineLevel="1" x14ac:dyDescent="0.2">
      <c r="A139" s="6" t="s">
        <v>357</v>
      </c>
      <c r="C139" s="100">
        <v>1833.7</v>
      </c>
    </row>
    <row r="140" spans="1:3" outlineLevel="1" x14ac:dyDescent="0.2">
      <c r="A140" s="6" t="s">
        <v>358</v>
      </c>
      <c r="C140" s="100">
        <v>400</v>
      </c>
    </row>
    <row r="141" spans="1:3" outlineLevel="1" x14ac:dyDescent="0.2">
      <c r="A141" s="6" t="s">
        <v>359</v>
      </c>
      <c r="C141" s="100">
        <v>547.11</v>
      </c>
    </row>
    <row r="142" spans="1:3" outlineLevel="1" x14ac:dyDescent="0.2">
      <c r="A142" s="6" t="s">
        <v>360</v>
      </c>
      <c r="C142" s="100">
        <v>1400.03</v>
      </c>
    </row>
    <row r="143" spans="1:3" outlineLevel="1" x14ac:dyDescent="0.2">
      <c r="A143" s="6" t="s">
        <v>361</v>
      </c>
      <c r="C143" s="100">
        <v>2316.63</v>
      </c>
    </row>
    <row r="144" spans="1:3" outlineLevel="1" x14ac:dyDescent="0.2">
      <c r="A144" s="6" t="s">
        <v>362</v>
      </c>
      <c r="C144" s="100">
        <v>600</v>
      </c>
    </row>
    <row r="145" spans="1:3" outlineLevel="1" x14ac:dyDescent="0.2">
      <c r="A145" s="6" t="s">
        <v>363</v>
      </c>
      <c r="C145" s="100">
        <v>603.44000000000005</v>
      </c>
    </row>
    <row r="146" spans="1:3" outlineLevel="1" x14ac:dyDescent="0.2">
      <c r="A146" s="6" t="s">
        <v>364</v>
      </c>
      <c r="C146" s="100">
        <v>614.97</v>
      </c>
    </row>
    <row r="147" spans="1:3" outlineLevel="1" x14ac:dyDescent="0.2">
      <c r="A147" s="6" t="s">
        <v>365</v>
      </c>
      <c r="C147" s="100">
        <v>604.97</v>
      </c>
    </row>
    <row r="148" spans="1:3" outlineLevel="1" x14ac:dyDescent="0.2">
      <c r="A148" s="6" t="s">
        <v>366</v>
      </c>
      <c r="C148" s="100">
        <v>1286.46</v>
      </c>
    </row>
    <row r="149" spans="1:3" outlineLevel="1" x14ac:dyDescent="0.2">
      <c r="A149" s="6" t="s">
        <v>367</v>
      </c>
      <c r="C149" s="100">
        <v>547.11</v>
      </c>
    </row>
    <row r="150" spans="1:3" outlineLevel="1" x14ac:dyDescent="0.2">
      <c r="A150" s="6" t="s">
        <v>368</v>
      </c>
      <c r="C150" s="100">
        <v>608.97</v>
      </c>
    </row>
    <row r="151" spans="1:3" outlineLevel="1" x14ac:dyDescent="0.2">
      <c r="A151" s="6" t="s">
        <v>369</v>
      </c>
      <c r="C151" s="100">
        <v>1116.23</v>
      </c>
    </row>
    <row r="152" spans="1:3" outlineLevel="1" x14ac:dyDescent="0.2">
      <c r="A152" s="6" t="s">
        <v>370</v>
      </c>
      <c r="C152" s="100">
        <v>477.12</v>
      </c>
    </row>
    <row r="153" spans="1:3" outlineLevel="1" x14ac:dyDescent="0.2">
      <c r="A153" s="6" t="s">
        <v>371</v>
      </c>
      <c r="C153" s="100">
        <v>665.31</v>
      </c>
    </row>
    <row r="154" spans="1:3" outlineLevel="1" x14ac:dyDescent="0.2">
      <c r="A154" s="6" t="s">
        <v>372</v>
      </c>
      <c r="C154" s="100">
        <v>492.82</v>
      </c>
    </row>
    <row r="155" spans="1:3" outlineLevel="1" x14ac:dyDescent="0.2">
      <c r="A155" s="6" t="s">
        <v>373</v>
      </c>
      <c r="C155" s="100">
        <v>417.84</v>
      </c>
    </row>
    <row r="156" spans="1:3" outlineLevel="1" x14ac:dyDescent="0.2">
      <c r="A156" s="6" t="s">
        <v>374</v>
      </c>
      <c r="C156" s="100">
        <v>884.97</v>
      </c>
    </row>
    <row r="157" spans="1:3" outlineLevel="1" x14ac:dyDescent="0.2">
      <c r="A157" s="6" t="s">
        <v>375</v>
      </c>
      <c r="C157" s="100">
        <v>554.62</v>
      </c>
    </row>
    <row r="158" spans="1:3" outlineLevel="1" x14ac:dyDescent="0.2">
      <c r="A158" s="6" t="s">
        <v>376</v>
      </c>
      <c r="C158" s="100">
        <v>3254.07</v>
      </c>
    </row>
    <row r="159" spans="1:3" outlineLevel="1" x14ac:dyDescent="0.2">
      <c r="A159" s="6" t="s">
        <v>377</v>
      </c>
      <c r="C159" s="100">
        <v>897.98</v>
      </c>
    </row>
    <row r="160" spans="1:3" outlineLevel="1" x14ac:dyDescent="0.2">
      <c r="A160" s="6" t="s">
        <v>378</v>
      </c>
      <c r="C160" s="100">
        <v>206.39</v>
      </c>
    </row>
    <row r="161" spans="1:3" outlineLevel="1" x14ac:dyDescent="0.2">
      <c r="A161" s="6" t="s">
        <v>379</v>
      </c>
      <c r="C161" s="100">
        <v>604.97</v>
      </c>
    </row>
    <row r="162" spans="1:3" outlineLevel="1" x14ac:dyDescent="0.2">
      <c r="A162" s="6" t="s">
        <v>380</v>
      </c>
      <c r="C162" s="100">
        <v>566.45000000000005</v>
      </c>
    </row>
    <row r="163" spans="1:3" outlineLevel="1" x14ac:dyDescent="0.2">
      <c r="A163" s="6" t="s">
        <v>381</v>
      </c>
      <c r="B163" s="100">
        <v>1470.03</v>
      </c>
    </row>
    <row r="164" spans="1:3" outlineLevel="1" x14ac:dyDescent="0.2">
      <c r="A164" s="6" t="s">
        <v>382</v>
      </c>
      <c r="B164" s="100">
        <v>486.77</v>
      </c>
    </row>
    <row r="165" spans="1:3" outlineLevel="1" x14ac:dyDescent="0.2">
      <c r="A165" s="6" t="s">
        <v>383</v>
      </c>
      <c r="C165" s="100">
        <v>958.32</v>
      </c>
    </row>
    <row r="166" spans="1:3" outlineLevel="1" x14ac:dyDescent="0.2">
      <c r="A166" s="6" t="s">
        <v>384</v>
      </c>
      <c r="C166" s="100">
        <v>1470.03</v>
      </c>
    </row>
    <row r="167" spans="1:3" outlineLevel="1" x14ac:dyDescent="0.2">
      <c r="A167" s="6" t="s">
        <v>385</v>
      </c>
      <c r="C167" s="100">
        <v>1244.98</v>
      </c>
    </row>
    <row r="168" spans="1:3" outlineLevel="1" x14ac:dyDescent="0.2">
      <c r="A168" s="6" t="s">
        <v>386</v>
      </c>
      <c r="C168" s="100">
        <v>547.11</v>
      </c>
    </row>
    <row r="169" spans="1:3" outlineLevel="1" x14ac:dyDescent="0.2">
      <c r="A169" s="6" t="s">
        <v>387</v>
      </c>
      <c r="C169" s="100">
        <v>998.03</v>
      </c>
    </row>
    <row r="170" spans="1:3" outlineLevel="1" x14ac:dyDescent="0.2">
      <c r="A170" s="6" t="s">
        <v>388</v>
      </c>
      <c r="C170" s="100">
        <v>147.1</v>
      </c>
    </row>
    <row r="171" spans="1:3" outlineLevel="1" x14ac:dyDescent="0.2">
      <c r="A171" s="6" t="s">
        <v>389</v>
      </c>
      <c r="C171" s="100">
        <v>571.97</v>
      </c>
    </row>
    <row r="172" spans="1:3" outlineLevel="1" x14ac:dyDescent="0.2">
      <c r="A172" s="6" t="s">
        <v>390</v>
      </c>
      <c r="C172" s="100">
        <v>2027.05</v>
      </c>
    </row>
    <row r="173" spans="1:3" outlineLevel="1" x14ac:dyDescent="0.2">
      <c r="A173" s="6" t="s">
        <v>391</v>
      </c>
      <c r="C173" s="100">
        <v>1059.8900000000001</v>
      </c>
    </row>
    <row r="174" spans="1:3" outlineLevel="1" x14ac:dyDescent="0.2">
      <c r="A174" s="6" t="s">
        <v>392</v>
      </c>
      <c r="C174" s="100">
        <v>998.03</v>
      </c>
    </row>
    <row r="175" spans="1:3" outlineLevel="1" x14ac:dyDescent="0.2">
      <c r="A175" s="6" t="s">
        <v>393</v>
      </c>
      <c r="C175" s="100">
        <v>309.02</v>
      </c>
    </row>
    <row r="176" spans="1:3" outlineLevel="1" x14ac:dyDescent="0.2">
      <c r="A176" s="6" t="s">
        <v>394</v>
      </c>
      <c r="C176" s="100">
        <v>547.11</v>
      </c>
    </row>
    <row r="177" spans="1:3" outlineLevel="1" x14ac:dyDescent="0.2">
      <c r="A177" s="6" t="s">
        <v>395</v>
      </c>
      <c r="C177" s="100">
        <v>1116.23</v>
      </c>
    </row>
    <row r="178" spans="1:3" outlineLevel="1" x14ac:dyDescent="0.2">
      <c r="A178" s="6" t="s">
        <v>396</v>
      </c>
      <c r="C178" s="100">
        <v>548.62</v>
      </c>
    </row>
    <row r="179" spans="1:3" outlineLevel="1" x14ac:dyDescent="0.2">
      <c r="A179" s="6" t="s">
        <v>397</v>
      </c>
      <c r="C179" s="100">
        <v>548.63</v>
      </c>
    </row>
    <row r="180" spans="1:3" outlineLevel="1" x14ac:dyDescent="0.2">
      <c r="A180" s="6" t="s">
        <v>398</v>
      </c>
      <c r="C180" s="100">
        <v>1444.71</v>
      </c>
    </row>
    <row r="181" spans="1:3" outlineLevel="1" x14ac:dyDescent="0.2">
      <c r="A181" s="6" t="s">
        <v>399</v>
      </c>
      <c r="C181" s="100">
        <v>774.76</v>
      </c>
    </row>
    <row r="182" spans="1:3" outlineLevel="1" x14ac:dyDescent="0.2">
      <c r="A182" s="6" t="s">
        <v>400</v>
      </c>
      <c r="C182" s="100">
        <v>2287.42</v>
      </c>
    </row>
    <row r="183" spans="1:3" outlineLevel="1" x14ac:dyDescent="0.2">
      <c r="A183" s="6" t="s">
        <v>401</v>
      </c>
      <c r="C183" s="100">
        <v>1549.68</v>
      </c>
    </row>
    <row r="184" spans="1:3" outlineLevel="1" x14ac:dyDescent="0.2">
      <c r="A184" s="6" t="s">
        <v>402</v>
      </c>
      <c r="C184" s="100">
        <v>1120.23</v>
      </c>
    </row>
    <row r="185" spans="1:3" outlineLevel="1" x14ac:dyDescent="0.2">
      <c r="A185" s="6" t="s">
        <v>403</v>
      </c>
      <c r="C185" s="100">
        <v>486.77</v>
      </c>
    </row>
    <row r="186" spans="1:3" outlineLevel="1" x14ac:dyDescent="0.2">
      <c r="A186" s="6" t="s">
        <v>404</v>
      </c>
      <c r="C186" s="100">
        <v>600</v>
      </c>
    </row>
    <row r="187" spans="1:3" outlineLevel="1" x14ac:dyDescent="0.2">
      <c r="A187" s="6" t="s">
        <v>405</v>
      </c>
      <c r="C187" s="100">
        <v>547.11</v>
      </c>
    </row>
    <row r="188" spans="1:3" outlineLevel="1" x14ac:dyDescent="0.2">
      <c r="A188" s="6" t="s">
        <v>406</v>
      </c>
      <c r="C188" s="100">
        <v>495.32</v>
      </c>
    </row>
    <row r="189" spans="1:3" outlineLevel="1" x14ac:dyDescent="0.2">
      <c r="A189" s="6" t="s">
        <v>407</v>
      </c>
      <c r="C189" s="100">
        <v>424.91</v>
      </c>
    </row>
    <row r="190" spans="1:3" outlineLevel="1" x14ac:dyDescent="0.2">
      <c r="A190" s="6" t="s">
        <v>408</v>
      </c>
      <c r="C190" s="100">
        <v>814.77</v>
      </c>
    </row>
    <row r="191" spans="1:3" outlineLevel="1" x14ac:dyDescent="0.2">
      <c r="A191" s="6" t="s">
        <v>409</v>
      </c>
      <c r="C191" s="100">
        <v>820.77</v>
      </c>
    </row>
    <row r="192" spans="1:3" outlineLevel="1" x14ac:dyDescent="0.2">
      <c r="A192" s="6" t="s">
        <v>410</v>
      </c>
      <c r="C192" s="100">
        <v>1376.57</v>
      </c>
    </row>
    <row r="193" spans="1:3" outlineLevel="1" x14ac:dyDescent="0.2">
      <c r="A193" s="6" t="s">
        <v>411</v>
      </c>
      <c r="C193" s="100">
        <v>1241.7</v>
      </c>
    </row>
    <row r="194" spans="1:3" outlineLevel="1" x14ac:dyDescent="0.2">
      <c r="A194" s="6" t="s">
        <v>412</v>
      </c>
      <c r="B194" s="100">
        <v>1260.3399999999999</v>
      </c>
    </row>
    <row r="195" spans="1:3" outlineLevel="1" x14ac:dyDescent="0.2">
      <c r="A195" s="6" t="s">
        <v>413</v>
      </c>
      <c r="B195" s="100">
        <v>547.11</v>
      </c>
    </row>
    <row r="196" spans="1:3" outlineLevel="1" x14ac:dyDescent="0.2">
      <c r="A196" s="6" t="s">
        <v>414</v>
      </c>
      <c r="C196" s="100">
        <v>1014.77</v>
      </c>
    </row>
    <row r="197" spans="1:3" outlineLevel="1" x14ac:dyDescent="0.2">
      <c r="A197" s="6" t="s">
        <v>415</v>
      </c>
      <c r="C197" s="100">
        <v>547.11</v>
      </c>
    </row>
    <row r="198" spans="1:3" outlineLevel="1" x14ac:dyDescent="0.2">
      <c r="A198" s="6" t="s">
        <v>416</v>
      </c>
      <c r="C198" s="100">
        <v>400</v>
      </c>
    </row>
    <row r="199" spans="1:3" outlineLevel="1" x14ac:dyDescent="0.2">
      <c r="A199" s="6" t="s">
        <v>417</v>
      </c>
      <c r="C199" s="100">
        <v>1135.58</v>
      </c>
    </row>
    <row r="200" spans="1:3" outlineLevel="1" x14ac:dyDescent="0.2">
      <c r="A200" s="6" t="s">
        <v>418</v>
      </c>
      <c r="C200" s="100">
        <v>1604.82</v>
      </c>
    </row>
    <row r="201" spans="1:3" outlineLevel="1" x14ac:dyDescent="0.2">
      <c r="A201" s="6" t="s">
        <v>419</v>
      </c>
      <c r="C201" s="100">
        <v>1416.17</v>
      </c>
    </row>
    <row r="202" spans="1:3" outlineLevel="1" x14ac:dyDescent="0.2">
      <c r="A202" s="6" t="s">
        <v>420</v>
      </c>
      <c r="C202" s="100">
        <v>541.38</v>
      </c>
    </row>
    <row r="203" spans="1:3" outlineLevel="1" x14ac:dyDescent="0.2">
      <c r="A203" s="6" t="s">
        <v>421</v>
      </c>
      <c r="C203" s="100">
        <v>2979.31</v>
      </c>
    </row>
    <row r="204" spans="1:3" outlineLevel="1" x14ac:dyDescent="0.2">
      <c r="A204" s="6" t="s">
        <v>422</v>
      </c>
      <c r="C204" s="100">
        <v>604.97</v>
      </c>
    </row>
    <row r="205" spans="1:3" outlineLevel="1" x14ac:dyDescent="0.2">
      <c r="A205" s="6" t="s">
        <v>423</v>
      </c>
      <c r="C205" s="100">
        <v>1375.14</v>
      </c>
    </row>
    <row r="206" spans="1:3" outlineLevel="1" x14ac:dyDescent="0.2">
      <c r="A206" s="6" t="s">
        <v>424</v>
      </c>
      <c r="C206" s="100">
        <v>1928.16</v>
      </c>
    </row>
    <row r="207" spans="1:3" outlineLevel="1" x14ac:dyDescent="0.2">
      <c r="A207" s="6" t="s">
        <v>425</v>
      </c>
      <c r="C207" s="100">
        <v>974.27</v>
      </c>
    </row>
    <row r="208" spans="1:3" outlineLevel="1" x14ac:dyDescent="0.2">
      <c r="A208" s="6" t="s">
        <v>426</v>
      </c>
      <c r="C208" s="100">
        <v>608.97</v>
      </c>
    </row>
    <row r="209" spans="1:3" outlineLevel="1" x14ac:dyDescent="0.2">
      <c r="A209" s="6" t="s">
        <v>427</v>
      </c>
      <c r="C209" s="100">
        <v>1990.03</v>
      </c>
    </row>
    <row r="210" spans="1:3" outlineLevel="1" x14ac:dyDescent="0.2">
      <c r="A210" s="6" t="s">
        <v>428</v>
      </c>
      <c r="C210" s="100">
        <v>486.77</v>
      </c>
    </row>
    <row r="211" spans="1:3" outlineLevel="1" x14ac:dyDescent="0.2">
      <c r="A211" s="6" t="s">
        <v>429</v>
      </c>
      <c r="C211" s="100">
        <v>1260.3399999999999</v>
      </c>
    </row>
    <row r="212" spans="1:3" outlineLevel="1" x14ac:dyDescent="0.2">
      <c r="A212" s="6" t="s">
        <v>430</v>
      </c>
      <c r="C212" s="100">
        <v>1839.82</v>
      </c>
    </row>
    <row r="213" spans="1:3" outlineLevel="1" x14ac:dyDescent="0.2">
      <c r="A213" s="6" t="s">
        <v>431</v>
      </c>
      <c r="C213" s="100">
        <v>2517.3000000000002</v>
      </c>
    </row>
    <row r="214" spans="1:3" outlineLevel="1" x14ac:dyDescent="0.2">
      <c r="A214" s="6" t="s">
        <v>432</v>
      </c>
      <c r="C214" s="100">
        <v>2670.54</v>
      </c>
    </row>
    <row r="215" spans="1:3" outlineLevel="1" x14ac:dyDescent="0.2">
      <c r="A215" s="6" t="s">
        <v>433</v>
      </c>
      <c r="C215" s="100">
        <v>782.09</v>
      </c>
    </row>
    <row r="216" spans="1:3" outlineLevel="1" x14ac:dyDescent="0.2">
      <c r="A216" s="6" t="s">
        <v>434</v>
      </c>
      <c r="C216" s="100">
        <v>547.11</v>
      </c>
    </row>
    <row r="217" spans="1:3" outlineLevel="1" x14ac:dyDescent="0.2">
      <c r="A217" s="6" t="s">
        <v>435</v>
      </c>
      <c r="C217" s="100">
        <v>548.63</v>
      </c>
    </row>
    <row r="218" spans="1:3" outlineLevel="1" x14ac:dyDescent="0.2">
      <c r="A218" s="6" t="s">
        <v>436</v>
      </c>
      <c r="C218" s="100">
        <v>2726.1</v>
      </c>
    </row>
    <row r="219" spans="1:3" outlineLevel="1" x14ac:dyDescent="0.2">
      <c r="A219" s="6" t="s">
        <v>437</v>
      </c>
      <c r="C219" s="100">
        <v>548.63</v>
      </c>
    </row>
    <row r="220" spans="1:3" outlineLevel="1" x14ac:dyDescent="0.2">
      <c r="A220" s="6" t="s">
        <v>438</v>
      </c>
      <c r="C220" s="100">
        <v>547.11</v>
      </c>
    </row>
    <row r="221" spans="1:3" outlineLevel="1" x14ac:dyDescent="0.2">
      <c r="A221" s="6" t="s">
        <v>439</v>
      </c>
      <c r="C221" s="100">
        <v>607.72</v>
      </c>
    </row>
    <row r="222" spans="1:3" outlineLevel="1" x14ac:dyDescent="0.2">
      <c r="A222" s="6" t="s">
        <v>440</v>
      </c>
      <c r="C222" s="100">
        <v>543.11</v>
      </c>
    </row>
    <row r="223" spans="1:3" outlineLevel="1" x14ac:dyDescent="0.2">
      <c r="A223" s="6" t="s">
        <v>441</v>
      </c>
      <c r="C223" s="100">
        <v>541.38</v>
      </c>
    </row>
    <row r="224" spans="1:3" outlineLevel="1" x14ac:dyDescent="0.2">
      <c r="A224" s="6" t="s">
        <v>442</v>
      </c>
      <c r="C224" s="100">
        <v>958.32</v>
      </c>
    </row>
    <row r="225" spans="1:3" outlineLevel="1" x14ac:dyDescent="0.2">
      <c r="A225" s="6" t="s">
        <v>443</v>
      </c>
      <c r="C225" s="100">
        <v>1060.3800000000001</v>
      </c>
    </row>
    <row r="226" spans="1:3" outlineLevel="1" x14ac:dyDescent="0.2">
      <c r="A226" s="6" t="s">
        <v>444</v>
      </c>
      <c r="C226" s="100">
        <v>424.75</v>
      </c>
    </row>
    <row r="227" spans="1:3" outlineLevel="1" x14ac:dyDescent="0.2">
      <c r="A227" s="6" t="s">
        <v>445</v>
      </c>
      <c r="C227" s="100">
        <v>1323.55</v>
      </c>
    </row>
    <row r="228" spans="1:3" outlineLevel="1" x14ac:dyDescent="0.2">
      <c r="A228" s="6" t="s">
        <v>446</v>
      </c>
      <c r="C228" s="100">
        <v>1120.23</v>
      </c>
    </row>
    <row r="229" spans="1:3" outlineLevel="1" x14ac:dyDescent="0.2">
      <c r="A229" s="6" t="s">
        <v>447</v>
      </c>
      <c r="B229" s="100">
        <v>547.11</v>
      </c>
    </row>
    <row r="230" spans="1:3" outlineLevel="1" x14ac:dyDescent="0.2">
      <c r="A230" s="6" t="s">
        <v>448</v>
      </c>
      <c r="B230" s="100">
        <v>1286.46</v>
      </c>
    </row>
    <row r="231" spans="1:3" outlineLevel="1" x14ac:dyDescent="0.2">
      <c r="A231" s="6" t="s">
        <v>449</v>
      </c>
      <c r="B231" s="100">
        <v>814.77</v>
      </c>
    </row>
    <row r="232" spans="1:3" outlineLevel="1" x14ac:dyDescent="0.2">
      <c r="A232" s="6" t="s">
        <v>450</v>
      </c>
      <c r="B232" s="100">
        <v>608.97</v>
      </c>
    </row>
    <row r="233" spans="1:3" outlineLevel="1" x14ac:dyDescent="0.2">
      <c r="A233" s="6" t="s">
        <v>451</v>
      </c>
      <c r="B233" s="100">
        <v>2510.38</v>
      </c>
    </row>
    <row r="234" spans="1:3" outlineLevel="1" x14ac:dyDescent="0.2">
      <c r="A234" s="6" t="s">
        <v>452</v>
      </c>
      <c r="C234" s="100">
        <v>547.11</v>
      </c>
    </row>
    <row r="235" spans="1:3" outlineLevel="1" x14ac:dyDescent="0.2">
      <c r="A235" s="6" t="s">
        <v>453</v>
      </c>
      <c r="C235" s="100">
        <v>547.11</v>
      </c>
    </row>
    <row r="236" spans="1:3" outlineLevel="1" x14ac:dyDescent="0.2">
      <c r="A236" s="6" t="s">
        <v>454</v>
      </c>
      <c r="C236" s="100">
        <v>486.77</v>
      </c>
    </row>
    <row r="237" spans="1:3" outlineLevel="1" x14ac:dyDescent="0.2">
      <c r="A237" s="6" t="s">
        <v>455</v>
      </c>
      <c r="C237" s="100">
        <v>1472.9</v>
      </c>
    </row>
    <row r="238" spans="1:3" outlineLevel="1" x14ac:dyDescent="0.2">
      <c r="A238" s="6" t="s">
        <v>456</v>
      </c>
      <c r="C238" s="100">
        <v>314.64999999999998</v>
      </c>
    </row>
    <row r="239" spans="1:3" outlineLevel="1" x14ac:dyDescent="0.2">
      <c r="A239" s="6" t="s">
        <v>457</v>
      </c>
      <c r="C239" s="100">
        <v>2087.42</v>
      </c>
    </row>
    <row r="240" spans="1:3" outlineLevel="1" x14ac:dyDescent="0.2">
      <c r="A240" s="6" t="s">
        <v>458</v>
      </c>
      <c r="C240" s="100">
        <v>1286.46</v>
      </c>
    </row>
    <row r="241" spans="1:3" outlineLevel="1" x14ac:dyDescent="0.2">
      <c r="A241" s="6" t="s">
        <v>459</v>
      </c>
      <c r="C241" s="100">
        <v>547.11</v>
      </c>
    </row>
    <row r="242" spans="1:3" outlineLevel="1" x14ac:dyDescent="0.2">
      <c r="A242" s="6" t="s">
        <v>460</v>
      </c>
      <c r="C242" s="100">
        <v>814.77</v>
      </c>
    </row>
    <row r="243" spans="1:3" outlineLevel="1" x14ac:dyDescent="0.2">
      <c r="A243" s="6" t="s">
        <v>461</v>
      </c>
      <c r="C243" s="100">
        <v>1376.57</v>
      </c>
    </row>
    <row r="244" spans="1:3" outlineLevel="1" x14ac:dyDescent="0.2">
      <c r="A244" s="6" t="s">
        <v>462</v>
      </c>
      <c r="C244" s="100">
        <v>486.77</v>
      </c>
    </row>
    <row r="245" spans="1:3" outlineLevel="1" x14ac:dyDescent="0.2">
      <c r="A245" s="6" t="s">
        <v>463</v>
      </c>
      <c r="C245" s="100">
        <v>665.31</v>
      </c>
    </row>
    <row r="246" spans="1:3" outlineLevel="1" x14ac:dyDescent="0.2">
      <c r="A246" s="6" t="s">
        <v>464</v>
      </c>
      <c r="C246" s="100">
        <v>708.9</v>
      </c>
    </row>
    <row r="247" spans="1:3" outlineLevel="1" x14ac:dyDescent="0.2">
      <c r="A247" s="6" t="s">
        <v>465</v>
      </c>
      <c r="C247" s="100">
        <v>1990.03</v>
      </c>
    </row>
    <row r="248" spans="1:3" outlineLevel="1" x14ac:dyDescent="0.2">
      <c r="A248" s="6" t="s">
        <v>466</v>
      </c>
      <c r="C248" s="100">
        <v>652.92999999999995</v>
      </c>
    </row>
    <row r="249" spans="1:3" outlineLevel="1" x14ac:dyDescent="0.2">
      <c r="A249" s="6" t="s">
        <v>467</v>
      </c>
      <c r="C249" s="100">
        <v>1263.9100000000001</v>
      </c>
    </row>
    <row r="250" spans="1:3" outlineLevel="1" x14ac:dyDescent="0.2">
      <c r="A250" s="6" t="s">
        <v>468</v>
      </c>
      <c r="C250" s="100">
        <v>1059.8900000000001</v>
      </c>
    </row>
    <row r="251" spans="1:3" outlineLevel="1" x14ac:dyDescent="0.2">
      <c r="A251" s="6" t="s">
        <v>469</v>
      </c>
      <c r="C251" s="100">
        <v>608.97</v>
      </c>
    </row>
    <row r="252" spans="1:3" outlineLevel="1" x14ac:dyDescent="0.2">
      <c r="A252" s="6" t="s">
        <v>470</v>
      </c>
      <c r="C252" s="100">
        <v>1176.57</v>
      </c>
    </row>
    <row r="253" spans="1:3" outlineLevel="1" x14ac:dyDescent="0.2">
      <c r="A253" s="6" t="s">
        <v>471</v>
      </c>
      <c r="C253" s="100">
        <v>608.97</v>
      </c>
    </row>
    <row r="254" spans="1:3" outlineLevel="1" x14ac:dyDescent="0.2">
      <c r="A254" s="6" t="s">
        <v>472</v>
      </c>
      <c r="C254" s="100">
        <v>608.97</v>
      </c>
    </row>
    <row r="255" spans="1:3" outlineLevel="1" x14ac:dyDescent="0.2">
      <c r="A255" s="6" t="s">
        <v>473</v>
      </c>
      <c r="C255" s="100">
        <v>2510.38</v>
      </c>
    </row>
    <row r="256" spans="1:3" outlineLevel="1" x14ac:dyDescent="0.2">
      <c r="A256" s="6" t="s">
        <v>474</v>
      </c>
      <c r="C256" s="100">
        <v>608.97</v>
      </c>
    </row>
    <row r="257" spans="1:3" outlineLevel="1" x14ac:dyDescent="0.2">
      <c r="A257" s="6" t="s">
        <v>475</v>
      </c>
      <c r="C257" s="100">
        <v>548.63</v>
      </c>
    </row>
    <row r="258" spans="1:3" outlineLevel="1" x14ac:dyDescent="0.2">
      <c r="A258" s="6" t="s">
        <v>476</v>
      </c>
      <c r="C258" s="100">
        <v>1058.3599999999999</v>
      </c>
    </row>
    <row r="259" spans="1:3" outlineLevel="1" x14ac:dyDescent="0.2">
      <c r="A259" s="6" t="s">
        <v>477</v>
      </c>
      <c r="C259" s="100">
        <v>1126.23</v>
      </c>
    </row>
    <row r="260" spans="1:3" outlineLevel="1" x14ac:dyDescent="0.2">
      <c r="A260" s="6" t="s">
        <v>478</v>
      </c>
      <c r="C260" s="100">
        <v>153.24</v>
      </c>
    </row>
    <row r="261" spans="1:3" outlineLevel="1" x14ac:dyDescent="0.2">
      <c r="A261" s="6" t="s">
        <v>479</v>
      </c>
      <c r="C261" s="100">
        <v>2092</v>
      </c>
    </row>
    <row r="262" spans="1:3" outlineLevel="1" x14ac:dyDescent="0.2">
      <c r="A262" s="6" t="s">
        <v>480</v>
      </c>
      <c r="C262" s="100">
        <v>665.31</v>
      </c>
    </row>
    <row r="263" spans="1:3" outlineLevel="1" x14ac:dyDescent="0.2">
      <c r="A263" s="6" t="s">
        <v>481</v>
      </c>
      <c r="C263" s="100">
        <v>608.97</v>
      </c>
    </row>
    <row r="264" spans="1:3" outlineLevel="1" x14ac:dyDescent="0.2">
      <c r="A264" s="6" t="s">
        <v>482</v>
      </c>
      <c r="C264" s="100">
        <v>91.38</v>
      </c>
    </row>
    <row r="265" spans="1:3" outlineLevel="1" x14ac:dyDescent="0.2">
      <c r="A265" s="6" t="s">
        <v>483</v>
      </c>
      <c r="C265" s="100">
        <v>2510.38</v>
      </c>
    </row>
    <row r="266" spans="1:3" outlineLevel="1" x14ac:dyDescent="0.2">
      <c r="A266" s="6" t="s">
        <v>484</v>
      </c>
      <c r="C266" s="100">
        <v>486.77</v>
      </c>
    </row>
    <row r="267" spans="1:3" outlineLevel="1" x14ac:dyDescent="0.2">
      <c r="A267" s="6" t="s">
        <v>485</v>
      </c>
      <c r="C267" s="100">
        <v>1990.72</v>
      </c>
    </row>
    <row r="268" spans="1:3" outlineLevel="1" x14ac:dyDescent="0.2">
      <c r="A268" s="6" t="s">
        <v>486</v>
      </c>
      <c r="B268" s="100">
        <v>608.97</v>
      </c>
    </row>
    <row r="269" spans="1:3" outlineLevel="1" x14ac:dyDescent="0.2">
      <c r="A269" s="6" t="s">
        <v>487</v>
      </c>
      <c r="C269" s="100">
        <v>608.97</v>
      </c>
    </row>
    <row r="270" spans="1:3" outlineLevel="1" x14ac:dyDescent="0.2">
      <c r="A270" s="6" t="s">
        <v>488</v>
      </c>
      <c r="C270" s="100">
        <v>1120.23</v>
      </c>
    </row>
    <row r="271" spans="1:3" outlineLevel="1" x14ac:dyDescent="0.2">
      <c r="A271" s="6" t="s">
        <v>489</v>
      </c>
      <c r="C271" s="100">
        <v>608.96</v>
      </c>
    </row>
    <row r="272" spans="1:3" outlineLevel="1" x14ac:dyDescent="0.2">
      <c r="A272" s="6" t="s">
        <v>490</v>
      </c>
      <c r="C272" s="100">
        <v>608.96</v>
      </c>
    </row>
    <row r="273" spans="1:3" outlineLevel="1" x14ac:dyDescent="0.2">
      <c r="A273" s="6" t="s">
        <v>491</v>
      </c>
      <c r="C273" s="100">
        <v>547.11</v>
      </c>
    </row>
    <row r="274" spans="1:3" outlineLevel="1" x14ac:dyDescent="0.2">
      <c r="A274" s="6" t="s">
        <v>492</v>
      </c>
      <c r="C274" s="100">
        <v>172.41</v>
      </c>
    </row>
    <row r="275" spans="1:3" outlineLevel="1" x14ac:dyDescent="0.2">
      <c r="A275" s="6" t="s">
        <v>493</v>
      </c>
      <c r="C275" s="100">
        <v>1120.23</v>
      </c>
    </row>
    <row r="276" spans="1:3" outlineLevel="1" x14ac:dyDescent="0.2">
      <c r="A276" s="6" t="s">
        <v>494</v>
      </c>
      <c r="C276" s="100">
        <v>547.11</v>
      </c>
    </row>
    <row r="277" spans="1:3" outlineLevel="1" x14ac:dyDescent="0.2">
      <c r="A277" s="6" t="s">
        <v>495</v>
      </c>
      <c r="C277" s="100">
        <v>1120.23</v>
      </c>
    </row>
    <row r="278" spans="1:3" outlineLevel="1" x14ac:dyDescent="0.2">
      <c r="A278" s="6" t="s">
        <v>496</v>
      </c>
      <c r="C278" s="100">
        <v>485.25</v>
      </c>
    </row>
    <row r="279" spans="1:3" outlineLevel="1" x14ac:dyDescent="0.2">
      <c r="A279" s="6" t="s">
        <v>497</v>
      </c>
      <c r="C279" s="100">
        <v>808.97</v>
      </c>
    </row>
    <row r="280" spans="1:3" outlineLevel="1" x14ac:dyDescent="0.2">
      <c r="A280" s="6" t="s">
        <v>498</v>
      </c>
      <c r="C280" s="100">
        <v>604.97</v>
      </c>
    </row>
    <row r="281" spans="1:3" outlineLevel="1" x14ac:dyDescent="0.2">
      <c r="A281" s="6" t="s">
        <v>499</v>
      </c>
      <c r="C281" s="100">
        <v>958.32</v>
      </c>
    </row>
    <row r="282" spans="1:3" outlineLevel="1" x14ac:dyDescent="0.2">
      <c r="A282" s="6" t="s">
        <v>500</v>
      </c>
      <c r="C282" s="100">
        <v>547.11</v>
      </c>
    </row>
    <row r="283" spans="1:3" outlineLevel="1" x14ac:dyDescent="0.2">
      <c r="A283" s="6" t="s">
        <v>501</v>
      </c>
      <c r="C283" s="100">
        <v>665.31</v>
      </c>
    </row>
    <row r="284" spans="1:3" outlineLevel="1" x14ac:dyDescent="0.2">
      <c r="A284" s="6" t="s">
        <v>502</v>
      </c>
      <c r="C284" s="100">
        <v>958.32</v>
      </c>
    </row>
    <row r="285" spans="1:3" outlineLevel="1" x14ac:dyDescent="0.2">
      <c r="A285" s="6" t="s">
        <v>503</v>
      </c>
      <c r="C285" s="100">
        <v>1676.84</v>
      </c>
    </row>
    <row r="286" spans="1:3" outlineLevel="1" x14ac:dyDescent="0.2">
      <c r="A286" s="6" t="s">
        <v>504</v>
      </c>
      <c r="C286" s="100">
        <v>635.14</v>
      </c>
    </row>
    <row r="287" spans="1:3" outlineLevel="1" x14ac:dyDescent="0.2">
      <c r="A287" s="6" t="s">
        <v>505</v>
      </c>
      <c r="C287" s="100">
        <v>897.98</v>
      </c>
    </row>
    <row r="288" spans="1:3" outlineLevel="1" x14ac:dyDescent="0.2">
      <c r="A288" s="6" t="s">
        <v>506</v>
      </c>
      <c r="C288" s="100">
        <v>486.77</v>
      </c>
    </row>
    <row r="289" spans="1:3" outlineLevel="1" x14ac:dyDescent="0.2">
      <c r="A289" s="6" t="s">
        <v>507</v>
      </c>
      <c r="C289" s="100">
        <v>1285.77</v>
      </c>
    </row>
    <row r="290" spans="1:3" outlineLevel="1" x14ac:dyDescent="0.2">
      <c r="A290" s="6" t="s">
        <v>508</v>
      </c>
      <c r="C290" s="100">
        <v>486.77</v>
      </c>
    </row>
    <row r="291" spans="1:3" outlineLevel="1" x14ac:dyDescent="0.2">
      <c r="A291" s="6" t="s">
        <v>509</v>
      </c>
      <c r="C291" s="100">
        <v>998.03</v>
      </c>
    </row>
    <row r="292" spans="1:3" outlineLevel="1" x14ac:dyDescent="0.2">
      <c r="A292" s="6" t="s">
        <v>510</v>
      </c>
      <c r="C292" s="100">
        <v>547.11</v>
      </c>
    </row>
    <row r="293" spans="1:3" outlineLevel="1" x14ac:dyDescent="0.2">
      <c r="A293" s="6" t="s">
        <v>511</v>
      </c>
      <c r="C293" s="100">
        <v>485.25</v>
      </c>
    </row>
    <row r="294" spans="1:3" outlineLevel="1" x14ac:dyDescent="0.2">
      <c r="A294" s="6" t="s">
        <v>512</v>
      </c>
      <c r="C294" s="100">
        <v>665.31</v>
      </c>
    </row>
    <row r="295" spans="1:3" outlineLevel="1" x14ac:dyDescent="0.2">
      <c r="A295" s="6" t="s">
        <v>513</v>
      </c>
      <c r="C295" s="100">
        <v>778.91</v>
      </c>
    </row>
    <row r="296" spans="1:3" outlineLevel="1" x14ac:dyDescent="0.2">
      <c r="A296" s="6" t="s">
        <v>514</v>
      </c>
      <c r="C296" s="100">
        <v>605.70000000000005</v>
      </c>
    </row>
    <row r="297" spans="1:3" outlineLevel="1" x14ac:dyDescent="0.2">
      <c r="A297" s="6" t="s">
        <v>515</v>
      </c>
      <c r="C297" s="100">
        <v>487.41</v>
      </c>
    </row>
    <row r="298" spans="1:3" outlineLevel="1" x14ac:dyDescent="0.2">
      <c r="A298" s="6" t="s">
        <v>516</v>
      </c>
      <c r="C298" s="100">
        <v>604.97</v>
      </c>
    </row>
    <row r="299" spans="1:3" outlineLevel="1" x14ac:dyDescent="0.2">
      <c r="A299" s="6" t="s">
        <v>517</v>
      </c>
      <c r="C299" s="100">
        <v>486.77</v>
      </c>
    </row>
    <row r="300" spans="1:3" outlineLevel="1" x14ac:dyDescent="0.2">
      <c r="A300" s="6" t="s">
        <v>518</v>
      </c>
      <c r="C300" s="100">
        <v>200.23</v>
      </c>
    </row>
    <row r="301" spans="1:3" outlineLevel="1" x14ac:dyDescent="0.2">
      <c r="A301" s="6" t="s">
        <v>519</v>
      </c>
      <c r="C301" s="100">
        <v>608.97</v>
      </c>
    </row>
    <row r="302" spans="1:3" outlineLevel="1" x14ac:dyDescent="0.2">
      <c r="A302" s="6" t="s">
        <v>520</v>
      </c>
      <c r="C302" s="100">
        <v>608.97</v>
      </c>
    </row>
    <row r="303" spans="1:3" outlineLevel="1" x14ac:dyDescent="0.2">
      <c r="A303" s="6" t="s">
        <v>521</v>
      </c>
      <c r="C303" s="100">
        <v>547.11</v>
      </c>
    </row>
    <row r="304" spans="1:3" outlineLevel="1" x14ac:dyDescent="0.2">
      <c r="A304" s="6" t="s">
        <v>522</v>
      </c>
      <c r="C304" s="100">
        <v>548.63</v>
      </c>
    </row>
    <row r="305" spans="1:3" outlineLevel="1" x14ac:dyDescent="0.2">
      <c r="A305" s="6" t="s">
        <v>523</v>
      </c>
      <c r="C305" s="100">
        <v>547.11</v>
      </c>
    </row>
    <row r="306" spans="1:3" outlineLevel="1" x14ac:dyDescent="0.2">
      <c r="A306" s="6" t="s">
        <v>524</v>
      </c>
      <c r="C306" s="100">
        <v>747.11</v>
      </c>
    </row>
    <row r="307" spans="1:3" outlineLevel="1" x14ac:dyDescent="0.2">
      <c r="A307" s="6" t="s">
        <v>525</v>
      </c>
      <c r="C307" s="100">
        <v>543.11</v>
      </c>
    </row>
    <row r="308" spans="1:3" outlineLevel="1" x14ac:dyDescent="0.2">
      <c r="A308" s="6" t="s">
        <v>526</v>
      </c>
      <c r="C308" s="100">
        <v>-0.01</v>
      </c>
    </row>
    <row r="309" spans="1:3" outlineLevel="1" x14ac:dyDescent="0.2">
      <c r="A309" s="6" t="s">
        <v>527</v>
      </c>
      <c r="C309" s="100">
        <v>890.92</v>
      </c>
    </row>
    <row r="310" spans="1:3" outlineLevel="1" x14ac:dyDescent="0.2">
      <c r="A310" s="6" t="s">
        <v>528</v>
      </c>
      <c r="C310" s="100">
        <v>485.25</v>
      </c>
    </row>
    <row r="311" spans="1:3" outlineLevel="1" x14ac:dyDescent="0.2">
      <c r="A311" s="6" t="s">
        <v>529</v>
      </c>
      <c r="C311" s="100">
        <v>1849.15</v>
      </c>
    </row>
    <row r="312" spans="1:3" outlineLevel="1" x14ac:dyDescent="0.2">
      <c r="A312" s="6" t="s">
        <v>530</v>
      </c>
      <c r="C312" s="100">
        <v>1117.33</v>
      </c>
    </row>
    <row r="313" spans="1:3" outlineLevel="1" x14ac:dyDescent="0.2">
      <c r="A313" s="6" t="s">
        <v>531</v>
      </c>
      <c r="C313" s="100">
        <v>509.18</v>
      </c>
    </row>
    <row r="314" spans="1:3" outlineLevel="1" x14ac:dyDescent="0.2">
      <c r="A314" s="6" t="s">
        <v>532</v>
      </c>
      <c r="C314" s="100">
        <v>608.96</v>
      </c>
    </row>
    <row r="315" spans="1:3" outlineLevel="1" x14ac:dyDescent="0.2">
      <c r="A315" s="6" t="s">
        <v>533</v>
      </c>
      <c r="C315" s="100">
        <v>547.11</v>
      </c>
    </row>
    <row r="316" spans="1:3" outlineLevel="1" x14ac:dyDescent="0.2">
      <c r="A316" s="6" t="s">
        <v>534</v>
      </c>
      <c r="C316" s="100">
        <v>1291.5899999999999</v>
      </c>
    </row>
    <row r="317" spans="1:3" outlineLevel="1" x14ac:dyDescent="0.2">
      <c r="A317" s="6" t="s">
        <v>535</v>
      </c>
      <c r="C317" s="100">
        <v>603.45000000000005</v>
      </c>
    </row>
    <row r="318" spans="1:3" outlineLevel="1" x14ac:dyDescent="0.2">
      <c r="A318" s="6" t="s">
        <v>536</v>
      </c>
      <c r="C318" s="100">
        <v>1116.24</v>
      </c>
    </row>
    <row r="319" spans="1:3" outlineLevel="1" x14ac:dyDescent="0.2">
      <c r="A319" s="6" t="s">
        <v>537</v>
      </c>
      <c r="C319" s="100">
        <v>836.79</v>
      </c>
    </row>
    <row r="320" spans="1:3" outlineLevel="1" x14ac:dyDescent="0.2">
      <c r="A320" s="6" t="s">
        <v>538</v>
      </c>
      <c r="B320" s="100">
        <v>486.77</v>
      </c>
    </row>
    <row r="321" spans="1:3" outlineLevel="1" x14ac:dyDescent="0.2">
      <c r="A321" s="6" t="s">
        <v>539</v>
      </c>
      <c r="C321" s="100">
        <v>547.11</v>
      </c>
    </row>
    <row r="322" spans="1:3" outlineLevel="1" x14ac:dyDescent="0.2">
      <c r="A322" s="6" t="s">
        <v>540</v>
      </c>
      <c r="C322" s="100">
        <v>400</v>
      </c>
    </row>
    <row r="323" spans="1:3" outlineLevel="1" x14ac:dyDescent="0.2">
      <c r="A323" s="6" t="s">
        <v>541</v>
      </c>
      <c r="C323" s="100">
        <v>547.11</v>
      </c>
    </row>
    <row r="324" spans="1:3" outlineLevel="1" x14ac:dyDescent="0.2">
      <c r="A324" s="6" t="s">
        <v>542</v>
      </c>
      <c r="C324" s="100">
        <v>814.96</v>
      </c>
    </row>
    <row r="325" spans="1:3" outlineLevel="1" x14ac:dyDescent="0.2">
      <c r="A325" s="6" t="s">
        <v>543</v>
      </c>
      <c r="C325" s="100">
        <v>665.31</v>
      </c>
    </row>
    <row r="326" spans="1:3" outlineLevel="1" x14ac:dyDescent="0.2">
      <c r="A326" s="6" t="s">
        <v>544</v>
      </c>
      <c r="C326" s="100">
        <v>485.25</v>
      </c>
    </row>
    <row r="327" spans="1:3" outlineLevel="1" x14ac:dyDescent="0.2">
      <c r="A327" s="6" t="s">
        <v>545</v>
      </c>
      <c r="C327" s="100">
        <v>1169.8499999999999</v>
      </c>
    </row>
    <row r="328" spans="1:3" outlineLevel="1" x14ac:dyDescent="0.2">
      <c r="A328" s="6" t="s">
        <v>546</v>
      </c>
      <c r="C328" s="100">
        <v>1612.28</v>
      </c>
    </row>
    <row r="329" spans="1:3" outlineLevel="1" x14ac:dyDescent="0.2">
      <c r="A329" s="6" t="s">
        <v>547</v>
      </c>
      <c r="C329" s="100">
        <v>665.31</v>
      </c>
    </row>
    <row r="330" spans="1:3" outlineLevel="1" x14ac:dyDescent="0.2">
      <c r="A330" s="6" t="s">
        <v>548</v>
      </c>
      <c r="C330" s="100">
        <v>486.77</v>
      </c>
    </row>
    <row r="331" spans="1:3" outlineLevel="1" x14ac:dyDescent="0.2">
      <c r="A331" s="6" t="s">
        <v>549</v>
      </c>
      <c r="C331" s="100">
        <v>486.77</v>
      </c>
    </row>
    <row r="332" spans="1:3" outlineLevel="1" x14ac:dyDescent="0.2">
      <c r="A332" s="6" t="s">
        <v>550</v>
      </c>
      <c r="C332" s="100">
        <v>690.22</v>
      </c>
    </row>
    <row r="333" spans="1:3" outlineLevel="1" x14ac:dyDescent="0.2">
      <c r="A333" s="6" t="s">
        <v>551</v>
      </c>
      <c r="C333" s="100">
        <v>301.18</v>
      </c>
    </row>
    <row r="334" spans="1:3" outlineLevel="1" x14ac:dyDescent="0.2">
      <c r="A334" s="6" t="s">
        <v>552</v>
      </c>
      <c r="C334" s="100">
        <v>1454.12</v>
      </c>
    </row>
    <row r="335" spans="1:3" outlineLevel="1" x14ac:dyDescent="0.2">
      <c r="A335" s="6" t="s">
        <v>553</v>
      </c>
      <c r="C335" s="100">
        <v>-0.14000000000000001</v>
      </c>
    </row>
    <row r="336" spans="1:3" outlineLevel="1" x14ac:dyDescent="0.2">
      <c r="A336" s="6" t="s">
        <v>554</v>
      </c>
      <c r="C336" s="100">
        <v>1933.68</v>
      </c>
    </row>
    <row r="337" spans="1:3" outlineLevel="1" x14ac:dyDescent="0.2">
      <c r="A337" s="6" t="s">
        <v>555</v>
      </c>
      <c r="C337" s="100">
        <v>1058.3599999999999</v>
      </c>
    </row>
    <row r="338" spans="1:3" outlineLevel="1" x14ac:dyDescent="0.2">
      <c r="A338" s="6" t="s">
        <v>556</v>
      </c>
      <c r="C338" s="100">
        <v>86.21</v>
      </c>
    </row>
    <row r="339" spans="1:3" outlineLevel="1" x14ac:dyDescent="0.2">
      <c r="A339" s="6" t="s">
        <v>557</v>
      </c>
      <c r="C339" s="100">
        <v>665.31</v>
      </c>
    </row>
    <row r="340" spans="1:3" outlineLevel="1" x14ac:dyDescent="0.2">
      <c r="A340" s="6" t="s">
        <v>558</v>
      </c>
      <c r="C340" s="100">
        <v>10486.83</v>
      </c>
    </row>
    <row r="341" spans="1:3" outlineLevel="1" x14ac:dyDescent="0.2">
      <c r="A341" s="6" t="s">
        <v>559</v>
      </c>
      <c r="C341" s="100">
        <v>486.77</v>
      </c>
    </row>
    <row r="342" spans="1:3" outlineLevel="1" x14ac:dyDescent="0.2">
      <c r="A342" s="6" t="s">
        <v>560</v>
      </c>
      <c r="C342" s="100">
        <v>581.59</v>
      </c>
    </row>
    <row r="343" spans="1:3" outlineLevel="1" x14ac:dyDescent="0.2">
      <c r="A343" s="6" t="s">
        <v>561</v>
      </c>
      <c r="C343" s="100">
        <v>996.51</v>
      </c>
    </row>
    <row r="344" spans="1:3" outlineLevel="1" x14ac:dyDescent="0.2">
      <c r="A344" s="6" t="s">
        <v>562</v>
      </c>
      <c r="C344" s="100">
        <v>1158.32</v>
      </c>
    </row>
    <row r="345" spans="1:3" outlineLevel="1" x14ac:dyDescent="0.2">
      <c r="A345" s="6" t="s">
        <v>563</v>
      </c>
      <c r="C345" s="100">
        <v>548.62</v>
      </c>
    </row>
    <row r="346" spans="1:3" outlineLevel="1" x14ac:dyDescent="0.2">
      <c r="A346" s="6" t="s">
        <v>564</v>
      </c>
      <c r="C346" s="100">
        <v>1460.12</v>
      </c>
    </row>
    <row r="347" spans="1:3" outlineLevel="1" x14ac:dyDescent="0.2">
      <c r="A347" s="6" t="s">
        <v>565</v>
      </c>
      <c r="C347" s="100">
        <v>486.77</v>
      </c>
    </row>
    <row r="348" spans="1:3" outlineLevel="1" x14ac:dyDescent="0.2">
      <c r="A348" s="6" t="s">
        <v>566</v>
      </c>
      <c r="B348" s="100">
        <v>665.31</v>
      </c>
    </row>
    <row r="349" spans="1:3" outlineLevel="1" x14ac:dyDescent="0.2">
      <c r="A349" s="6" t="s">
        <v>567</v>
      </c>
      <c r="B349" s="100">
        <v>547.11</v>
      </c>
    </row>
    <row r="350" spans="1:3" outlineLevel="1" x14ac:dyDescent="0.2">
      <c r="A350" s="6" t="s">
        <v>568</v>
      </c>
      <c r="C350" s="100">
        <v>547.11</v>
      </c>
    </row>
    <row r="351" spans="1:3" outlineLevel="1" x14ac:dyDescent="0.2">
      <c r="A351" s="6" t="s">
        <v>569</v>
      </c>
      <c r="C351" s="100">
        <v>665.31</v>
      </c>
    </row>
    <row r="352" spans="1:3" outlineLevel="1" x14ac:dyDescent="0.2">
      <c r="A352" s="6" t="s">
        <v>570</v>
      </c>
      <c r="C352" s="100">
        <v>1856.02</v>
      </c>
    </row>
    <row r="353" spans="1:3" outlineLevel="1" x14ac:dyDescent="0.2">
      <c r="A353" s="6" t="s">
        <v>571</v>
      </c>
      <c r="C353" s="100">
        <v>665.31</v>
      </c>
    </row>
    <row r="354" spans="1:3" outlineLevel="1" x14ac:dyDescent="0.2">
      <c r="A354" s="6" t="s">
        <v>572</v>
      </c>
      <c r="C354" s="100">
        <v>1176.57</v>
      </c>
    </row>
    <row r="355" spans="1:3" outlineLevel="1" x14ac:dyDescent="0.2">
      <c r="A355" s="6" t="s">
        <v>573</v>
      </c>
      <c r="C355" s="100">
        <v>543.11</v>
      </c>
    </row>
    <row r="356" spans="1:3" outlineLevel="1" x14ac:dyDescent="0.2">
      <c r="A356" s="6" t="s">
        <v>574</v>
      </c>
      <c r="C356" s="100">
        <v>547.11</v>
      </c>
    </row>
    <row r="357" spans="1:3" outlineLevel="1" x14ac:dyDescent="0.2">
      <c r="A357" s="6" t="s">
        <v>575</v>
      </c>
      <c r="C357" s="100">
        <v>485.25</v>
      </c>
    </row>
    <row r="358" spans="1:3" outlineLevel="1" x14ac:dyDescent="0.2">
      <c r="A358" s="6" t="s">
        <v>576</v>
      </c>
      <c r="C358" s="100">
        <v>547.11</v>
      </c>
    </row>
    <row r="359" spans="1:3" outlineLevel="1" x14ac:dyDescent="0.2">
      <c r="A359" s="6" t="s">
        <v>577</v>
      </c>
      <c r="C359" s="100">
        <v>1677.18</v>
      </c>
    </row>
    <row r="360" spans="1:3" outlineLevel="1" x14ac:dyDescent="0.2">
      <c r="A360" s="6" t="s">
        <v>578</v>
      </c>
      <c r="C360" s="100">
        <v>486.77</v>
      </c>
    </row>
    <row r="361" spans="1:3" outlineLevel="1" x14ac:dyDescent="0.2">
      <c r="A361" s="6" t="s">
        <v>579</v>
      </c>
      <c r="C361" s="100">
        <v>547.11</v>
      </c>
    </row>
    <row r="362" spans="1:3" outlineLevel="1" x14ac:dyDescent="0.2">
      <c r="A362" s="6" t="s">
        <v>580</v>
      </c>
      <c r="C362" s="100">
        <v>665.31</v>
      </c>
    </row>
    <row r="363" spans="1:3" outlineLevel="1" x14ac:dyDescent="0.2">
      <c r="A363" s="6" t="s">
        <v>581</v>
      </c>
      <c r="C363" s="100">
        <v>665.31</v>
      </c>
    </row>
    <row r="364" spans="1:3" outlineLevel="1" x14ac:dyDescent="0.2">
      <c r="A364" s="6" t="s">
        <v>582</v>
      </c>
      <c r="C364" s="100">
        <v>486.77</v>
      </c>
    </row>
    <row r="365" spans="1:3" outlineLevel="1" x14ac:dyDescent="0.2">
      <c r="A365" s="6" t="s">
        <v>583</v>
      </c>
      <c r="C365" s="100">
        <v>1176.57</v>
      </c>
    </row>
    <row r="366" spans="1:3" outlineLevel="1" x14ac:dyDescent="0.2">
      <c r="A366" s="6" t="s">
        <v>584</v>
      </c>
      <c r="C366" s="100">
        <v>600</v>
      </c>
    </row>
    <row r="367" spans="1:3" outlineLevel="1" x14ac:dyDescent="0.2">
      <c r="A367" s="6" t="s">
        <v>585</v>
      </c>
      <c r="C367" s="100">
        <v>1059.8900000000001</v>
      </c>
    </row>
    <row r="368" spans="1:3" outlineLevel="1" x14ac:dyDescent="0.2">
      <c r="A368" s="6" t="s">
        <v>586</v>
      </c>
      <c r="C368" s="100">
        <v>998.02</v>
      </c>
    </row>
    <row r="369" spans="1:3" outlineLevel="1" x14ac:dyDescent="0.2">
      <c r="A369" s="6" t="s">
        <v>587</v>
      </c>
      <c r="C369" s="100">
        <v>96.9</v>
      </c>
    </row>
    <row r="370" spans="1:3" outlineLevel="1" x14ac:dyDescent="0.2">
      <c r="A370" s="6" t="s">
        <v>588</v>
      </c>
      <c r="C370" s="100">
        <v>814.82</v>
      </c>
    </row>
    <row r="371" spans="1:3" outlineLevel="1" x14ac:dyDescent="0.2">
      <c r="A371" s="6" t="s">
        <v>589</v>
      </c>
      <c r="C371" s="100">
        <v>547.11</v>
      </c>
    </row>
    <row r="372" spans="1:3" outlineLevel="1" x14ac:dyDescent="0.2">
      <c r="A372" s="6" t="s">
        <v>590</v>
      </c>
      <c r="C372" s="100">
        <v>527.82000000000005</v>
      </c>
    </row>
    <row r="373" spans="1:3" outlineLevel="1" x14ac:dyDescent="0.2">
      <c r="A373" s="6" t="s">
        <v>591</v>
      </c>
      <c r="C373" s="100">
        <v>183.11</v>
      </c>
    </row>
    <row r="374" spans="1:3" outlineLevel="1" x14ac:dyDescent="0.2">
      <c r="A374" s="6" t="s">
        <v>592</v>
      </c>
      <c r="C374" s="100">
        <v>1145</v>
      </c>
    </row>
    <row r="375" spans="1:3" outlineLevel="1" x14ac:dyDescent="0.2">
      <c r="A375" s="6" t="s">
        <v>593</v>
      </c>
      <c r="C375" s="100">
        <v>608.96</v>
      </c>
    </row>
    <row r="376" spans="1:3" outlineLevel="1" x14ac:dyDescent="0.2">
      <c r="A376" s="6" t="s">
        <v>594</v>
      </c>
      <c r="C376" s="100">
        <v>1040.18</v>
      </c>
    </row>
    <row r="377" spans="1:3" outlineLevel="1" x14ac:dyDescent="0.2">
      <c r="A377" s="6" t="s">
        <v>595</v>
      </c>
      <c r="C377" s="100">
        <v>665.31</v>
      </c>
    </row>
    <row r="378" spans="1:3" outlineLevel="1" x14ac:dyDescent="0.2">
      <c r="A378" s="6" t="s">
        <v>596</v>
      </c>
      <c r="C378" s="100">
        <v>10237.4</v>
      </c>
    </row>
    <row r="379" spans="1:3" outlineLevel="1" x14ac:dyDescent="0.2">
      <c r="A379" s="6" t="s">
        <v>597</v>
      </c>
      <c r="C379" s="100">
        <v>547.11</v>
      </c>
    </row>
    <row r="380" spans="1:3" outlineLevel="1" x14ac:dyDescent="0.2">
      <c r="A380" s="6" t="s">
        <v>598</v>
      </c>
      <c r="C380" s="100">
        <v>424.91</v>
      </c>
    </row>
    <row r="381" spans="1:3" outlineLevel="1" x14ac:dyDescent="0.2">
      <c r="A381" s="6" t="s">
        <v>599</v>
      </c>
      <c r="C381" s="100">
        <v>137.93</v>
      </c>
    </row>
    <row r="382" spans="1:3" outlineLevel="1" x14ac:dyDescent="0.2">
      <c r="A382" s="6" t="s">
        <v>600</v>
      </c>
      <c r="C382" s="100">
        <v>1100.52</v>
      </c>
    </row>
    <row r="383" spans="1:3" outlineLevel="1" x14ac:dyDescent="0.2">
      <c r="A383" s="6" t="s">
        <v>601</v>
      </c>
      <c r="C383" s="100">
        <v>3832.68</v>
      </c>
    </row>
    <row r="384" spans="1:3" outlineLevel="1" x14ac:dyDescent="0.2">
      <c r="A384" s="6" t="s">
        <v>602</v>
      </c>
      <c r="C384" s="100">
        <v>486.77</v>
      </c>
    </row>
    <row r="385" spans="1:3" outlineLevel="1" x14ac:dyDescent="0.2">
      <c r="A385" s="6" t="s">
        <v>603</v>
      </c>
      <c r="C385" s="100">
        <v>485.25</v>
      </c>
    </row>
    <row r="386" spans="1:3" outlineLevel="1" x14ac:dyDescent="0.2">
      <c r="A386" s="6" t="s">
        <v>604</v>
      </c>
      <c r="C386" s="100">
        <v>608.97</v>
      </c>
    </row>
    <row r="387" spans="1:3" outlineLevel="1" x14ac:dyDescent="0.2">
      <c r="A387" s="6" t="s">
        <v>605</v>
      </c>
      <c r="C387" s="100">
        <v>623.09</v>
      </c>
    </row>
    <row r="388" spans="1:3" outlineLevel="1" x14ac:dyDescent="0.2">
      <c r="A388" s="6" t="s">
        <v>606</v>
      </c>
      <c r="C388" s="100">
        <v>2936.98</v>
      </c>
    </row>
    <row r="389" spans="1:3" outlineLevel="1" x14ac:dyDescent="0.2">
      <c r="A389" s="6" t="s">
        <v>607</v>
      </c>
      <c r="C389" s="100">
        <v>836.63</v>
      </c>
    </row>
    <row r="390" spans="1:3" outlineLevel="1" x14ac:dyDescent="0.2">
      <c r="A390" s="6" t="s">
        <v>608</v>
      </c>
      <c r="C390" s="100">
        <v>560.82000000000005</v>
      </c>
    </row>
    <row r="391" spans="1:3" outlineLevel="1" x14ac:dyDescent="0.2">
      <c r="A391" s="6" t="s">
        <v>609</v>
      </c>
      <c r="C391" s="100">
        <v>560.82000000000005</v>
      </c>
    </row>
    <row r="392" spans="1:3" outlineLevel="1" x14ac:dyDescent="0.2">
      <c r="A392" s="6" t="s">
        <v>610</v>
      </c>
      <c r="C392" s="100">
        <v>1613.56</v>
      </c>
    </row>
    <row r="393" spans="1:3" outlineLevel="1" x14ac:dyDescent="0.2">
      <c r="A393" s="6" t="s">
        <v>611</v>
      </c>
      <c r="C393" s="100">
        <v>1377.65</v>
      </c>
    </row>
    <row r="394" spans="1:3" outlineLevel="1" x14ac:dyDescent="0.2">
      <c r="A394" s="6" t="s">
        <v>612</v>
      </c>
      <c r="C394" s="100">
        <v>900.53</v>
      </c>
    </row>
    <row r="395" spans="1:3" outlineLevel="1" x14ac:dyDescent="0.2">
      <c r="A395" s="6" t="s">
        <v>613</v>
      </c>
      <c r="C395" s="100">
        <v>1138.05</v>
      </c>
    </row>
    <row r="396" spans="1:3" outlineLevel="1" x14ac:dyDescent="0.2">
      <c r="A396" s="6" t="s">
        <v>614</v>
      </c>
      <c r="C396" s="100">
        <v>485.25</v>
      </c>
    </row>
    <row r="397" spans="1:3" outlineLevel="1" x14ac:dyDescent="0.2">
      <c r="A397" s="6" t="s">
        <v>615</v>
      </c>
      <c r="C397" s="100">
        <v>1176.57</v>
      </c>
    </row>
    <row r="398" spans="1:3" outlineLevel="1" x14ac:dyDescent="0.2">
      <c r="A398" s="6" t="s">
        <v>616</v>
      </c>
      <c r="C398" s="100">
        <v>3059.62</v>
      </c>
    </row>
    <row r="399" spans="1:3" outlineLevel="1" x14ac:dyDescent="0.2">
      <c r="A399" s="6" t="s">
        <v>617</v>
      </c>
      <c r="C399" s="100">
        <v>801.72</v>
      </c>
    </row>
    <row r="400" spans="1:3" outlineLevel="1" x14ac:dyDescent="0.2">
      <c r="A400" s="6" t="s">
        <v>618</v>
      </c>
      <c r="C400" s="100">
        <v>600</v>
      </c>
    </row>
    <row r="401" spans="1:3" outlineLevel="1" x14ac:dyDescent="0.2">
      <c r="A401" s="6" t="s">
        <v>619</v>
      </c>
      <c r="C401" s="100">
        <v>543.99</v>
      </c>
    </row>
    <row r="402" spans="1:3" outlineLevel="1" x14ac:dyDescent="0.2">
      <c r="A402" s="6" t="s">
        <v>620</v>
      </c>
      <c r="C402" s="100">
        <v>604.97</v>
      </c>
    </row>
    <row r="403" spans="1:3" outlineLevel="1" x14ac:dyDescent="0.2">
      <c r="A403" s="6" t="s">
        <v>621</v>
      </c>
      <c r="C403" s="100">
        <v>2067.4</v>
      </c>
    </row>
    <row r="404" spans="1:3" outlineLevel="1" x14ac:dyDescent="0.2">
      <c r="A404" s="6" t="s">
        <v>622</v>
      </c>
      <c r="C404" s="100">
        <v>601.72</v>
      </c>
    </row>
    <row r="405" spans="1:3" outlineLevel="1" x14ac:dyDescent="0.2">
      <c r="A405" s="6" t="s">
        <v>623</v>
      </c>
      <c r="C405" s="100">
        <v>626.79</v>
      </c>
    </row>
    <row r="406" spans="1:3" outlineLevel="1" x14ac:dyDescent="0.2">
      <c r="A406" s="6" t="s">
        <v>624</v>
      </c>
      <c r="B406" s="100">
        <v>998.02</v>
      </c>
    </row>
    <row r="407" spans="1:3" outlineLevel="1" x14ac:dyDescent="0.2">
      <c r="A407" s="6" t="s">
        <v>625</v>
      </c>
      <c r="B407" s="100">
        <v>428.99</v>
      </c>
    </row>
    <row r="408" spans="1:3" outlineLevel="1" x14ac:dyDescent="0.2">
      <c r="A408" s="6" t="s">
        <v>626</v>
      </c>
      <c r="C408" s="100">
        <v>2597.98</v>
      </c>
    </row>
    <row r="409" spans="1:3" outlineLevel="1" x14ac:dyDescent="0.2">
      <c r="A409" s="6" t="s">
        <v>627</v>
      </c>
      <c r="C409" s="100">
        <v>428.99</v>
      </c>
    </row>
    <row r="410" spans="1:3" outlineLevel="1" x14ac:dyDescent="0.2">
      <c r="A410" s="6" t="s">
        <v>628</v>
      </c>
      <c r="C410" s="100">
        <v>424.9</v>
      </c>
    </row>
    <row r="411" spans="1:3" outlineLevel="1" x14ac:dyDescent="0.2">
      <c r="A411" s="6" t="s">
        <v>629</v>
      </c>
      <c r="C411" s="100">
        <v>290.08999999999997</v>
      </c>
    </row>
    <row r="412" spans="1:3" outlineLevel="1" x14ac:dyDescent="0.2">
      <c r="A412" s="6" t="s">
        <v>630</v>
      </c>
      <c r="C412" s="100">
        <v>998.02</v>
      </c>
    </row>
    <row r="413" spans="1:3" outlineLevel="1" x14ac:dyDescent="0.2">
      <c r="A413" s="6" t="s">
        <v>631</v>
      </c>
      <c r="C413" s="100">
        <v>2018.79</v>
      </c>
    </row>
    <row r="414" spans="1:3" outlineLevel="1" x14ac:dyDescent="0.2">
      <c r="A414" s="6" t="s">
        <v>632</v>
      </c>
      <c r="C414" s="100">
        <v>1169.8499999999999</v>
      </c>
    </row>
    <row r="415" spans="1:3" outlineLevel="1" x14ac:dyDescent="0.2">
      <c r="A415" s="6" t="s">
        <v>633</v>
      </c>
      <c r="C415" s="100">
        <v>86.21</v>
      </c>
    </row>
    <row r="416" spans="1:3" outlineLevel="1" x14ac:dyDescent="0.2">
      <c r="A416" s="6" t="s">
        <v>634</v>
      </c>
      <c r="C416" s="100">
        <v>1130.3800000000001</v>
      </c>
    </row>
    <row r="417" spans="1:3" outlineLevel="1" x14ac:dyDescent="0.2">
      <c r="A417" s="6" t="s">
        <v>635</v>
      </c>
      <c r="C417" s="100">
        <v>1120.23</v>
      </c>
    </row>
    <row r="418" spans="1:3" outlineLevel="1" x14ac:dyDescent="0.2">
      <c r="A418" s="6" t="s">
        <v>636</v>
      </c>
      <c r="C418" s="100">
        <v>543.11</v>
      </c>
    </row>
    <row r="419" spans="1:3" outlineLevel="1" x14ac:dyDescent="0.2">
      <c r="A419" s="6" t="s">
        <v>637</v>
      </c>
      <c r="C419" s="100">
        <v>601.72</v>
      </c>
    </row>
    <row r="420" spans="1:3" outlineLevel="1" x14ac:dyDescent="0.2">
      <c r="A420" s="6" t="s">
        <v>638</v>
      </c>
      <c r="C420" s="100">
        <v>543.11</v>
      </c>
    </row>
    <row r="421" spans="1:3" outlineLevel="1" x14ac:dyDescent="0.2">
      <c r="A421" s="6" t="s">
        <v>639</v>
      </c>
      <c r="C421" s="100">
        <v>604.97</v>
      </c>
    </row>
    <row r="422" spans="1:3" outlineLevel="1" x14ac:dyDescent="0.2">
      <c r="A422" s="6" t="s">
        <v>640</v>
      </c>
      <c r="C422" s="100">
        <v>808.98</v>
      </c>
    </row>
    <row r="423" spans="1:3" outlineLevel="1" x14ac:dyDescent="0.2">
      <c r="A423" s="6" t="s">
        <v>641</v>
      </c>
      <c r="C423" s="100">
        <v>601.72</v>
      </c>
    </row>
    <row r="424" spans="1:3" outlineLevel="1" x14ac:dyDescent="0.2">
      <c r="A424" s="6" t="s">
        <v>642</v>
      </c>
      <c r="C424" s="100">
        <v>604.97</v>
      </c>
    </row>
    <row r="425" spans="1:3" outlineLevel="1" x14ac:dyDescent="0.2">
      <c r="A425" s="6" t="s">
        <v>643</v>
      </c>
      <c r="C425" s="100">
        <v>547.11</v>
      </c>
    </row>
    <row r="426" spans="1:3" outlineLevel="1" x14ac:dyDescent="0.2">
      <c r="A426" s="6" t="s">
        <v>644</v>
      </c>
      <c r="C426" s="100">
        <v>601.72</v>
      </c>
    </row>
    <row r="427" spans="1:3" outlineLevel="1" x14ac:dyDescent="0.2">
      <c r="A427" s="6" t="s">
        <v>645</v>
      </c>
      <c r="C427" s="100">
        <v>543.11</v>
      </c>
    </row>
    <row r="428" spans="1:3" outlineLevel="1" x14ac:dyDescent="0.2">
      <c r="A428" s="6" t="s">
        <v>646</v>
      </c>
      <c r="C428" s="100">
        <v>1120.23</v>
      </c>
    </row>
    <row r="429" spans="1:3" outlineLevel="1" x14ac:dyDescent="0.2">
      <c r="A429" s="6" t="s">
        <v>647</v>
      </c>
      <c r="C429" s="100">
        <v>603.44000000000005</v>
      </c>
    </row>
    <row r="430" spans="1:3" outlineLevel="1" x14ac:dyDescent="0.2">
      <c r="A430" s="6" t="s">
        <v>648</v>
      </c>
      <c r="C430" s="100">
        <v>1154.71</v>
      </c>
    </row>
    <row r="431" spans="1:3" outlineLevel="1" x14ac:dyDescent="0.2">
      <c r="A431" s="6" t="s">
        <v>649</v>
      </c>
      <c r="C431" s="100">
        <v>936.17</v>
      </c>
    </row>
    <row r="432" spans="1:3" outlineLevel="1" x14ac:dyDescent="0.2">
      <c r="A432" s="6" t="s">
        <v>650</v>
      </c>
      <c r="C432" s="100">
        <v>1757.62</v>
      </c>
    </row>
    <row r="433" spans="1:3" outlineLevel="1" x14ac:dyDescent="0.2">
      <c r="A433" s="6" t="s">
        <v>651</v>
      </c>
      <c r="B433" s="100">
        <v>618.66999999999996</v>
      </c>
    </row>
    <row r="434" spans="1:3" outlineLevel="1" x14ac:dyDescent="0.2">
      <c r="A434" s="6" t="s">
        <v>652</v>
      </c>
      <c r="B434" s="100">
        <v>618.66999999999996</v>
      </c>
    </row>
    <row r="435" spans="1:3" outlineLevel="1" x14ac:dyDescent="0.2">
      <c r="A435" s="6" t="s">
        <v>653</v>
      </c>
      <c r="B435" s="100">
        <v>618.66999999999996</v>
      </c>
    </row>
    <row r="436" spans="1:3" outlineLevel="1" x14ac:dyDescent="0.2">
      <c r="A436" s="6" t="s">
        <v>654</v>
      </c>
      <c r="C436" s="100">
        <v>428.99</v>
      </c>
    </row>
    <row r="437" spans="1:3" outlineLevel="1" x14ac:dyDescent="0.2">
      <c r="A437" s="6" t="s">
        <v>655</v>
      </c>
      <c r="C437" s="100">
        <v>2400</v>
      </c>
    </row>
    <row r="438" spans="1:3" outlineLevel="1" x14ac:dyDescent="0.2">
      <c r="A438" s="6" t="s">
        <v>656</v>
      </c>
      <c r="C438" s="100">
        <v>486.77</v>
      </c>
    </row>
    <row r="439" spans="1:3" outlineLevel="1" x14ac:dyDescent="0.2">
      <c r="A439" s="6" t="s">
        <v>657</v>
      </c>
      <c r="C439" s="100">
        <v>618.66999999999996</v>
      </c>
    </row>
    <row r="440" spans="1:3" outlineLevel="1" x14ac:dyDescent="0.2">
      <c r="A440" s="6" t="s">
        <v>658</v>
      </c>
      <c r="C440" s="100">
        <v>618.66999999999996</v>
      </c>
    </row>
    <row r="441" spans="1:3" outlineLevel="1" x14ac:dyDescent="0.2">
      <c r="A441" s="6" t="s">
        <v>659</v>
      </c>
      <c r="C441" s="100">
        <v>665.31</v>
      </c>
    </row>
    <row r="442" spans="1:3" outlineLevel="1" x14ac:dyDescent="0.2">
      <c r="A442" s="6" t="s">
        <v>660</v>
      </c>
      <c r="C442" s="100">
        <v>129.31</v>
      </c>
    </row>
    <row r="443" spans="1:3" outlineLevel="1" x14ac:dyDescent="0.2">
      <c r="A443" s="6" t="s">
        <v>661</v>
      </c>
      <c r="C443" s="100">
        <v>1176.57</v>
      </c>
    </row>
    <row r="444" spans="1:3" outlineLevel="1" x14ac:dyDescent="0.2">
      <c r="A444" s="6" t="s">
        <v>662</v>
      </c>
      <c r="C444" s="100">
        <v>1065.8900000000001</v>
      </c>
    </row>
    <row r="445" spans="1:3" outlineLevel="1" x14ac:dyDescent="0.2">
      <c r="A445" s="6" t="s">
        <v>663</v>
      </c>
      <c r="C445" s="100">
        <v>804.54</v>
      </c>
    </row>
    <row r="446" spans="1:3" outlineLevel="1" x14ac:dyDescent="0.2">
      <c r="A446" s="6" t="s">
        <v>664</v>
      </c>
      <c r="C446" s="100">
        <v>608.96</v>
      </c>
    </row>
    <row r="447" spans="1:3" outlineLevel="1" x14ac:dyDescent="0.2">
      <c r="A447" s="6" t="s">
        <v>665</v>
      </c>
      <c r="C447" s="100">
        <v>544</v>
      </c>
    </row>
    <row r="448" spans="1:3" outlineLevel="1" x14ac:dyDescent="0.2">
      <c r="A448" s="6" t="s">
        <v>666</v>
      </c>
      <c r="C448" s="100">
        <v>1200</v>
      </c>
    </row>
    <row r="449" spans="1:3" outlineLevel="1" x14ac:dyDescent="0.2">
      <c r="A449" s="6" t="s">
        <v>667</v>
      </c>
      <c r="C449" s="100">
        <v>665.31</v>
      </c>
    </row>
    <row r="450" spans="1:3" outlineLevel="1" x14ac:dyDescent="0.2">
      <c r="A450" s="6" t="s">
        <v>668</v>
      </c>
      <c r="C450" s="100">
        <v>1176.57</v>
      </c>
    </row>
    <row r="451" spans="1:3" outlineLevel="1" x14ac:dyDescent="0.2">
      <c r="A451" s="6" t="s">
        <v>669</v>
      </c>
      <c r="C451" s="100">
        <v>1528.88</v>
      </c>
    </row>
    <row r="452" spans="1:3" outlineLevel="1" x14ac:dyDescent="0.2">
      <c r="A452" s="6" t="s">
        <v>670</v>
      </c>
      <c r="C452" s="100">
        <v>200</v>
      </c>
    </row>
    <row r="453" spans="1:3" outlineLevel="1" x14ac:dyDescent="0.2">
      <c r="A453" s="6" t="s">
        <v>671</v>
      </c>
      <c r="C453" s="100">
        <v>618.66999999999996</v>
      </c>
    </row>
    <row r="454" spans="1:3" outlineLevel="1" x14ac:dyDescent="0.2">
      <c r="A454" s="6" t="s">
        <v>672</v>
      </c>
      <c r="C454" s="100">
        <v>618.66999999999996</v>
      </c>
    </row>
    <row r="455" spans="1:3" outlineLevel="1" x14ac:dyDescent="0.2">
      <c r="A455" s="6" t="s">
        <v>673</v>
      </c>
      <c r="C455" s="100">
        <v>544</v>
      </c>
    </row>
    <row r="456" spans="1:3" outlineLevel="1" x14ac:dyDescent="0.2">
      <c r="A456" s="6" t="s">
        <v>674</v>
      </c>
      <c r="C456" s="100">
        <v>1403.36</v>
      </c>
    </row>
    <row r="457" spans="1:3" outlineLevel="1" x14ac:dyDescent="0.2">
      <c r="A457" s="6" t="s">
        <v>675</v>
      </c>
      <c r="C457" s="100">
        <v>994.92</v>
      </c>
    </row>
    <row r="458" spans="1:3" outlineLevel="1" x14ac:dyDescent="0.2">
      <c r="A458" s="6" t="s">
        <v>676</v>
      </c>
      <c r="C458" s="100">
        <v>994.92</v>
      </c>
    </row>
    <row r="459" spans="1:3" outlineLevel="1" x14ac:dyDescent="0.2">
      <c r="A459" s="6" t="s">
        <v>677</v>
      </c>
      <c r="C459" s="100">
        <v>887.33</v>
      </c>
    </row>
    <row r="460" spans="1:3" outlineLevel="1" x14ac:dyDescent="0.2">
      <c r="A460" s="6" t="s">
        <v>678</v>
      </c>
      <c r="B460" s="100">
        <v>543.99</v>
      </c>
    </row>
    <row r="461" spans="1:3" outlineLevel="1" x14ac:dyDescent="0.2">
      <c r="A461" s="6" t="s">
        <v>679</v>
      </c>
      <c r="B461" s="100">
        <v>544</v>
      </c>
    </row>
    <row r="462" spans="1:3" outlineLevel="1" x14ac:dyDescent="0.2">
      <c r="A462" s="6" t="s">
        <v>680</v>
      </c>
      <c r="C462" s="100">
        <v>543.99</v>
      </c>
    </row>
    <row r="463" spans="1:3" outlineLevel="1" x14ac:dyDescent="0.2">
      <c r="A463" s="6" t="s">
        <v>681</v>
      </c>
      <c r="C463" s="100">
        <v>543.99</v>
      </c>
    </row>
    <row r="464" spans="1:3" outlineLevel="1" x14ac:dyDescent="0.2">
      <c r="A464" s="6" t="s">
        <v>682</v>
      </c>
      <c r="C464" s="100">
        <v>1120.23</v>
      </c>
    </row>
    <row r="465" spans="1:3" outlineLevel="1" x14ac:dyDescent="0.2">
      <c r="A465" s="6" t="s">
        <v>683</v>
      </c>
      <c r="C465" s="100">
        <v>1059.9000000000001</v>
      </c>
    </row>
    <row r="466" spans="1:3" outlineLevel="1" x14ac:dyDescent="0.2">
      <c r="A466" s="6" t="s">
        <v>684</v>
      </c>
      <c r="C466" s="100">
        <v>544</v>
      </c>
    </row>
    <row r="467" spans="1:3" outlineLevel="1" x14ac:dyDescent="0.2">
      <c r="A467" s="6" t="s">
        <v>685</v>
      </c>
      <c r="C467" s="100">
        <v>544</v>
      </c>
    </row>
    <row r="468" spans="1:3" outlineLevel="1" x14ac:dyDescent="0.2">
      <c r="A468" s="6" t="s">
        <v>686</v>
      </c>
      <c r="C468" s="100">
        <v>483.66</v>
      </c>
    </row>
    <row r="469" spans="1:3" outlineLevel="1" x14ac:dyDescent="0.2">
      <c r="A469" s="6" t="s">
        <v>687</v>
      </c>
      <c r="C469" s="100">
        <v>601.72</v>
      </c>
    </row>
    <row r="470" spans="1:3" outlineLevel="1" x14ac:dyDescent="0.2">
      <c r="A470" s="6" t="s">
        <v>688</v>
      </c>
      <c r="C470" s="100">
        <v>1416.17</v>
      </c>
    </row>
    <row r="471" spans="1:3" outlineLevel="1" x14ac:dyDescent="0.2">
      <c r="A471" s="6" t="s">
        <v>689</v>
      </c>
      <c r="C471" s="100">
        <v>483.66</v>
      </c>
    </row>
    <row r="472" spans="1:3" outlineLevel="1" x14ac:dyDescent="0.2">
      <c r="A472" s="6" t="s">
        <v>690</v>
      </c>
      <c r="C472" s="100">
        <v>1990.03</v>
      </c>
    </row>
    <row r="473" spans="1:3" outlineLevel="1" x14ac:dyDescent="0.2">
      <c r="A473" s="6" t="s">
        <v>691</v>
      </c>
      <c r="C473" s="100">
        <v>800</v>
      </c>
    </row>
    <row r="474" spans="1:3" outlineLevel="1" x14ac:dyDescent="0.2">
      <c r="A474" s="6" t="s">
        <v>692</v>
      </c>
      <c r="C474" s="100">
        <v>936.19</v>
      </c>
    </row>
    <row r="475" spans="1:3" outlineLevel="1" x14ac:dyDescent="0.2">
      <c r="A475" s="6" t="s">
        <v>693</v>
      </c>
      <c r="C475" s="100">
        <v>491.25</v>
      </c>
    </row>
    <row r="476" spans="1:3" outlineLevel="1" x14ac:dyDescent="0.2">
      <c r="A476" s="6" t="s">
        <v>694</v>
      </c>
      <c r="C476" s="100">
        <v>836.79</v>
      </c>
    </row>
    <row r="477" spans="1:3" outlineLevel="1" x14ac:dyDescent="0.2">
      <c r="A477" s="6" t="s">
        <v>695</v>
      </c>
      <c r="C477" s="100">
        <v>544</v>
      </c>
    </row>
    <row r="478" spans="1:3" outlineLevel="1" x14ac:dyDescent="0.2">
      <c r="A478" s="6" t="s">
        <v>696</v>
      </c>
      <c r="C478" s="100">
        <v>544</v>
      </c>
    </row>
    <row r="479" spans="1:3" outlineLevel="1" x14ac:dyDescent="0.2">
      <c r="A479" s="6" t="s">
        <v>697</v>
      </c>
      <c r="C479" s="100">
        <v>547.11</v>
      </c>
    </row>
    <row r="480" spans="1:3" outlineLevel="1" x14ac:dyDescent="0.2">
      <c r="A480" s="6" t="s">
        <v>698</v>
      </c>
      <c r="C480" s="100">
        <v>1382.64</v>
      </c>
    </row>
    <row r="481" spans="1:3" outlineLevel="1" x14ac:dyDescent="0.2">
      <c r="A481" s="6" t="s">
        <v>699</v>
      </c>
      <c r="C481" s="100">
        <v>665.31</v>
      </c>
    </row>
    <row r="482" spans="1:3" outlineLevel="1" x14ac:dyDescent="0.2">
      <c r="A482" s="6" t="s">
        <v>700</v>
      </c>
      <c r="C482" s="100">
        <v>31.04</v>
      </c>
    </row>
    <row r="483" spans="1:3" outlineLevel="1" x14ac:dyDescent="0.2">
      <c r="A483" s="6" t="s">
        <v>701</v>
      </c>
      <c r="C483" s="100">
        <v>547.11</v>
      </c>
    </row>
    <row r="484" spans="1:3" outlineLevel="1" x14ac:dyDescent="0.2">
      <c r="A484" s="6" t="s">
        <v>702</v>
      </c>
      <c r="C484" s="100">
        <v>1260.3399999999999</v>
      </c>
    </row>
    <row r="485" spans="1:3" outlineLevel="1" x14ac:dyDescent="0.2">
      <c r="A485" s="6" t="s">
        <v>703</v>
      </c>
      <c r="C485" s="100">
        <v>799.66</v>
      </c>
    </row>
    <row r="486" spans="1:3" outlineLevel="1" x14ac:dyDescent="0.2">
      <c r="A486" s="6" t="s">
        <v>704</v>
      </c>
      <c r="C486" s="100">
        <v>1331.92</v>
      </c>
    </row>
    <row r="487" spans="1:3" outlineLevel="1" x14ac:dyDescent="0.2">
      <c r="A487" s="6" t="s">
        <v>705</v>
      </c>
      <c r="C487" s="100">
        <v>483.66</v>
      </c>
    </row>
    <row r="488" spans="1:3" outlineLevel="1" x14ac:dyDescent="0.2">
      <c r="A488" s="6" t="s">
        <v>706</v>
      </c>
      <c r="C488" s="100">
        <v>543.99</v>
      </c>
    </row>
    <row r="489" spans="1:3" outlineLevel="1" x14ac:dyDescent="0.2">
      <c r="A489" s="6" t="s">
        <v>707</v>
      </c>
      <c r="C489" s="100">
        <v>603.45000000000005</v>
      </c>
    </row>
    <row r="490" spans="1:3" outlineLevel="1" x14ac:dyDescent="0.2">
      <c r="A490" s="6" t="s">
        <v>708</v>
      </c>
      <c r="C490" s="100">
        <v>665.31</v>
      </c>
    </row>
    <row r="491" spans="1:3" outlineLevel="1" x14ac:dyDescent="0.2">
      <c r="A491" s="6" t="s">
        <v>709</v>
      </c>
      <c r="B491" s="100">
        <v>10237.4</v>
      </c>
    </row>
    <row r="492" spans="1:3" outlineLevel="1" x14ac:dyDescent="0.2">
      <c r="A492" s="6" t="s">
        <v>710</v>
      </c>
      <c r="B492" s="100">
        <v>897.98</v>
      </c>
    </row>
    <row r="493" spans="1:3" outlineLevel="1" x14ac:dyDescent="0.2">
      <c r="A493" s="6" t="s">
        <v>711</v>
      </c>
      <c r="C493" s="100">
        <v>897.98</v>
      </c>
    </row>
    <row r="494" spans="1:3" outlineLevel="1" x14ac:dyDescent="0.2">
      <c r="A494" s="6" t="s">
        <v>712</v>
      </c>
      <c r="C494" s="100">
        <v>10237.4</v>
      </c>
    </row>
    <row r="495" spans="1:3" outlineLevel="1" x14ac:dyDescent="0.2">
      <c r="A495" s="6" t="s">
        <v>713</v>
      </c>
      <c r="C495" s="100">
        <v>544</v>
      </c>
    </row>
    <row r="496" spans="1:3" outlineLevel="1" x14ac:dyDescent="0.2">
      <c r="A496" s="6" t="s">
        <v>714</v>
      </c>
      <c r="C496" s="100">
        <v>6187.99</v>
      </c>
    </row>
    <row r="497" spans="1:3" outlineLevel="1" x14ac:dyDescent="0.2">
      <c r="A497" s="6" t="s">
        <v>715</v>
      </c>
      <c r="C497" s="100">
        <v>215.52</v>
      </c>
    </row>
    <row r="498" spans="1:3" outlineLevel="1" x14ac:dyDescent="0.2">
      <c r="A498" s="6" t="s">
        <v>716</v>
      </c>
      <c r="C498" s="100">
        <v>665.31</v>
      </c>
    </row>
    <row r="499" spans="1:3" outlineLevel="1" x14ac:dyDescent="0.2">
      <c r="A499" s="6" t="s">
        <v>717</v>
      </c>
      <c r="C499" s="100">
        <v>5689.31</v>
      </c>
    </row>
    <row r="500" spans="1:3" outlineLevel="1" x14ac:dyDescent="0.2">
      <c r="A500" s="6" t="s">
        <v>718</v>
      </c>
      <c r="C500" s="100">
        <v>1055.25</v>
      </c>
    </row>
    <row r="501" spans="1:3" outlineLevel="1" x14ac:dyDescent="0.2">
      <c r="A501" s="6" t="s">
        <v>719</v>
      </c>
      <c r="C501" s="100">
        <v>396.87</v>
      </c>
    </row>
    <row r="502" spans="1:3" outlineLevel="1" x14ac:dyDescent="0.2">
      <c r="A502" s="6" t="s">
        <v>720</v>
      </c>
      <c r="C502" s="100">
        <v>1001.15</v>
      </c>
    </row>
    <row r="503" spans="1:3" outlineLevel="1" x14ac:dyDescent="0.2">
      <c r="A503" s="6" t="s">
        <v>721</v>
      </c>
      <c r="C503" s="100">
        <v>575.08000000000004</v>
      </c>
    </row>
    <row r="504" spans="1:3" outlineLevel="1" x14ac:dyDescent="0.2">
      <c r="A504" s="6" t="s">
        <v>722</v>
      </c>
      <c r="C504" s="100">
        <v>547.11</v>
      </c>
    </row>
    <row r="505" spans="1:3" outlineLevel="1" x14ac:dyDescent="0.2">
      <c r="A505" s="6" t="s">
        <v>723</v>
      </c>
      <c r="C505" s="100">
        <v>604.97</v>
      </c>
    </row>
    <row r="506" spans="1:3" outlineLevel="1" x14ac:dyDescent="0.2">
      <c r="A506" s="6" t="s">
        <v>724</v>
      </c>
      <c r="C506" s="100">
        <v>547.11</v>
      </c>
    </row>
    <row r="507" spans="1:3" outlineLevel="1" x14ac:dyDescent="0.2">
      <c r="A507" s="6" t="s">
        <v>725</v>
      </c>
      <c r="C507" s="100">
        <v>1134.6500000000001</v>
      </c>
    </row>
    <row r="508" spans="1:3" outlineLevel="1" x14ac:dyDescent="0.2">
      <c r="A508" s="6" t="s">
        <v>726</v>
      </c>
      <c r="C508" s="100">
        <v>485.25</v>
      </c>
    </row>
    <row r="509" spans="1:3" outlineLevel="1" x14ac:dyDescent="0.2">
      <c r="A509" s="6" t="s">
        <v>727</v>
      </c>
      <c r="C509" s="100">
        <v>2537.64</v>
      </c>
    </row>
    <row r="510" spans="1:3" outlineLevel="1" x14ac:dyDescent="0.2">
      <c r="A510" s="6" t="s">
        <v>728</v>
      </c>
      <c r="C510" s="100">
        <v>1120.23</v>
      </c>
    </row>
    <row r="511" spans="1:3" outlineLevel="1" x14ac:dyDescent="0.2">
      <c r="A511" s="6" t="s">
        <v>729</v>
      </c>
      <c r="C511" s="100">
        <v>608.96</v>
      </c>
    </row>
    <row r="512" spans="1:3" outlineLevel="1" x14ac:dyDescent="0.2">
      <c r="A512" s="6" t="s">
        <v>730</v>
      </c>
      <c r="C512" s="100">
        <v>548.63</v>
      </c>
    </row>
    <row r="513" spans="1:3" outlineLevel="1" x14ac:dyDescent="0.2">
      <c r="A513" s="6" t="s">
        <v>731</v>
      </c>
      <c r="C513" s="100">
        <v>840.56</v>
      </c>
    </row>
    <row r="514" spans="1:3" outlineLevel="1" x14ac:dyDescent="0.2">
      <c r="A514" s="6" t="s">
        <v>732</v>
      </c>
      <c r="C514" s="100">
        <v>1736.17</v>
      </c>
    </row>
    <row r="515" spans="1:3" outlineLevel="1" x14ac:dyDescent="0.2">
      <c r="A515" s="6" t="s">
        <v>733</v>
      </c>
      <c r="C515" s="100">
        <v>1670.28</v>
      </c>
    </row>
    <row r="516" spans="1:3" outlineLevel="1" x14ac:dyDescent="0.2">
      <c r="A516" s="6" t="s">
        <v>734</v>
      </c>
      <c r="C516" s="100">
        <v>1782.67</v>
      </c>
    </row>
    <row r="517" spans="1:3" outlineLevel="1" x14ac:dyDescent="0.2">
      <c r="A517" s="6" t="s">
        <v>735</v>
      </c>
      <c r="C517" s="100">
        <v>486.77</v>
      </c>
    </row>
    <row r="518" spans="1:3" outlineLevel="1" x14ac:dyDescent="0.2">
      <c r="A518" s="6" t="s">
        <v>736</v>
      </c>
      <c r="C518" s="100">
        <v>1688.26</v>
      </c>
    </row>
    <row r="519" spans="1:3" outlineLevel="1" x14ac:dyDescent="0.2">
      <c r="A519" s="6" t="s">
        <v>737</v>
      </c>
      <c r="C519" s="100">
        <v>1867.82</v>
      </c>
    </row>
    <row r="520" spans="1:3" outlineLevel="1" x14ac:dyDescent="0.2">
      <c r="A520" s="6" t="s">
        <v>738</v>
      </c>
      <c r="C520" s="100">
        <v>608.97</v>
      </c>
    </row>
    <row r="521" spans="1:3" outlineLevel="1" x14ac:dyDescent="0.2">
      <c r="A521" s="6" t="s">
        <v>739</v>
      </c>
      <c r="C521" s="100">
        <v>7632.77</v>
      </c>
    </row>
    <row r="522" spans="1:3" outlineLevel="1" x14ac:dyDescent="0.2">
      <c r="A522" s="6" t="s">
        <v>740</v>
      </c>
      <c r="C522" s="100">
        <v>749.03</v>
      </c>
    </row>
    <row r="523" spans="1:3" outlineLevel="1" x14ac:dyDescent="0.2">
      <c r="A523" s="6" t="s">
        <v>741</v>
      </c>
      <c r="C523" s="100">
        <v>761.45</v>
      </c>
    </row>
    <row r="524" spans="1:3" outlineLevel="1" x14ac:dyDescent="0.2">
      <c r="A524" s="6" t="s">
        <v>742</v>
      </c>
      <c r="C524" s="100">
        <v>1116.23</v>
      </c>
    </row>
    <row r="525" spans="1:3" outlineLevel="1" x14ac:dyDescent="0.2">
      <c r="A525" s="6" t="s">
        <v>743</v>
      </c>
      <c r="C525" s="100">
        <v>1169.4100000000001</v>
      </c>
    </row>
    <row r="526" spans="1:3" outlineLevel="1" x14ac:dyDescent="0.2">
      <c r="A526" s="6" t="s">
        <v>744</v>
      </c>
      <c r="C526" s="100">
        <v>486.77</v>
      </c>
    </row>
    <row r="527" spans="1:3" outlineLevel="1" x14ac:dyDescent="0.2">
      <c r="A527" s="6" t="s">
        <v>745</v>
      </c>
      <c r="C527" s="100">
        <v>955.21</v>
      </c>
    </row>
    <row r="528" spans="1:3" outlineLevel="1" x14ac:dyDescent="0.2">
      <c r="A528" s="6" t="s">
        <v>746</v>
      </c>
      <c r="C528" s="100">
        <v>144</v>
      </c>
    </row>
    <row r="529" spans="1:3" outlineLevel="1" x14ac:dyDescent="0.2">
      <c r="A529" s="6" t="s">
        <v>747</v>
      </c>
      <c r="C529" s="100">
        <v>541.38</v>
      </c>
    </row>
    <row r="530" spans="1:3" outlineLevel="1" x14ac:dyDescent="0.2">
      <c r="A530" s="6" t="s">
        <v>748</v>
      </c>
      <c r="C530" s="100">
        <v>258.63</v>
      </c>
    </row>
    <row r="531" spans="1:3" outlineLevel="1" x14ac:dyDescent="0.2">
      <c r="A531" s="6" t="s">
        <v>749</v>
      </c>
      <c r="B531" s="100">
        <v>2415.16</v>
      </c>
    </row>
    <row r="532" spans="1:3" outlineLevel="1" x14ac:dyDescent="0.2">
      <c r="A532" s="6" t="s">
        <v>750</v>
      </c>
      <c r="C532" s="100">
        <v>608.96</v>
      </c>
    </row>
    <row r="533" spans="1:3" outlineLevel="1" x14ac:dyDescent="0.2">
      <c r="A533" s="6" t="s">
        <v>751</v>
      </c>
      <c r="C533" s="100">
        <v>683.66</v>
      </c>
    </row>
    <row r="534" spans="1:3" outlineLevel="1" x14ac:dyDescent="0.2">
      <c r="A534" s="6" t="s">
        <v>752</v>
      </c>
      <c r="C534" s="100">
        <v>1835.37</v>
      </c>
    </row>
    <row r="535" spans="1:3" outlineLevel="1" x14ac:dyDescent="0.2">
      <c r="A535" s="6" t="s">
        <v>753</v>
      </c>
      <c r="C535" s="100">
        <v>1395.9</v>
      </c>
    </row>
    <row r="536" spans="1:3" outlineLevel="1" x14ac:dyDescent="0.2">
      <c r="A536" s="6" t="s">
        <v>754</v>
      </c>
      <c r="C536" s="100">
        <v>544</v>
      </c>
    </row>
    <row r="537" spans="1:3" outlineLevel="1" x14ac:dyDescent="0.2">
      <c r="A537" s="6" t="s">
        <v>755</v>
      </c>
      <c r="C537" s="100">
        <v>424.91</v>
      </c>
    </row>
    <row r="538" spans="1:3" outlineLevel="1" x14ac:dyDescent="0.2">
      <c r="A538" s="6" t="s">
        <v>756</v>
      </c>
      <c r="C538" s="100">
        <v>1883.1</v>
      </c>
    </row>
    <row r="539" spans="1:3" outlineLevel="1" x14ac:dyDescent="0.2">
      <c r="A539" s="6" t="s">
        <v>757</v>
      </c>
      <c r="C539" s="100">
        <v>601.72</v>
      </c>
    </row>
    <row r="540" spans="1:3" outlineLevel="1" x14ac:dyDescent="0.2">
      <c r="A540" s="6" t="s">
        <v>758</v>
      </c>
      <c r="C540" s="100">
        <v>894.87</v>
      </c>
    </row>
    <row r="541" spans="1:3" outlineLevel="1" x14ac:dyDescent="0.2">
      <c r="A541" s="6" t="s">
        <v>759</v>
      </c>
      <c r="C541" s="100">
        <v>544</v>
      </c>
    </row>
    <row r="542" spans="1:3" outlineLevel="1" x14ac:dyDescent="0.2">
      <c r="A542" s="6" t="s">
        <v>760</v>
      </c>
      <c r="C542" s="100">
        <v>603.45000000000005</v>
      </c>
    </row>
    <row r="543" spans="1:3" outlineLevel="1" x14ac:dyDescent="0.2">
      <c r="A543" s="6" t="s">
        <v>761</v>
      </c>
      <c r="C543" s="100">
        <v>2640.34</v>
      </c>
    </row>
    <row r="544" spans="1:3" outlineLevel="1" x14ac:dyDescent="0.2">
      <c r="A544" s="6" t="s">
        <v>762</v>
      </c>
      <c r="C544" s="100">
        <v>608.96</v>
      </c>
    </row>
    <row r="545" spans="1:3" outlineLevel="1" x14ac:dyDescent="0.2">
      <c r="A545" s="6" t="s">
        <v>763</v>
      </c>
      <c r="C545" s="100">
        <v>603.45000000000005</v>
      </c>
    </row>
    <row r="546" spans="1:3" outlineLevel="1" x14ac:dyDescent="0.2">
      <c r="A546" s="6" t="s">
        <v>764</v>
      </c>
      <c r="C546" s="100">
        <v>485.25</v>
      </c>
    </row>
    <row r="547" spans="1:3" outlineLevel="1" x14ac:dyDescent="0.2">
      <c r="A547" s="6" t="s">
        <v>765</v>
      </c>
      <c r="C547" s="100">
        <v>2415.16</v>
      </c>
    </row>
    <row r="548" spans="1:3" outlineLevel="1" x14ac:dyDescent="0.2">
      <c r="A548" s="6" t="s">
        <v>766</v>
      </c>
      <c r="C548" s="100">
        <v>2415.16</v>
      </c>
    </row>
    <row r="549" spans="1:3" outlineLevel="1" x14ac:dyDescent="0.2">
      <c r="A549" s="6" t="s">
        <v>767</v>
      </c>
      <c r="C549" s="100">
        <v>483.65</v>
      </c>
    </row>
    <row r="550" spans="1:3" outlineLevel="1" x14ac:dyDescent="0.2">
      <c r="A550" s="6" t="s">
        <v>768</v>
      </c>
      <c r="C550" s="100">
        <v>900.83</v>
      </c>
    </row>
    <row r="551" spans="1:3" outlineLevel="1" x14ac:dyDescent="0.2">
      <c r="A551" s="6" t="s">
        <v>769</v>
      </c>
      <c r="C551" s="100">
        <v>665.31</v>
      </c>
    </row>
    <row r="552" spans="1:3" outlineLevel="1" x14ac:dyDescent="0.2">
      <c r="A552" s="6" t="s">
        <v>770</v>
      </c>
      <c r="C552" s="100">
        <v>608.97</v>
      </c>
    </row>
    <row r="553" spans="1:3" outlineLevel="1" x14ac:dyDescent="0.2">
      <c r="A553" s="6" t="s">
        <v>771</v>
      </c>
      <c r="C553" s="100">
        <v>660.35</v>
      </c>
    </row>
    <row r="554" spans="1:3" outlineLevel="1" x14ac:dyDescent="0.2">
      <c r="A554" s="6" t="s">
        <v>772</v>
      </c>
      <c r="C554" s="100">
        <v>361.52</v>
      </c>
    </row>
    <row r="555" spans="1:3" outlineLevel="1" x14ac:dyDescent="0.2">
      <c r="A555" s="6" t="s">
        <v>773</v>
      </c>
      <c r="C555" s="100">
        <v>485.25</v>
      </c>
    </row>
    <row r="556" spans="1:3" outlineLevel="1" x14ac:dyDescent="0.2">
      <c r="A556" s="6" t="s">
        <v>774</v>
      </c>
      <c r="C556" s="100">
        <v>892.7</v>
      </c>
    </row>
    <row r="557" spans="1:3" outlineLevel="1" x14ac:dyDescent="0.2">
      <c r="A557" s="6" t="s">
        <v>775</v>
      </c>
      <c r="C557" s="100">
        <v>1673.2</v>
      </c>
    </row>
    <row r="558" spans="1:3" outlineLevel="1" x14ac:dyDescent="0.2">
      <c r="A558" s="6" t="s">
        <v>776</v>
      </c>
      <c r="C558" s="100">
        <v>955.21</v>
      </c>
    </row>
    <row r="559" spans="1:3" outlineLevel="1" x14ac:dyDescent="0.2">
      <c r="A559" s="6" t="s">
        <v>777</v>
      </c>
      <c r="C559" s="100">
        <v>573.24</v>
      </c>
    </row>
    <row r="560" spans="1:3" outlineLevel="1" x14ac:dyDescent="0.2">
      <c r="A560" s="6" t="s">
        <v>778</v>
      </c>
      <c r="C560" s="100">
        <v>665.31</v>
      </c>
    </row>
    <row r="561" spans="1:3" outlineLevel="1" x14ac:dyDescent="0.2">
      <c r="A561" s="6" t="s">
        <v>779</v>
      </c>
      <c r="C561" s="100">
        <v>544</v>
      </c>
    </row>
    <row r="562" spans="1:3" outlineLevel="1" x14ac:dyDescent="0.2">
      <c r="A562" s="6" t="s">
        <v>780</v>
      </c>
      <c r="C562" s="100">
        <v>1281.56</v>
      </c>
    </row>
    <row r="563" spans="1:3" outlineLevel="1" x14ac:dyDescent="0.2">
      <c r="A563" s="6" t="s">
        <v>781</v>
      </c>
      <c r="C563" s="100">
        <v>603.45000000000005</v>
      </c>
    </row>
    <row r="564" spans="1:3" outlineLevel="1" x14ac:dyDescent="0.2">
      <c r="A564" s="6" t="s">
        <v>782</v>
      </c>
      <c r="C564" s="100">
        <v>1230.19</v>
      </c>
    </row>
    <row r="565" spans="1:3" outlineLevel="1" x14ac:dyDescent="0.2">
      <c r="A565" s="6" t="s">
        <v>783</v>
      </c>
      <c r="C565" s="100">
        <v>543.99</v>
      </c>
    </row>
    <row r="566" spans="1:3" outlineLevel="1" x14ac:dyDescent="0.2">
      <c r="A566" s="6" t="s">
        <v>784</v>
      </c>
      <c r="B566" s="100">
        <v>10237.4</v>
      </c>
    </row>
    <row r="567" spans="1:3" outlineLevel="1" x14ac:dyDescent="0.2">
      <c r="A567" s="6" t="s">
        <v>785</v>
      </c>
      <c r="C567" s="100">
        <v>10237.4</v>
      </c>
    </row>
    <row r="568" spans="1:3" outlineLevel="1" x14ac:dyDescent="0.2">
      <c r="A568" s="6" t="s">
        <v>786</v>
      </c>
      <c r="B568" s="100">
        <v>543.99</v>
      </c>
    </row>
    <row r="569" spans="1:3" outlineLevel="1" x14ac:dyDescent="0.2">
      <c r="A569" s="6" t="s">
        <v>787</v>
      </c>
      <c r="B569" s="100">
        <v>483.65</v>
      </c>
    </row>
    <row r="570" spans="1:3" outlineLevel="1" x14ac:dyDescent="0.2">
      <c r="A570" s="6" t="s">
        <v>788</v>
      </c>
      <c r="B570" s="100">
        <v>955.21</v>
      </c>
    </row>
    <row r="571" spans="1:3" outlineLevel="1" x14ac:dyDescent="0.2">
      <c r="A571" s="6" t="s">
        <v>789</v>
      </c>
      <c r="C571" s="100">
        <v>543.99</v>
      </c>
    </row>
    <row r="572" spans="1:3" outlineLevel="1" x14ac:dyDescent="0.2">
      <c r="A572" s="6" t="s">
        <v>790</v>
      </c>
      <c r="C572" s="100">
        <v>485.25</v>
      </c>
    </row>
    <row r="573" spans="1:3" outlineLevel="1" x14ac:dyDescent="0.2">
      <c r="A573" s="6" t="s">
        <v>791</v>
      </c>
      <c r="C573" s="100">
        <v>1737.52</v>
      </c>
    </row>
    <row r="574" spans="1:3" outlineLevel="1" x14ac:dyDescent="0.2">
      <c r="A574" s="6" t="s">
        <v>792</v>
      </c>
      <c r="C574" s="100">
        <v>996.51</v>
      </c>
    </row>
    <row r="575" spans="1:3" outlineLevel="1" x14ac:dyDescent="0.2">
      <c r="A575" s="6" t="s">
        <v>793</v>
      </c>
      <c r="C575" s="100">
        <v>543.99</v>
      </c>
    </row>
    <row r="576" spans="1:3" outlineLevel="1" x14ac:dyDescent="0.2">
      <c r="A576" s="6" t="s">
        <v>794</v>
      </c>
      <c r="C576" s="100">
        <v>215.52</v>
      </c>
    </row>
    <row r="577" spans="1:3" outlineLevel="1" x14ac:dyDescent="0.2">
      <c r="A577" s="6" t="s">
        <v>795</v>
      </c>
      <c r="C577" s="100">
        <v>1642.66</v>
      </c>
    </row>
    <row r="578" spans="1:3" outlineLevel="1" x14ac:dyDescent="0.2">
      <c r="A578" s="6" t="s">
        <v>796</v>
      </c>
      <c r="C578" s="100">
        <v>660.34</v>
      </c>
    </row>
    <row r="579" spans="1:3" outlineLevel="1" x14ac:dyDescent="0.2">
      <c r="A579" s="6" t="s">
        <v>797</v>
      </c>
      <c r="C579" s="100">
        <v>172.41</v>
      </c>
    </row>
    <row r="580" spans="1:3" outlineLevel="1" x14ac:dyDescent="0.2">
      <c r="A580" s="6" t="s">
        <v>798</v>
      </c>
      <c r="C580" s="100">
        <v>982.46</v>
      </c>
    </row>
    <row r="581" spans="1:3" outlineLevel="1" x14ac:dyDescent="0.2">
      <c r="A581" s="6" t="s">
        <v>799</v>
      </c>
      <c r="C581" s="100">
        <v>483.66</v>
      </c>
    </row>
    <row r="582" spans="1:3" outlineLevel="1" x14ac:dyDescent="0.2">
      <c r="A582" s="6" t="s">
        <v>800</v>
      </c>
      <c r="C582" s="100">
        <v>1772.88</v>
      </c>
    </row>
    <row r="583" spans="1:3" outlineLevel="1" x14ac:dyDescent="0.2">
      <c r="A583" s="6" t="s">
        <v>801</v>
      </c>
      <c r="C583" s="100">
        <v>665.31</v>
      </c>
    </row>
    <row r="584" spans="1:3" outlineLevel="1" x14ac:dyDescent="0.2">
      <c r="A584" s="6" t="s">
        <v>802</v>
      </c>
      <c r="C584" s="100">
        <v>608.97</v>
      </c>
    </row>
    <row r="585" spans="1:3" outlineLevel="1" x14ac:dyDescent="0.2">
      <c r="A585" s="6" t="s">
        <v>803</v>
      </c>
      <c r="C585" s="100">
        <v>1291.31</v>
      </c>
    </row>
    <row r="586" spans="1:3" outlineLevel="1" x14ac:dyDescent="0.2">
      <c r="A586" s="6" t="s">
        <v>804</v>
      </c>
      <c r="C586" s="100">
        <v>604.97</v>
      </c>
    </row>
    <row r="587" spans="1:3" outlineLevel="1" x14ac:dyDescent="0.2">
      <c r="A587" s="6" t="s">
        <v>805</v>
      </c>
      <c r="C587" s="100">
        <v>1355.83</v>
      </c>
    </row>
    <row r="588" spans="1:3" outlineLevel="1" x14ac:dyDescent="0.2">
      <c r="A588" s="6" t="s">
        <v>806</v>
      </c>
      <c r="C588" s="100">
        <v>604.97</v>
      </c>
    </row>
    <row r="589" spans="1:3" outlineLevel="1" x14ac:dyDescent="0.2">
      <c r="A589" s="6" t="s">
        <v>807</v>
      </c>
      <c r="C589" s="100">
        <v>680</v>
      </c>
    </row>
    <row r="590" spans="1:3" outlineLevel="1" x14ac:dyDescent="0.2">
      <c r="A590" s="6" t="s">
        <v>808</v>
      </c>
      <c r="C590" s="100">
        <v>543.99</v>
      </c>
    </row>
    <row r="591" spans="1:3" outlineLevel="1" x14ac:dyDescent="0.2">
      <c r="A591" s="6" t="s">
        <v>809</v>
      </c>
      <c r="C591" s="100">
        <v>483.65</v>
      </c>
    </row>
    <row r="592" spans="1:3" outlineLevel="1" x14ac:dyDescent="0.2">
      <c r="A592" s="6" t="s">
        <v>810</v>
      </c>
      <c r="C592" s="100">
        <v>86.21</v>
      </c>
    </row>
    <row r="593" spans="1:3" outlineLevel="1" x14ac:dyDescent="0.2">
      <c r="A593" s="6" t="s">
        <v>811</v>
      </c>
      <c r="C593" s="100">
        <v>400</v>
      </c>
    </row>
    <row r="594" spans="1:3" outlineLevel="1" x14ac:dyDescent="0.2">
      <c r="A594" s="6" t="s">
        <v>812</v>
      </c>
      <c r="C594" s="100">
        <v>1120.23</v>
      </c>
    </row>
    <row r="595" spans="1:3" outlineLevel="1" x14ac:dyDescent="0.2">
      <c r="A595" s="6" t="s">
        <v>813</v>
      </c>
      <c r="C595" s="100">
        <v>809.25</v>
      </c>
    </row>
    <row r="596" spans="1:3" outlineLevel="1" x14ac:dyDescent="0.2">
      <c r="A596" s="6" t="s">
        <v>814</v>
      </c>
      <c r="C596" s="100">
        <v>2094.7800000000002</v>
      </c>
    </row>
    <row r="597" spans="1:3" outlineLevel="1" x14ac:dyDescent="0.2">
      <c r="A597" s="6" t="s">
        <v>815</v>
      </c>
      <c r="C597" s="100">
        <v>400</v>
      </c>
    </row>
    <row r="598" spans="1:3" outlineLevel="1" x14ac:dyDescent="0.2">
      <c r="A598" s="6" t="s">
        <v>816</v>
      </c>
      <c r="C598" s="100">
        <v>424.91</v>
      </c>
    </row>
    <row r="599" spans="1:3" outlineLevel="1" x14ac:dyDescent="0.2">
      <c r="A599" s="6" t="s">
        <v>817</v>
      </c>
      <c r="C599" s="100">
        <v>894.88</v>
      </c>
    </row>
    <row r="600" spans="1:3" outlineLevel="1" x14ac:dyDescent="0.2">
      <c r="A600" s="6" t="s">
        <v>818</v>
      </c>
      <c r="C600" s="100">
        <v>1417.78</v>
      </c>
    </row>
    <row r="601" spans="1:3" outlineLevel="1" x14ac:dyDescent="0.2">
      <c r="A601" s="6" t="s">
        <v>819</v>
      </c>
      <c r="C601" s="100">
        <v>894.87</v>
      </c>
    </row>
    <row r="602" spans="1:3" outlineLevel="1" x14ac:dyDescent="0.2">
      <c r="A602" s="6" t="s">
        <v>820</v>
      </c>
      <c r="C602" s="100">
        <v>1416.17</v>
      </c>
    </row>
    <row r="603" spans="1:3" outlineLevel="1" x14ac:dyDescent="0.2">
      <c r="A603" s="6" t="s">
        <v>821</v>
      </c>
      <c r="C603" s="100">
        <v>1294.76</v>
      </c>
    </row>
    <row r="604" spans="1:3" outlineLevel="1" x14ac:dyDescent="0.2">
      <c r="A604" s="6" t="s">
        <v>822</v>
      </c>
      <c r="C604" s="100">
        <v>776.45</v>
      </c>
    </row>
    <row r="605" spans="1:3" outlineLevel="1" x14ac:dyDescent="0.2">
      <c r="A605" s="6" t="s">
        <v>823</v>
      </c>
      <c r="C605" s="100">
        <v>424.91</v>
      </c>
    </row>
    <row r="606" spans="1:3" outlineLevel="1" x14ac:dyDescent="0.2">
      <c r="A606" s="6" t="s">
        <v>824</v>
      </c>
      <c r="C606" s="100">
        <v>3130.08</v>
      </c>
    </row>
    <row r="607" spans="1:3" outlineLevel="1" x14ac:dyDescent="0.2">
      <c r="A607" s="6" t="s">
        <v>825</v>
      </c>
      <c r="C607" s="100">
        <v>665.31</v>
      </c>
    </row>
    <row r="608" spans="1:3" outlineLevel="1" x14ac:dyDescent="0.2">
      <c r="A608" s="6" t="s">
        <v>826</v>
      </c>
      <c r="C608" s="100">
        <v>547.11</v>
      </c>
    </row>
    <row r="609" spans="1:3" outlineLevel="1" x14ac:dyDescent="0.2">
      <c r="A609" s="6" t="s">
        <v>827</v>
      </c>
      <c r="C609" s="100">
        <v>1505.16</v>
      </c>
    </row>
    <row r="610" spans="1:3" outlineLevel="1" x14ac:dyDescent="0.2">
      <c r="A610" s="6" t="s">
        <v>828</v>
      </c>
      <c r="C610" s="100">
        <v>1416.17</v>
      </c>
    </row>
    <row r="611" spans="1:3" outlineLevel="1" x14ac:dyDescent="0.2">
      <c r="A611" s="6" t="s">
        <v>829</v>
      </c>
      <c r="C611" s="100">
        <v>608.97</v>
      </c>
    </row>
    <row r="612" spans="1:3" outlineLevel="1" x14ac:dyDescent="0.2">
      <c r="A612" s="6" t="s">
        <v>830</v>
      </c>
      <c r="C612" s="100">
        <v>1116.23</v>
      </c>
    </row>
    <row r="613" spans="1:3" outlineLevel="1" x14ac:dyDescent="0.2">
      <c r="A613" s="6" t="s">
        <v>831</v>
      </c>
      <c r="C613" s="100">
        <v>665.31</v>
      </c>
    </row>
    <row r="614" spans="1:3" outlineLevel="1" x14ac:dyDescent="0.2">
      <c r="A614" s="6" t="s">
        <v>832</v>
      </c>
      <c r="C614" s="100">
        <v>1193.6600000000001</v>
      </c>
    </row>
    <row r="615" spans="1:3" outlineLevel="1" x14ac:dyDescent="0.2">
      <c r="A615" s="6" t="s">
        <v>833</v>
      </c>
      <c r="C615" s="100">
        <v>1369.8</v>
      </c>
    </row>
    <row r="616" spans="1:3" outlineLevel="1" x14ac:dyDescent="0.2">
      <c r="A616" s="6" t="s">
        <v>834</v>
      </c>
      <c r="C616" s="100">
        <v>1867.82</v>
      </c>
    </row>
    <row r="617" spans="1:3" outlineLevel="1" x14ac:dyDescent="0.2">
      <c r="A617" s="6" t="s">
        <v>835</v>
      </c>
      <c r="C617" s="100">
        <v>783.3</v>
      </c>
    </row>
    <row r="618" spans="1:3" outlineLevel="1" x14ac:dyDescent="0.2">
      <c r="A618" s="6" t="s">
        <v>836</v>
      </c>
      <c r="C618" s="100">
        <v>665.31</v>
      </c>
    </row>
    <row r="619" spans="1:3" outlineLevel="1" x14ac:dyDescent="0.2">
      <c r="A619" s="6" t="s">
        <v>837</v>
      </c>
      <c r="C619" s="100">
        <v>894.87</v>
      </c>
    </row>
    <row r="620" spans="1:3" outlineLevel="1" x14ac:dyDescent="0.2">
      <c r="A620" s="6" t="s">
        <v>838</v>
      </c>
      <c r="C620" s="100">
        <v>608.96</v>
      </c>
    </row>
    <row r="621" spans="1:3" outlineLevel="1" x14ac:dyDescent="0.2">
      <c r="A621" s="6" t="s">
        <v>839</v>
      </c>
      <c r="C621" s="100">
        <v>1100.52</v>
      </c>
    </row>
    <row r="622" spans="1:3" outlineLevel="1" x14ac:dyDescent="0.2">
      <c r="A622" s="6" t="s">
        <v>840</v>
      </c>
      <c r="C622" s="100">
        <v>601.72</v>
      </c>
    </row>
    <row r="623" spans="1:3" outlineLevel="1" x14ac:dyDescent="0.2">
      <c r="A623" s="6" t="s">
        <v>841</v>
      </c>
      <c r="C623" s="100">
        <v>836.79</v>
      </c>
    </row>
    <row r="624" spans="1:3" outlineLevel="1" x14ac:dyDescent="0.2">
      <c r="A624" s="6" t="s">
        <v>842</v>
      </c>
      <c r="C624" s="100">
        <v>955.21</v>
      </c>
    </row>
    <row r="625" spans="1:3" outlineLevel="1" x14ac:dyDescent="0.2">
      <c r="A625" s="6" t="s">
        <v>843</v>
      </c>
      <c r="C625" s="100">
        <v>1906.43</v>
      </c>
    </row>
    <row r="626" spans="1:3" outlineLevel="1" x14ac:dyDescent="0.2">
      <c r="A626" s="6" t="s">
        <v>844</v>
      </c>
      <c r="C626" s="100">
        <v>665.31</v>
      </c>
    </row>
    <row r="627" spans="1:3" outlineLevel="1" x14ac:dyDescent="0.2">
      <c r="A627" s="6" t="s">
        <v>845</v>
      </c>
      <c r="C627" s="100">
        <v>1246.04</v>
      </c>
    </row>
    <row r="628" spans="1:3" outlineLevel="1" x14ac:dyDescent="0.2">
      <c r="A628" s="6" t="s">
        <v>846</v>
      </c>
      <c r="B628" s="100">
        <v>60.34</v>
      </c>
    </row>
    <row r="629" spans="1:3" outlineLevel="1" x14ac:dyDescent="0.2">
      <c r="A629" s="6" t="s">
        <v>847</v>
      </c>
      <c r="C629" s="100">
        <v>60.34</v>
      </c>
    </row>
    <row r="630" spans="1:3" outlineLevel="1" x14ac:dyDescent="0.2">
      <c r="A630" s="6" t="s">
        <v>848</v>
      </c>
      <c r="C630" s="100">
        <v>24.9</v>
      </c>
    </row>
    <row r="631" spans="1:3" outlineLevel="1" x14ac:dyDescent="0.2">
      <c r="A631" s="6" t="s">
        <v>849</v>
      </c>
      <c r="C631" s="100">
        <v>665.31</v>
      </c>
    </row>
    <row r="632" spans="1:3" outlineLevel="1" x14ac:dyDescent="0.2">
      <c r="A632" s="6" t="s">
        <v>850</v>
      </c>
      <c r="C632" s="100">
        <v>608.97</v>
      </c>
    </row>
    <row r="633" spans="1:3" outlineLevel="1" x14ac:dyDescent="0.2">
      <c r="A633" s="6" t="s">
        <v>851</v>
      </c>
      <c r="C633" s="100">
        <v>1246.04</v>
      </c>
    </row>
    <row r="634" spans="1:3" outlineLevel="1" x14ac:dyDescent="0.2">
      <c r="A634" s="6" t="s">
        <v>852</v>
      </c>
      <c r="C634" s="100">
        <v>544</v>
      </c>
    </row>
    <row r="635" spans="1:3" outlineLevel="1" x14ac:dyDescent="0.2">
      <c r="A635" s="6" t="s">
        <v>853</v>
      </c>
      <c r="C635" s="100">
        <v>485.25</v>
      </c>
    </row>
    <row r="636" spans="1:3" outlineLevel="1" x14ac:dyDescent="0.2">
      <c r="A636" s="6" t="s">
        <v>854</v>
      </c>
      <c r="C636" s="100">
        <v>1131.1099999999999</v>
      </c>
    </row>
    <row r="637" spans="1:3" outlineLevel="1" x14ac:dyDescent="0.2">
      <c r="A637" s="6" t="s">
        <v>855</v>
      </c>
      <c r="C637" s="100">
        <v>483.66</v>
      </c>
    </row>
    <row r="638" spans="1:3" outlineLevel="1" x14ac:dyDescent="0.2">
      <c r="A638" s="6" t="s">
        <v>856</v>
      </c>
      <c r="C638" s="100">
        <v>1885.53</v>
      </c>
    </row>
    <row r="639" spans="1:3" outlineLevel="1" x14ac:dyDescent="0.2">
      <c r="A639" s="6" t="s">
        <v>857</v>
      </c>
      <c r="C639" s="100">
        <v>2585.4</v>
      </c>
    </row>
    <row r="640" spans="1:3" outlineLevel="1" x14ac:dyDescent="0.2">
      <c r="A640" s="6" t="s">
        <v>858</v>
      </c>
      <c r="C640" s="100">
        <v>744</v>
      </c>
    </row>
    <row r="641" spans="1:3" outlineLevel="1" x14ac:dyDescent="0.2">
      <c r="A641" s="6" t="s">
        <v>859</v>
      </c>
      <c r="C641" s="100">
        <v>956.4</v>
      </c>
    </row>
    <row r="642" spans="1:3" outlineLevel="1" x14ac:dyDescent="0.2">
      <c r="A642" s="6" t="s">
        <v>860</v>
      </c>
      <c r="C642" s="100">
        <v>608.97</v>
      </c>
    </row>
    <row r="643" spans="1:3" outlineLevel="1" x14ac:dyDescent="0.2">
      <c r="A643" s="6" t="s">
        <v>861</v>
      </c>
      <c r="C643" s="100">
        <v>1838.49</v>
      </c>
    </row>
    <row r="644" spans="1:3" outlineLevel="1" x14ac:dyDescent="0.2">
      <c r="A644" s="6" t="s">
        <v>862</v>
      </c>
      <c r="C644" s="100">
        <v>1246.04</v>
      </c>
    </row>
    <row r="645" spans="1:3" outlineLevel="1" x14ac:dyDescent="0.2">
      <c r="A645" s="6" t="s">
        <v>863</v>
      </c>
      <c r="C645" s="100">
        <v>1285.77</v>
      </c>
    </row>
    <row r="646" spans="1:3" outlineLevel="1" x14ac:dyDescent="0.2">
      <c r="A646" s="6" t="s">
        <v>864</v>
      </c>
      <c r="C646" s="100">
        <v>665.31</v>
      </c>
    </row>
    <row r="647" spans="1:3" outlineLevel="1" x14ac:dyDescent="0.2">
      <c r="A647" s="6" t="s">
        <v>865</v>
      </c>
      <c r="C647" s="100">
        <v>1343.31</v>
      </c>
    </row>
    <row r="648" spans="1:3" outlineLevel="1" x14ac:dyDescent="0.2">
      <c r="A648" s="6" t="s">
        <v>866</v>
      </c>
      <c r="C648" s="100">
        <v>604.97</v>
      </c>
    </row>
    <row r="649" spans="1:3" outlineLevel="1" x14ac:dyDescent="0.2">
      <c r="A649" s="6" t="s">
        <v>867</v>
      </c>
      <c r="C649" s="100">
        <v>1255.25</v>
      </c>
    </row>
    <row r="650" spans="1:3" outlineLevel="1" x14ac:dyDescent="0.2">
      <c r="A650" s="6" t="s">
        <v>868</v>
      </c>
      <c r="C650" s="100">
        <v>514.74</v>
      </c>
    </row>
    <row r="651" spans="1:3" outlineLevel="1" x14ac:dyDescent="0.2">
      <c r="A651" s="6" t="s">
        <v>869</v>
      </c>
      <c r="C651" s="100">
        <v>1866.94</v>
      </c>
    </row>
    <row r="652" spans="1:3" outlineLevel="1" x14ac:dyDescent="0.2">
      <c r="A652" s="6" t="s">
        <v>870</v>
      </c>
      <c r="C652" s="100">
        <v>955.21</v>
      </c>
    </row>
    <row r="653" spans="1:3" outlineLevel="1" x14ac:dyDescent="0.2">
      <c r="A653" s="6" t="s">
        <v>871</v>
      </c>
      <c r="C653" s="100">
        <v>547.11</v>
      </c>
    </row>
    <row r="654" spans="1:3" outlineLevel="1" x14ac:dyDescent="0.2">
      <c r="A654" s="6" t="s">
        <v>872</v>
      </c>
      <c r="C654" s="100">
        <v>548.62</v>
      </c>
    </row>
    <row r="655" spans="1:3" outlineLevel="1" x14ac:dyDescent="0.2">
      <c r="A655" s="6" t="s">
        <v>873</v>
      </c>
      <c r="B655" s="100">
        <v>1281.56</v>
      </c>
    </row>
    <row r="656" spans="1:3" outlineLevel="1" x14ac:dyDescent="0.2">
      <c r="A656" s="6" t="s">
        <v>874</v>
      </c>
      <c r="C656" s="100">
        <v>1281.56</v>
      </c>
    </row>
    <row r="657" spans="1:3" outlineLevel="1" x14ac:dyDescent="0.2">
      <c r="A657" s="6" t="s">
        <v>875</v>
      </c>
      <c r="C657" s="100">
        <v>608.97</v>
      </c>
    </row>
    <row r="658" spans="1:3" outlineLevel="1" x14ac:dyDescent="0.2">
      <c r="A658" s="6" t="s">
        <v>876</v>
      </c>
      <c r="C658" s="100">
        <v>1246.04</v>
      </c>
    </row>
    <row r="659" spans="1:3" outlineLevel="1" x14ac:dyDescent="0.2">
      <c r="A659" s="6" t="s">
        <v>877</v>
      </c>
      <c r="C659" s="100">
        <v>303.51</v>
      </c>
    </row>
    <row r="660" spans="1:3" outlineLevel="1" x14ac:dyDescent="0.2">
      <c r="A660" s="6" t="s">
        <v>878</v>
      </c>
      <c r="C660" s="100">
        <v>603.45000000000005</v>
      </c>
    </row>
    <row r="661" spans="1:3" outlineLevel="1" x14ac:dyDescent="0.2">
      <c r="A661" s="6" t="s">
        <v>879</v>
      </c>
      <c r="C661" s="100">
        <v>60.34</v>
      </c>
    </row>
    <row r="662" spans="1:3" outlineLevel="1" x14ac:dyDescent="0.2">
      <c r="A662" s="6" t="s">
        <v>880</v>
      </c>
      <c r="C662" s="100">
        <v>1119.46</v>
      </c>
    </row>
    <row r="663" spans="1:3" outlineLevel="1" x14ac:dyDescent="0.2">
      <c r="A663" s="6" t="s">
        <v>881</v>
      </c>
      <c r="C663" s="100">
        <v>1120.23</v>
      </c>
    </row>
    <row r="664" spans="1:3" outlineLevel="1" x14ac:dyDescent="0.2">
      <c r="A664" s="6" t="s">
        <v>882</v>
      </c>
      <c r="C664" s="100">
        <v>617.25</v>
      </c>
    </row>
    <row r="665" spans="1:3" outlineLevel="1" x14ac:dyDescent="0.2">
      <c r="A665" s="6" t="s">
        <v>883</v>
      </c>
      <c r="C665" s="100">
        <v>483.66</v>
      </c>
    </row>
    <row r="666" spans="1:3" outlineLevel="1" x14ac:dyDescent="0.2">
      <c r="A666" s="6" t="s">
        <v>884</v>
      </c>
      <c r="C666" s="100">
        <v>665.31</v>
      </c>
    </row>
    <row r="667" spans="1:3" outlineLevel="1" x14ac:dyDescent="0.2">
      <c r="A667" s="6" t="s">
        <v>885</v>
      </c>
      <c r="C667" s="100">
        <v>2084.3000000000002</v>
      </c>
    </row>
    <row r="668" spans="1:3" outlineLevel="1" x14ac:dyDescent="0.2">
      <c r="A668" s="6" t="s">
        <v>886</v>
      </c>
      <c r="C668" s="100">
        <v>483.65</v>
      </c>
    </row>
    <row r="669" spans="1:3" outlineLevel="1" x14ac:dyDescent="0.2">
      <c r="A669" s="6" t="s">
        <v>887</v>
      </c>
      <c r="C669" s="100">
        <v>1607.86</v>
      </c>
    </row>
    <row r="670" spans="1:3" outlineLevel="1" x14ac:dyDescent="0.2">
      <c r="A670" s="6" t="s">
        <v>888</v>
      </c>
      <c r="C670" s="100">
        <v>1059.8900000000001</v>
      </c>
    </row>
    <row r="671" spans="1:3" outlineLevel="1" x14ac:dyDescent="0.2">
      <c r="A671" s="6" t="s">
        <v>889</v>
      </c>
      <c r="C671" s="100">
        <v>1120.71</v>
      </c>
    </row>
    <row r="672" spans="1:3" outlineLevel="1" x14ac:dyDescent="0.2">
      <c r="A672" s="6" t="s">
        <v>890</v>
      </c>
      <c r="C672" s="100">
        <v>665.31</v>
      </c>
    </row>
    <row r="673" spans="1:3" outlineLevel="1" x14ac:dyDescent="0.2">
      <c r="A673" s="6" t="s">
        <v>891</v>
      </c>
      <c r="C673" s="100">
        <v>603.44000000000005</v>
      </c>
    </row>
    <row r="674" spans="1:3" outlineLevel="1" x14ac:dyDescent="0.2">
      <c r="A674" s="6" t="s">
        <v>892</v>
      </c>
      <c r="C674" s="100">
        <v>2425.61</v>
      </c>
    </row>
    <row r="675" spans="1:3" outlineLevel="1" x14ac:dyDescent="0.2">
      <c r="A675" s="6" t="s">
        <v>893</v>
      </c>
      <c r="C675" s="100">
        <v>1374.64</v>
      </c>
    </row>
    <row r="676" spans="1:3" outlineLevel="1" x14ac:dyDescent="0.2">
      <c r="A676" s="6" t="s">
        <v>894</v>
      </c>
      <c r="C676" s="100">
        <v>547.1</v>
      </c>
    </row>
    <row r="677" spans="1:3" outlineLevel="1" x14ac:dyDescent="0.2">
      <c r="A677" s="6" t="s">
        <v>895</v>
      </c>
      <c r="C677" s="100">
        <v>885.51</v>
      </c>
    </row>
    <row r="678" spans="1:3" outlineLevel="1" x14ac:dyDescent="0.2">
      <c r="A678" s="6" t="s">
        <v>896</v>
      </c>
      <c r="C678" s="100">
        <v>543.99</v>
      </c>
    </row>
    <row r="679" spans="1:3" outlineLevel="1" x14ac:dyDescent="0.2">
      <c r="A679" s="6" t="s">
        <v>897</v>
      </c>
      <c r="C679" s="100">
        <v>1526.06</v>
      </c>
    </row>
    <row r="680" spans="1:3" outlineLevel="1" x14ac:dyDescent="0.2">
      <c r="A680" s="6" t="s">
        <v>898</v>
      </c>
      <c r="C680" s="100">
        <v>1008.97</v>
      </c>
    </row>
    <row r="681" spans="1:3" outlineLevel="1" x14ac:dyDescent="0.2">
      <c r="A681" s="6" t="s">
        <v>899</v>
      </c>
      <c r="C681" s="100">
        <v>200</v>
      </c>
    </row>
    <row r="682" spans="1:3" outlineLevel="1" x14ac:dyDescent="0.2">
      <c r="A682" s="6" t="s">
        <v>900</v>
      </c>
      <c r="C682" s="100">
        <v>800</v>
      </c>
    </row>
    <row r="683" spans="1:3" outlineLevel="1" x14ac:dyDescent="0.2">
      <c r="A683" s="6" t="s">
        <v>901</v>
      </c>
      <c r="C683" s="100">
        <v>1773.5</v>
      </c>
    </row>
    <row r="684" spans="1:3" outlineLevel="1" x14ac:dyDescent="0.2">
      <c r="A684" s="6" t="s">
        <v>902</v>
      </c>
      <c r="C684" s="100">
        <v>1130.3800000000001</v>
      </c>
    </row>
    <row r="685" spans="1:3" outlineLevel="1" x14ac:dyDescent="0.2">
      <c r="A685" s="6" t="s">
        <v>903</v>
      </c>
      <c r="C685" s="100">
        <v>3471.38</v>
      </c>
    </row>
    <row r="686" spans="1:3" outlineLevel="1" x14ac:dyDescent="0.2">
      <c r="A686" s="6" t="s">
        <v>904</v>
      </c>
      <c r="C686" s="100">
        <v>482.13</v>
      </c>
    </row>
    <row r="687" spans="1:3" outlineLevel="1" x14ac:dyDescent="0.2">
      <c r="A687" s="6" t="s">
        <v>905</v>
      </c>
      <c r="C687" s="100">
        <v>608.96</v>
      </c>
    </row>
    <row r="688" spans="1:3" outlineLevel="1" x14ac:dyDescent="0.2">
      <c r="A688" s="6" t="s">
        <v>906</v>
      </c>
      <c r="C688" s="100">
        <v>547.1</v>
      </c>
    </row>
    <row r="689" spans="1:3" outlineLevel="1" x14ac:dyDescent="0.2">
      <c r="A689" s="6" t="s">
        <v>907</v>
      </c>
      <c r="C689" s="100">
        <v>1444.54</v>
      </c>
    </row>
    <row r="690" spans="1:3" outlineLevel="1" x14ac:dyDescent="0.2">
      <c r="A690" s="6" t="s">
        <v>908</v>
      </c>
      <c r="C690" s="100">
        <v>553.1</v>
      </c>
    </row>
    <row r="691" spans="1:3" outlineLevel="1" x14ac:dyDescent="0.2">
      <c r="A691" s="6" t="s">
        <v>909</v>
      </c>
      <c r="C691" s="100">
        <v>600</v>
      </c>
    </row>
    <row r="692" spans="1:3" outlineLevel="1" x14ac:dyDescent="0.2">
      <c r="A692" s="6" t="s">
        <v>910</v>
      </c>
      <c r="C692" s="100">
        <v>486.77</v>
      </c>
    </row>
    <row r="693" spans="1:3" outlineLevel="1" x14ac:dyDescent="0.2">
      <c r="A693" s="6" t="s">
        <v>911</v>
      </c>
      <c r="C693" s="100">
        <v>608.97</v>
      </c>
    </row>
    <row r="694" spans="1:3" outlineLevel="1" x14ac:dyDescent="0.2">
      <c r="A694" s="6" t="s">
        <v>912</v>
      </c>
      <c r="C694" s="100">
        <v>400</v>
      </c>
    </row>
    <row r="695" spans="1:3" outlineLevel="1" x14ac:dyDescent="0.2">
      <c r="A695" s="6" t="s">
        <v>913</v>
      </c>
      <c r="C695" s="100">
        <v>482.13</v>
      </c>
    </row>
    <row r="696" spans="1:3" outlineLevel="1" x14ac:dyDescent="0.2">
      <c r="A696" s="6" t="s">
        <v>914</v>
      </c>
      <c r="C696" s="100">
        <v>2860.42</v>
      </c>
    </row>
    <row r="697" spans="1:3" outlineLevel="1" x14ac:dyDescent="0.2">
      <c r="A697" s="6" t="s">
        <v>915</v>
      </c>
      <c r="C697" s="100">
        <v>544</v>
      </c>
    </row>
    <row r="698" spans="1:3" outlineLevel="1" x14ac:dyDescent="0.2">
      <c r="A698" s="6" t="s">
        <v>916</v>
      </c>
      <c r="C698" s="100">
        <v>1743.99</v>
      </c>
    </row>
    <row r="699" spans="1:3" outlineLevel="1" x14ac:dyDescent="0.2">
      <c r="A699" s="6" t="s">
        <v>917</v>
      </c>
      <c r="C699" s="100">
        <v>685.25</v>
      </c>
    </row>
    <row r="700" spans="1:3" outlineLevel="1" x14ac:dyDescent="0.2">
      <c r="A700" s="6" t="s">
        <v>918</v>
      </c>
      <c r="C700" s="100">
        <v>1799.38</v>
      </c>
    </row>
    <row r="701" spans="1:3" outlineLevel="1" x14ac:dyDescent="0.2">
      <c r="A701" s="6" t="s">
        <v>919</v>
      </c>
      <c r="C701" s="100">
        <v>1182.53</v>
      </c>
    </row>
    <row r="702" spans="1:3" outlineLevel="1" x14ac:dyDescent="0.2">
      <c r="A702" s="6" t="s">
        <v>920</v>
      </c>
      <c r="C702" s="100">
        <v>1181.32</v>
      </c>
    </row>
    <row r="703" spans="1:3" outlineLevel="1" x14ac:dyDescent="0.2">
      <c r="A703" s="6" t="s">
        <v>921</v>
      </c>
      <c r="C703" s="100">
        <v>1990.03</v>
      </c>
    </row>
    <row r="704" spans="1:3" outlineLevel="1" x14ac:dyDescent="0.2">
      <c r="A704" s="6" t="s">
        <v>922</v>
      </c>
      <c r="C704" s="100">
        <v>1806.6</v>
      </c>
    </row>
    <row r="705" spans="1:3" outlineLevel="1" x14ac:dyDescent="0.2">
      <c r="A705" s="6" t="s">
        <v>923</v>
      </c>
      <c r="C705" s="100">
        <v>1722.38</v>
      </c>
    </row>
    <row r="706" spans="1:3" outlineLevel="1" x14ac:dyDescent="0.2">
      <c r="A706" s="6" t="s">
        <v>924</v>
      </c>
      <c r="C706" s="100">
        <v>608.96</v>
      </c>
    </row>
    <row r="707" spans="1:3" outlineLevel="1" x14ac:dyDescent="0.2">
      <c r="A707" s="6" t="s">
        <v>925</v>
      </c>
      <c r="C707" s="100">
        <v>2401.38</v>
      </c>
    </row>
    <row r="708" spans="1:3" outlineLevel="1" x14ac:dyDescent="0.2">
      <c r="A708" s="6" t="s">
        <v>926</v>
      </c>
      <c r="C708" s="100">
        <v>543.11</v>
      </c>
    </row>
    <row r="709" spans="1:3" outlineLevel="1" x14ac:dyDescent="0.2">
      <c r="A709" s="6" t="s">
        <v>927</v>
      </c>
      <c r="C709" s="100">
        <v>2023.96</v>
      </c>
    </row>
    <row r="710" spans="1:3" outlineLevel="1" x14ac:dyDescent="0.2">
      <c r="A710" s="6" t="s">
        <v>928</v>
      </c>
      <c r="C710" s="100">
        <v>955.21</v>
      </c>
    </row>
    <row r="711" spans="1:3" outlineLevel="1" x14ac:dyDescent="0.2">
      <c r="A711" s="6" t="s">
        <v>929</v>
      </c>
      <c r="C711" s="100">
        <v>2000</v>
      </c>
    </row>
    <row r="712" spans="1:3" outlineLevel="1" x14ac:dyDescent="0.2">
      <c r="A712" s="6" t="s">
        <v>930</v>
      </c>
      <c r="C712" s="100">
        <v>608.97</v>
      </c>
    </row>
    <row r="713" spans="1:3" outlineLevel="1" x14ac:dyDescent="0.2">
      <c r="A713" s="6" t="s">
        <v>931</v>
      </c>
      <c r="C713" s="100">
        <v>1412.63</v>
      </c>
    </row>
    <row r="714" spans="1:3" outlineLevel="1" x14ac:dyDescent="0.2">
      <c r="A714" s="6" t="s">
        <v>932</v>
      </c>
      <c r="C714" s="100">
        <v>776.45</v>
      </c>
    </row>
    <row r="715" spans="1:3" outlineLevel="1" x14ac:dyDescent="0.2">
      <c r="A715" s="6" t="s">
        <v>933</v>
      </c>
      <c r="C715" s="100">
        <v>544</v>
      </c>
    </row>
    <row r="716" spans="1:3" outlineLevel="1" x14ac:dyDescent="0.2">
      <c r="A716" s="6" t="s">
        <v>934</v>
      </c>
      <c r="C716" s="100">
        <v>129.31</v>
      </c>
    </row>
    <row r="717" spans="1:3" outlineLevel="1" x14ac:dyDescent="0.2">
      <c r="A717" s="6" t="s">
        <v>935</v>
      </c>
      <c r="C717" s="100">
        <v>2535.2399999999998</v>
      </c>
    </row>
    <row r="718" spans="1:3" outlineLevel="1" x14ac:dyDescent="0.2">
      <c r="A718" s="6" t="s">
        <v>936</v>
      </c>
      <c r="B718" s="100">
        <v>761.45</v>
      </c>
    </row>
    <row r="719" spans="1:3" outlineLevel="1" x14ac:dyDescent="0.2">
      <c r="A719" s="6" t="s">
        <v>937</v>
      </c>
      <c r="B719" s="100">
        <v>553.1</v>
      </c>
    </row>
    <row r="720" spans="1:3" outlineLevel="1" x14ac:dyDescent="0.2">
      <c r="A720" s="6" t="s">
        <v>938</v>
      </c>
      <c r="B720" s="100">
        <v>544</v>
      </c>
    </row>
    <row r="721" spans="1:3" outlineLevel="1" x14ac:dyDescent="0.2">
      <c r="A721" s="6" t="s">
        <v>939</v>
      </c>
      <c r="C721" s="100">
        <v>483.66</v>
      </c>
    </row>
    <row r="722" spans="1:3" outlineLevel="1" x14ac:dyDescent="0.2">
      <c r="A722" s="6" t="s">
        <v>940</v>
      </c>
      <c r="C722" s="100">
        <v>200</v>
      </c>
    </row>
    <row r="723" spans="1:3" outlineLevel="1" x14ac:dyDescent="0.2">
      <c r="A723" s="6" t="s">
        <v>941</v>
      </c>
      <c r="C723" s="100">
        <v>221.36</v>
      </c>
    </row>
    <row r="724" spans="1:3" outlineLevel="1" x14ac:dyDescent="0.2">
      <c r="A724" s="6" t="s">
        <v>942</v>
      </c>
      <c r="C724" s="100">
        <v>486.77</v>
      </c>
    </row>
    <row r="725" spans="1:3" outlineLevel="1" x14ac:dyDescent="0.2">
      <c r="A725" s="6" t="s">
        <v>943</v>
      </c>
      <c r="C725" s="100">
        <v>660.44</v>
      </c>
    </row>
    <row r="726" spans="1:3" outlineLevel="1" x14ac:dyDescent="0.2">
      <c r="A726" s="6" t="s">
        <v>944</v>
      </c>
      <c r="C726" s="100">
        <v>2725.26</v>
      </c>
    </row>
    <row r="727" spans="1:3" outlineLevel="1" x14ac:dyDescent="0.2">
      <c r="A727" s="6" t="s">
        <v>945</v>
      </c>
      <c r="C727" s="100">
        <v>1444.54</v>
      </c>
    </row>
    <row r="728" spans="1:3" outlineLevel="1" x14ac:dyDescent="0.2">
      <c r="A728" s="6" t="s">
        <v>946</v>
      </c>
      <c r="C728" s="100">
        <v>543.11</v>
      </c>
    </row>
    <row r="729" spans="1:3" outlineLevel="1" x14ac:dyDescent="0.2">
      <c r="A729" s="6" t="s">
        <v>947</v>
      </c>
      <c r="C729" s="100">
        <v>2066.0100000000002</v>
      </c>
    </row>
    <row r="730" spans="1:3" outlineLevel="1" x14ac:dyDescent="0.2">
      <c r="A730" s="6" t="s">
        <v>948</v>
      </c>
      <c r="C730" s="100">
        <v>744</v>
      </c>
    </row>
    <row r="731" spans="1:3" outlineLevel="1" x14ac:dyDescent="0.2">
      <c r="A731" s="6" t="s">
        <v>949</v>
      </c>
      <c r="C731" s="100">
        <v>854.5</v>
      </c>
    </row>
    <row r="732" spans="1:3" outlineLevel="1" x14ac:dyDescent="0.2">
      <c r="A732" s="6" t="s">
        <v>950</v>
      </c>
      <c r="C732" s="100">
        <v>2027.9</v>
      </c>
    </row>
    <row r="733" spans="1:3" outlineLevel="1" x14ac:dyDescent="0.2">
      <c r="A733" s="6" t="s">
        <v>951</v>
      </c>
      <c r="C733" s="100">
        <v>485.25</v>
      </c>
    </row>
    <row r="734" spans="1:3" outlineLevel="1" x14ac:dyDescent="0.2">
      <c r="A734" s="6" t="s">
        <v>952</v>
      </c>
      <c r="C734" s="100">
        <v>2559.2399999999998</v>
      </c>
    </row>
    <row r="735" spans="1:3" outlineLevel="1" x14ac:dyDescent="0.2">
      <c r="A735" s="6" t="s">
        <v>953</v>
      </c>
      <c r="C735" s="100">
        <v>1781.12</v>
      </c>
    </row>
    <row r="736" spans="1:3" outlineLevel="1" x14ac:dyDescent="0.2">
      <c r="A736" s="6" t="s">
        <v>954</v>
      </c>
      <c r="C736" s="100">
        <v>994.92</v>
      </c>
    </row>
    <row r="737" spans="1:3" outlineLevel="1" x14ac:dyDescent="0.2">
      <c r="A737" s="6" t="s">
        <v>955</v>
      </c>
      <c r="C737" s="100">
        <v>2911.63</v>
      </c>
    </row>
    <row r="738" spans="1:3" outlineLevel="1" x14ac:dyDescent="0.2">
      <c r="A738" s="6" t="s">
        <v>956</v>
      </c>
      <c r="C738" s="100">
        <v>996.51</v>
      </c>
    </row>
    <row r="739" spans="1:3" outlineLevel="1" x14ac:dyDescent="0.2">
      <c r="A739" s="6" t="s">
        <v>957</v>
      </c>
      <c r="C739" s="100">
        <v>761.45</v>
      </c>
    </row>
    <row r="740" spans="1:3" outlineLevel="1" x14ac:dyDescent="0.2">
      <c r="A740" s="6" t="s">
        <v>958</v>
      </c>
      <c r="C740" s="100">
        <v>776.45</v>
      </c>
    </row>
    <row r="741" spans="1:3" outlineLevel="1" x14ac:dyDescent="0.2">
      <c r="A741" s="6" t="s">
        <v>959</v>
      </c>
      <c r="C741" s="100">
        <v>683.66</v>
      </c>
    </row>
    <row r="742" spans="1:3" outlineLevel="1" x14ac:dyDescent="0.2">
      <c r="A742" s="6" t="s">
        <v>960</v>
      </c>
      <c r="C742" s="100">
        <v>148.62</v>
      </c>
    </row>
    <row r="743" spans="1:3" outlineLevel="1" x14ac:dyDescent="0.2">
      <c r="A743" s="6" t="s">
        <v>961</v>
      </c>
      <c r="C743" s="100">
        <v>200</v>
      </c>
    </row>
    <row r="744" spans="1:3" outlineLevel="1" x14ac:dyDescent="0.2">
      <c r="A744" s="6" t="s">
        <v>962</v>
      </c>
      <c r="C744" s="100">
        <v>1571.28</v>
      </c>
    </row>
    <row r="745" spans="1:3" outlineLevel="1" x14ac:dyDescent="0.2">
      <c r="A745" s="6" t="s">
        <v>963</v>
      </c>
      <c r="C745" s="100">
        <v>553.1</v>
      </c>
    </row>
    <row r="746" spans="1:3" outlineLevel="1" x14ac:dyDescent="0.2">
      <c r="A746" s="6" t="s">
        <v>964</v>
      </c>
      <c r="C746" s="100">
        <v>544</v>
      </c>
    </row>
    <row r="747" spans="1:3" outlineLevel="1" x14ac:dyDescent="0.2">
      <c r="A747" s="6" t="s">
        <v>965</v>
      </c>
      <c r="C747" s="100">
        <v>614.96</v>
      </c>
    </row>
    <row r="748" spans="1:3" outlineLevel="1" x14ac:dyDescent="0.2">
      <c r="A748" s="6" t="s">
        <v>966</v>
      </c>
      <c r="C748" s="100">
        <v>1677.18</v>
      </c>
    </row>
    <row r="749" spans="1:3" outlineLevel="1" x14ac:dyDescent="0.2">
      <c r="A749" s="6" t="s">
        <v>967</v>
      </c>
      <c r="C749" s="100">
        <v>996.51</v>
      </c>
    </row>
    <row r="750" spans="1:3" outlineLevel="1" x14ac:dyDescent="0.2">
      <c r="A750" s="6" t="s">
        <v>968</v>
      </c>
      <c r="C750" s="100">
        <v>955.2</v>
      </c>
    </row>
    <row r="751" spans="1:3" outlineLevel="1" x14ac:dyDescent="0.2">
      <c r="A751" s="6" t="s">
        <v>969</v>
      </c>
      <c r="C751" s="100">
        <v>2680.71</v>
      </c>
    </row>
    <row r="752" spans="1:3" outlineLevel="1" x14ac:dyDescent="0.2">
      <c r="A752" s="6" t="s">
        <v>970</v>
      </c>
      <c r="C752" s="100">
        <v>996.51</v>
      </c>
    </row>
    <row r="753" spans="1:3" outlineLevel="1" x14ac:dyDescent="0.2">
      <c r="A753" s="6" t="s">
        <v>971</v>
      </c>
      <c r="C753" s="100">
        <v>1979.54</v>
      </c>
    </row>
    <row r="754" spans="1:3" outlineLevel="1" x14ac:dyDescent="0.2">
      <c r="A754" s="6" t="s">
        <v>972</v>
      </c>
      <c r="C754" s="100">
        <v>1224.3900000000001</v>
      </c>
    </row>
    <row r="755" spans="1:3" outlineLevel="1" x14ac:dyDescent="0.2">
      <c r="A755" s="6" t="s">
        <v>973</v>
      </c>
      <c r="C755" s="100">
        <v>600</v>
      </c>
    </row>
    <row r="756" spans="1:3" outlineLevel="1" x14ac:dyDescent="0.2">
      <c r="A756" s="6" t="s">
        <v>974</v>
      </c>
      <c r="C756" s="100">
        <v>1444.54</v>
      </c>
    </row>
    <row r="757" spans="1:3" outlineLevel="1" x14ac:dyDescent="0.2">
      <c r="A757" s="6" t="s">
        <v>975</v>
      </c>
      <c r="C757" s="100">
        <v>660.34</v>
      </c>
    </row>
    <row r="758" spans="1:3" outlineLevel="1" x14ac:dyDescent="0.2">
      <c r="A758" s="6" t="s">
        <v>976</v>
      </c>
      <c r="C758" s="100">
        <v>1241.7</v>
      </c>
    </row>
    <row r="759" spans="1:3" outlineLevel="1" x14ac:dyDescent="0.2">
      <c r="A759" s="6" t="s">
        <v>977</v>
      </c>
      <c r="C759" s="100">
        <v>2854</v>
      </c>
    </row>
    <row r="760" spans="1:3" outlineLevel="1" x14ac:dyDescent="0.2">
      <c r="A760" s="6" t="s">
        <v>978</v>
      </c>
      <c r="C760" s="100">
        <v>2860.42</v>
      </c>
    </row>
    <row r="761" spans="1:3" outlineLevel="1" x14ac:dyDescent="0.2">
      <c r="A761" s="6" t="s">
        <v>979</v>
      </c>
      <c r="C761" s="100">
        <v>769.2</v>
      </c>
    </row>
    <row r="762" spans="1:3" outlineLevel="1" x14ac:dyDescent="0.2">
      <c r="A762" s="6" t="s">
        <v>980</v>
      </c>
      <c r="C762" s="100">
        <v>545.78</v>
      </c>
    </row>
    <row r="763" spans="1:3" outlineLevel="1" x14ac:dyDescent="0.2">
      <c r="A763" s="6" t="s">
        <v>981</v>
      </c>
      <c r="C763" s="100">
        <v>483.66</v>
      </c>
    </row>
    <row r="764" spans="1:3" outlineLevel="1" x14ac:dyDescent="0.2">
      <c r="A764" s="6" t="s">
        <v>982</v>
      </c>
      <c r="C764" s="100">
        <v>1488.26</v>
      </c>
    </row>
    <row r="765" spans="1:3" outlineLevel="1" x14ac:dyDescent="0.2">
      <c r="A765" s="6" t="s">
        <v>983</v>
      </c>
      <c r="C765" s="100">
        <v>603.44000000000005</v>
      </c>
    </row>
    <row r="766" spans="1:3" outlineLevel="1" x14ac:dyDescent="0.2">
      <c r="A766" s="6" t="s">
        <v>984</v>
      </c>
      <c r="C766" s="100">
        <v>994.92</v>
      </c>
    </row>
    <row r="767" spans="1:3" outlineLevel="1" x14ac:dyDescent="0.2">
      <c r="A767" s="6" t="s">
        <v>985</v>
      </c>
      <c r="C767" s="100">
        <v>1538.67</v>
      </c>
    </row>
    <row r="768" spans="1:3" outlineLevel="1" x14ac:dyDescent="0.2">
      <c r="A768" s="6" t="s">
        <v>986</v>
      </c>
      <c r="C768" s="100">
        <v>1462.06</v>
      </c>
    </row>
    <row r="769" spans="1:3" outlineLevel="1" x14ac:dyDescent="0.2">
      <c r="A769" s="6" t="s">
        <v>987</v>
      </c>
      <c r="C769" s="100">
        <v>2640.34</v>
      </c>
    </row>
    <row r="770" spans="1:3" outlineLevel="1" x14ac:dyDescent="0.2">
      <c r="A770" s="6" t="s">
        <v>988</v>
      </c>
      <c r="C770" s="100">
        <v>665.31</v>
      </c>
    </row>
    <row r="771" spans="1:3" outlineLevel="1" x14ac:dyDescent="0.2">
      <c r="A771" s="6" t="s">
        <v>989</v>
      </c>
      <c r="C771" s="100">
        <v>200</v>
      </c>
    </row>
    <row r="772" spans="1:3" outlineLevel="1" x14ac:dyDescent="0.2">
      <c r="A772" s="6" t="s">
        <v>990</v>
      </c>
      <c r="C772" s="100">
        <v>996.51</v>
      </c>
    </row>
    <row r="773" spans="1:3" outlineLevel="1" x14ac:dyDescent="0.2">
      <c r="A773" s="6" t="s">
        <v>991</v>
      </c>
      <c r="C773" s="100">
        <v>600</v>
      </c>
    </row>
    <row r="774" spans="1:3" outlineLevel="1" x14ac:dyDescent="0.2">
      <c r="A774" s="6" t="s">
        <v>992</v>
      </c>
      <c r="C774" s="100">
        <v>603.45000000000005</v>
      </c>
    </row>
    <row r="775" spans="1:3" outlineLevel="1" x14ac:dyDescent="0.2">
      <c r="A775" s="6" t="s">
        <v>993</v>
      </c>
      <c r="C775" s="100">
        <v>665.31</v>
      </c>
    </row>
    <row r="776" spans="1:3" outlineLevel="1" x14ac:dyDescent="0.2">
      <c r="A776" s="6" t="s">
        <v>994</v>
      </c>
      <c r="C776" s="100">
        <v>483.66</v>
      </c>
    </row>
    <row r="777" spans="1:3" outlineLevel="1" x14ac:dyDescent="0.2">
      <c r="A777" s="6" t="s">
        <v>995</v>
      </c>
      <c r="C777" s="100">
        <v>604.97</v>
      </c>
    </row>
    <row r="778" spans="1:3" outlineLevel="1" x14ac:dyDescent="0.2">
      <c r="A778" s="6" t="s">
        <v>996</v>
      </c>
      <c r="C778" s="100">
        <v>1819.45</v>
      </c>
    </row>
    <row r="779" spans="1:3" outlineLevel="1" x14ac:dyDescent="0.2">
      <c r="A779" s="6" t="s">
        <v>997</v>
      </c>
      <c r="C779" s="100">
        <v>460.34</v>
      </c>
    </row>
    <row r="780" spans="1:3" outlineLevel="1" x14ac:dyDescent="0.2">
      <c r="A780" s="6" t="s">
        <v>998</v>
      </c>
      <c r="C780" s="100">
        <v>955.21</v>
      </c>
    </row>
    <row r="781" spans="1:3" outlineLevel="1" x14ac:dyDescent="0.2">
      <c r="A781" s="6" t="s">
        <v>999</v>
      </c>
      <c r="C781" s="100">
        <v>1120.71</v>
      </c>
    </row>
    <row r="782" spans="1:3" outlineLevel="1" x14ac:dyDescent="0.2">
      <c r="A782" s="6" t="s">
        <v>1000</v>
      </c>
      <c r="C782" s="100">
        <v>544</v>
      </c>
    </row>
    <row r="783" spans="1:3" outlineLevel="1" x14ac:dyDescent="0.2">
      <c r="A783" s="6" t="s">
        <v>1001</v>
      </c>
      <c r="C783" s="100">
        <v>1613.56</v>
      </c>
    </row>
    <row r="784" spans="1:3" outlineLevel="1" x14ac:dyDescent="0.2">
      <c r="A784" s="6" t="s">
        <v>1002</v>
      </c>
      <c r="C784" s="100">
        <v>1034.48</v>
      </c>
    </row>
    <row r="785" spans="1:4" outlineLevel="1" x14ac:dyDescent="0.2">
      <c r="A785" s="6" t="s">
        <v>1003</v>
      </c>
      <c r="C785" s="100">
        <v>1024.9100000000001</v>
      </c>
    </row>
    <row r="786" spans="1:4" outlineLevel="1" x14ac:dyDescent="0.2">
      <c r="A786" s="6" t="s">
        <v>1004</v>
      </c>
      <c r="C786" s="100">
        <v>1116.23</v>
      </c>
    </row>
    <row r="787" spans="1:4" outlineLevel="1" x14ac:dyDescent="0.2">
      <c r="A787" s="6" t="s">
        <v>1005</v>
      </c>
      <c r="C787" s="100">
        <v>1331.93</v>
      </c>
    </row>
    <row r="788" spans="1:4" outlineLevel="1" x14ac:dyDescent="0.2">
      <c r="A788" s="6" t="s">
        <v>1006</v>
      </c>
      <c r="C788" s="100">
        <v>1722.33</v>
      </c>
    </row>
    <row r="789" spans="1:4" outlineLevel="1" x14ac:dyDescent="0.2">
      <c r="A789" s="6" t="s">
        <v>1007</v>
      </c>
      <c r="C789" s="100">
        <v>483.67</v>
      </c>
    </row>
    <row r="790" spans="1:4" outlineLevel="1" x14ac:dyDescent="0.2">
      <c r="A790" s="6" t="s">
        <v>1008</v>
      </c>
      <c r="C790" s="100">
        <v>665.31</v>
      </c>
    </row>
    <row r="791" spans="1:4" outlineLevel="1" x14ac:dyDescent="0.2">
      <c r="A791" s="6" t="s">
        <v>1009</v>
      </c>
      <c r="C791" s="100">
        <v>665.31</v>
      </c>
    </row>
    <row r="792" spans="1:4" outlineLevel="1" x14ac:dyDescent="0.2">
      <c r="A792" s="6" t="s">
        <v>1010</v>
      </c>
      <c r="C792" s="100">
        <v>1176.57</v>
      </c>
    </row>
    <row r="793" spans="1:4" outlineLevel="1" x14ac:dyDescent="0.2">
      <c r="A793" s="6" t="s">
        <v>1011</v>
      </c>
      <c r="C793" s="100">
        <v>665.31</v>
      </c>
    </row>
    <row r="794" spans="1:4" outlineLevel="1" x14ac:dyDescent="0.2">
      <c r="A794" s="6" t="s">
        <v>1012</v>
      </c>
      <c r="C794" s="100">
        <v>1552.96</v>
      </c>
    </row>
    <row r="796" spans="1:4" x14ac:dyDescent="0.2">
      <c r="B796" s="100">
        <f>+COUNT(B5:B794)</f>
        <v>38</v>
      </c>
      <c r="C796" s="100">
        <f>+COUNT(C5:C794)</f>
        <v>752</v>
      </c>
      <c r="D796" s="160">
        <f>+C796-B796</f>
        <v>714</v>
      </c>
    </row>
    <row r="799" spans="1:4" x14ac:dyDescent="0.2">
      <c r="A799" s="6" t="s">
        <v>203</v>
      </c>
    </row>
    <row r="802" spans="1:3" outlineLevel="1" x14ac:dyDescent="0.2">
      <c r="A802" s="6" t="s">
        <v>223</v>
      </c>
      <c r="B802" s="100">
        <v>1865.26</v>
      </c>
    </row>
    <row r="803" spans="1:3" outlineLevel="1" x14ac:dyDescent="0.2">
      <c r="A803" s="6" t="s">
        <v>224</v>
      </c>
      <c r="C803" s="100">
        <v>694.25</v>
      </c>
    </row>
    <row r="804" spans="1:3" outlineLevel="1" x14ac:dyDescent="0.2">
      <c r="A804" s="6" t="s">
        <v>225</v>
      </c>
      <c r="C804" s="100">
        <v>1011.4</v>
      </c>
    </row>
    <row r="805" spans="1:3" outlineLevel="1" x14ac:dyDescent="0.2">
      <c r="A805" s="6" t="s">
        <v>226</v>
      </c>
      <c r="C805" s="100">
        <v>678.98</v>
      </c>
    </row>
    <row r="806" spans="1:3" outlineLevel="1" x14ac:dyDescent="0.2">
      <c r="A806" s="6" t="s">
        <v>227</v>
      </c>
      <c r="C806" s="100">
        <v>392.79</v>
      </c>
    </row>
    <row r="807" spans="1:3" outlineLevel="1" x14ac:dyDescent="0.2">
      <c r="A807" s="6" t="s">
        <v>228</v>
      </c>
      <c r="C807" s="100">
        <v>1341.52</v>
      </c>
    </row>
    <row r="808" spans="1:3" outlineLevel="1" x14ac:dyDescent="0.2">
      <c r="A808" s="6" t="s">
        <v>229</v>
      </c>
      <c r="C808" s="100">
        <v>336.45</v>
      </c>
    </row>
    <row r="809" spans="1:3" outlineLevel="1" x14ac:dyDescent="0.2">
      <c r="A809" s="6" t="s">
        <v>230</v>
      </c>
      <c r="C809" s="100">
        <v>392.79</v>
      </c>
    </row>
    <row r="810" spans="1:3" outlineLevel="1" x14ac:dyDescent="0.2">
      <c r="A810" s="6" t="s">
        <v>231</v>
      </c>
      <c r="C810" s="100">
        <v>336.45</v>
      </c>
    </row>
    <row r="811" spans="1:3" outlineLevel="1" x14ac:dyDescent="0.2">
      <c r="A811" s="6" t="s">
        <v>232</v>
      </c>
      <c r="C811" s="100">
        <v>1341.61</v>
      </c>
    </row>
    <row r="812" spans="1:3" outlineLevel="1" x14ac:dyDescent="0.2">
      <c r="A812" s="6" t="s">
        <v>233</v>
      </c>
      <c r="C812" s="100">
        <v>392.79</v>
      </c>
    </row>
    <row r="813" spans="1:3" outlineLevel="1" x14ac:dyDescent="0.2">
      <c r="A813" s="6" t="s">
        <v>234</v>
      </c>
      <c r="C813" s="100">
        <v>1865.26</v>
      </c>
    </row>
    <row r="814" spans="1:3" outlineLevel="1" x14ac:dyDescent="0.2">
      <c r="A814" s="6" t="s">
        <v>235</v>
      </c>
      <c r="C814" s="100">
        <v>454.65</v>
      </c>
    </row>
    <row r="815" spans="1:3" outlineLevel="1" x14ac:dyDescent="0.2">
      <c r="A815" s="6" t="s">
        <v>236</v>
      </c>
      <c r="C815" s="100">
        <v>336.45</v>
      </c>
    </row>
    <row r="816" spans="1:3" outlineLevel="1" x14ac:dyDescent="0.2">
      <c r="A816" s="6" t="s">
        <v>237</v>
      </c>
      <c r="C816" s="100">
        <v>336.45</v>
      </c>
    </row>
    <row r="817" spans="1:3" outlineLevel="1" x14ac:dyDescent="0.2">
      <c r="A817" s="6" t="s">
        <v>238</v>
      </c>
      <c r="C817" s="100">
        <v>1027.06</v>
      </c>
    </row>
    <row r="818" spans="1:3" outlineLevel="1" x14ac:dyDescent="0.2">
      <c r="A818" s="6" t="s">
        <v>239</v>
      </c>
      <c r="C818" s="100">
        <v>1027.06</v>
      </c>
    </row>
    <row r="819" spans="1:3" outlineLevel="1" x14ac:dyDescent="0.2">
      <c r="A819" s="6" t="s">
        <v>240</v>
      </c>
      <c r="C819" s="100">
        <v>796.26</v>
      </c>
    </row>
    <row r="820" spans="1:3" outlineLevel="1" x14ac:dyDescent="0.2">
      <c r="A820" s="6" t="s">
        <v>241</v>
      </c>
      <c r="C820" s="100">
        <v>1390.64</v>
      </c>
    </row>
    <row r="821" spans="1:3" outlineLevel="1" x14ac:dyDescent="0.2">
      <c r="A821" s="6" t="s">
        <v>242</v>
      </c>
      <c r="C821" s="100">
        <v>1056.69</v>
      </c>
    </row>
    <row r="822" spans="1:3" outlineLevel="1" x14ac:dyDescent="0.2">
      <c r="A822" s="6" t="s">
        <v>243</v>
      </c>
      <c r="C822" s="100">
        <v>794.3</v>
      </c>
    </row>
    <row r="823" spans="1:3" outlineLevel="1" x14ac:dyDescent="0.2">
      <c r="A823" s="6" t="s">
        <v>244</v>
      </c>
      <c r="C823" s="100">
        <v>694.25</v>
      </c>
    </row>
    <row r="824" spans="1:3" outlineLevel="1" x14ac:dyDescent="0.2">
      <c r="A824" s="6" t="s">
        <v>245</v>
      </c>
      <c r="C824" s="100">
        <v>632.39</v>
      </c>
    </row>
    <row r="825" spans="1:3" outlineLevel="1" x14ac:dyDescent="0.2">
      <c r="A825" s="6" t="s">
        <v>246</v>
      </c>
      <c r="C825" s="100">
        <v>1634.02</v>
      </c>
    </row>
    <row r="826" spans="1:3" outlineLevel="1" x14ac:dyDescent="0.2">
      <c r="A826" s="6" t="s">
        <v>247</v>
      </c>
      <c r="C826" s="100">
        <v>927.9</v>
      </c>
    </row>
    <row r="827" spans="1:3" outlineLevel="1" x14ac:dyDescent="0.2">
      <c r="A827" s="6" t="s">
        <v>1013</v>
      </c>
      <c r="C827" s="100">
        <v>301.72000000000003</v>
      </c>
    </row>
    <row r="828" spans="1:3" outlineLevel="1" x14ac:dyDescent="0.2">
      <c r="A828" s="6" t="s">
        <v>248</v>
      </c>
      <c r="C828" s="100">
        <v>623.30999999999995</v>
      </c>
    </row>
    <row r="829" spans="1:3" outlineLevel="1" x14ac:dyDescent="0.2">
      <c r="A829" s="6" t="s">
        <v>249</v>
      </c>
      <c r="C829" s="100">
        <v>1007.96</v>
      </c>
    </row>
    <row r="830" spans="1:3" outlineLevel="1" x14ac:dyDescent="0.2">
      <c r="A830" s="6" t="s">
        <v>250</v>
      </c>
      <c r="C830" s="100">
        <v>336.45</v>
      </c>
    </row>
    <row r="831" spans="1:3" outlineLevel="1" x14ac:dyDescent="0.2">
      <c r="A831" s="6" t="s">
        <v>251</v>
      </c>
      <c r="C831" s="100">
        <v>2552.9</v>
      </c>
    </row>
    <row r="832" spans="1:3" outlineLevel="1" x14ac:dyDescent="0.2">
      <c r="A832" s="6" t="s">
        <v>252</v>
      </c>
      <c r="C832" s="100">
        <v>576.04999999999995</v>
      </c>
    </row>
    <row r="833" spans="1:3" outlineLevel="1" x14ac:dyDescent="0.2">
      <c r="A833" s="6" t="s">
        <v>253</v>
      </c>
      <c r="C833" s="100">
        <v>392.79</v>
      </c>
    </row>
    <row r="834" spans="1:3" outlineLevel="1" x14ac:dyDescent="0.2">
      <c r="A834" s="6" t="s">
        <v>254</v>
      </c>
      <c r="B834" s="100">
        <v>794.21</v>
      </c>
    </row>
    <row r="835" spans="1:3" outlineLevel="1" x14ac:dyDescent="0.2">
      <c r="A835" s="6" t="s">
        <v>255</v>
      </c>
      <c r="B835" s="100">
        <v>2784.24</v>
      </c>
    </row>
    <row r="836" spans="1:3" outlineLevel="1" x14ac:dyDescent="0.2">
      <c r="A836" s="6" t="s">
        <v>256</v>
      </c>
      <c r="B836" s="100">
        <v>454.65</v>
      </c>
    </row>
    <row r="837" spans="1:3" outlineLevel="1" x14ac:dyDescent="0.2">
      <c r="A837" s="6" t="s">
        <v>257</v>
      </c>
      <c r="C837" s="100">
        <v>794.21</v>
      </c>
    </row>
    <row r="838" spans="1:3" outlineLevel="1" x14ac:dyDescent="0.2">
      <c r="A838" s="6" t="s">
        <v>258</v>
      </c>
      <c r="C838" s="100">
        <v>1027.06</v>
      </c>
    </row>
    <row r="839" spans="1:3" outlineLevel="1" x14ac:dyDescent="0.2">
      <c r="A839" s="6" t="s">
        <v>259</v>
      </c>
      <c r="C839" s="100">
        <v>949.63</v>
      </c>
    </row>
    <row r="840" spans="1:3" outlineLevel="1" x14ac:dyDescent="0.2">
      <c r="A840" s="6" t="s">
        <v>260</v>
      </c>
      <c r="C840" s="100">
        <v>336.45</v>
      </c>
    </row>
    <row r="841" spans="1:3" outlineLevel="1" x14ac:dyDescent="0.2">
      <c r="A841" s="6" t="s">
        <v>261</v>
      </c>
      <c r="C841" s="100">
        <v>454.65</v>
      </c>
    </row>
    <row r="842" spans="1:3" outlineLevel="1" x14ac:dyDescent="0.2">
      <c r="A842" s="6" t="s">
        <v>262</v>
      </c>
      <c r="C842" s="100">
        <v>1724.14</v>
      </c>
    </row>
    <row r="843" spans="1:3" outlineLevel="1" x14ac:dyDescent="0.2">
      <c r="A843" s="6" t="s">
        <v>263</v>
      </c>
      <c r="C843" s="100">
        <v>392.79</v>
      </c>
    </row>
    <row r="844" spans="1:3" outlineLevel="1" x14ac:dyDescent="0.2">
      <c r="A844" s="6" t="s">
        <v>264</v>
      </c>
      <c r="C844" s="100">
        <v>454.65</v>
      </c>
    </row>
    <row r="845" spans="1:3" outlineLevel="1" x14ac:dyDescent="0.2">
      <c r="A845" s="6" t="s">
        <v>265</v>
      </c>
      <c r="C845" s="100">
        <v>794.3</v>
      </c>
    </row>
    <row r="846" spans="1:3" outlineLevel="1" x14ac:dyDescent="0.2">
      <c r="A846" s="6" t="s">
        <v>266</v>
      </c>
      <c r="C846" s="100">
        <v>878.03</v>
      </c>
    </row>
    <row r="847" spans="1:3" outlineLevel="1" x14ac:dyDescent="0.2">
      <c r="A847" s="6" t="s">
        <v>267</v>
      </c>
      <c r="C847" s="100">
        <v>1419.1</v>
      </c>
    </row>
    <row r="848" spans="1:3" outlineLevel="1" x14ac:dyDescent="0.2">
      <c r="A848" s="6" t="s">
        <v>268</v>
      </c>
      <c r="C848" s="100">
        <v>970.72</v>
      </c>
    </row>
    <row r="849" spans="1:3" outlineLevel="1" x14ac:dyDescent="0.2">
      <c r="A849" s="6" t="s">
        <v>269</v>
      </c>
      <c r="C849" s="100">
        <v>398.31</v>
      </c>
    </row>
    <row r="850" spans="1:3" outlineLevel="1" x14ac:dyDescent="0.2">
      <c r="A850" s="6" t="s">
        <v>270</v>
      </c>
      <c r="C850" s="100">
        <v>637.91</v>
      </c>
    </row>
    <row r="851" spans="1:3" outlineLevel="1" x14ac:dyDescent="0.2">
      <c r="A851" s="6" t="s">
        <v>271</v>
      </c>
      <c r="C851" s="100">
        <v>576.04999999999995</v>
      </c>
    </row>
    <row r="852" spans="1:3" outlineLevel="1" x14ac:dyDescent="0.2">
      <c r="A852" s="6" t="s">
        <v>272</v>
      </c>
      <c r="C852" s="100">
        <v>866.04</v>
      </c>
    </row>
    <row r="853" spans="1:3" outlineLevel="1" x14ac:dyDescent="0.2">
      <c r="A853" s="6" t="s">
        <v>273</v>
      </c>
      <c r="C853" s="100">
        <v>885.63</v>
      </c>
    </row>
    <row r="854" spans="1:3" outlineLevel="1" x14ac:dyDescent="0.2">
      <c r="A854" s="6" t="s">
        <v>274</v>
      </c>
      <c r="C854" s="100">
        <v>694.25</v>
      </c>
    </row>
    <row r="855" spans="1:3" outlineLevel="1" x14ac:dyDescent="0.2">
      <c r="A855" s="6" t="s">
        <v>275</v>
      </c>
      <c r="C855" s="100">
        <v>2784.24</v>
      </c>
    </row>
    <row r="856" spans="1:3" outlineLevel="1" x14ac:dyDescent="0.2">
      <c r="A856" s="6" t="s">
        <v>276</v>
      </c>
      <c r="C856" s="100">
        <v>1013.1</v>
      </c>
    </row>
    <row r="857" spans="1:3" outlineLevel="1" x14ac:dyDescent="0.2">
      <c r="A857" s="6" t="s">
        <v>277</v>
      </c>
      <c r="C857" s="100">
        <v>694.25</v>
      </c>
    </row>
    <row r="858" spans="1:3" outlineLevel="1" x14ac:dyDescent="0.2">
      <c r="A858" s="6" t="s">
        <v>278</v>
      </c>
      <c r="C858" s="100">
        <v>694.25</v>
      </c>
    </row>
    <row r="859" spans="1:3" outlineLevel="1" x14ac:dyDescent="0.2">
      <c r="A859" s="6" t="s">
        <v>279</v>
      </c>
      <c r="C859" s="100">
        <v>1293.18</v>
      </c>
    </row>
    <row r="860" spans="1:3" outlineLevel="1" x14ac:dyDescent="0.2">
      <c r="A860" s="6" t="s">
        <v>280</v>
      </c>
      <c r="C860" s="100">
        <v>632.39</v>
      </c>
    </row>
    <row r="861" spans="1:3" outlineLevel="1" x14ac:dyDescent="0.2">
      <c r="A861" s="6" t="s">
        <v>281</v>
      </c>
      <c r="C861" s="100">
        <v>637.91</v>
      </c>
    </row>
    <row r="862" spans="1:3" outlineLevel="1" x14ac:dyDescent="0.2">
      <c r="A862" s="6" t="s">
        <v>282</v>
      </c>
      <c r="C862" s="100">
        <v>3151.41</v>
      </c>
    </row>
    <row r="863" spans="1:3" outlineLevel="1" x14ac:dyDescent="0.2">
      <c r="A863" s="6" t="s">
        <v>283</v>
      </c>
      <c r="C863" s="100">
        <v>2784.24</v>
      </c>
    </row>
    <row r="864" spans="1:3" outlineLevel="1" x14ac:dyDescent="0.2">
      <c r="A864" s="6" t="s">
        <v>284</v>
      </c>
      <c r="C864" s="100">
        <v>1243.25</v>
      </c>
    </row>
    <row r="865" spans="1:3" outlineLevel="1" x14ac:dyDescent="0.2">
      <c r="A865" s="6" t="s">
        <v>285</v>
      </c>
      <c r="C865" s="100">
        <v>1118.55</v>
      </c>
    </row>
    <row r="866" spans="1:3" outlineLevel="1" x14ac:dyDescent="0.2">
      <c r="A866" s="6" t="s">
        <v>286</v>
      </c>
      <c r="C866" s="100">
        <v>2288.39</v>
      </c>
    </row>
    <row r="867" spans="1:3" outlineLevel="1" x14ac:dyDescent="0.2">
      <c r="A867" s="6" t="s">
        <v>287</v>
      </c>
      <c r="C867" s="100">
        <v>2490.1799999999998</v>
      </c>
    </row>
    <row r="868" spans="1:3" outlineLevel="1" x14ac:dyDescent="0.2">
      <c r="A868" s="6" t="s">
        <v>288</v>
      </c>
      <c r="C868" s="100">
        <v>915.82</v>
      </c>
    </row>
    <row r="869" spans="1:3" outlineLevel="1" x14ac:dyDescent="0.2">
      <c r="A869" s="6" t="s">
        <v>289</v>
      </c>
      <c r="C869" s="100">
        <v>632.39</v>
      </c>
    </row>
    <row r="870" spans="1:3" outlineLevel="1" x14ac:dyDescent="0.2">
      <c r="A870" s="6" t="s">
        <v>290</v>
      </c>
      <c r="C870" s="100">
        <v>454.65</v>
      </c>
    </row>
    <row r="871" spans="1:3" outlineLevel="1" x14ac:dyDescent="0.2">
      <c r="A871" s="6" t="s">
        <v>291</v>
      </c>
      <c r="C871" s="100">
        <v>392.79</v>
      </c>
    </row>
    <row r="872" spans="1:3" outlineLevel="1" x14ac:dyDescent="0.2">
      <c r="A872" s="6" t="s">
        <v>292</v>
      </c>
      <c r="C872" s="100">
        <v>996.38</v>
      </c>
    </row>
    <row r="873" spans="1:3" outlineLevel="1" x14ac:dyDescent="0.2">
      <c r="A873" s="6" t="s">
        <v>293</v>
      </c>
      <c r="C873" s="100">
        <v>336.45</v>
      </c>
    </row>
    <row r="874" spans="1:3" outlineLevel="1" x14ac:dyDescent="0.2">
      <c r="A874" s="6" t="s">
        <v>295</v>
      </c>
      <c r="C874" s="100">
        <v>454.65</v>
      </c>
    </row>
    <row r="875" spans="1:3" outlineLevel="1" x14ac:dyDescent="0.2">
      <c r="A875" s="6" t="s">
        <v>296</v>
      </c>
      <c r="C875" s="100">
        <v>922.38</v>
      </c>
    </row>
    <row r="876" spans="1:3" outlineLevel="1" x14ac:dyDescent="0.2">
      <c r="A876" s="6" t="s">
        <v>297</v>
      </c>
      <c r="C876" s="100">
        <v>398.31</v>
      </c>
    </row>
    <row r="877" spans="1:3" outlineLevel="1" x14ac:dyDescent="0.2">
      <c r="A877" s="6" t="s">
        <v>298</v>
      </c>
      <c r="C877" s="100">
        <v>794.3</v>
      </c>
    </row>
    <row r="878" spans="1:3" outlineLevel="1" x14ac:dyDescent="0.2">
      <c r="A878" s="6" t="s">
        <v>299</v>
      </c>
      <c r="C878" s="100">
        <v>2301.17</v>
      </c>
    </row>
    <row r="879" spans="1:3" outlineLevel="1" x14ac:dyDescent="0.2">
      <c r="A879" s="6" t="s">
        <v>300</v>
      </c>
      <c r="C879" s="100">
        <v>1203.3900000000001</v>
      </c>
    </row>
    <row r="880" spans="1:3" outlineLevel="1" x14ac:dyDescent="0.2">
      <c r="A880" s="6" t="s">
        <v>301</v>
      </c>
      <c r="C880" s="100">
        <v>2898.41</v>
      </c>
    </row>
    <row r="881" spans="1:3" outlineLevel="1" x14ac:dyDescent="0.2">
      <c r="A881" s="6" t="s">
        <v>302</v>
      </c>
      <c r="C881" s="100">
        <v>922.38</v>
      </c>
    </row>
    <row r="882" spans="1:3" outlineLevel="1" x14ac:dyDescent="0.2">
      <c r="A882" s="6" t="s">
        <v>303</v>
      </c>
      <c r="C882" s="100">
        <v>1379.76</v>
      </c>
    </row>
    <row r="883" spans="1:3" outlineLevel="1" x14ac:dyDescent="0.2">
      <c r="A883" s="6" t="s">
        <v>304</v>
      </c>
      <c r="B883" s="100">
        <v>756.11</v>
      </c>
    </row>
    <row r="884" spans="1:3" outlineLevel="1" x14ac:dyDescent="0.2">
      <c r="A884" s="6" t="s">
        <v>305</v>
      </c>
      <c r="C884" s="100">
        <v>922.38</v>
      </c>
    </row>
    <row r="885" spans="1:3" outlineLevel="1" x14ac:dyDescent="0.2">
      <c r="A885" s="6" t="s">
        <v>306</v>
      </c>
      <c r="C885" s="100">
        <v>454.65</v>
      </c>
    </row>
    <row r="886" spans="1:3" outlineLevel="1" x14ac:dyDescent="0.2">
      <c r="A886" s="6" t="s">
        <v>307</v>
      </c>
      <c r="C886" s="100">
        <v>632.39</v>
      </c>
    </row>
    <row r="887" spans="1:3" outlineLevel="1" x14ac:dyDescent="0.2">
      <c r="A887" s="6" t="s">
        <v>308</v>
      </c>
      <c r="C887" s="100">
        <v>965.2</v>
      </c>
    </row>
    <row r="888" spans="1:3" outlineLevel="1" x14ac:dyDescent="0.2">
      <c r="A888" s="6" t="s">
        <v>309</v>
      </c>
      <c r="C888" s="100">
        <v>454.65</v>
      </c>
    </row>
    <row r="889" spans="1:3" outlineLevel="1" x14ac:dyDescent="0.2">
      <c r="A889" s="6" t="s">
        <v>310</v>
      </c>
      <c r="C889" s="100">
        <v>1118.55</v>
      </c>
    </row>
    <row r="890" spans="1:3" outlineLevel="1" x14ac:dyDescent="0.2">
      <c r="A890" s="6" t="s">
        <v>311</v>
      </c>
      <c r="C890" s="100">
        <v>1791.66</v>
      </c>
    </row>
    <row r="891" spans="1:3" outlineLevel="1" x14ac:dyDescent="0.2">
      <c r="A891" s="6" t="s">
        <v>313</v>
      </c>
      <c r="C891" s="100">
        <v>454.65</v>
      </c>
    </row>
    <row r="892" spans="1:3" outlineLevel="1" x14ac:dyDescent="0.2">
      <c r="A892" s="6" t="s">
        <v>314</v>
      </c>
      <c r="C892" s="100">
        <v>392.79</v>
      </c>
    </row>
    <row r="893" spans="1:3" outlineLevel="1" x14ac:dyDescent="0.2">
      <c r="A893" s="6" t="s">
        <v>316</v>
      </c>
      <c r="C893" s="100">
        <v>392.79</v>
      </c>
    </row>
    <row r="894" spans="1:3" outlineLevel="1" x14ac:dyDescent="0.2">
      <c r="A894" s="6" t="s">
        <v>317</v>
      </c>
      <c r="C894" s="100">
        <v>398.31</v>
      </c>
    </row>
    <row r="895" spans="1:3" outlineLevel="1" x14ac:dyDescent="0.2">
      <c r="A895" s="6" t="s">
        <v>318</v>
      </c>
      <c r="C895" s="100">
        <v>392.79</v>
      </c>
    </row>
    <row r="896" spans="1:3" outlineLevel="1" x14ac:dyDescent="0.2">
      <c r="A896" s="6" t="s">
        <v>319</v>
      </c>
      <c r="C896" s="100">
        <v>632.39</v>
      </c>
    </row>
    <row r="897" spans="1:3" outlineLevel="1" x14ac:dyDescent="0.2">
      <c r="A897" s="6" t="s">
        <v>320</v>
      </c>
      <c r="C897" s="100">
        <v>392.79</v>
      </c>
    </row>
    <row r="898" spans="1:3" outlineLevel="1" x14ac:dyDescent="0.2">
      <c r="A898" s="6" t="s">
        <v>321</v>
      </c>
      <c r="C898" s="100">
        <v>336.45</v>
      </c>
    </row>
    <row r="899" spans="1:3" outlineLevel="1" x14ac:dyDescent="0.2">
      <c r="A899" s="6" t="s">
        <v>322</v>
      </c>
      <c r="C899" s="100">
        <v>794.3</v>
      </c>
    </row>
    <row r="900" spans="1:3" outlineLevel="1" x14ac:dyDescent="0.2">
      <c r="A900" s="6" t="s">
        <v>323</v>
      </c>
      <c r="C900" s="100">
        <v>658.1</v>
      </c>
    </row>
    <row r="901" spans="1:3" outlineLevel="1" x14ac:dyDescent="0.2">
      <c r="A901" s="6" t="s">
        <v>324</v>
      </c>
      <c r="C901" s="100">
        <v>756.11</v>
      </c>
    </row>
    <row r="902" spans="1:3" outlineLevel="1" x14ac:dyDescent="0.2">
      <c r="A902" s="6" t="s">
        <v>325</v>
      </c>
      <c r="C902" s="100">
        <v>756.11</v>
      </c>
    </row>
    <row r="903" spans="1:3" outlineLevel="1" x14ac:dyDescent="0.2">
      <c r="A903" s="6" t="s">
        <v>326</v>
      </c>
      <c r="C903" s="100">
        <v>794.3</v>
      </c>
    </row>
    <row r="904" spans="1:3" outlineLevel="1" x14ac:dyDescent="0.2">
      <c r="A904" s="6" t="s">
        <v>327</v>
      </c>
      <c r="C904" s="100">
        <v>964.45</v>
      </c>
    </row>
    <row r="905" spans="1:3" outlineLevel="1" x14ac:dyDescent="0.2">
      <c r="A905" s="6" t="s">
        <v>328</v>
      </c>
      <c r="C905" s="100">
        <v>1625.88</v>
      </c>
    </row>
    <row r="906" spans="1:3" outlineLevel="1" x14ac:dyDescent="0.2">
      <c r="A906" s="6" t="s">
        <v>330</v>
      </c>
      <c r="C906" s="100">
        <v>1753.8</v>
      </c>
    </row>
    <row r="907" spans="1:3" outlineLevel="1" x14ac:dyDescent="0.2">
      <c r="A907" s="6" t="s">
        <v>331</v>
      </c>
      <c r="C907" s="100">
        <v>1606.92</v>
      </c>
    </row>
    <row r="908" spans="1:3" outlineLevel="1" x14ac:dyDescent="0.2">
      <c r="A908" s="6" t="s">
        <v>333</v>
      </c>
      <c r="C908" s="100">
        <v>637.91</v>
      </c>
    </row>
    <row r="909" spans="1:3" outlineLevel="1" x14ac:dyDescent="0.2">
      <c r="A909" s="6" t="s">
        <v>334</v>
      </c>
      <c r="C909" s="100">
        <v>1007.96</v>
      </c>
    </row>
    <row r="910" spans="1:3" outlineLevel="1" x14ac:dyDescent="0.2">
      <c r="A910" s="6" t="s">
        <v>335</v>
      </c>
      <c r="C910" s="100">
        <v>632.39</v>
      </c>
    </row>
    <row r="911" spans="1:3" outlineLevel="1" x14ac:dyDescent="0.2">
      <c r="A911" s="6" t="s">
        <v>336</v>
      </c>
      <c r="C911" s="100">
        <v>454.65</v>
      </c>
    </row>
    <row r="912" spans="1:3" outlineLevel="1" x14ac:dyDescent="0.2">
      <c r="A912" s="6" t="s">
        <v>339</v>
      </c>
      <c r="C912" s="100">
        <v>718.01</v>
      </c>
    </row>
    <row r="913" spans="1:3" outlineLevel="1" x14ac:dyDescent="0.2">
      <c r="A913" s="6" t="s">
        <v>340</v>
      </c>
      <c r="C913" s="100">
        <v>454.65</v>
      </c>
    </row>
    <row r="914" spans="1:3" outlineLevel="1" x14ac:dyDescent="0.2">
      <c r="A914" s="6" t="s">
        <v>341</v>
      </c>
      <c r="C914" s="100">
        <v>336.45</v>
      </c>
    </row>
    <row r="915" spans="1:3" outlineLevel="1" x14ac:dyDescent="0.2">
      <c r="A915" s="6" t="s">
        <v>342</v>
      </c>
      <c r="C915" s="100">
        <v>1234.53</v>
      </c>
    </row>
    <row r="916" spans="1:3" outlineLevel="1" x14ac:dyDescent="0.2">
      <c r="A916" s="6" t="s">
        <v>343</v>
      </c>
      <c r="C916" s="100">
        <v>965.2</v>
      </c>
    </row>
    <row r="917" spans="1:3" outlineLevel="1" x14ac:dyDescent="0.2">
      <c r="A917" s="6" t="s">
        <v>344</v>
      </c>
      <c r="C917" s="100">
        <v>694.51</v>
      </c>
    </row>
    <row r="918" spans="1:3" outlineLevel="1" x14ac:dyDescent="0.2">
      <c r="A918" s="6" t="s">
        <v>345</v>
      </c>
      <c r="C918" s="100">
        <v>576.04999999999995</v>
      </c>
    </row>
    <row r="919" spans="1:3" outlineLevel="1" x14ac:dyDescent="0.2">
      <c r="A919" s="6" t="s">
        <v>346</v>
      </c>
      <c r="C919" s="100">
        <v>398.31</v>
      </c>
    </row>
    <row r="920" spans="1:3" outlineLevel="1" x14ac:dyDescent="0.2">
      <c r="A920" s="6" t="s">
        <v>347</v>
      </c>
      <c r="C920" s="100">
        <v>336.45</v>
      </c>
    </row>
    <row r="921" spans="1:3" outlineLevel="1" x14ac:dyDescent="0.2">
      <c r="A921" s="6" t="s">
        <v>348</v>
      </c>
      <c r="C921" s="100">
        <v>454.65</v>
      </c>
    </row>
    <row r="922" spans="1:3" outlineLevel="1" x14ac:dyDescent="0.2">
      <c r="A922" s="6" t="s">
        <v>349</v>
      </c>
      <c r="C922" s="100">
        <v>398.31</v>
      </c>
    </row>
    <row r="923" spans="1:3" outlineLevel="1" x14ac:dyDescent="0.2">
      <c r="A923" s="6" t="s">
        <v>350</v>
      </c>
      <c r="C923" s="100">
        <v>1667.89</v>
      </c>
    </row>
    <row r="924" spans="1:3" outlineLevel="1" x14ac:dyDescent="0.2">
      <c r="A924" s="6" t="s">
        <v>351</v>
      </c>
      <c r="C924" s="100">
        <v>454.65</v>
      </c>
    </row>
    <row r="925" spans="1:3" outlineLevel="1" x14ac:dyDescent="0.2">
      <c r="A925" s="6" t="s">
        <v>353</v>
      </c>
      <c r="C925" s="100">
        <v>454.65</v>
      </c>
    </row>
    <row r="926" spans="1:3" outlineLevel="1" x14ac:dyDescent="0.2">
      <c r="A926" s="6" t="s">
        <v>354</v>
      </c>
      <c r="C926" s="100">
        <v>917.53</v>
      </c>
    </row>
    <row r="927" spans="1:3" outlineLevel="1" x14ac:dyDescent="0.2">
      <c r="A927" s="6" t="s">
        <v>355</v>
      </c>
      <c r="C927" s="100">
        <v>637.91</v>
      </c>
    </row>
    <row r="928" spans="1:3" outlineLevel="1" x14ac:dyDescent="0.2">
      <c r="A928" s="6" t="s">
        <v>357</v>
      </c>
      <c r="C928" s="100">
        <v>1022.36</v>
      </c>
    </row>
    <row r="929" spans="1:3" outlineLevel="1" x14ac:dyDescent="0.2">
      <c r="A929" s="6" t="s">
        <v>359</v>
      </c>
      <c r="C929" s="100">
        <v>454.65</v>
      </c>
    </row>
    <row r="930" spans="1:3" outlineLevel="1" x14ac:dyDescent="0.2">
      <c r="A930" s="6" t="s">
        <v>360</v>
      </c>
      <c r="C930" s="100">
        <v>5269.24</v>
      </c>
    </row>
    <row r="931" spans="1:3" outlineLevel="1" x14ac:dyDescent="0.2">
      <c r="A931" s="6" t="s">
        <v>361</v>
      </c>
      <c r="C931" s="100">
        <v>1552.37</v>
      </c>
    </row>
    <row r="932" spans="1:3" outlineLevel="1" x14ac:dyDescent="0.2">
      <c r="A932" s="6" t="s">
        <v>363</v>
      </c>
      <c r="C932" s="100">
        <v>398.31</v>
      </c>
    </row>
    <row r="933" spans="1:3" outlineLevel="1" x14ac:dyDescent="0.2">
      <c r="A933" s="6" t="s">
        <v>364</v>
      </c>
      <c r="C933" s="100">
        <v>392.79</v>
      </c>
    </row>
    <row r="934" spans="1:3" outlineLevel="1" x14ac:dyDescent="0.2">
      <c r="A934" s="6" t="s">
        <v>365</v>
      </c>
      <c r="C934" s="100">
        <v>336.45</v>
      </c>
    </row>
    <row r="935" spans="1:3" outlineLevel="1" x14ac:dyDescent="0.2">
      <c r="A935" s="6" t="s">
        <v>366</v>
      </c>
      <c r="C935" s="100">
        <v>793.75</v>
      </c>
    </row>
    <row r="936" spans="1:3" outlineLevel="1" x14ac:dyDescent="0.2">
      <c r="A936" s="6" t="s">
        <v>367</v>
      </c>
      <c r="C936" s="100">
        <v>454.65</v>
      </c>
    </row>
    <row r="937" spans="1:3" outlineLevel="1" x14ac:dyDescent="0.2">
      <c r="A937" s="6" t="s">
        <v>368</v>
      </c>
      <c r="C937" s="100">
        <v>392.79</v>
      </c>
    </row>
    <row r="938" spans="1:3" outlineLevel="1" x14ac:dyDescent="0.2">
      <c r="A938" s="6" t="s">
        <v>369</v>
      </c>
      <c r="C938" s="100">
        <v>576.04999999999995</v>
      </c>
    </row>
    <row r="939" spans="1:3" outlineLevel="1" x14ac:dyDescent="0.2">
      <c r="A939" s="6" t="s">
        <v>370</v>
      </c>
      <c r="C939" s="100">
        <v>1464.29</v>
      </c>
    </row>
    <row r="940" spans="1:3" outlineLevel="1" x14ac:dyDescent="0.2">
      <c r="A940" s="6" t="s">
        <v>371</v>
      </c>
      <c r="C940" s="100">
        <v>336.45</v>
      </c>
    </row>
    <row r="941" spans="1:3" outlineLevel="1" x14ac:dyDescent="0.2">
      <c r="A941" s="6" t="s">
        <v>372</v>
      </c>
      <c r="C941" s="100">
        <v>454.65</v>
      </c>
    </row>
    <row r="942" spans="1:3" outlineLevel="1" x14ac:dyDescent="0.2">
      <c r="A942" s="6" t="s">
        <v>373</v>
      </c>
      <c r="C942" s="100">
        <v>583.91999999999996</v>
      </c>
    </row>
    <row r="943" spans="1:3" outlineLevel="1" x14ac:dyDescent="0.2">
      <c r="A943" s="6" t="s">
        <v>374</v>
      </c>
      <c r="C943" s="100">
        <v>1007.3</v>
      </c>
    </row>
    <row r="944" spans="1:3" outlineLevel="1" x14ac:dyDescent="0.2">
      <c r="A944" s="6" t="s">
        <v>375</v>
      </c>
      <c r="C944" s="100">
        <v>392.79</v>
      </c>
    </row>
    <row r="945" spans="1:3" outlineLevel="1" x14ac:dyDescent="0.2">
      <c r="A945" s="6" t="s">
        <v>376</v>
      </c>
      <c r="C945" s="100">
        <v>1630.85</v>
      </c>
    </row>
    <row r="946" spans="1:3" outlineLevel="1" x14ac:dyDescent="0.2">
      <c r="A946" s="6" t="s">
        <v>377</v>
      </c>
      <c r="C946" s="100">
        <v>794.3</v>
      </c>
    </row>
    <row r="947" spans="1:3" outlineLevel="1" x14ac:dyDescent="0.2">
      <c r="A947" s="6" t="s">
        <v>378</v>
      </c>
      <c r="C947" s="100">
        <v>140.59</v>
      </c>
    </row>
    <row r="948" spans="1:3" outlineLevel="1" x14ac:dyDescent="0.2">
      <c r="A948" s="6" t="s">
        <v>379</v>
      </c>
      <c r="C948" s="100">
        <v>336.45</v>
      </c>
    </row>
    <row r="949" spans="1:3" outlineLevel="1" x14ac:dyDescent="0.2">
      <c r="A949" s="6" t="s">
        <v>380</v>
      </c>
      <c r="C949" s="100">
        <v>374.97</v>
      </c>
    </row>
    <row r="950" spans="1:3" outlineLevel="1" x14ac:dyDescent="0.2">
      <c r="A950" s="6" t="s">
        <v>381</v>
      </c>
      <c r="B950" s="100">
        <v>964.45</v>
      </c>
    </row>
    <row r="951" spans="1:3" outlineLevel="1" x14ac:dyDescent="0.2">
      <c r="A951" s="6" t="s">
        <v>382</v>
      </c>
      <c r="B951" s="100">
        <v>454.65</v>
      </c>
    </row>
    <row r="952" spans="1:3" outlineLevel="1" x14ac:dyDescent="0.2">
      <c r="A952" s="6" t="s">
        <v>383</v>
      </c>
      <c r="C952" s="100">
        <v>794.3</v>
      </c>
    </row>
    <row r="953" spans="1:3" outlineLevel="1" x14ac:dyDescent="0.2">
      <c r="A953" s="6" t="s">
        <v>384</v>
      </c>
      <c r="C953" s="100">
        <v>964.45</v>
      </c>
    </row>
    <row r="954" spans="1:3" outlineLevel="1" x14ac:dyDescent="0.2">
      <c r="A954" s="6" t="s">
        <v>385</v>
      </c>
      <c r="C954" s="100">
        <v>720.53</v>
      </c>
    </row>
    <row r="955" spans="1:3" outlineLevel="1" x14ac:dyDescent="0.2">
      <c r="A955" s="6" t="s">
        <v>386</v>
      </c>
      <c r="C955" s="100">
        <v>454.65</v>
      </c>
    </row>
    <row r="956" spans="1:3" outlineLevel="1" x14ac:dyDescent="0.2">
      <c r="A956" s="6" t="s">
        <v>387</v>
      </c>
      <c r="C956" s="100">
        <v>694.25</v>
      </c>
    </row>
    <row r="957" spans="1:3" outlineLevel="1" x14ac:dyDescent="0.2">
      <c r="A957" s="6" t="s">
        <v>388</v>
      </c>
      <c r="C957" s="100">
        <v>454.65</v>
      </c>
    </row>
    <row r="958" spans="1:3" outlineLevel="1" x14ac:dyDescent="0.2">
      <c r="A958" s="6" t="s">
        <v>389</v>
      </c>
      <c r="C958" s="100">
        <v>369.45</v>
      </c>
    </row>
    <row r="959" spans="1:3" outlineLevel="1" x14ac:dyDescent="0.2">
      <c r="A959" s="6" t="s">
        <v>390</v>
      </c>
      <c r="C959" s="100">
        <v>1105.73</v>
      </c>
    </row>
    <row r="960" spans="1:3" outlineLevel="1" x14ac:dyDescent="0.2">
      <c r="A960" s="6" t="s">
        <v>391</v>
      </c>
      <c r="C960" s="100">
        <v>632.39</v>
      </c>
    </row>
    <row r="961" spans="1:3" outlineLevel="1" x14ac:dyDescent="0.2">
      <c r="A961" s="6" t="s">
        <v>392</v>
      </c>
      <c r="C961" s="100">
        <v>694.25</v>
      </c>
    </row>
    <row r="962" spans="1:3" outlineLevel="1" x14ac:dyDescent="0.2">
      <c r="A962" s="6" t="s">
        <v>393</v>
      </c>
      <c r="C962" s="100">
        <v>632.39</v>
      </c>
    </row>
    <row r="963" spans="1:3" outlineLevel="1" x14ac:dyDescent="0.2">
      <c r="A963" s="6" t="s">
        <v>394</v>
      </c>
      <c r="C963" s="100">
        <v>454.65</v>
      </c>
    </row>
    <row r="964" spans="1:3" outlineLevel="1" x14ac:dyDescent="0.2">
      <c r="A964" s="6" t="s">
        <v>395</v>
      </c>
      <c r="C964" s="100">
        <v>576.04999999999995</v>
      </c>
    </row>
    <row r="965" spans="1:3" outlineLevel="1" x14ac:dyDescent="0.2">
      <c r="A965" s="6" t="s">
        <v>396</v>
      </c>
      <c r="C965" s="100">
        <v>392.79</v>
      </c>
    </row>
    <row r="966" spans="1:3" outlineLevel="1" x14ac:dyDescent="0.2">
      <c r="A966" s="6" t="s">
        <v>1014</v>
      </c>
      <c r="C966" s="100">
        <v>2586.21</v>
      </c>
    </row>
    <row r="967" spans="1:3" outlineLevel="1" x14ac:dyDescent="0.2">
      <c r="A967" s="6" t="s">
        <v>397</v>
      </c>
      <c r="C967" s="100">
        <v>392.79</v>
      </c>
    </row>
    <row r="968" spans="1:3" outlineLevel="1" x14ac:dyDescent="0.2">
      <c r="A968" s="6" t="s">
        <v>398</v>
      </c>
      <c r="C968" s="100">
        <v>1865.63</v>
      </c>
    </row>
    <row r="969" spans="1:3" outlineLevel="1" x14ac:dyDescent="0.2">
      <c r="A969" s="6" t="s">
        <v>399</v>
      </c>
      <c r="C969" s="100">
        <v>856.3</v>
      </c>
    </row>
    <row r="970" spans="1:3" outlineLevel="1" x14ac:dyDescent="0.2">
      <c r="A970" s="6" t="s">
        <v>400</v>
      </c>
      <c r="C970" s="100">
        <v>2122.92</v>
      </c>
    </row>
    <row r="971" spans="1:3" outlineLevel="1" x14ac:dyDescent="0.2">
      <c r="A971" s="6" t="s">
        <v>401</v>
      </c>
      <c r="C971" s="100">
        <v>1246.05</v>
      </c>
    </row>
    <row r="972" spans="1:3" outlineLevel="1" x14ac:dyDescent="0.2">
      <c r="A972" s="6" t="s">
        <v>402</v>
      </c>
      <c r="C972" s="100">
        <v>632.39</v>
      </c>
    </row>
    <row r="973" spans="1:3" outlineLevel="1" x14ac:dyDescent="0.2">
      <c r="A973" s="6" t="s">
        <v>403</v>
      </c>
      <c r="C973" s="100">
        <v>454.65</v>
      </c>
    </row>
    <row r="974" spans="1:3" outlineLevel="1" x14ac:dyDescent="0.2">
      <c r="A974" s="6" t="s">
        <v>404</v>
      </c>
      <c r="C974" s="100">
        <v>1023.5</v>
      </c>
    </row>
    <row r="975" spans="1:3" outlineLevel="1" x14ac:dyDescent="0.2">
      <c r="A975" s="6" t="s">
        <v>405</v>
      </c>
      <c r="C975" s="100">
        <v>454.65</v>
      </c>
    </row>
    <row r="976" spans="1:3" outlineLevel="1" x14ac:dyDescent="0.2">
      <c r="A976" s="6" t="s">
        <v>406</v>
      </c>
      <c r="C976" s="100">
        <v>512.42999999999995</v>
      </c>
    </row>
    <row r="977" spans="1:3" outlineLevel="1" x14ac:dyDescent="0.2">
      <c r="A977" s="6" t="s">
        <v>407</v>
      </c>
      <c r="C977" s="100">
        <v>516.51</v>
      </c>
    </row>
    <row r="978" spans="1:3" outlineLevel="1" x14ac:dyDescent="0.2">
      <c r="A978" s="6" t="s">
        <v>408</v>
      </c>
      <c r="C978" s="100">
        <v>850.78</v>
      </c>
    </row>
    <row r="979" spans="1:3" outlineLevel="1" x14ac:dyDescent="0.2">
      <c r="A979" s="6" t="s">
        <v>409</v>
      </c>
      <c r="C979" s="100">
        <v>850.78</v>
      </c>
    </row>
    <row r="980" spans="1:3" outlineLevel="1" x14ac:dyDescent="0.2">
      <c r="A980" s="6" t="s">
        <v>410</v>
      </c>
      <c r="C980" s="100">
        <v>1148.46</v>
      </c>
    </row>
    <row r="981" spans="1:3" outlineLevel="1" x14ac:dyDescent="0.2">
      <c r="A981" s="6" t="s">
        <v>411</v>
      </c>
      <c r="C981" s="100">
        <v>723.81</v>
      </c>
    </row>
    <row r="982" spans="1:3" outlineLevel="1" x14ac:dyDescent="0.2">
      <c r="A982" s="6" t="s">
        <v>413</v>
      </c>
      <c r="B982" s="100">
        <v>454.65</v>
      </c>
    </row>
    <row r="983" spans="1:3" outlineLevel="1" x14ac:dyDescent="0.2">
      <c r="A983" s="6" t="s">
        <v>414</v>
      </c>
      <c r="C983" s="100">
        <v>1423.19</v>
      </c>
    </row>
    <row r="984" spans="1:3" outlineLevel="1" x14ac:dyDescent="0.2">
      <c r="A984" s="6" t="s">
        <v>415</v>
      </c>
      <c r="C984" s="100">
        <v>454.65</v>
      </c>
    </row>
    <row r="985" spans="1:3" outlineLevel="1" x14ac:dyDescent="0.2">
      <c r="A985" s="6" t="s">
        <v>417</v>
      </c>
      <c r="C985" s="100">
        <v>745.49</v>
      </c>
    </row>
    <row r="986" spans="1:3" outlineLevel="1" x14ac:dyDescent="0.2">
      <c r="A986" s="6" t="s">
        <v>418</v>
      </c>
      <c r="C986" s="100">
        <v>1037.42</v>
      </c>
    </row>
    <row r="987" spans="1:3" outlineLevel="1" x14ac:dyDescent="0.2">
      <c r="A987" s="6" t="s">
        <v>419</v>
      </c>
      <c r="C987" s="100">
        <v>336.45</v>
      </c>
    </row>
    <row r="988" spans="1:3" outlineLevel="1" x14ac:dyDescent="0.2">
      <c r="A988" s="6" t="s">
        <v>420</v>
      </c>
      <c r="C988" s="100">
        <v>400.04</v>
      </c>
    </row>
    <row r="989" spans="1:3" outlineLevel="1" x14ac:dyDescent="0.2">
      <c r="A989" s="6" t="s">
        <v>421</v>
      </c>
      <c r="C989" s="100">
        <v>1395.18</v>
      </c>
    </row>
    <row r="990" spans="1:3" outlineLevel="1" x14ac:dyDescent="0.2">
      <c r="A990" s="6" t="s">
        <v>422</v>
      </c>
      <c r="C990" s="100">
        <v>336.45</v>
      </c>
    </row>
    <row r="991" spans="1:3" outlineLevel="1" x14ac:dyDescent="0.2">
      <c r="A991" s="6" t="s">
        <v>423</v>
      </c>
      <c r="C991" s="100">
        <v>1984.38</v>
      </c>
    </row>
    <row r="992" spans="1:3" outlineLevel="1" x14ac:dyDescent="0.2">
      <c r="A992" s="6" t="s">
        <v>424</v>
      </c>
      <c r="C992" s="100">
        <v>927.9</v>
      </c>
    </row>
    <row r="993" spans="1:3" outlineLevel="1" x14ac:dyDescent="0.2">
      <c r="A993" s="6" t="s">
        <v>425</v>
      </c>
      <c r="C993" s="100">
        <v>718.01</v>
      </c>
    </row>
    <row r="994" spans="1:3" outlineLevel="1" x14ac:dyDescent="0.2">
      <c r="A994" s="6" t="s">
        <v>426</v>
      </c>
      <c r="C994" s="100">
        <v>392.79</v>
      </c>
    </row>
    <row r="995" spans="1:3" outlineLevel="1" x14ac:dyDescent="0.2">
      <c r="A995" s="6" t="s">
        <v>427</v>
      </c>
      <c r="C995" s="100">
        <v>866.04</v>
      </c>
    </row>
    <row r="996" spans="1:3" outlineLevel="1" x14ac:dyDescent="0.2">
      <c r="A996" s="6" t="s">
        <v>428</v>
      </c>
      <c r="C996" s="100">
        <v>454.65</v>
      </c>
    </row>
    <row r="997" spans="1:3" outlineLevel="1" x14ac:dyDescent="0.2">
      <c r="A997" s="6" t="s">
        <v>430</v>
      </c>
      <c r="C997" s="100">
        <v>1274</v>
      </c>
    </row>
    <row r="998" spans="1:3" outlineLevel="1" x14ac:dyDescent="0.2">
      <c r="A998" s="6" t="s">
        <v>431</v>
      </c>
      <c r="C998" s="100">
        <v>1628.41</v>
      </c>
    </row>
    <row r="999" spans="1:3" outlineLevel="1" x14ac:dyDescent="0.2">
      <c r="A999" s="6" t="s">
        <v>432</v>
      </c>
      <c r="C999" s="100">
        <v>4776.18</v>
      </c>
    </row>
    <row r="1000" spans="1:3" outlineLevel="1" x14ac:dyDescent="0.2">
      <c r="A1000" s="6" t="s">
        <v>433</v>
      </c>
      <c r="C1000" s="100">
        <v>1186.05</v>
      </c>
    </row>
    <row r="1001" spans="1:3" outlineLevel="1" x14ac:dyDescent="0.2">
      <c r="A1001" s="6" t="s">
        <v>434</v>
      </c>
      <c r="C1001" s="100">
        <v>454.65</v>
      </c>
    </row>
    <row r="1002" spans="1:3" outlineLevel="1" x14ac:dyDescent="0.2">
      <c r="A1002" s="6" t="s">
        <v>435</v>
      </c>
      <c r="C1002" s="100">
        <v>392.79</v>
      </c>
    </row>
    <row r="1003" spans="1:3" outlineLevel="1" x14ac:dyDescent="0.2">
      <c r="A1003" s="6" t="s">
        <v>436</v>
      </c>
      <c r="C1003" s="100">
        <v>1056.69</v>
      </c>
    </row>
    <row r="1004" spans="1:3" outlineLevel="1" x14ac:dyDescent="0.2">
      <c r="A1004" s="6" t="s">
        <v>437</v>
      </c>
      <c r="C1004" s="100">
        <v>392.79</v>
      </c>
    </row>
    <row r="1005" spans="1:3" outlineLevel="1" x14ac:dyDescent="0.2">
      <c r="A1005" s="6" t="s">
        <v>438</v>
      </c>
      <c r="C1005" s="100">
        <v>454.65</v>
      </c>
    </row>
    <row r="1006" spans="1:3" outlineLevel="1" x14ac:dyDescent="0.2">
      <c r="A1006" s="6" t="s">
        <v>439</v>
      </c>
      <c r="C1006" s="100">
        <v>400.04</v>
      </c>
    </row>
    <row r="1007" spans="1:3" outlineLevel="1" x14ac:dyDescent="0.2">
      <c r="A1007" s="6" t="s">
        <v>440</v>
      </c>
      <c r="C1007" s="100">
        <v>398.31</v>
      </c>
    </row>
    <row r="1008" spans="1:3" outlineLevel="1" x14ac:dyDescent="0.2">
      <c r="A1008" s="6" t="s">
        <v>441</v>
      </c>
      <c r="C1008" s="100">
        <v>400.04</v>
      </c>
    </row>
    <row r="1009" spans="1:3" outlineLevel="1" x14ac:dyDescent="0.2">
      <c r="A1009" s="6" t="s">
        <v>442</v>
      </c>
      <c r="C1009" s="100">
        <v>794.3</v>
      </c>
    </row>
    <row r="1010" spans="1:3" outlineLevel="1" x14ac:dyDescent="0.2">
      <c r="A1010" s="6" t="s">
        <v>443</v>
      </c>
      <c r="C1010" s="100">
        <v>637.91</v>
      </c>
    </row>
    <row r="1011" spans="1:3" outlineLevel="1" x14ac:dyDescent="0.2">
      <c r="A1011" s="6" t="s">
        <v>444</v>
      </c>
      <c r="C1011" s="100">
        <v>462.32</v>
      </c>
    </row>
    <row r="1012" spans="1:3" outlineLevel="1" x14ac:dyDescent="0.2">
      <c r="A1012" s="6" t="s">
        <v>445</v>
      </c>
      <c r="C1012" s="100">
        <v>3110.1</v>
      </c>
    </row>
    <row r="1013" spans="1:3" outlineLevel="1" x14ac:dyDescent="0.2">
      <c r="A1013" s="6" t="s">
        <v>446</v>
      </c>
      <c r="C1013" s="100">
        <v>632.39</v>
      </c>
    </row>
    <row r="1014" spans="1:3" outlineLevel="1" x14ac:dyDescent="0.2">
      <c r="A1014" s="6" t="s">
        <v>447</v>
      </c>
      <c r="B1014" s="100">
        <v>454.65</v>
      </c>
    </row>
    <row r="1015" spans="1:3" outlineLevel="1" x14ac:dyDescent="0.2">
      <c r="A1015" s="6" t="s">
        <v>448</v>
      </c>
      <c r="B1015" s="100">
        <v>793.75</v>
      </c>
    </row>
    <row r="1016" spans="1:3" outlineLevel="1" x14ac:dyDescent="0.2">
      <c r="A1016" s="6" t="s">
        <v>449</v>
      </c>
      <c r="B1016" s="100">
        <v>850.78</v>
      </c>
    </row>
    <row r="1017" spans="1:3" outlineLevel="1" x14ac:dyDescent="0.2">
      <c r="A1017" s="6" t="s">
        <v>450</v>
      </c>
      <c r="B1017" s="100">
        <v>392.79</v>
      </c>
    </row>
    <row r="1018" spans="1:3" outlineLevel="1" x14ac:dyDescent="0.2">
      <c r="A1018" s="6" t="s">
        <v>451</v>
      </c>
      <c r="B1018" s="100">
        <v>1272.4100000000001</v>
      </c>
    </row>
    <row r="1019" spans="1:3" outlineLevel="1" x14ac:dyDescent="0.2">
      <c r="A1019" s="6" t="s">
        <v>452</v>
      </c>
      <c r="C1019" s="100">
        <v>454.65</v>
      </c>
    </row>
    <row r="1020" spans="1:3" outlineLevel="1" x14ac:dyDescent="0.2">
      <c r="A1020" s="6" t="s">
        <v>453</v>
      </c>
      <c r="C1020" s="100">
        <v>454.65</v>
      </c>
    </row>
    <row r="1021" spans="1:3" outlineLevel="1" x14ac:dyDescent="0.2">
      <c r="A1021" s="6" t="s">
        <v>454</v>
      </c>
      <c r="C1021" s="100">
        <v>454.65</v>
      </c>
    </row>
    <row r="1022" spans="1:3" outlineLevel="1" x14ac:dyDescent="0.2">
      <c r="A1022" s="6" t="s">
        <v>455</v>
      </c>
      <c r="C1022" s="100">
        <v>2309.89</v>
      </c>
    </row>
    <row r="1023" spans="1:3" outlineLevel="1" x14ac:dyDescent="0.2">
      <c r="A1023" s="6" t="s">
        <v>456</v>
      </c>
      <c r="C1023" s="100">
        <v>1066.22</v>
      </c>
    </row>
    <row r="1024" spans="1:3" outlineLevel="1" x14ac:dyDescent="0.2">
      <c r="A1024" s="6" t="s">
        <v>457</v>
      </c>
      <c r="C1024" s="100">
        <v>1550.51</v>
      </c>
    </row>
    <row r="1025" spans="1:3" outlineLevel="1" x14ac:dyDescent="0.2">
      <c r="A1025" s="6" t="s">
        <v>458</v>
      </c>
      <c r="C1025" s="100">
        <v>793.75</v>
      </c>
    </row>
    <row r="1026" spans="1:3" outlineLevel="1" x14ac:dyDescent="0.2">
      <c r="A1026" s="6" t="s">
        <v>459</v>
      </c>
      <c r="C1026" s="100">
        <v>454.65</v>
      </c>
    </row>
    <row r="1027" spans="1:3" outlineLevel="1" x14ac:dyDescent="0.2">
      <c r="A1027" s="6" t="s">
        <v>460</v>
      </c>
      <c r="C1027" s="100">
        <v>850.78</v>
      </c>
    </row>
    <row r="1028" spans="1:3" outlineLevel="1" x14ac:dyDescent="0.2">
      <c r="A1028" s="6" t="s">
        <v>461</v>
      </c>
      <c r="C1028" s="100">
        <v>1148.46</v>
      </c>
    </row>
    <row r="1029" spans="1:3" outlineLevel="1" x14ac:dyDescent="0.2">
      <c r="A1029" s="6" t="s">
        <v>462</v>
      </c>
      <c r="C1029" s="100">
        <v>454.65</v>
      </c>
    </row>
    <row r="1030" spans="1:3" outlineLevel="1" x14ac:dyDescent="0.2">
      <c r="A1030" s="6" t="s">
        <v>463</v>
      </c>
      <c r="C1030" s="100">
        <v>336.45</v>
      </c>
    </row>
    <row r="1031" spans="1:3" outlineLevel="1" x14ac:dyDescent="0.2">
      <c r="A1031" s="6" t="s">
        <v>464</v>
      </c>
      <c r="C1031" s="100">
        <v>766.98</v>
      </c>
    </row>
    <row r="1032" spans="1:3" outlineLevel="1" x14ac:dyDescent="0.2">
      <c r="A1032" s="6" t="s">
        <v>465</v>
      </c>
      <c r="C1032" s="100">
        <v>866.04</v>
      </c>
    </row>
    <row r="1033" spans="1:3" outlineLevel="1" x14ac:dyDescent="0.2">
      <c r="A1033" s="6" t="s">
        <v>466</v>
      </c>
      <c r="C1033" s="100">
        <v>1012.62</v>
      </c>
    </row>
    <row r="1034" spans="1:3" outlineLevel="1" x14ac:dyDescent="0.2">
      <c r="A1034" s="6" t="s">
        <v>467</v>
      </c>
      <c r="C1034" s="100">
        <v>850.78</v>
      </c>
    </row>
    <row r="1035" spans="1:3" outlineLevel="1" x14ac:dyDescent="0.2">
      <c r="A1035" s="6" t="s">
        <v>468</v>
      </c>
      <c r="C1035" s="100">
        <v>632.39</v>
      </c>
    </row>
    <row r="1036" spans="1:3" outlineLevel="1" x14ac:dyDescent="0.2">
      <c r="A1036" s="6" t="s">
        <v>469</v>
      </c>
      <c r="C1036" s="100">
        <v>392.79</v>
      </c>
    </row>
    <row r="1037" spans="1:3" outlineLevel="1" x14ac:dyDescent="0.2">
      <c r="A1037" s="6" t="s">
        <v>470</v>
      </c>
      <c r="C1037" s="100">
        <v>576.04999999999995</v>
      </c>
    </row>
    <row r="1038" spans="1:3" outlineLevel="1" x14ac:dyDescent="0.2">
      <c r="A1038" s="6" t="s">
        <v>471</v>
      </c>
      <c r="C1038" s="100">
        <v>392.79</v>
      </c>
    </row>
    <row r="1039" spans="1:3" outlineLevel="1" x14ac:dyDescent="0.2">
      <c r="A1039" s="6" t="s">
        <v>472</v>
      </c>
      <c r="C1039" s="100">
        <v>392.79</v>
      </c>
    </row>
    <row r="1040" spans="1:3" outlineLevel="1" x14ac:dyDescent="0.2">
      <c r="A1040" s="6" t="s">
        <v>473</v>
      </c>
      <c r="C1040" s="100">
        <v>1272.4100000000001</v>
      </c>
    </row>
    <row r="1041" spans="1:3" outlineLevel="1" x14ac:dyDescent="0.2">
      <c r="A1041" s="6" t="s">
        <v>474</v>
      </c>
      <c r="C1041" s="100">
        <v>392.79</v>
      </c>
    </row>
    <row r="1042" spans="1:3" outlineLevel="1" x14ac:dyDescent="0.2">
      <c r="A1042" s="6" t="s">
        <v>475</v>
      </c>
      <c r="C1042" s="100">
        <v>392.79</v>
      </c>
    </row>
    <row r="1043" spans="1:3" outlineLevel="1" x14ac:dyDescent="0.2">
      <c r="A1043" s="6" t="s">
        <v>476</v>
      </c>
      <c r="C1043" s="100">
        <v>694.25</v>
      </c>
    </row>
    <row r="1044" spans="1:3" outlineLevel="1" x14ac:dyDescent="0.2">
      <c r="A1044" s="6" t="s">
        <v>477</v>
      </c>
      <c r="C1044" s="100">
        <v>632.39</v>
      </c>
    </row>
    <row r="1045" spans="1:3" outlineLevel="1" x14ac:dyDescent="0.2">
      <c r="A1045" s="6" t="s">
        <v>478</v>
      </c>
      <c r="C1045" s="100">
        <v>336.45</v>
      </c>
    </row>
    <row r="1046" spans="1:3" outlineLevel="1" x14ac:dyDescent="0.2">
      <c r="A1046" s="6" t="s">
        <v>479</v>
      </c>
      <c r="C1046" s="100">
        <v>694.25</v>
      </c>
    </row>
    <row r="1047" spans="1:3" outlineLevel="1" x14ac:dyDescent="0.2">
      <c r="A1047" s="6" t="s">
        <v>480</v>
      </c>
      <c r="C1047" s="100">
        <v>336.45</v>
      </c>
    </row>
    <row r="1048" spans="1:3" outlineLevel="1" x14ac:dyDescent="0.2">
      <c r="A1048" s="6" t="s">
        <v>481</v>
      </c>
      <c r="C1048" s="100">
        <v>392.79</v>
      </c>
    </row>
    <row r="1049" spans="1:3" outlineLevel="1" x14ac:dyDescent="0.2">
      <c r="A1049" s="6" t="s">
        <v>482</v>
      </c>
      <c r="C1049" s="100">
        <v>398.31</v>
      </c>
    </row>
    <row r="1050" spans="1:3" outlineLevel="1" x14ac:dyDescent="0.2">
      <c r="A1050" s="6" t="s">
        <v>483</v>
      </c>
      <c r="C1050" s="100">
        <v>1272.4100000000001</v>
      </c>
    </row>
    <row r="1051" spans="1:3" outlineLevel="1" x14ac:dyDescent="0.2">
      <c r="A1051" s="6" t="s">
        <v>484</v>
      </c>
      <c r="C1051" s="100">
        <v>454.65</v>
      </c>
    </row>
    <row r="1052" spans="1:3" outlineLevel="1" x14ac:dyDescent="0.2">
      <c r="A1052" s="6" t="s">
        <v>485</v>
      </c>
      <c r="C1052" s="100">
        <v>865.35</v>
      </c>
    </row>
    <row r="1053" spans="1:3" outlineLevel="1" x14ac:dyDescent="0.2">
      <c r="A1053" s="6" t="s">
        <v>486</v>
      </c>
      <c r="B1053" s="100">
        <v>392.79</v>
      </c>
    </row>
    <row r="1054" spans="1:3" outlineLevel="1" x14ac:dyDescent="0.2">
      <c r="A1054" s="6" t="s">
        <v>487</v>
      </c>
      <c r="C1054" s="100">
        <v>392.79</v>
      </c>
    </row>
    <row r="1055" spans="1:3" outlineLevel="1" x14ac:dyDescent="0.2">
      <c r="A1055" s="6" t="s">
        <v>488</v>
      </c>
      <c r="C1055" s="100">
        <v>632.39</v>
      </c>
    </row>
    <row r="1056" spans="1:3" outlineLevel="1" x14ac:dyDescent="0.2">
      <c r="A1056" s="6" t="s">
        <v>489</v>
      </c>
      <c r="C1056" s="100">
        <v>392.79</v>
      </c>
    </row>
    <row r="1057" spans="1:3" outlineLevel="1" x14ac:dyDescent="0.2">
      <c r="A1057" s="6" t="s">
        <v>490</v>
      </c>
      <c r="C1057" s="100">
        <v>392.79</v>
      </c>
    </row>
    <row r="1058" spans="1:3" outlineLevel="1" x14ac:dyDescent="0.2">
      <c r="A1058" s="6" t="s">
        <v>491</v>
      </c>
      <c r="C1058" s="100">
        <v>454.65</v>
      </c>
    </row>
    <row r="1059" spans="1:3" outlineLevel="1" x14ac:dyDescent="0.2">
      <c r="A1059" s="6" t="s">
        <v>493</v>
      </c>
      <c r="C1059" s="100">
        <v>632.39</v>
      </c>
    </row>
    <row r="1060" spans="1:3" outlineLevel="1" x14ac:dyDescent="0.2">
      <c r="A1060" s="6" t="s">
        <v>494</v>
      </c>
      <c r="C1060" s="100">
        <v>454.65</v>
      </c>
    </row>
    <row r="1061" spans="1:3" outlineLevel="1" x14ac:dyDescent="0.2">
      <c r="A1061" s="6" t="s">
        <v>495</v>
      </c>
      <c r="C1061" s="100">
        <v>632.39</v>
      </c>
    </row>
    <row r="1062" spans="1:3" outlineLevel="1" x14ac:dyDescent="0.2">
      <c r="A1062" s="6" t="s">
        <v>496</v>
      </c>
      <c r="C1062" s="100">
        <v>516.51</v>
      </c>
    </row>
    <row r="1063" spans="1:3" outlineLevel="1" x14ac:dyDescent="0.2">
      <c r="A1063" s="6" t="s">
        <v>497</v>
      </c>
      <c r="C1063" s="100">
        <v>965.2</v>
      </c>
    </row>
    <row r="1064" spans="1:3" outlineLevel="1" x14ac:dyDescent="0.2">
      <c r="A1064" s="6" t="s">
        <v>498</v>
      </c>
      <c r="C1064" s="100">
        <v>336.45</v>
      </c>
    </row>
    <row r="1065" spans="1:3" outlineLevel="1" x14ac:dyDescent="0.2">
      <c r="A1065" s="6" t="s">
        <v>499</v>
      </c>
      <c r="C1065" s="100">
        <v>794.3</v>
      </c>
    </row>
    <row r="1066" spans="1:3" outlineLevel="1" x14ac:dyDescent="0.2">
      <c r="A1066" s="6" t="s">
        <v>500</v>
      </c>
      <c r="C1066" s="100">
        <v>454.65</v>
      </c>
    </row>
    <row r="1067" spans="1:3" outlineLevel="1" x14ac:dyDescent="0.2">
      <c r="A1067" s="6" t="s">
        <v>501</v>
      </c>
      <c r="C1067" s="100">
        <v>336.45</v>
      </c>
    </row>
    <row r="1068" spans="1:3" outlineLevel="1" x14ac:dyDescent="0.2">
      <c r="A1068" s="6" t="s">
        <v>502</v>
      </c>
      <c r="C1068" s="100">
        <v>794.3</v>
      </c>
    </row>
    <row r="1069" spans="1:3" outlineLevel="1" x14ac:dyDescent="0.2">
      <c r="A1069" s="6" t="s">
        <v>503</v>
      </c>
      <c r="C1069" s="100">
        <v>2938.71</v>
      </c>
    </row>
    <row r="1070" spans="1:3" outlineLevel="1" x14ac:dyDescent="0.2">
      <c r="A1070" s="6" t="s">
        <v>504</v>
      </c>
      <c r="C1070" s="100">
        <v>336.45</v>
      </c>
    </row>
    <row r="1071" spans="1:3" outlineLevel="1" x14ac:dyDescent="0.2">
      <c r="A1071" s="6" t="s">
        <v>505</v>
      </c>
      <c r="C1071" s="100">
        <v>794.3</v>
      </c>
    </row>
    <row r="1072" spans="1:3" outlineLevel="1" x14ac:dyDescent="0.2">
      <c r="A1072" s="6" t="s">
        <v>506</v>
      </c>
      <c r="C1072" s="100">
        <v>454.65</v>
      </c>
    </row>
    <row r="1073" spans="1:3" outlineLevel="1" x14ac:dyDescent="0.2">
      <c r="A1073" s="6" t="s">
        <v>507</v>
      </c>
      <c r="C1073" s="100">
        <v>794.44</v>
      </c>
    </row>
    <row r="1074" spans="1:3" outlineLevel="1" x14ac:dyDescent="0.2">
      <c r="A1074" s="6" t="s">
        <v>508</v>
      </c>
      <c r="C1074" s="100">
        <v>454.65</v>
      </c>
    </row>
    <row r="1075" spans="1:3" outlineLevel="1" x14ac:dyDescent="0.2">
      <c r="A1075" s="6" t="s">
        <v>509</v>
      </c>
      <c r="C1075" s="100">
        <v>694.25</v>
      </c>
    </row>
    <row r="1076" spans="1:3" outlineLevel="1" x14ac:dyDescent="0.2">
      <c r="A1076" s="6" t="s">
        <v>510</v>
      </c>
      <c r="C1076" s="100">
        <v>454.65</v>
      </c>
    </row>
    <row r="1077" spans="1:3" outlineLevel="1" x14ac:dyDescent="0.2">
      <c r="A1077" s="6" t="s">
        <v>511</v>
      </c>
      <c r="C1077" s="100">
        <v>516.51</v>
      </c>
    </row>
    <row r="1078" spans="1:3" outlineLevel="1" x14ac:dyDescent="0.2">
      <c r="A1078" s="6" t="s">
        <v>512</v>
      </c>
      <c r="C1078" s="100">
        <v>336.45</v>
      </c>
    </row>
    <row r="1079" spans="1:3" outlineLevel="1" x14ac:dyDescent="0.2">
      <c r="A1079" s="6" t="s">
        <v>513</v>
      </c>
      <c r="C1079" s="100">
        <v>878.03</v>
      </c>
    </row>
    <row r="1080" spans="1:3" outlineLevel="1" x14ac:dyDescent="0.2">
      <c r="A1080" s="6" t="s">
        <v>514</v>
      </c>
      <c r="C1080" s="100">
        <v>335.72</v>
      </c>
    </row>
    <row r="1081" spans="1:3" outlineLevel="1" x14ac:dyDescent="0.2">
      <c r="A1081" s="6" t="s">
        <v>515</v>
      </c>
      <c r="C1081" s="100">
        <v>454</v>
      </c>
    </row>
    <row r="1082" spans="1:3" outlineLevel="1" x14ac:dyDescent="0.2">
      <c r="A1082" s="6" t="s">
        <v>516</v>
      </c>
      <c r="C1082" s="100">
        <v>336.45</v>
      </c>
    </row>
    <row r="1083" spans="1:3" outlineLevel="1" x14ac:dyDescent="0.2">
      <c r="A1083" s="6" t="s">
        <v>517</v>
      </c>
      <c r="C1083" s="100">
        <v>454.65</v>
      </c>
    </row>
    <row r="1084" spans="1:3" outlineLevel="1" x14ac:dyDescent="0.2">
      <c r="A1084" s="6" t="s">
        <v>518</v>
      </c>
      <c r="C1084" s="100">
        <v>1619.6</v>
      </c>
    </row>
    <row r="1085" spans="1:3" outlineLevel="1" x14ac:dyDescent="0.2">
      <c r="A1085" s="6" t="s">
        <v>519</v>
      </c>
      <c r="C1085" s="100">
        <v>392.79</v>
      </c>
    </row>
    <row r="1086" spans="1:3" outlineLevel="1" x14ac:dyDescent="0.2">
      <c r="A1086" s="6" t="s">
        <v>520</v>
      </c>
      <c r="C1086" s="100">
        <v>392.79</v>
      </c>
    </row>
    <row r="1087" spans="1:3" outlineLevel="1" x14ac:dyDescent="0.2">
      <c r="A1087" s="6" t="s">
        <v>521</v>
      </c>
      <c r="C1087" s="100">
        <v>454.65</v>
      </c>
    </row>
    <row r="1088" spans="1:3" outlineLevel="1" x14ac:dyDescent="0.2">
      <c r="A1088" s="6" t="s">
        <v>522</v>
      </c>
      <c r="C1088" s="100">
        <v>392.79</v>
      </c>
    </row>
    <row r="1089" spans="1:3" outlineLevel="1" x14ac:dyDescent="0.2">
      <c r="A1089" s="6" t="s">
        <v>523</v>
      </c>
      <c r="C1089" s="100">
        <v>454.65</v>
      </c>
    </row>
    <row r="1090" spans="1:3" outlineLevel="1" x14ac:dyDescent="0.2">
      <c r="A1090" s="6" t="s">
        <v>524</v>
      </c>
      <c r="C1090" s="100">
        <v>1027.06</v>
      </c>
    </row>
    <row r="1091" spans="1:3" outlineLevel="1" x14ac:dyDescent="0.2">
      <c r="A1091" s="6" t="s">
        <v>525</v>
      </c>
      <c r="C1091" s="100">
        <v>398.31</v>
      </c>
    </row>
    <row r="1092" spans="1:3" outlineLevel="1" x14ac:dyDescent="0.2">
      <c r="A1092" s="6" t="s">
        <v>526</v>
      </c>
      <c r="C1092" s="100">
        <v>1939.66</v>
      </c>
    </row>
    <row r="1093" spans="1:3" outlineLevel="1" x14ac:dyDescent="0.2">
      <c r="A1093" s="6" t="s">
        <v>527</v>
      </c>
      <c r="C1093" s="100">
        <v>1210.8399999999999</v>
      </c>
    </row>
    <row r="1094" spans="1:3" outlineLevel="1" x14ac:dyDescent="0.2">
      <c r="A1094" s="6" t="s">
        <v>528</v>
      </c>
      <c r="C1094" s="100">
        <v>516.51</v>
      </c>
    </row>
    <row r="1095" spans="1:3" outlineLevel="1" x14ac:dyDescent="0.2">
      <c r="A1095" s="6" t="s">
        <v>529</v>
      </c>
      <c r="C1095" s="100">
        <v>2179.33</v>
      </c>
    </row>
    <row r="1096" spans="1:3" outlineLevel="1" x14ac:dyDescent="0.2">
      <c r="A1096" s="6" t="s">
        <v>530</v>
      </c>
      <c r="C1096" s="100">
        <v>1538.75</v>
      </c>
    </row>
    <row r="1097" spans="1:3" outlineLevel="1" x14ac:dyDescent="0.2">
      <c r="A1097" s="6" t="s">
        <v>531</v>
      </c>
      <c r="C1097" s="100">
        <v>794.3</v>
      </c>
    </row>
    <row r="1098" spans="1:3" outlineLevel="1" x14ac:dyDescent="0.2">
      <c r="A1098" s="6" t="s">
        <v>532</v>
      </c>
      <c r="C1098" s="100">
        <v>392.79</v>
      </c>
    </row>
    <row r="1099" spans="1:3" outlineLevel="1" x14ac:dyDescent="0.2">
      <c r="A1099" s="6" t="s">
        <v>533</v>
      </c>
      <c r="C1099" s="100">
        <v>454.65</v>
      </c>
    </row>
    <row r="1100" spans="1:3" outlineLevel="1" x14ac:dyDescent="0.2">
      <c r="A1100" s="6" t="s">
        <v>534</v>
      </c>
      <c r="C1100" s="100">
        <v>1357.55</v>
      </c>
    </row>
    <row r="1101" spans="1:3" outlineLevel="1" x14ac:dyDescent="0.2">
      <c r="A1101" s="6" t="s">
        <v>535</v>
      </c>
      <c r="C1101" s="100">
        <v>398.31</v>
      </c>
    </row>
    <row r="1102" spans="1:3" outlineLevel="1" x14ac:dyDescent="0.2">
      <c r="A1102" s="6" t="s">
        <v>536</v>
      </c>
      <c r="C1102" s="100">
        <v>576.04999999999995</v>
      </c>
    </row>
    <row r="1103" spans="1:3" outlineLevel="1" x14ac:dyDescent="0.2">
      <c r="A1103" s="6" t="s">
        <v>537</v>
      </c>
      <c r="C1103" s="100">
        <v>915.82</v>
      </c>
    </row>
    <row r="1104" spans="1:3" outlineLevel="1" x14ac:dyDescent="0.2">
      <c r="A1104" s="6" t="s">
        <v>538</v>
      </c>
      <c r="B1104" s="100">
        <v>454.65</v>
      </c>
    </row>
    <row r="1105" spans="1:3" outlineLevel="1" x14ac:dyDescent="0.2">
      <c r="A1105" s="6" t="s">
        <v>539</v>
      </c>
      <c r="C1105" s="100">
        <v>454.65</v>
      </c>
    </row>
    <row r="1106" spans="1:3" outlineLevel="1" x14ac:dyDescent="0.2">
      <c r="A1106" s="6" t="s">
        <v>541</v>
      </c>
      <c r="C1106" s="100">
        <v>454.65</v>
      </c>
    </row>
    <row r="1107" spans="1:3" outlineLevel="1" x14ac:dyDescent="0.2">
      <c r="A1107" s="6" t="s">
        <v>542</v>
      </c>
      <c r="C1107" s="100">
        <v>965.2</v>
      </c>
    </row>
    <row r="1108" spans="1:3" outlineLevel="1" x14ac:dyDescent="0.2">
      <c r="A1108" s="6" t="s">
        <v>543</v>
      </c>
      <c r="C1108" s="100">
        <v>336.45</v>
      </c>
    </row>
    <row r="1109" spans="1:3" outlineLevel="1" x14ac:dyDescent="0.2">
      <c r="A1109" s="6" t="s">
        <v>544</v>
      </c>
      <c r="C1109" s="100">
        <v>516.51</v>
      </c>
    </row>
    <row r="1110" spans="1:3" outlineLevel="1" x14ac:dyDescent="0.2">
      <c r="A1110" s="6" t="s">
        <v>545</v>
      </c>
      <c r="C1110" s="100">
        <v>1625.88</v>
      </c>
    </row>
    <row r="1111" spans="1:3" outlineLevel="1" x14ac:dyDescent="0.2">
      <c r="A1111" s="6" t="s">
        <v>546</v>
      </c>
      <c r="C1111" s="100">
        <v>2202.37</v>
      </c>
    </row>
    <row r="1112" spans="1:3" outlineLevel="1" x14ac:dyDescent="0.2">
      <c r="A1112" s="6" t="s">
        <v>547</v>
      </c>
      <c r="C1112" s="100">
        <v>336.45</v>
      </c>
    </row>
    <row r="1113" spans="1:3" outlineLevel="1" x14ac:dyDescent="0.2">
      <c r="A1113" s="6" t="s">
        <v>548</v>
      </c>
      <c r="C1113" s="100">
        <v>454.65</v>
      </c>
    </row>
    <row r="1114" spans="1:3" outlineLevel="1" x14ac:dyDescent="0.2">
      <c r="A1114" s="6" t="s">
        <v>549</v>
      </c>
      <c r="C1114" s="100">
        <v>454.65</v>
      </c>
    </row>
    <row r="1115" spans="1:3" outlineLevel="1" x14ac:dyDescent="0.2">
      <c r="A1115" s="6" t="s">
        <v>550</v>
      </c>
      <c r="C1115" s="100">
        <v>1027.06</v>
      </c>
    </row>
    <row r="1116" spans="1:3" outlineLevel="1" x14ac:dyDescent="0.2">
      <c r="A1116" s="6" t="s">
        <v>551</v>
      </c>
      <c r="C1116" s="100">
        <v>640.23</v>
      </c>
    </row>
    <row r="1117" spans="1:3" outlineLevel="1" x14ac:dyDescent="0.2">
      <c r="A1117" s="6" t="s">
        <v>552</v>
      </c>
      <c r="C1117" s="100">
        <v>1341.61</v>
      </c>
    </row>
    <row r="1118" spans="1:3" outlineLevel="1" x14ac:dyDescent="0.2">
      <c r="A1118" s="6" t="s">
        <v>553</v>
      </c>
      <c r="C1118" s="100">
        <v>1724.14</v>
      </c>
    </row>
    <row r="1119" spans="1:3" outlineLevel="1" x14ac:dyDescent="0.2">
      <c r="A1119" s="6" t="s">
        <v>554</v>
      </c>
      <c r="C1119" s="100">
        <v>922.38</v>
      </c>
    </row>
    <row r="1120" spans="1:3" outlineLevel="1" x14ac:dyDescent="0.2">
      <c r="A1120" s="6" t="s">
        <v>555</v>
      </c>
      <c r="C1120" s="100">
        <v>694.25</v>
      </c>
    </row>
    <row r="1121" spans="1:3" outlineLevel="1" x14ac:dyDescent="0.2">
      <c r="A1121" s="6" t="s">
        <v>557</v>
      </c>
      <c r="C1121" s="100">
        <v>336.45</v>
      </c>
    </row>
    <row r="1122" spans="1:3" outlineLevel="1" x14ac:dyDescent="0.2">
      <c r="A1122" s="6" t="s">
        <v>558</v>
      </c>
      <c r="C1122" s="100">
        <v>11092.72</v>
      </c>
    </row>
    <row r="1123" spans="1:3" outlineLevel="1" x14ac:dyDescent="0.2">
      <c r="A1123" s="6" t="s">
        <v>559</v>
      </c>
      <c r="C1123" s="100">
        <v>454.65</v>
      </c>
    </row>
    <row r="1124" spans="1:3" outlineLevel="1" x14ac:dyDescent="0.2">
      <c r="A1124" s="6" t="s">
        <v>560</v>
      </c>
      <c r="C1124" s="100">
        <v>454.65</v>
      </c>
    </row>
    <row r="1125" spans="1:3" outlineLevel="1" x14ac:dyDescent="0.2">
      <c r="A1125" s="6" t="s">
        <v>561</v>
      </c>
      <c r="C1125" s="100">
        <v>756.11</v>
      </c>
    </row>
    <row r="1126" spans="1:3" outlineLevel="1" x14ac:dyDescent="0.2">
      <c r="A1126" s="6" t="s">
        <v>562</v>
      </c>
      <c r="C1126" s="100">
        <v>1366.71</v>
      </c>
    </row>
    <row r="1127" spans="1:3" outlineLevel="1" x14ac:dyDescent="0.2">
      <c r="A1127" s="6" t="s">
        <v>563</v>
      </c>
      <c r="C1127" s="100">
        <v>392.79</v>
      </c>
    </row>
    <row r="1128" spans="1:3" outlineLevel="1" x14ac:dyDescent="0.2">
      <c r="A1128" s="6" t="s">
        <v>564</v>
      </c>
      <c r="C1128" s="100">
        <v>1341.61</v>
      </c>
    </row>
    <row r="1129" spans="1:3" outlineLevel="1" x14ac:dyDescent="0.2">
      <c r="A1129" s="6" t="s">
        <v>565</v>
      </c>
      <c r="C1129" s="100">
        <v>454.65</v>
      </c>
    </row>
    <row r="1130" spans="1:3" outlineLevel="1" x14ac:dyDescent="0.2">
      <c r="A1130" s="6" t="s">
        <v>566</v>
      </c>
      <c r="B1130" s="100">
        <v>336.45</v>
      </c>
    </row>
    <row r="1131" spans="1:3" outlineLevel="1" x14ac:dyDescent="0.2">
      <c r="A1131" s="6" t="s">
        <v>567</v>
      </c>
      <c r="B1131" s="100">
        <v>454.65</v>
      </c>
    </row>
    <row r="1132" spans="1:3" outlineLevel="1" x14ac:dyDescent="0.2">
      <c r="A1132" s="6" t="s">
        <v>568</v>
      </c>
      <c r="C1132" s="100">
        <v>454.65</v>
      </c>
    </row>
    <row r="1133" spans="1:3" outlineLevel="1" x14ac:dyDescent="0.2">
      <c r="A1133" s="6" t="s">
        <v>569</v>
      </c>
      <c r="C1133" s="100">
        <v>336.45</v>
      </c>
    </row>
    <row r="1134" spans="1:3" outlineLevel="1" x14ac:dyDescent="0.2">
      <c r="A1134" s="6" t="s">
        <v>570</v>
      </c>
      <c r="C1134" s="100">
        <v>1987.11</v>
      </c>
    </row>
    <row r="1135" spans="1:3" outlineLevel="1" x14ac:dyDescent="0.2">
      <c r="A1135" s="6" t="s">
        <v>571</v>
      </c>
      <c r="C1135" s="100">
        <v>336.45</v>
      </c>
    </row>
    <row r="1136" spans="1:3" outlineLevel="1" x14ac:dyDescent="0.2">
      <c r="A1136" s="6" t="s">
        <v>572</v>
      </c>
      <c r="C1136" s="100">
        <v>576.04999999999995</v>
      </c>
    </row>
    <row r="1137" spans="1:3" outlineLevel="1" x14ac:dyDescent="0.2">
      <c r="A1137" s="6" t="s">
        <v>573</v>
      </c>
      <c r="C1137" s="100">
        <v>398.31</v>
      </c>
    </row>
    <row r="1138" spans="1:3" outlineLevel="1" x14ac:dyDescent="0.2">
      <c r="A1138" s="6" t="s">
        <v>574</v>
      </c>
      <c r="C1138" s="100">
        <v>454.65</v>
      </c>
    </row>
    <row r="1139" spans="1:3" outlineLevel="1" x14ac:dyDescent="0.2">
      <c r="A1139" s="6" t="s">
        <v>575</v>
      </c>
      <c r="C1139" s="100">
        <v>516.51</v>
      </c>
    </row>
    <row r="1140" spans="1:3" outlineLevel="1" x14ac:dyDescent="0.2">
      <c r="A1140" s="6" t="s">
        <v>576</v>
      </c>
      <c r="C1140" s="100">
        <v>454.65</v>
      </c>
    </row>
    <row r="1141" spans="1:3" outlineLevel="1" x14ac:dyDescent="0.2">
      <c r="A1141" s="6" t="s">
        <v>577</v>
      </c>
      <c r="C1141" s="100">
        <v>1118.55</v>
      </c>
    </row>
    <row r="1142" spans="1:3" outlineLevel="1" x14ac:dyDescent="0.2">
      <c r="A1142" s="6" t="s">
        <v>578</v>
      </c>
      <c r="C1142" s="100">
        <v>454.65</v>
      </c>
    </row>
    <row r="1143" spans="1:3" outlineLevel="1" x14ac:dyDescent="0.2">
      <c r="A1143" s="6" t="s">
        <v>579</v>
      </c>
      <c r="C1143" s="100">
        <v>454.65</v>
      </c>
    </row>
    <row r="1144" spans="1:3" outlineLevel="1" x14ac:dyDescent="0.2">
      <c r="A1144" s="6" t="s">
        <v>580</v>
      </c>
      <c r="C1144" s="100">
        <v>336.45</v>
      </c>
    </row>
    <row r="1145" spans="1:3" outlineLevel="1" x14ac:dyDescent="0.2">
      <c r="A1145" s="6" t="s">
        <v>581</v>
      </c>
      <c r="C1145" s="100">
        <v>336.45</v>
      </c>
    </row>
    <row r="1146" spans="1:3" outlineLevel="1" x14ac:dyDescent="0.2">
      <c r="A1146" s="6" t="s">
        <v>582</v>
      </c>
      <c r="C1146" s="100">
        <v>454.65</v>
      </c>
    </row>
    <row r="1147" spans="1:3" outlineLevel="1" x14ac:dyDescent="0.2">
      <c r="A1147" s="6" t="s">
        <v>583</v>
      </c>
      <c r="C1147" s="100">
        <v>576.04999999999995</v>
      </c>
    </row>
    <row r="1148" spans="1:3" outlineLevel="1" x14ac:dyDescent="0.2">
      <c r="A1148" s="6" t="s">
        <v>585</v>
      </c>
      <c r="C1148" s="100">
        <v>632.39</v>
      </c>
    </row>
    <row r="1149" spans="1:3" outlineLevel="1" x14ac:dyDescent="0.2">
      <c r="A1149" s="6" t="s">
        <v>586</v>
      </c>
      <c r="C1149" s="100">
        <v>694.25</v>
      </c>
    </row>
    <row r="1150" spans="1:3" outlineLevel="1" x14ac:dyDescent="0.2">
      <c r="A1150" s="6" t="s">
        <v>587</v>
      </c>
      <c r="C1150" s="100">
        <v>392.79</v>
      </c>
    </row>
    <row r="1151" spans="1:3" outlineLevel="1" x14ac:dyDescent="0.2">
      <c r="A1151" s="6" t="s">
        <v>588</v>
      </c>
      <c r="C1151" s="100">
        <v>2041.24</v>
      </c>
    </row>
    <row r="1152" spans="1:3" outlineLevel="1" x14ac:dyDescent="0.2">
      <c r="A1152" s="6" t="s">
        <v>589</v>
      </c>
      <c r="C1152" s="100">
        <v>454.65</v>
      </c>
    </row>
    <row r="1153" spans="1:3" outlineLevel="1" x14ac:dyDescent="0.2">
      <c r="A1153" s="6" t="s">
        <v>590</v>
      </c>
      <c r="C1153" s="100">
        <v>2267.9</v>
      </c>
    </row>
    <row r="1154" spans="1:3" outlineLevel="1" x14ac:dyDescent="0.2">
      <c r="A1154" s="6" t="s">
        <v>591</v>
      </c>
      <c r="C1154" s="100">
        <v>392.79</v>
      </c>
    </row>
    <row r="1155" spans="1:3" outlineLevel="1" x14ac:dyDescent="0.2">
      <c r="A1155" s="6" t="s">
        <v>592</v>
      </c>
      <c r="C1155" s="100">
        <v>1390.38</v>
      </c>
    </row>
    <row r="1156" spans="1:3" outlineLevel="1" x14ac:dyDescent="0.2">
      <c r="A1156" s="6" t="s">
        <v>593</v>
      </c>
      <c r="C1156" s="100">
        <v>392.79</v>
      </c>
    </row>
    <row r="1157" spans="1:3" outlineLevel="1" x14ac:dyDescent="0.2">
      <c r="A1157" s="6" t="s">
        <v>594</v>
      </c>
      <c r="C1157" s="100">
        <v>658.1</v>
      </c>
    </row>
    <row r="1158" spans="1:3" outlineLevel="1" x14ac:dyDescent="0.2">
      <c r="A1158" s="6" t="s">
        <v>595</v>
      </c>
      <c r="C1158" s="100">
        <v>336.45</v>
      </c>
    </row>
    <row r="1159" spans="1:3" outlineLevel="1" x14ac:dyDescent="0.2">
      <c r="A1159" s="6" t="s">
        <v>596</v>
      </c>
      <c r="C1159" s="100">
        <v>14343.11</v>
      </c>
    </row>
    <row r="1160" spans="1:3" outlineLevel="1" x14ac:dyDescent="0.2">
      <c r="A1160" s="6" t="s">
        <v>597</v>
      </c>
      <c r="C1160" s="100">
        <v>454.65</v>
      </c>
    </row>
    <row r="1161" spans="1:3" outlineLevel="1" x14ac:dyDescent="0.2">
      <c r="A1161" s="6" t="s">
        <v>598</v>
      </c>
      <c r="C1161" s="100">
        <v>516.51</v>
      </c>
    </row>
    <row r="1162" spans="1:3" outlineLevel="1" x14ac:dyDescent="0.2">
      <c r="A1162" s="6" t="s">
        <v>600</v>
      </c>
      <c r="C1162" s="100">
        <v>658.1</v>
      </c>
    </row>
    <row r="1163" spans="1:3" outlineLevel="1" x14ac:dyDescent="0.2">
      <c r="A1163" s="6" t="s">
        <v>601</v>
      </c>
      <c r="C1163" s="100">
        <v>3325.11</v>
      </c>
    </row>
    <row r="1164" spans="1:3" outlineLevel="1" x14ac:dyDescent="0.2">
      <c r="A1164" s="6" t="s">
        <v>602</v>
      </c>
      <c r="C1164" s="100">
        <v>454.65</v>
      </c>
    </row>
    <row r="1165" spans="1:3" outlineLevel="1" x14ac:dyDescent="0.2">
      <c r="A1165" s="6" t="s">
        <v>603</v>
      </c>
      <c r="C1165" s="100">
        <v>516.51</v>
      </c>
    </row>
    <row r="1166" spans="1:3" outlineLevel="1" x14ac:dyDescent="0.2">
      <c r="A1166" s="6" t="s">
        <v>604</v>
      </c>
      <c r="C1166" s="100">
        <v>392.79</v>
      </c>
    </row>
    <row r="1167" spans="1:3" outlineLevel="1" x14ac:dyDescent="0.2">
      <c r="A1167" s="6" t="s">
        <v>605</v>
      </c>
      <c r="C1167" s="100">
        <v>706.25</v>
      </c>
    </row>
    <row r="1168" spans="1:3" outlineLevel="1" x14ac:dyDescent="0.2">
      <c r="A1168" s="6" t="s">
        <v>606</v>
      </c>
      <c r="C1168" s="100">
        <v>1953.58</v>
      </c>
    </row>
    <row r="1169" spans="1:3" outlineLevel="1" x14ac:dyDescent="0.2">
      <c r="A1169" s="6" t="s">
        <v>607</v>
      </c>
      <c r="C1169" s="100">
        <v>794.44</v>
      </c>
    </row>
    <row r="1170" spans="1:3" outlineLevel="1" x14ac:dyDescent="0.2">
      <c r="A1170" s="6" t="s">
        <v>608</v>
      </c>
      <c r="C1170" s="100">
        <v>440.94</v>
      </c>
    </row>
    <row r="1171" spans="1:3" outlineLevel="1" x14ac:dyDescent="0.2">
      <c r="A1171" s="6" t="s">
        <v>609</v>
      </c>
      <c r="C1171" s="100">
        <v>440.94</v>
      </c>
    </row>
    <row r="1172" spans="1:3" outlineLevel="1" x14ac:dyDescent="0.2">
      <c r="A1172" s="6" t="s">
        <v>610</v>
      </c>
      <c r="C1172" s="100">
        <v>1172.67</v>
      </c>
    </row>
    <row r="1173" spans="1:3" outlineLevel="1" x14ac:dyDescent="0.2">
      <c r="A1173" s="6" t="s">
        <v>611</v>
      </c>
      <c r="C1173" s="100">
        <v>374.97</v>
      </c>
    </row>
    <row r="1174" spans="1:3" outlineLevel="1" x14ac:dyDescent="0.2">
      <c r="A1174" s="6" t="s">
        <v>612</v>
      </c>
      <c r="C1174" s="100">
        <v>852.08</v>
      </c>
    </row>
    <row r="1175" spans="1:3" outlineLevel="1" x14ac:dyDescent="0.2">
      <c r="A1175" s="6" t="s">
        <v>613</v>
      </c>
      <c r="C1175" s="100">
        <v>614.57000000000005</v>
      </c>
    </row>
    <row r="1176" spans="1:3" outlineLevel="1" x14ac:dyDescent="0.2">
      <c r="A1176" s="6" t="s">
        <v>614</v>
      </c>
      <c r="C1176" s="100">
        <v>516.51</v>
      </c>
    </row>
    <row r="1177" spans="1:3" outlineLevel="1" x14ac:dyDescent="0.2">
      <c r="A1177" s="6" t="s">
        <v>615</v>
      </c>
      <c r="C1177" s="100">
        <v>576.04999999999995</v>
      </c>
    </row>
    <row r="1178" spans="1:3" outlineLevel="1" x14ac:dyDescent="0.2">
      <c r="A1178" s="6" t="s">
        <v>616</v>
      </c>
      <c r="C1178" s="100">
        <v>5033.55</v>
      </c>
    </row>
    <row r="1179" spans="1:3" outlineLevel="1" x14ac:dyDescent="0.2">
      <c r="A1179" s="6" t="s">
        <v>617</v>
      </c>
      <c r="C1179" s="100">
        <v>972.45</v>
      </c>
    </row>
    <row r="1180" spans="1:3" outlineLevel="1" x14ac:dyDescent="0.2">
      <c r="A1180" s="6" t="s">
        <v>619</v>
      </c>
      <c r="C1180" s="100">
        <v>457.76</v>
      </c>
    </row>
    <row r="1181" spans="1:3" outlineLevel="1" x14ac:dyDescent="0.2">
      <c r="A1181" s="6" t="s">
        <v>620</v>
      </c>
      <c r="C1181" s="100">
        <v>336.45</v>
      </c>
    </row>
    <row r="1182" spans="1:3" outlineLevel="1" x14ac:dyDescent="0.2">
      <c r="A1182" s="6" t="s">
        <v>621</v>
      </c>
      <c r="C1182" s="100">
        <v>3039.32</v>
      </c>
    </row>
    <row r="1183" spans="1:3" outlineLevel="1" x14ac:dyDescent="0.2">
      <c r="A1183" s="6" t="s">
        <v>622</v>
      </c>
      <c r="C1183" s="100">
        <v>400.04</v>
      </c>
    </row>
    <row r="1184" spans="1:3" outlineLevel="1" x14ac:dyDescent="0.2">
      <c r="A1184" s="6" t="s">
        <v>623</v>
      </c>
      <c r="C1184" s="100">
        <v>374.97</v>
      </c>
    </row>
    <row r="1185" spans="1:3" outlineLevel="1" x14ac:dyDescent="0.2">
      <c r="A1185" s="6" t="s">
        <v>624</v>
      </c>
      <c r="B1185" s="100">
        <v>694.25</v>
      </c>
    </row>
    <row r="1186" spans="1:3" outlineLevel="1" x14ac:dyDescent="0.2">
      <c r="A1186" s="6" t="s">
        <v>625</v>
      </c>
      <c r="B1186" s="100">
        <v>512.42999999999995</v>
      </c>
    </row>
    <row r="1187" spans="1:3" outlineLevel="1" x14ac:dyDescent="0.2">
      <c r="A1187" s="6" t="s">
        <v>626</v>
      </c>
      <c r="C1187" s="100">
        <v>1245.1600000000001</v>
      </c>
    </row>
    <row r="1188" spans="1:3" outlineLevel="1" x14ac:dyDescent="0.2">
      <c r="A1188" s="6" t="s">
        <v>627</v>
      </c>
      <c r="C1188" s="100">
        <v>512.42999999999995</v>
      </c>
    </row>
    <row r="1189" spans="1:3" outlineLevel="1" x14ac:dyDescent="0.2">
      <c r="A1189" s="6" t="s">
        <v>628</v>
      </c>
      <c r="C1189" s="100">
        <v>516.51</v>
      </c>
    </row>
    <row r="1190" spans="1:3" outlineLevel="1" x14ac:dyDescent="0.2">
      <c r="A1190" s="6" t="s">
        <v>629</v>
      </c>
      <c r="C1190" s="100">
        <v>3303.62</v>
      </c>
    </row>
    <row r="1191" spans="1:3" outlineLevel="1" x14ac:dyDescent="0.2">
      <c r="A1191" s="6" t="s">
        <v>630</v>
      </c>
      <c r="C1191" s="100">
        <v>694.25</v>
      </c>
    </row>
    <row r="1192" spans="1:3" outlineLevel="1" x14ac:dyDescent="0.2">
      <c r="A1192" s="6" t="s">
        <v>631</v>
      </c>
      <c r="C1192" s="100">
        <v>1609.69</v>
      </c>
    </row>
    <row r="1193" spans="1:3" outlineLevel="1" x14ac:dyDescent="0.2">
      <c r="A1193" s="6" t="s">
        <v>632</v>
      </c>
      <c r="C1193" s="100">
        <v>1625.88</v>
      </c>
    </row>
    <row r="1194" spans="1:3" outlineLevel="1" x14ac:dyDescent="0.2">
      <c r="A1194" s="6" t="s">
        <v>634</v>
      </c>
      <c r="C1194" s="100">
        <v>964.45</v>
      </c>
    </row>
    <row r="1195" spans="1:3" outlineLevel="1" x14ac:dyDescent="0.2">
      <c r="A1195" s="6" t="s">
        <v>635</v>
      </c>
      <c r="C1195" s="100">
        <v>632.39</v>
      </c>
    </row>
    <row r="1196" spans="1:3" outlineLevel="1" x14ac:dyDescent="0.2">
      <c r="A1196" s="6" t="s">
        <v>636</v>
      </c>
      <c r="C1196" s="100">
        <v>398.31</v>
      </c>
    </row>
    <row r="1197" spans="1:3" outlineLevel="1" x14ac:dyDescent="0.2">
      <c r="A1197" s="6" t="s">
        <v>637</v>
      </c>
      <c r="C1197" s="100">
        <v>400.04</v>
      </c>
    </row>
    <row r="1198" spans="1:3" outlineLevel="1" x14ac:dyDescent="0.2">
      <c r="A1198" s="6" t="s">
        <v>638</v>
      </c>
      <c r="C1198" s="100">
        <v>398.31</v>
      </c>
    </row>
    <row r="1199" spans="1:3" outlineLevel="1" x14ac:dyDescent="0.2">
      <c r="A1199" s="6" t="s">
        <v>639</v>
      </c>
      <c r="C1199" s="100">
        <v>336.45</v>
      </c>
    </row>
    <row r="1200" spans="1:3" outlineLevel="1" x14ac:dyDescent="0.2">
      <c r="A1200" s="6" t="s">
        <v>640</v>
      </c>
      <c r="C1200" s="100">
        <v>965.2</v>
      </c>
    </row>
    <row r="1201" spans="1:3" outlineLevel="1" x14ac:dyDescent="0.2">
      <c r="A1201" s="6" t="s">
        <v>641</v>
      </c>
      <c r="C1201" s="100">
        <v>400.04</v>
      </c>
    </row>
    <row r="1202" spans="1:3" outlineLevel="1" x14ac:dyDescent="0.2">
      <c r="A1202" s="6" t="s">
        <v>642</v>
      </c>
      <c r="C1202" s="100">
        <v>336.45</v>
      </c>
    </row>
    <row r="1203" spans="1:3" outlineLevel="1" x14ac:dyDescent="0.2">
      <c r="A1203" s="6" t="s">
        <v>643</v>
      </c>
      <c r="C1203" s="100">
        <v>454.65</v>
      </c>
    </row>
    <row r="1204" spans="1:3" outlineLevel="1" x14ac:dyDescent="0.2">
      <c r="A1204" s="6" t="s">
        <v>644</v>
      </c>
      <c r="C1204" s="100">
        <v>400.04</v>
      </c>
    </row>
    <row r="1205" spans="1:3" outlineLevel="1" x14ac:dyDescent="0.2">
      <c r="A1205" s="6" t="s">
        <v>645</v>
      </c>
      <c r="C1205" s="100">
        <v>398.31</v>
      </c>
    </row>
    <row r="1206" spans="1:3" outlineLevel="1" x14ac:dyDescent="0.2">
      <c r="A1206" s="6" t="s">
        <v>646</v>
      </c>
      <c r="C1206" s="100">
        <v>632.39</v>
      </c>
    </row>
    <row r="1207" spans="1:3" outlineLevel="1" x14ac:dyDescent="0.2">
      <c r="A1207" s="6" t="s">
        <v>647</v>
      </c>
      <c r="C1207" s="100">
        <v>398.31</v>
      </c>
    </row>
    <row r="1208" spans="1:3" outlineLevel="1" x14ac:dyDescent="0.2">
      <c r="A1208" s="6" t="s">
        <v>648</v>
      </c>
      <c r="C1208" s="100">
        <v>632.39</v>
      </c>
    </row>
    <row r="1209" spans="1:3" outlineLevel="1" x14ac:dyDescent="0.2">
      <c r="A1209" s="6" t="s">
        <v>649</v>
      </c>
      <c r="C1209" s="100">
        <v>756.11</v>
      </c>
    </row>
    <row r="1210" spans="1:3" outlineLevel="1" x14ac:dyDescent="0.2">
      <c r="A1210" s="6" t="s">
        <v>650</v>
      </c>
      <c r="C1210" s="100">
        <v>1330.34</v>
      </c>
    </row>
    <row r="1211" spans="1:3" outlineLevel="1" x14ac:dyDescent="0.2">
      <c r="A1211" s="6" t="s">
        <v>651</v>
      </c>
      <c r="B1211" s="100">
        <v>679.65</v>
      </c>
    </row>
    <row r="1212" spans="1:3" outlineLevel="1" x14ac:dyDescent="0.2">
      <c r="A1212" s="6" t="s">
        <v>652</v>
      </c>
      <c r="B1212" s="100">
        <v>679.65</v>
      </c>
    </row>
    <row r="1213" spans="1:3" outlineLevel="1" x14ac:dyDescent="0.2">
      <c r="A1213" s="6" t="s">
        <v>653</v>
      </c>
      <c r="B1213" s="100">
        <v>679.65</v>
      </c>
    </row>
    <row r="1214" spans="1:3" outlineLevel="1" x14ac:dyDescent="0.2">
      <c r="A1214" s="6" t="s">
        <v>654</v>
      </c>
      <c r="C1214" s="100">
        <v>512.42999999999995</v>
      </c>
    </row>
    <row r="1215" spans="1:3" outlineLevel="1" x14ac:dyDescent="0.2">
      <c r="A1215" s="6" t="s">
        <v>655</v>
      </c>
      <c r="C1215" s="100">
        <v>12526.11</v>
      </c>
    </row>
    <row r="1216" spans="1:3" outlineLevel="1" x14ac:dyDescent="0.2">
      <c r="A1216" s="6" t="s">
        <v>656</v>
      </c>
      <c r="C1216" s="100">
        <v>454.65</v>
      </c>
    </row>
    <row r="1217" spans="1:3" outlineLevel="1" x14ac:dyDescent="0.2">
      <c r="A1217" s="6" t="s">
        <v>657</v>
      </c>
      <c r="C1217" s="100">
        <v>679.65</v>
      </c>
    </row>
    <row r="1218" spans="1:3" outlineLevel="1" x14ac:dyDescent="0.2">
      <c r="A1218" s="6" t="s">
        <v>658</v>
      </c>
      <c r="C1218" s="100">
        <v>679.65</v>
      </c>
    </row>
    <row r="1219" spans="1:3" outlineLevel="1" x14ac:dyDescent="0.2">
      <c r="A1219" s="6" t="s">
        <v>659</v>
      </c>
      <c r="C1219" s="100">
        <v>336.45</v>
      </c>
    </row>
    <row r="1220" spans="1:3" outlineLevel="1" x14ac:dyDescent="0.2">
      <c r="A1220" s="6" t="s">
        <v>661</v>
      </c>
      <c r="C1220" s="100">
        <v>576.04999999999995</v>
      </c>
    </row>
    <row r="1221" spans="1:3" outlineLevel="1" x14ac:dyDescent="0.2">
      <c r="A1221" s="6" t="s">
        <v>662</v>
      </c>
      <c r="C1221" s="100">
        <v>632.39</v>
      </c>
    </row>
    <row r="1222" spans="1:3" outlineLevel="1" x14ac:dyDescent="0.2">
      <c r="A1222" s="6" t="s">
        <v>663</v>
      </c>
      <c r="C1222" s="100">
        <v>1251.49</v>
      </c>
    </row>
    <row r="1223" spans="1:3" outlineLevel="1" x14ac:dyDescent="0.2">
      <c r="A1223" s="6" t="s">
        <v>664</v>
      </c>
      <c r="C1223" s="100">
        <v>392.79</v>
      </c>
    </row>
    <row r="1224" spans="1:3" outlineLevel="1" x14ac:dyDescent="0.2">
      <c r="A1224" s="6" t="s">
        <v>665</v>
      </c>
      <c r="C1224" s="100">
        <v>457.76</v>
      </c>
    </row>
    <row r="1225" spans="1:3" outlineLevel="1" x14ac:dyDescent="0.2">
      <c r="A1225" s="6" t="s">
        <v>666</v>
      </c>
      <c r="C1225" s="100">
        <v>12471.06</v>
      </c>
    </row>
    <row r="1226" spans="1:3" outlineLevel="1" x14ac:dyDescent="0.2">
      <c r="A1226" s="6" t="s">
        <v>667</v>
      </c>
      <c r="C1226" s="100">
        <v>336.45</v>
      </c>
    </row>
    <row r="1227" spans="1:3" outlineLevel="1" x14ac:dyDescent="0.2">
      <c r="A1227" s="6" t="s">
        <v>668</v>
      </c>
      <c r="C1227" s="100">
        <v>576.04999999999995</v>
      </c>
    </row>
    <row r="1228" spans="1:3" outlineLevel="1" x14ac:dyDescent="0.2">
      <c r="A1228" s="6" t="s">
        <v>669</v>
      </c>
      <c r="C1228" s="100">
        <v>3681.19</v>
      </c>
    </row>
    <row r="1229" spans="1:3" outlineLevel="1" x14ac:dyDescent="0.2">
      <c r="A1229" s="6" t="s">
        <v>671</v>
      </c>
      <c r="C1229" s="100">
        <v>679.65</v>
      </c>
    </row>
    <row r="1230" spans="1:3" outlineLevel="1" x14ac:dyDescent="0.2">
      <c r="A1230" s="6" t="s">
        <v>672</v>
      </c>
      <c r="C1230" s="100">
        <v>679.65</v>
      </c>
    </row>
    <row r="1231" spans="1:3" outlineLevel="1" x14ac:dyDescent="0.2">
      <c r="A1231" s="6" t="s">
        <v>673</v>
      </c>
      <c r="C1231" s="100">
        <v>457.76</v>
      </c>
    </row>
    <row r="1232" spans="1:3" outlineLevel="1" x14ac:dyDescent="0.2">
      <c r="A1232" s="6" t="s">
        <v>674</v>
      </c>
      <c r="C1232" s="100">
        <v>1305.3</v>
      </c>
    </row>
    <row r="1233" spans="1:3" outlineLevel="1" x14ac:dyDescent="0.2">
      <c r="A1233" s="6" t="s">
        <v>675</v>
      </c>
      <c r="C1233" s="100">
        <v>697.36</v>
      </c>
    </row>
    <row r="1234" spans="1:3" outlineLevel="1" x14ac:dyDescent="0.2">
      <c r="A1234" s="6" t="s">
        <v>676</v>
      </c>
      <c r="C1234" s="100">
        <v>697.36</v>
      </c>
    </row>
    <row r="1235" spans="1:3" outlineLevel="1" x14ac:dyDescent="0.2">
      <c r="A1235" s="6" t="s">
        <v>677</v>
      </c>
      <c r="C1235" s="100">
        <v>7029.38</v>
      </c>
    </row>
    <row r="1236" spans="1:3" outlineLevel="1" x14ac:dyDescent="0.2">
      <c r="A1236" s="6" t="s">
        <v>678</v>
      </c>
      <c r="B1236" s="100">
        <v>457.76</v>
      </c>
    </row>
    <row r="1237" spans="1:3" outlineLevel="1" x14ac:dyDescent="0.2">
      <c r="A1237" s="6" t="s">
        <v>679</v>
      </c>
      <c r="B1237" s="100">
        <v>457.76</v>
      </c>
    </row>
    <row r="1238" spans="1:3" outlineLevel="1" x14ac:dyDescent="0.2">
      <c r="A1238" s="6" t="s">
        <v>680</v>
      </c>
      <c r="C1238" s="100">
        <v>457.76</v>
      </c>
    </row>
    <row r="1239" spans="1:3" outlineLevel="1" x14ac:dyDescent="0.2">
      <c r="A1239" s="6" t="s">
        <v>681</v>
      </c>
      <c r="C1239" s="100">
        <v>457.76</v>
      </c>
    </row>
    <row r="1240" spans="1:3" outlineLevel="1" x14ac:dyDescent="0.2">
      <c r="A1240" s="6" t="s">
        <v>682</v>
      </c>
      <c r="C1240" s="100">
        <v>632.39</v>
      </c>
    </row>
    <row r="1241" spans="1:3" outlineLevel="1" x14ac:dyDescent="0.2">
      <c r="A1241" s="6" t="s">
        <v>683</v>
      </c>
      <c r="C1241" s="100">
        <v>632.39</v>
      </c>
    </row>
    <row r="1242" spans="1:3" outlineLevel="1" x14ac:dyDescent="0.2">
      <c r="A1242" s="6" t="s">
        <v>684</v>
      </c>
      <c r="C1242" s="100">
        <v>457.76</v>
      </c>
    </row>
    <row r="1243" spans="1:3" outlineLevel="1" x14ac:dyDescent="0.2">
      <c r="A1243" s="6" t="s">
        <v>685</v>
      </c>
      <c r="C1243" s="100">
        <v>457.76</v>
      </c>
    </row>
    <row r="1244" spans="1:3" outlineLevel="1" x14ac:dyDescent="0.2">
      <c r="A1244" s="6" t="s">
        <v>686</v>
      </c>
      <c r="C1244" s="100">
        <v>457.76</v>
      </c>
    </row>
    <row r="1245" spans="1:3" outlineLevel="1" x14ac:dyDescent="0.2">
      <c r="A1245" s="6" t="s">
        <v>687</v>
      </c>
      <c r="C1245" s="100">
        <v>400.04</v>
      </c>
    </row>
    <row r="1246" spans="1:3" outlineLevel="1" x14ac:dyDescent="0.2">
      <c r="A1246" s="6" t="s">
        <v>688</v>
      </c>
      <c r="C1246" s="100">
        <v>336.45</v>
      </c>
    </row>
    <row r="1247" spans="1:3" outlineLevel="1" x14ac:dyDescent="0.2">
      <c r="A1247" s="6" t="s">
        <v>689</v>
      </c>
      <c r="C1247" s="100">
        <v>457.76</v>
      </c>
    </row>
    <row r="1248" spans="1:3" outlineLevel="1" x14ac:dyDescent="0.2">
      <c r="A1248" s="6" t="s">
        <v>690</v>
      </c>
      <c r="C1248" s="100">
        <v>866.04</v>
      </c>
    </row>
    <row r="1249" spans="1:3" outlineLevel="1" x14ac:dyDescent="0.2">
      <c r="A1249" s="6" t="s">
        <v>692</v>
      </c>
      <c r="C1249" s="100">
        <v>756.11</v>
      </c>
    </row>
    <row r="1250" spans="1:3" outlineLevel="1" x14ac:dyDescent="0.2">
      <c r="A1250" s="6" t="s">
        <v>693</v>
      </c>
      <c r="C1250" s="100">
        <v>516.51</v>
      </c>
    </row>
    <row r="1251" spans="1:3" outlineLevel="1" x14ac:dyDescent="0.2">
      <c r="A1251" s="6" t="s">
        <v>694</v>
      </c>
      <c r="C1251" s="100">
        <v>915.82</v>
      </c>
    </row>
    <row r="1252" spans="1:3" outlineLevel="1" x14ac:dyDescent="0.2">
      <c r="A1252" s="6" t="s">
        <v>695</v>
      </c>
      <c r="C1252" s="100">
        <v>457.76</v>
      </c>
    </row>
    <row r="1253" spans="1:3" outlineLevel="1" x14ac:dyDescent="0.2">
      <c r="A1253" s="6" t="s">
        <v>696</v>
      </c>
      <c r="C1253" s="100">
        <v>457.76</v>
      </c>
    </row>
    <row r="1254" spans="1:3" outlineLevel="1" x14ac:dyDescent="0.2">
      <c r="A1254" s="6" t="s">
        <v>697</v>
      </c>
      <c r="C1254" s="100">
        <v>454.65</v>
      </c>
    </row>
    <row r="1255" spans="1:3" outlineLevel="1" x14ac:dyDescent="0.2">
      <c r="A1255" s="6" t="s">
        <v>698</v>
      </c>
      <c r="C1255" s="100">
        <v>1992.72</v>
      </c>
    </row>
    <row r="1256" spans="1:3" outlineLevel="1" x14ac:dyDescent="0.2">
      <c r="A1256" s="6" t="s">
        <v>699</v>
      </c>
      <c r="C1256" s="100">
        <v>336.45</v>
      </c>
    </row>
    <row r="1257" spans="1:3" outlineLevel="1" x14ac:dyDescent="0.2">
      <c r="A1257" s="6" t="s">
        <v>700</v>
      </c>
      <c r="C1257" s="100">
        <v>398.31</v>
      </c>
    </row>
    <row r="1258" spans="1:3" outlineLevel="1" x14ac:dyDescent="0.2">
      <c r="A1258" s="6" t="s">
        <v>701</v>
      </c>
      <c r="C1258" s="100">
        <v>454.65</v>
      </c>
    </row>
    <row r="1259" spans="1:3" outlineLevel="1" x14ac:dyDescent="0.2">
      <c r="A1259" s="6" t="s">
        <v>703</v>
      </c>
      <c r="C1259" s="100">
        <v>901.21</v>
      </c>
    </row>
    <row r="1260" spans="1:3" outlineLevel="1" x14ac:dyDescent="0.2">
      <c r="A1260" s="6" t="s">
        <v>704</v>
      </c>
      <c r="C1260" s="100">
        <v>1704.31</v>
      </c>
    </row>
    <row r="1261" spans="1:3" outlineLevel="1" x14ac:dyDescent="0.2">
      <c r="A1261" s="6" t="s">
        <v>705</v>
      </c>
      <c r="C1261" s="100">
        <v>457.76</v>
      </c>
    </row>
    <row r="1262" spans="1:3" outlineLevel="1" x14ac:dyDescent="0.2">
      <c r="A1262" s="6" t="s">
        <v>706</v>
      </c>
      <c r="C1262" s="100">
        <v>457.76</v>
      </c>
    </row>
    <row r="1263" spans="1:3" outlineLevel="1" x14ac:dyDescent="0.2">
      <c r="A1263" s="6" t="s">
        <v>707</v>
      </c>
      <c r="C1263" s="100">
        <v>398.31</v>
      </c>
    </row>
    <row r="1264" spans="1:3" outlineLevel="1" x14ac:dyDescent="0.2">
      <c r="A1264" s="6" t="s">
        <v>708</v>
      </c>
      <c r="C1264" s="100">
        <v>336.45</v>
      </c>
    </row>
    <row r="1265" spans="1:3" outlineLevel="1" x14ac:dyDescent="0.2">
      <c r="A1265" s="6" t="s">
        <v>709</v>
      </c>
      <c r="B1265" s="100">
        <v>14343.11</v>
      </c>
    </row>
    <row r="1266" spans="1:3" outlineLevel="1" x14ac:dyDescent="0.2">
      <c r="A1266" s="6" t="s">
        <v>710</v>
      </c>
      <c r="B1266" s="100">
        <v>794.3</v>
      </c>
    </row>
    <row r="1267" spans="1:3" outlineLevel="1" x14ac:dyDescent="0.2">
      <c r="A1267" s="6" t="s">
        <v>711</v>
      </c>
      <c r="C1267" s="100">
        <v>794.3</v>
      </c>
    </row>
    <row r="1268" spans="1:3" outlineLevel="1" x14ac:dyDescent="0.2">
      <c r="A1268" s="6" t="s">
        <v>712</v>
      </c>
      <c r="C1268" s="100">
        <v>14343.11</v>
      </c>
    </row>
    <row r="1269" spans="1:3" outlineLevel="1" x14ac:dyDescent="0.2">
      <c r="A1269" s="6" t="s">
        <v>713</v>
      </c>
      <c r="C1269" s="100">
        <v>457.76</v>
      </c>
    </row>
    <row r="1270" spans="1:3" outlineLevel="1" x14ac:dyDescent="0.2">
      <c r="A1270" s="6" t="s">
        <v>714</v>
      </c>
      <c r="C1270" s="100">
        <v>12800.21</v>
      </c>
    </row>
    <row r="1271" spans="1:3" outlineLevel="1" x14ac:dyDescent="0.2">
      <c r="A1271" s="6" t="s">
        <v>715</v>
      </c>
      <c r="C1271" s="100">
        <v>1724.14</v>
      </c>
    </row>
    <row r="1272" spans="1:3" outlineLevel="1" x14ac:dyDescent="0.2">
      <c r="A1272" s="6" t="s">
        <v>716</v>
      </c>
      <c r="C1272" s="100">
        <v>336.45</v>
      </c>
    </row>
    <row r="1273" spans="1:3" outlineLevel="1" x14ac:dyDescent="0.2">
      <c r="A1273" s="6" t="s">
        <v>717</v>
      </c>
      <c r="C1273" s="100">
        <v>24567.91</v>
      </c>
    </row>
    <row r="1274" spans="1:3" outlineLevel="1" x14ac:dyDescent="0.2">
      <c r="A1274" s="6" t="s">
        <v>718</v>
      </c>
      <c r="C1274" s="100">
        <v>697.36</v>
      </c>
    </row>
    <row r="1275" spans="1:3" outlineLevel="1" x14ac:dyDescent="0.2">
      <c r="A1275" s="6" t="s">
        <v>719</v>
      </c>
      <c r="C1275" s="100">
        <v>1499.68</v>
      </c>
    </row>
    <row r="1276" spans="1:3" outlineLevel="1" x14ac:dyDescent="0.2">
      <c r="A1276" s="6" t="s">
        <v>720</v>
      </c>
      <c r="C1276" s="100">
        <v>759.22</v>
      </c>
    </row>
    <row r="1277" spans="1:3" outlineLevel="1" x14ac:dyDescent="0.2">
      <c r="A1277" s="6" t="s">
        <v>721</v>
      </c>
      <c r="C1277" s="100">
        <v>794.75</v>
      </c>
    </row>
    <row r="1278" spans="1:3" outlineLevel="1" x14ac:dyDescent="0.2">
      <c r="A1278" s="6" t="s">
        <v>722</v>
      </c>
      <c r="C1278" s="100">
        <v>454.65</v>
      </c>
    </row>
    <row r="1279" spans="1:3" outlineLevel="1" x14ac:dyDescent="0.2">
      <c r="A1279" s="6" t="s">
        <v>723</v>
      </c>
      <c r="C1279" s="100">
        <v>336.45</v>
      </c>
    </row>
    <row r="1280" spans="1:3" outlineLevel="1" x14ac:dyDescent="0.2">
      <c r="A1280" s="6" t="s">
        <v>724</v>
      </c>
      <c r="C1280" s="100">
        <v>454.65</v>
      </c>
    </row>
    <row r="1281" spans="1:3" outlineLevel="1" x14ac:dyDescent="0.2">
      <c r="A1281" s="6" t="s">
        <v>725</v>
      </c>
      <c r="C1281" s="100">
        <v>1875.6</v>
      </c>
    </row>
    <row r="1282" spans="1:3" outlineLevel="1" x14ac:dyDescent="0.2">
      <c r="A1282" s="6" t="s">
        <v>726</v>
      </c>
      <c r="C1282" s="100">
        <v>516.51</v>
      </c>
    </row>
    <row r="1283" spans="1:3" outlineLevel="1" x14ac:dyDescent="0.2">
      <c r="A1283" s="6" t="s">
        <v>727</v>
      </c>
      <c r="C1283" s="100">
        <v>1245.1600000000001</v>
      </c>
    </row>
    <row r="1284" spans="1:3" outlineLevel="1" x14ac:dyDescent="0.2">
      <c r="A1284" s="6" t="s">
        <v>728</v>
      </c>
      <c r="C1284" s="100">
        <v>632.39</v>
      </c>
    </row>
    <row r="1285" spans="1:3" outlineLevel="1" x14ac:dyDescent="0.2">
      <c r="A1285" s="6" t="s">
        <v>729</v>
      </c>
      <c r="C1285" s="100">
        <v>392.79</v>
      </c>
    </row>
    <row r="1286" spans="1:3" outlineLevel="1" x14ac:dyDescent="0.2">
      <c r="A1286" s="6" t="s">
        <v>730</v>
      </c>
      <c r="C1286" s="100">
        <v>392.79</v>
      </c>
    </row>
    <row r="1287" spans="1:3" outlineLevel="1" x14ac:dyDescent="0.2">
      <c r="A1287" s="6" t="s">
        <v>731</v>
      </c>
      <c r="C1287" s="100">
        <v>6698.69</v>
      </c>
    </row>
    <row r="1288" spans="1:3" outlineLevel="1" x14ac:dyDescent="0.2">
      <c r="A1288" s="6" t="s">
        <v>732</v>
      </c>
      <c r="C1288" s="100">
        <v>2046.63</v>
      </c>
    </row>
    <row r="1289" spans="1:3" outlineLevel="1" x14ac:dyDescent="0.2">
      <c r="A1289" s="6" t="s">
        <v>733</v>
      </c>
      <c r="C1289" s="100">
        <v>1055.6099999999999</v>
      </c>
    </row>
    <row r="1290" spans="1:3" outlineLevel="1" x14ac:dyDescent="0.2">
      <c r="A1290" s="6" t="s">
        <v>734</v>
      </c>
      <c r="C1290" s="100">
        <v>1865.63</v>
      </c>
    </row>
    <row r="1291" spans="1:3" outlineLevel="1" x14ac:dyDescent="0.2">
      <c r="A1291" s="6" t="s">
        <v>735</v>
      </c>
      <c r="C1291" s="100">
        <v>454.65</v>
      </c>
    </row>
    <row r="1292" spans="1:3" outlineLevel="1" x14ac:dyDescent="0.2">
      <c r="A1292" s="6" t="s">
        <v>736</v>
      </c>
      <c r="C1292" s="100">
        <v>1810.05</v>
      </c>
    </row>
    <row r="1293" spans="1:3" outlineLevel="1" x14ac:dyDescent="0.2">
      <c r="A1293" s="6" t="s">
        <v>737</v>
      </c>
      <c r="C1293" s="100">
        <v>927.9</v>
      </c>
    </row>
    <row r="1294" spans="1:3" outlineLevel="1" x14ac:dyDescent="0.2">
      <c r="A1294" s="6" t="s">
        <v>738</v>
      </c>
      <c r="C1294" s="100">
        <v>392.79</v>
      </c>
    </row>
    <row r="1295" spans="1:3" outlineLevel="1" x14ac:dyDescent="0.2">
      <c r="A1295" s="6" t="s">
        <v>739</v>
      </c>
      <c r="C1295" s="100">
        <v>10193.950000000001</v>
      </c>
    </row>
    <row r="1296" spans="1:3" outlineLevel="1" x14ac:dyDescent="0.2">
      <c r="A1296" s="6" t="s">
        <v>740</v>
      </c>
      <c r="C1296" s="100">
        <v>554.45000000000005</v>
      </c>
    </row>
    <row r="1297" spans="1:3" outlineLevel="1" x14ac:dyDescent="0.2">
      <c r="A1297" s="6" t="s">
        <v>741</v>
      </c>
      <c r="C1297" s="100">
        <v>930.83</v>
      </c>
    </row>
    <row r="1298" spans="1:3" outlineLevel="1" x14ac:dyDescent="0.2">
      <c r="A1298" s="6" t="s">
        <v>742</v>
      </c>
      <c r="C1298" s="100">
        <v>576.04999999999995</v>
      </c>
    </row>
    <row r="1299" spans="1:3" outlineLevel="1" x14ac:dyDescent="0.2">
      <c r="A1299" s="6" t="s">
        <v>743</v>
      </c>
      <c r="C1299" s="100">
        <v>2740.73</v>
      </c>
    </row>
    <row r="1300" spans="1:3" outlineLevel="1" x14ac:dyDescent="0.2">
      <c r="A1300" s="6" t="s">
        <v>744</v>
      </c>
      <c r="C1300" s="100">
        <v>454.65</v>
      </c>
    </row>
    <row r="1301" spans="1:3" outlineLevel="1" x14ac:dyDescent="0.2">
      <c r="A1301" s="6" t="s">
        <v>745</v>
      </c>
      <c r="C1301" s="100">
        <v>797.41</v>
      </c>
    </row>
    <row r="1302" spans="1:3" outlineLevel="1" x14ac:dyDescent="0.2">
      <c r="A1302" s="6" t="s">
        <v>746</v>
      </c>
      <c r="C1302" s="100">
        <v>457.76</v>
      </c>
    </row>
    <row r="1303" spans="1:3" outlineLevel="1" x14ac:dyDescent="0.2">
      <c r="A1303" s="6" t="s">
        <v>747</v>
      </c>
      <c r="C1303" s="100">
        <v>400.04</v>
      </c>
    </row>
    <row r="1304" spans="1:3" outlineLevel="1" x14ac:dyDescent="0.2">
      <c r="A1304" s="6" t="s">
        <v>748</v>
      </c>
      <c r="C1304" s="100">
        <v>1681.03</v>
      </c>
    </row>
    <row r="1305" spans="1:3" outlineLevel="1" x14ac:dyDescent="0.2">
      <c r="A1305" s="6" t="s">
        <v>749</v>
      </c>
      <c r="B1305" s="100">
        <v>1919.35</v>
      </c>
    </row>
    <row r="1306" spans="1:3" outlineLevel="1" x14ac:dyDescent="0.2">
      <c r="A1306" s="6" t="s">
        <v>750</v>
      </c>
      <c r="C1306" s="100">
        <v>392.79</v>
      </c>
    </row>
    <row r="1307" spans="1:3" outlineLevel="1" x14ac:dyDescent="0.2">
      <c r="A1307" s="6" t="s">
        <v>751</v>
      </c>
      <c r="C1307" s="100">
        <v>1030.17</v>
      </c>
    </row>
    <row r="1308" spans="1:3" outlineLevel="1" x14ac:dyDescent="0.2">
      <c r="A1308" s="6" t="s">
        <v>752</v>
      </c>
      <c r="C1308" s="100">
        <v>4145.7</v>
      </c>
    </row>
    <row r="1309" spans="1:3" outlineLevel="1" x14ac:dyDescent="0.2">
      <c r="A1309" s="6" t="s">
        <v>753</v>
      </c>
      <c r="C1309" s="100">
        <v>1329.99</v>
      </c>
    </row>
    <row r="1310" spans="1:3" outlineLevel="1" x14ac:dyDescent="0.2">
      <c r="A1310" s="6" t="s">
        <v>754</v>
      </c>
      <c r="C1310" s="100">
        <v>457.76</v>
      </c>
    </row>
    <row r="1311" spans="1:3" outlineLevel="1" x14ac:dyDescent="0.2">
      <c r="A1311" s="6" t="s">
        <v>755</v>
      </c>
      <c r="C1311" s="100">
        <v>516.51</v>
      </c>
    </row>
    <row r="1312" spans="1:3" outlineLevel="1" x14ac:dyDescent="0.2">
      <c r="A1312" s="6" t="s">
        <v>756</v>
      </c>
      <c r="C1312" s="100">
        <v>1274.69</v>
      </c>
    </row>
    <row r="1313" spans="1:3" outlineLevel="1" x14ac:dyDescent="0.2">
      <c r="A1313" s="6" t="s">
        <v>757</v>
      </c>
      <c r="C1313" s="100">
        <v>400.04</v>
      </c>
    </row>
    <row r="1314" spans="1:3" outlineLevel="1" x14ac:dyDescent="0.2">
      <c r="A1314" s="6" t="s">
        <v>758</v>
      </c>
      <c r="C1314" s="100">
        <v>797.41</v>
      </c>
    </row>
    <row r="1315" spans="1:3" outlineLevel="1" x14ac:dyDescent="0.2">
      <c r="A1315" s="6" t="s">
        <v>759</v>
      </c>
      <c r="C1315" s="100">
        <v>457.76</v>
      </c>
    </row>
    <row r="1316" spans="1:3" outlineLevel="1" x14ac:dyDescent="0.2">
      <c r="A1316" s="6" t="s">
        <v>760</v>
      </c>
      <c r="C1316" s="100">
        <v>398.31</v>
      </c>
    </row>
    <row r="1317" spans="1:3" outlineLevel="1" x14ac:dyDescent="0.2">
      <c r="A1317" s="6" t="s">
        <v>761</v>
      </c>
      <c r="C1317" s="100">
        <v>1007.96</v>
      </c>
    </row>
    <row r="1318" spans="1:3" outlineLevel="1" x14ac:dyDescent="0.2">
      <c r="A1318" s="6" t="s">
        <v>762</v>
      </c>
      <c r="C1318" s="100">
        <v>392.79</v>
      </c>
    </row>
    <row r="1319" spans="1:3" outlineLevel="1" x14ac:dyDescent="0.2">
      <c r="A1319" s="6" t="s">
        <v>763</v>
      </c>
      <c r="C1319" s="100">
        <v>398.31</v>
      </c>
    </row>
    <row r="1320" spans="1:3" outlineLevel="1" x14ac:dyDescent="0.2">
      <c r="A1320" s="6" t="s">
        <v>764</v>
      </c>
      <c r="C1320" s="100">
        <v>516.51</v>
      </c>
    </row>
    <row r="1321" spans="1:3" outlineLevel="1" x14ac:dyDescent="0.2">
      <c r="A1321" s="6" t="s">
        <v>765</v>
      </c>
      <c r="C1321" s="100">
        <v>1919.35</v>
      </c>
    </row>
    <row r="1322" spans="1:3" outlineLevel="1" x14ac:dyDescent="0.2">
      <c r="A1322" s="6" t="s">
        <v>766</v>
      </c>
      <c r="C1322" s="100">
        <v>1919.35</v>
      </c>
    </row>
    <row r="1323" spans="1:3" outlineLevel="1" x14ac:dyDescent="0.2">
      <c r="A1323" s="6" t="s">
        <v>767</v>
      </c>
      <c r="C1323" s="100">
        <v>457.76</v>
      </c>
    </row>
    <row r="1324" spans="1:3" outlineLevel="1" x14ac:dyDescent="0.2">
      <c r="A1324" s="6" t="s">
        <v>768</v>
      </c>
      <c r="C1324" s="100">
        <v>6202.95</v>
      </c>
    </row>
    <row r="1325" spans="1:3" outlineLevel="1" x14ac:dyDescent="0.2">
      <c r="A1325" s="6" t="s">
        <v>769</v>
      </c>
      <c r="C1325" s="100">
        <v>336.45</v>
      </c>
    </row>
    <row r="1326" spans="1:3" outlineLevel="1" x14ac:dyDescent="0.2">
      <c r="A1326" s="6" t="s">
        <v>770</v>
      </c>
      <c r="C1326" s="100">
        <v>392.79</v>
      </c>
    </row>
    <row r="1327" spans="1:3" outlineLevel="1" x14ac:dyDescent="0.2">
      <c r="A1327" s="6" t="s">
        <v>771</v>
      </c>
      <c r="C1327" s="100">
        <v>572.41</v>
      </c>
    </row>
    <row r="1328" spans="1:3" outlineLevel="1" x14ac:dyDescent="0.2">
      <c r="A1328" s="6" t="s">
        <v>772</v>
      </c>
      <c r="C1328" s="100">
        <v>640.23</v>
      </c>
    </row>
    <row r="1329" spans="1:3" outlineLevel="1" x14ac:dyDescent="0.2">
      <c r="A1329" s="6" t="s">
        <v>773</v>
      </c>
      <c r="C1329" s="100">
        <v>516.51</v>
      </c>
    </row>
    <row r="1330" spans="1:3" outlineLevel="1" x14ac:dyDescent="0.2">
      <c r="A1330" s="6" t="s">
        <v>774</v>
      </c>
      <c r="C1330" s="100">
        <v>1183.2</v>
      </c>
    </row>
    <row r="1331" spans="1:3" outlineLevel="1" x14ac:dyDescent="0.2">
      <c r="A1331" s="6" t="s">
        <v>775</v>
      </c>
      <c r="C1331" s="100">
        <v>4050.93</v>
      </c>
    </row>
    <row r="1332" spans="1:3" outlineLevel="1" x14ac:dyDescent="0.2">
      <c r="A1332" s="6" t="s">
        <v>776</v>
      </c>
      <c r="C1332" s="100">
        <v>797.41</v>
      </c>
    </row>
    <row r="1333" spans="1:3" outlineLevel="1" x14ac:dyDescent="0.2">
      <c r="A1333" s="6" t="s">
        <v>777</v>
      </c>
      <c r="C1333" s="100">
        <v>756.11</v>
      </c>
    </row>
    <row r="1334" spans="1:3" outlineLevel="1" x14ac:dyDescent="0.2">
      <c r="A1334" s="6" t="s">
        <v>778</v>
      </c>
      <c r="C1334" s="100">
        <v>336.45</v>
      </c>
    </row>
    <row r="1335" spans="1:3" outlineLevel="1" x14ac:dyDescent="0.2">
      <c r="A1335" s="6" t="s">
        <v>779</v>
      </c>
      <c r="C1335" s="100">
        <v>457.76</v>
      </c>
    </row>
    <row r="1336" spans="1:3" outlineLevel="1" x14ac:dyDescent="0.2">
      <c r="A1336" s="6" t="s">
        <v>780</v>
      </c>
      <c r="C1336" s="100">
        <v>1504.67</v>
      </c>
    </row>
    <row r="1337" spans="1:3" outlineLevel="1" x14ac:dyDescent="0.2">
      <c r="A1337" s="6" t="s">
        <v>781</v>
      </c>
      <c r="C1337" s="100">
        <v>398.31</v>
      </c>
    </row>
    <row r="1338" spans="1:3" outlineLevel="1" x14ac:dyDescent="0.2">
      <c r="A1338" s="6" t="s">
        <v>782</v>
      </c>
      <c r="C1338" s="100">
        <v>1625.88</v>
      </c>
    </row>
    <row r="1339" spans="1:3" outlineLevel="1" x14ac:dyDescent="0.2">
      <c r="A1339" s="6" t="s">
        <v>783</v>
      </c>
      <c r="C1339" s="100">
        <v>457.76</v>
      </c>
    </row>
    <row r="1340" spans="1:3" outlineLevel="1" x14ac:dyDescent="0.2">
      <c r="A1340" s="6" t="s">
        <v>784</v>
      </c>
      <c r="B1340" s="100">
        <v>14343.11</v>
      </c>
    </row>
    <row r="1341" spans="1:3" outlineLevel="1" x14ac:dyDescent="0.2">
      <c r="A1341" s="6" t="s">
        <v>785</v>
      </c>
      <c r="C1341" s="100">
        <v>14343.11</v>
      </c>
    </row>
    <row r="1342" spans="1:3" outlineLevel="1" x14ac:dyDescent="0.2">
      <c r="A1342" s="6" t="s">
        <v>786</v>
      </c>
      <c r="B1342" s="100">
        <v>457.76</v>
      </c>
    </row>
    <row r="1343" spans="1:3" outlineLevel="1" x14ac:dyDescent="0.2">
      <c r="A1343" s="6" t="s">
        <v>787</v>
      </c>
      <c r="B1343" s="100">
        <v>457.76</v>
      </c>
    </row>
    <row r="1344" spans="1:3" outlineLevel="1" x14ac:dyDescent="0.2">
      <c r="A1344" s="6" t="s">
        <v>788</v>
      </c>
      <c r="B1344" s="100">
        <v>797.41</v>
      </c>
    </row>
    <row r="1345" spans="1:3" outlineLevel="1" x14ac:dyDescent="0.2">
      <c r="A1345" s="6" t="s">
        <v>789</v>
      </c>
      <c r="C1345" s="100">
        <v>457.76</v>
      </c>
    </row>
    <row r="1346" spans="1:3" outlineLevel="1" x14ac:dyDescent="0.2">
      <c r="A1346" s="6" t="s">
        <v>790</v>
      </c>
      <c r="C1346" s="100">
        <v>516.51</v>
      </c>
    </row>
    <row r="1347" spans="1:3" outlineLevel="1" x14ac:dyDescent="0.2">
      <c r="A1347" s="6" t="s">
        <v>791</v>
      </c>
      <c r="C1347" s="100">
        <v>1118.55</v>
      </c>
    </row>
    <row r="1348" spans="1:3" outlineLevel="1" x14ac:dyDescent="0.2">
      <c r="A1348" s="6" t="s">
        <v>792</v>
      </c>
      <c r="C1348" s="100">
        <v>756.11</v>
      </c>
    </row>
    <row r="1349" spans="1:3" outlineLevel="1" x14ac:dyDescent="0.2">
      <c r="A1349" s="6" t="s">
        <v>793</v>
      </c>
      <c r="C1349" s="100">
        <v>457.76</v>
      </c>
    </row>
    <row r="1350" spans="1:3" outlineLevel="1" x14ac:dyDescent="0.2">
      <c r="A1350" s="6" t="s">
        <v>795</v>
      </c>
      <c r="C1350" s="100">
        <v>1369.31</v>
      </c>
    </row>
    <row r="1351" spans="1:3" outlineLevel="1" x14ac:dyDescent="0.2">
      <c r="A1351" s="6" t="s">
        <v>798</v>
      </c>
      <c r="C1351" s="100">
        <v>1803.77</v>
      </c>
    </row>
    <row r="1352" spans="1:3" outlineLevel="1" x14ac:dyDescent="0.2">
      <c r="A1352" s="6" t="s">
        <v>799</v>
      </c>
      <c r="C1352" s="100">
        <v>457.76</v>
      </c>
    </row>
    <row r="1353" spans="1:3" outlineLevel="1" x14ac:dyDescent="0.2">
      <c r="A1353" s="6" t="s">
        <v>800</v>
      </c>
      <c r="C1353" s="100">
        <v>8489.9599999999991</v>
      </c>
    </row>
    <row r="1354" spans="1:3" outlineLevel="1" x14ac:dyDescent="0.2">
      <c r="A1354" s="6" t="s">
        <v>801</v>
      </c>
      <c r="C1354" s="100">
        <v>336.45</v>
      </c>
    </row>
    <row r="1355" spans="1:3" outlineLevel="1" x14ac:dyDescent="0.2">
      <c r="A1355" s="6" t="s">
        <v>802</v>
      </c>
      <c r="C1355" s="100">
        <v>392.79</v>
      </c>
    </row>
    <row r="1356" spans="1:3" outlineLevel="1" x14ac:dyDescent="0.2">
      <c r="A1356" s="6" t="s">
        <v>803</v>
      </c>
      <c r="C1356" s="100">
        <v>1706.14</v>
      </c>
    </row>
    <row r="1357" spans="1:3" outlineLevel="1" x14ac:dyDescent="0.2">
      <c r="A1357" s="6" t="s">
        <v>804</v>
      </c>
      <c r="C1357" s="100">
        <v>336.45</v>
      </c>
    </row>
    <row r="1358" spans="1:3" outlineLevel="1" x14ac:dyDescent="0.2">
      <c r="A1358" s="6" t="s">
        <v>805</v>
      </c>
      <c r="C1358" s="100">
        <v>336.45</v>
      </c>
    </row>
    <row r="1359" spans="1:3" outlineLevel="1" x14ac:dyDescent="0.2">
      <c r="A1359" s="6" t="s">
        <v>806</v>
      </c>
      <c r="C1359" s="100">
        <v>336.45</v>
      </c>
    </row>
    <row r="1360" spans="1:3" outlineLevel="1" x14ac:dyDescent="0.2">
      <c r="A1360" s="6" t="s">
        <v>807</v>
      </c>
      <c r="C1360" s="100">
        <v>885.1</v>
      </c>
    </row>
    <row r="1361" spans="1:3" outlineLevel="1" x14ac:dyDescent="0.2">
      <c r="A1361" s="6" t="s">
        <v>808</v>
      </c>
      <c r="C1361" s="100">
        <v>457.76</v>
      </c>
    </row>
    <row r="1362" spans="1:3" outlineLevel="1" x14ac:dyDescent="0.2">
      <c r="A1362" s="6" t="s">
        <v>809</v>
      </c>
      <c r="C1362" s="100">
        <v>457.76</v>
      </c>
    </row>
    <row r="1363" spans="1:3" outlineLevel="1" x14ac:dyDescent="0.2">
      <c r="A1363" s="6" t="s">
        <v>812</v>
      </c>
      <c r="C1363" s="100">
        <v>632.39</v>
      </c>
    </row>
    <row r="1364" spans="1:3" outlineLevel="1" x14ac:dyDescent="0.2">
      <c r="A1364" s="6" t="s">
        <v>813</v>
      </c>
      <c r="C1364" s="100">
        <v>856.3</v>
      </c>
    </row>
    <row r="1365" spans="1:3" outlineLevel="1" x14ac:dyDescent="0.2">
      <c r="A1365" s="6" t="s">
        <v>814</v>
      </c>
      <c r="C1365" s="100">
        <v>398.31</v>
      </c>
    </row>
    <row r="1366" spans="1:3" outlineLevel="1" x14ac:dyDescent="0.2">
      <c r="A1366" s="6" t="s">
        <v>816</v>
      </c>
      <c r="C1366" s="100">
        <v>516.51</v>
      </c>
    </row>
    <row r="1367" spans="1:3" outlineLevel="1" x14ac:dyDescent="0.2">
      <c r="A1367" s="6" t="s">
        <v>817</v>
      </c>
      <c r="C1367" s="100">
        <v>797.41</v>
      </c>
    </row>
    <row r="1368" spans="1:3" outlineLevel="1" x14ac:dyDescent="0.2">
      <c r="A1368" s="6" t="s">
        <v>818</v>
      </c>
      <c r="C1368" s="100">
        <v>986.53</v>
      </c>
    </row>
    <row r="1369" spans="1:3" outlineLevel="1" x14ac:dyDescent="0.2">
      <c r="A1369" s="6" t="s">
        <v>819</v>
      </c>
      <c r="C1369" s="100">
        <v>797.41</v>
      </c>
    </row>
    <row r="1370" spans="1:3" outlineLevel="1" x14ac:dyDescent="0.2">
      <c r="A1370" s="6" t="s">
        <v>820</v>
      </c>
      <c r="C1370" s="100">
        <v>336.45</v>
      </c>
    </row>
    <row r="1371" spans="1:3" outlineLevel="1" x14ac:dyDescent="0.2">
      <c r="A1371" s="6" t="s">
        <v>821</v>
      </c>
      <c r="C1371" s="100">
        <v>821.62</v>
      </c>
    </row>
    <row r="1372" spans="1:3" outlineLevel="1" x14ac:dyDescent="0.2">
      <c r="A1372" s="6" t="s">
        <v>822</v>
      </c>
      <c r="C1372" s="100">
        <v>915.82</v>
      </c>
    </row>
    <row r="1373" spans="1:3" outlineLevel="1" x14ac:dyDescent="0.2">
      <c r="A1373" s="6" t="s">
        <v>823</v>
      </c>
      <c r="C1373" s="100">
        <v>516.51</v>
      </c>
    </row>
    <row r="1374" spans="1:3" outlineLevel="1" x14ac:dyDescent="0.2">
      <c r="A1374" s="6" t="s">
        <v>824</v>
      </c>
      <c r="C1374" s="100">
        <v>2367.38</v>
      </c>
    </row>
    <row r="1375" spans="1:3" outlineLevel="1" x14ac:dyDescent="0.2">
      <c r="A1375" s="6" t="s">
        <v>825</v>
      </c>
      <c r="C1375" s="100">
        <v>336.45</v>
      </c>
    </row>
    <row r="1376" spans="1:3" outlineLevel="1" x14ac:dyDescent="0.2">
      <c r="A1376" s="6" t="s">
        <v>826</v>
      </c>
      <c r="C1376" s="100">
        <v>454.65</v>
      </c>
    </row>
    <row r="1377" spans="1:3" outlineLevel="1" x14ac:dyDescent="0.2">
      <c r="A1377" s="6" t="s">
        <v>827</v>
      </c>
      <c r="C1377" s="100">
        <v>1500.69</v>
      </c>
    </row>
    <row r="1378" spans="1:3" outlineLevel="1" x14ac:dyDescent="0.2">
      <c r="A1378" s="6" t="s">
        <v>828</v>
      </c>
      <c r="C1378" s="100">
        <v>336.45</v>
      </c>
    </row>
    <row r="1379" spans="1:3" outlineLevel="1" x14ac:dyDescent="0.2">
      <c r="A1379" s="6" t="s">
        <v>829</v>
      </c>
      <c r="C1379" s="100">
        <v>392.79</v>
      </c>
    </row>
    <row r="1380" spans="1:3" outlineLevel="1" x14ac:dyDescent="0.2">
      <c r="A1380" s="6" t="s">
        <v>830</v>
      </c>
      <c r="C1380" s="100">
        <v>576.04999999999995</v>
      </c>
    </row>
    <row r="1381" spans="1:3" outlineLevel="1" x14ac:dyDescent="0.2">
      <c r="A1381" s="6" t="s">
        <v>831</v>
      </c>
      <c r="C1381" s="100">
        <v>336.45</v>
      </c>
    </row>
    <row r="1382" spans="1:3" outlineLevel="1" x14ac:dyDescent="0.2">
      <c r="A1382" s="6" t="s">
        <v>832</v>
      </c>
      <c r="C1382" s="100">
        <v>927.02</v>
      </c>
    </row>
    <row r="1383" spans="1:3" outlineLevel="1" x14ac:dyDescent="0.2">
      <c r="A1383" s="6" t="s">
        <v>833</v>
      </c>
      <c r="C1383" s="100">
        <v>964.45</v>
      </c>
    </row>
    <row r="1384" spans="1:3" outlineLevel="1" x14ac:dyDescent="0.2">
      <c r="A1384" s="6" t="s">
        <v>834</v>
      </c>
      <c r="C1384" s="100">
        <v>927.9</v>
      </c>
    </row>
    <row r="1385" spans="1:3" outlineLevel="1" x14ac:dyDescent="0.2">
      <c r="A1385" s="6" t="s">
        <v>835</v>
      </c>
      <c r="C1385" s="100">
        <v>1311.52</v>
      </c>
    </row>
    <row r="1386" spans="1:3" outlineLevel="1" x14ac:dyDescent="0.2">
      <c r="A1386" s="6" t="s">
        <v>836</v>
      </c>
      <c r="C1386" s="100">
        <v>336.45</v>
      </c>
    </row>
    <row r="1387" spans="1:3" outlineLevel="1" x14ac:dyDescent="0.2">
      <c r="A1387" s="6" t="s">
        <v>837</v>
      </c>
      <c r="C1387" s="100">
        <v>797.41</v>
      </c>
    </row>
    <row r="1388" spans="1:3" outlineLevel="1" x14ac:dyDescent="0.2">
      <c r="A1388" s="6" t="s">
        <v>838</v>
      </c>
      <c r="C1388" s="100">
        <v>392.79</v>
      </c>
    </row>
    <row r="1389" spans="1:3" outlineLevel="1" x14ac:dyDescent="0.2">
      <c r="A1389" s="6" t="s">
        <v>839</v>
      </c>
      <c r="C1389" s="100">
        <v>658.1</v>
      </c>
    </row>
    <row r="1390" spans="1:3" outlineLevel="1" x14ac:dyDescent="0.2">
      <c r="A1390" s="6" t="s">
        <v>840</v>
      </c>
      <c r="C1390" s="100">
        <v>400.04</v>
      </c>
    </row>
    <row r="1391" spans="1:3" outlineLevel="1" x14ac:dyDescent="0.2">
      <c r="A1391" s="6" t="s">
        <v>841</v>
      </c>
      <c r="C1391" s="100">
        <v>915.82</v>
      </c>
    </row>
    <row r="1392" spans="1:3" outlineLevel="1" x14ac:dyDescent="0.2">
      <c r="A1392" s="6" t="s">
        <v>842</v>
      </c>
      <c r="C1392" s="100">
        <v>797.41</v>
      </c>
    </row>
    <row r="1393" spans="1:3" outlineLevel="1" x14ac:dyDescent="0.2">
      <c r="A1393" s="6" t="s">
        <v>843</v>
      </c>
      <c r="C1393" s="100">
        <v>949.63</v>
      </c>
    </row>
    <row r="1394" spans="1:3" outlineLevel="1" x14ac:dyDescent="0.2">
      <c r="A1394" s="6" t="s">
        <v>844</v>
      </c>
      <c r="C1394" s="100">
        <v>336.45</v>
      </c>
    </row>
    <row r="1395" spans="1:3" outlineLevel="1" x14ac:dyDescent="0.2">
      <c r="A1395" s="6" t="s">
        <v>845</v>
      </c>
      <c r="C1395" s="100">
        <v>1610.03</v>
      </c>
    </row>
    <row r="1396" spans="1:3" outlineLevel="1" x14ac:dyDescent="0.2">
      <c r="A1396" s="6" t="s">
        <v>848</v>
      </c>
      <c r="C1396" s="100">
        <v>516.51</v>
      </c>
    </row>
    <row r="1397" spans="1:3" outlineLevel="1" x14ac:dyDescent="0.2">
      <c r="A1397" s="6" t="s">
        <v>849</v>
      </c>
      <c r="C1397" s="100">
        <v>336.45</v>
      </c>
    </row>
    <row r="1398" spans="1:3" outlineLevel="1" x14ac:dyDescent="0.2">
      <c r="A1398" s="6" t="s">
        <v>850</v>
      </c>
      <c r="C1398" s="100">
        <v>392.79</v>
      </c>
    </row>
    <row r="1399" spans="1:3" outlineLevel="1" x14ac:dyDescent="0.2">
      <c r="A1399" s="6" t="s">
        <v>851</v>
      </c>
      <c r="C1399" s="100">
        <v>1610.03</v>
      </c>
    </row>
    <row r="1400" spans="1:3" outlineLevel="1" x14ac:dyDescent="0.2">
      <c r="A1400" s="6" t="s">
        <v>852</v>
      </c>
      <c r="C1400" s="100">
        <v>457.76</v>
      </c>
    </row>
    <row r="1401" spans="1:3" outlineLevel="1" x14ac:dyDescent="0.2">
      <c r="A1401" s="6" t="s">
        <v>853</v>
      </c>
      <c r="C1401" s="100">
        <v>516.51</v>
      </c>
    </row>
    <row r="1402" spans="1:3" outlineLevel="1" x14ac:dyDescent="0.2">
      <c r="A1402" s="6" t="s">
        <v>854</v>
      </c>
      <c r="C1402" s="100">
        <v>1664.62</v>
      </c>
    </row>
    <row r="1403" spans="1:3" outlineLevel="1" x14ac:dyDescent="0.2">
      <c r="A1403" s="6" t="s">
        <v>855</v>
      </c>
      <c r="C1403" s="100">
        <v>457.76</v>
      </c>
    </row>
    <row r="1404" spans="1:3" outlineLevel="1" x14ac:dyDescent="0.2">
      <c r="A1404" s="6" t="s">
        <v>856</v>
      </c>
      <c r="C1404" s="100">
        <v>970.53</v>
      </c>
    </row>
    <row r="1405" spans="1:3" outlineLevel="1" x14ac:dyDescent="0.2">
      <c r="A1405" s="6" t="s">
        <v>857</v>
      </c>
      <c r="C1405" s="100">
        <v>1203.3900000000001</v>
      </c>
    </row>
    <row r="1406" spans="1:3" outlineLevel="1" x14ac:dyDescent="0.2">
      <c r="A1406" s="6" t="s">
        <v>858</v>
      </c>
      <c r="C1406" s="100">
        <v>1030.17</v>
      </c>
    </row>
    <row r="1407" spans="1:3" outlineLevel="1" x14ac:dyDescent="0.2">
      <c r="A1407" s="6" t="s">
        <v>859</v>
      </c>
      <c r="C1407" s="100">
        <v>735.88</v>
      </c>
    </row>
    <row r="1408" spans="1:3" outlineLevel="1" x14ac:dyDescent="0.2">
      <c r="A1408" s="6" t="s">
        <v>860</v>
      </c>
      <c r="C1408" s="100">
        <v>392.79</v>
      </c>
    </row>
    <row r="1409" spans="1:3" outlineLevel="1" x14ac:dyDescent="0.2">
      <c r="A1409" s="6" t="s">
        <v>861</v>
      </c>
      <c r="C1409" s="100">
        <v>957.23</v>
      </c>
    </row>
    <row r="1410" spans="1:3" outlineLevel="1" x14ac:dyDescent="0.2">
      <c r="A1410" s="6" t="s">
        <v>862</v>
      </c>
      <c r="C1410" s="100">
        <v>1610.03</v>
      </c>
    </row>
    <row r="1411" spans="1:3" outlineLevel="1" x14ac:dyDescent="0.2">
      <c r="A1411" s="6" t="s">
        <v>863</v>
      </c>
      <c r="C1411" s="100">
        <v>794.44</v>
      </c>
    </row>
    <row r="1412" spans="1:3" outlineLevel="1" x14ac:dyDescent="0.2">
      <c r="A1412" s="6" t="s">
        <v>864</v>
      </c>
      <c r="C1412" s="100">
        <v>336.45</v>
      </c>
    </row>
    <row r="1413" spans="1:3" outlineLevel="1" x14ac:dyDescent="0.2">
      <c r="A1413" s="6" t="s">
        <v>865</v>
      </c>
      <c r="C1413" s="100">
        <v>1312.77</v>
      </c>
    </row>
    <row r="1414" spans="1:3" outlineLevel="1" x14ac:dyDescent="0.2">
      <c r="A1414" s="6" t="s">
        <v>866</v>
      </c>
      <c r="C1414" s="100">
        <v>336.45</v>
      </c>
    </row>
    <row r="1415" spans="1:3" outlineLevel="1" x14ac:dyDescent="0.2">
      <c r="A1415" s="6" t="s">
        <v>867</v>
      </c>
      <c r="C1415" s="100">
        <v>1269.77</v>
      </c>
    </row>
    <row r="1416" spans="1:3" outlineLevel="1" x14ac:dyDescent="0.2">
      <c r="A1416" s="6" t="s">
        <v>868</v>
      </c>
      <c r="C1416" s="100">
        <v>794.75</v>
      </c>
    </row>
    <row r="1417" spans="1:3" outlineLevel="1" x14ac:dyDescent="0.2">
      <c r="A1417" s="6" t="s">
        <v>869</v>
      </c>
      <c r="C1417" s="100">
        <v>989.13</v>
      </c>
    </row>
    <row r="1418" spans="1:3" outlineLevel="1" x14ac:dyDescent="0.2">
      <c r="A1418" s="6" t="s">
        <v>870</v>
      </c>
      <c r="C1418" s="100">
        <v>797.41</v>
      </c>
    </row>
    <row r="1419" spans="1:3" outlineLevel="1" x14ac:dyDescent="0.2">
      <c r="A1419" s="6" t="s">
        <v>871</v>
      </c>
      <c r="C1419" s="100">
        <v>2394.31</v>
      </c>
    </row>
    <row r="1420" spans="1:3" outlineLevel="1" x14ac:dyDescent="0.2">
      <c r="A1420" s="6" t="s">
        <v>872</v>
      </c>
      <c r="C1420" s="100">
        <v>392.79</v>
      </c>
    </row>
    <row r="1421" spans="1:3" outlineLevel="1" x14ac:dyDescent="0.2">
      <c r="A1421" s="6" t="s">
        <v>873</v>
      </c>
      <c r="B1421" s="100">
        <v>1504.67</v>
      </c>
    </row>
    <row r="1422" spans="1:3" outlineLevel="1" x14ac:dyDescent="0.2">
      <c r="A1422" s="6" t="s">
        <v>874</v>
      </c>
      <c r="C1422" s="100">
        <v>1504.67</v>
      </c>
    </row>
    <row r="1423" spans="1:3" outlineLevel="1" x14ac:dyDescent="0.2">
      <c r="A1423" s="6" t="s">
        <v>875</v>
      </c>
      <c r="C1423" s="100">
        <v>392.79</v>
      </c>
    </row>
    <row r="1424" spans="1:3" outlineLevel="1" x14ac:dyDescent="0.2">
      <c r="A1424" s="6" t="s">
        <v>876</v>
      </c>
      <c r="C1424" s="100">
        <v>1610.03</v>
      </c>
    </row>
    <row r="1425" spans="1:3" outlineLevel="1" x14ac:dyDescent="0.2">
      <c r="A1425" s="6" t="s">
        <v>877</v>
      </c>
      <c r="C1425" s="100">
        <v>239.6</v>
      </c>
    </row>
    <row r="1426" spans="1:3" outlineLevel="1" x14ac:dyDescent="0.2">
      <c r="A1426" s="6" t="s">
        <v>878</v>
      </c>
      <c r="C1426" s="100">
        <v>398.31</v>
      </c>
    </row>
    <row r="1427" spans="1:3" outlineLevel="1" x14ac:dyDescent="0.2">
      <c r="A1427" s="6" t="s">
        <v>880</v>
      </c>
      <c r="C1427" s="100">
        <v>1046.95</v>
      </c>
    </row>
    <row r="1428" spans="1:3" outlineLevel="1" x14ac:dyDescent="0.2">
      <c r="A1428" s="6" t="s">
        <v>881</v>
      </c>
      <c r="C1428" s="100">
        <v>632.39</v>
      </c>
    </row>
    <row r="1429" spans="1:3" outlineLevel="1" x14ac:dyDescent="0.2">
      <c r="A1429" s="6" t="s">
        <v>882</v>
      </c>
      <c r="C1429" s="100">
        <v>384.51</v>
      </c>
    </row>
    <row r="1430" spans="1:3" outlineLevel="1" x14ac:dyDescent="0.2">
      <c r="A1430" s="6" t="s">
        <v>883</v>
      </c>
      <c r="C1430" s="100">
        <v>457.76</v>
      </c>
    </row>
    <row r="1431" spans="1:3" outlineLevel="1" x14ac:dyDescent="0.2">
      <c r="A1431" s="6" t="s">
        <v>884</v>
      </c>
      <c r="C1431" s="100">
        <v>336.45</v>
      </c>
    </row>
    <row r="1432" spans="1:3" outlineLevel="1" x14ac:dyDescent="0.2">
      <c r="A1432" s="6" t="s">
        <v>885</v>
      </c>
      <c r="C1432" s="100">
        <v>1553.62</v>
      </c>
    </row>
    <row r="1433" spans="1:3" outlineLevel="1" x14ac:dyDescent="0.2">
      <c r="A1433" s="6" t="s">
        <v>886</v>
      </c>
      <c r="C1433" s="100">
        <v>457.76</v>
      </c>
    </row>
    <row r="1434" spans="1:3" outlineLevel="1" x14ac:dyDescent="0.2">
      <c r="A1434" s="6" t="s">
        <v>887</v>
      </c>
      <c r="C1434" s="100">
        <v>1187.8599999999999</v>
      </c>
    </row>
    <row r="1435" spans="1:3" outlineLevel="1" x14ac:dyDescent="0.2">
      <c r="A1435" s="6" t="s">
        <v>888</v>
      </c>
      <c r="C1435" s="100">
        <v>632.39</v>
      </c>
    </row>
    <row r="1436" spans="1:3" outlineLevel="1" x14ac:dyDescent="0.2">
      <c r="A1436" s="6" t="s">
        <v>889</v>
      </c>
      <c r="C1436" s="100">
        <v>637.91</v>
      </c>
    </row>
    <row r="1437" spans="1:3" outlineLevel="1" x14ac:dyDescent="0.2">
      <c r="A1437" s="6" t="s">
        <v>890</v>
      </c>
      <c r="C1437" s="100">
        <v>336.45</v>
      </c>
    </row>
    <row r="1438" spans="1:3" outlineLevel="1" x14ac:dyDescent="0.2">
      <c r="A1438" s="6" t="s">
        <v>891</v>
      </c>
      <c r="C1438" s="100">
        <v>398.31</v>
      </c>
    </row>
    <row r="1439" spans="1:3" outlineLevel="1" x14ac:dyDescent="0.2">
      <c r="A1439" s="6" t="s">
        <v>892</v>
      </c>
      <c r="C1439" s="100">
        <v>1357.18</v>
      </c>
    </row>
    <row r="1440" spans="1:3" outlineLevel="1" x14ac:dyDescent="0.2">
      <c r="A1440" s="6" t="s">
        <v>893</v>
      </c>
      <c r="C1440" s="100">
        <v>2408.15</v>
      </c>
    </row>
    <row r="1441" spans="1:3" outlineLevel="1" x14ac:dyDescent="0.2">
      <c r="A1441" s="6" t="s">
        <v>894</v>
      </c>
      <c r="C1441" s="100">
        <v>454.65</v>
      </c>
    </row>
    <row r="1442" spans="1:3" outlineLevel="1" x14ac:dyDescent="0.2">
      <c r="A1442" s="6" t="s">
        <v>895</v>
      </c>
      <c r="C1442" s="100">
        <v>1190.2</v>
      </c>
    </row>
    <row r="1443" spans="1:3" outlineLevel="1" x14ac:dyDescent="0.2">
      <c r="A1443" s="6" t="s">
        <v>896</v>
      </c>
      <c r="C1443" s="100">
        <v>457.76</v>
      </c>
    </row>
    <row r="1444" spans="1:3" outlineLevel="1" x14ac:dyDescent="0.2">
      <c r="A1444" s="6" t="s">
        <v>897</v>
      </c>
      <c r="C1444" s="100">
        <v>554.15</v>
      </c>
    </row>
    <row r="1445" spans="1:3" outlineLevel="1" x14ac:dyDescent="0.2">
      <c r="A1445" s="6" t="s">
        <v>898</v>
      </c>
      <c r="C1445" s="100">
        <v>392.79</v>
      </c>
    </row>
    <row r="1446" spans="1:3" outlineLevel="1" x14ac:dyDescent="0.2">
      <c r="A1446" s="6" t="s">
        <v>900</v>
      </c>
      <c r="C1446" s="100">
        <v>6663.72</v>
      </c>
    </row>
    <row r="1447" spans="1:3" outlineLevel="1" x14ac:dyDescent="0.2">
      <c r="A1447" s="6" t="s">
        <v>901</v>
      </c>
      <c r="C1447" s="100">
        <v>1617.88</v>
      </c>
    </row>
    <row r="1448" spans="1:3" outlineLevel="1" x14ac:dyDescent="0.2">
      <c r="A1448" s="6" t="s">
        <v>902</v>
      </c>
      <c r="C1448" s="100">
        <v>964.45</v>
      </c>
    </row>
    <row r="1449" spans="1:3" outlineLevel="1" x14ac:dyDescent="0.2">
      <c r="A1449" s="6" t="s">
        <v>903</v>
      </c>
      <c r="C1449" s="100">
        <v>2576.9299999999998</v>
      </c>
    </row>
    <row r="1450" spans="1:3" outlineLevel="1" x14ac:dyDescent="0.2">
      <c r="A1450" s="6" t="s">
        <v>904</v>
      </c>
      <c r="C1450" s="100">
        <v>519.62</v>
      </c>
    </row>
    <row r="1451" spans="1:3" outlineLevel="1" x14ac:dyDescent="0.2">
      <c r="A1451" s="6" t="s">
        <v>905</v>
      </c>
      <c r="C1451" s="100">
        <v>392.79</v>
      </c>
    </row>
    <row r="1452" spans="1:3" outlineLevel="1" x14ac:dyDescent="0.2">
      <c r="A1452" s="6" t="s">
        <v>906</v>
      </c>
      <c r="C1452" s="100">
        <v>454.65</v>
      </c>
    </row>
    <row r="1453" spans="1:3" outlineLevel="1" x14ac:dyDescent="0.2">
      <c r="A1453" s="6" t="s">
        <v>907</v>
      </c>
      <c r="C1453" s="100">
        <v>1357.18</v>
      </c>
    </row>
    <row r="1454" spans="1:3" outlineLevel="1" x14ac:dyDescent="0.2">
      <c r="A1454" s="6" t="s">
        <v>908</v>
      </c>
      <c r="C1454" s="100">
        <v>454.65</v>
      </c>
    </row>
    <row r="1455" spans="1:3" outlineLevel="1" x14ac:dyDescent="0.2">
      <c r="A1455" s="6" t="s">
        <v>909</v>
      </c>
      <c r="C1455" s="100">
        <v>1395.18</v>
      </c>
    </row>
    <row r="1456" spans="1:3" outlineLevel="1" x14ac:dyDescent="0.2">
      <c r="A1456" s="6" t="s">
        <v>910</v>
      </c>
      <c r="C1456" s="100">
        <v>454.65</v>
      </c>
    </row>
    <row r="1457" spans="1:3" outlineLevel="1" x14ac:dyDescent="0.2">
      <c r="A1457" s="6" t="s">
        <v>911</v>
      </c>
      <c r="C1457" s="100">
        <v>392.79</v>
      </c>
    </row>
    <row r="1458" spans="1:3" outlineLevel="1" x14ac:dyDescent="0.2">
      <c r="A1458" s="6" t="s">
        <v>913</v>
      </c>
      <c r="C1458" s="100">
        <v>519.62</v>
      </c>
    </row>
    <row r="1459" spans="1:3" outlineLevel="1" x14ac:dyDescent="0.2">
      <c r="A1459" s="6" t="s">
        <v>914</v>
      </c>
      <c r="C1459" s="100">
        <v>922.38</v>
      </c>
    </row>
    <row r="1460" spans="1:3" outlineLevel="1" x14ac:dyDescent="0.2">
      <c r="A1460" s="6" t="s">
        <v>915</v>
      </c>
      <c r="C1460" s="100">
        <v>457.76</v>
      </c>
    </row>
    <row r="1461" spans="1:3" outlineLevel="1" x14ac:dyDescent="0.2">
      <c r="A1461" s="6" t="s">
        <v>916</v>
      </c>
      <c r="C1461" s="100">
        <v>457.76</v>
      </c>
    </row>
    <row r="1462" spans="1:3" outlineLevel="1" x14ac:dyDescent="0.2">
      <c r="A1462" s="6" t="s">
        <v>917</v>
      </c>
      <c r="C1462" s="100">
        <v>1058.33</v>
      </c>
    </row>
    <row r="1463" spans="1:3" outlineLevel="1" x14ac:dyDescent="0.2">
      <c r="A1463" s="6" t="s">
        <v>918</v>
      </c>
      <c r="C1463" s="100">
        <v>1056.69</v>
      </c>
    </row>
    <row r="1464" spans="1:3" outlineLevel="1" x14ac:dyDescent="0.2">
      <c r="A1464" s="6" t="s">
        <v>919</v>
      </c>
      <c r="C1464" s="100">
        <v>1342.5</v>
      </c>
    </row>
    <row r="1465" spans="1:3" outlineLevel="1" x14ac:dyDescent="0.2">
      <c r="A1465" s="6" t="s">
        <v>920</v>
      </c>
      <c r="C1465" s="100">
        <v>985.09</v>
      </c>
    </row>
    <row r="1466" spans="1:3" outlineLevel="1" x14ac:dyDescent="0.2">
      <c r="A1466" s="6" t="s">
        <v>921</v>
      </c>
      <c r="C1466" s="100">
        <v>866.04</v>
      </c>
    </row>
    <row r="1467" spans="1:3" outlineLevel="1" x14ac:dyDescent="0.2">
      <c r="A1467" s="6" t="s">
        <v>922</v>
      </c>
      <c r="C1467" s="100">
        <v>989.13</v>
      </c>
    </row>
    <row r="1468" spans="1:3" outlineLevel="1" x14ac:dyDescent="0.2">
      <c r="A1468" s="6" t="s">
        <v>923</v>
      </c>
      <c r="C1468" s="100">
        <v>1073.3499999999999</v>
      </c>
    </row>
    <row r="1469" spans="1:3" outlineLevel="1" x14ac:dyDescent="0.2">
      <c r="A1469" s="6" t="s">
        <v>924</v>
      </c>
      <c r="C1469" s="100">
        <v>392.79</v>
      </c>
    </row>
    <row r="1470" spans="1:3" outlineLevel="1" x14ac:dyDescent="0.2">
      <c r="A1470" s="6" t="s">
        <v>925</v>
      </c>
      <c r="C1470" s="100">
        <v>2485.7199999999998</v>
      </c>
    </row>
    <row r="1471" spans="1:3" outlineLevel="1" x14ac:dyDescent="0.2">
      <c r="A1471" s="6" t="s">
        <v>926</v>
      </c>
      <c r="C1471" s="100">
        <v>398.31</v>
      </c>
    </row>
    <row r="1472" spans="1:3" outlineLevel="1" x14ac:dyDescent="0.2">
      <c r="A1472" s="6" t="s">
        <v>927</v>
      </c>
      <c r="C1472" s="100">
        <v>1553.62</v>
      </c>
    </row>
    <row r="1473" spans="1:3" outlineLevel="1" x14ac:dyDescent="0.2">
      <c r="A1473" s="6" t="s">
        <v>928</v>
      </c>
      <c r="C1473" s="100">
        <v>797.41</v>
      </c>
    </row>
    <row r="1474" spans="1:3" outlineLevel="1" x14ac:dyDescent="0.2">
      <c r="A1474" s="6" t="s">
        <v>929</v>
      </c>
      <c r="C1474" s="100">
        <v>5390.62</v>
      </c>
    </row>
    <row r="1475" spans="1:3" outlineLevel="1" x14ac:dyDescent="0.2">
      <c r="A1475" s="6" t="s">
        <v>930</v>
      </c>
      <c r="C1475" s="100">
        <v>392.79</v>
      </c>
    </row>
    <row r="1476" spans="1:3" outlineLevel="1" x14ac:dyDescent="0.2">
      <c r="A1476" s="6" t="s">
        <v>931</v>
      </c>
      <c r="C1476" s="100">
        <v>927.02</v>
      </c>
    </row>
    <row r="1477" spans="1:3" outlineLevel="1" x14ac:dyDescent="0.2">
      <c r="A1477" s="6" t="s">
        <v>932</v>
      </c>
      <c r="C1477" s="100">
        <v>915.82</v>
      </c>
    </row>
    <row r="1478" spans="1:3" outlineLevel="1" x14ac:dyDescent="0.2">
      <c r="A1478" s="6" t="s">
        <v>933</v>
      </c>
      <c r="C1478" s="100">
        <v>457.76</v>
      </c>
    </row>
    <row r="1479" spans="1:3" outlineLevel="1" x14ac:dyDescent="0.2">
      <c r="A1479" s="6" t="s">
        <v>935</v>
      </c>
      <c r="C1479" s="100">
        <v>1914.81</v>
      </c>
    </row>
    <row r="1480" spans="1:3" outlineLevel="1" x14ac:dyDescent="0.2">
      <c r="A1480" s="6" t="s">
        <v>936</v>
      </c>
      <c r="B1480" s="100">
        <v>930.83</v>
      </c>
    </row>
    <row r="1481" spans="1:3" outlineLevel="1" x14ac:dyDescent="0.2">
      <c r="A1481" s="6" t="s">
        <v>937</v>
      </c>
      <c r="B1481" s="100">
        <v>454.65</v>
      </c>
    </row>
    <row r="1482" spans="1:3" outlineLevel="1" x14ac:dyDescent="0.2">
      <c r="A1482" s="6" t="s">
        <v>938</v>
      </c>
      <c r="B1482" s="100">
        <v>457.76</v>
      </c>
    </row>
    <row r="1483" spans="1:3" outlineLevel="1" x14ac:dyDescent="0.2">
      <c r="A1483" s="6" t="s">
        <v>939</v>
      </c>
      <c r="C1483" s="100">
        <v>457.76</v>
      </c>
    </row>
    <row r="1484" spans="1:3" outlineLevel="1" x14ac:dyDescent="0.2">
      <c r="A1484" s="6" t="s">
        <v>941</v>
      </c>
      <c r="C1484" s="100">
        <v>1395.18</v>
      </c>
    </row>
    <row r="1485" spans="1:3" outlineLevel="1" x14ac:dyDescent="0.2">
      <c r="A1485" s="6" t="s">
        <v>942</v>
      </c>
      <c r="C1485" s="100">
        <v>454.65</v>
      </c>
    </row>
    <row r="1486" spans="1:3" outlineLevel="1" x14ac:dyDescent="0.2">
      <c r="A1486" s="6" t="s">
        <v>944</v>
      </c>
      <c r="C1486" s="100">
        <v>1890.29</v>
      </c>
    </row>
    <row r="1487" spans="1:3" outlineLevel="1" x14ac:dyDescent="0.2">
      <c r="A1487" s="6" t="s">
        <v>945</v>
      </c>
      <c r="C1487" s="100">
        <v>1357.18</v>
      </c>
    </row>
    <row r="1488" spans="1:3" outlineLevel="1" x14ac:dyDescent="0.2">
      <c r="A1488" s="6" t="s">
        <v>946</v>
      </c>
      <c r="C1488" s="100">
        <v>398.31</v>
      </c>
    </row>
    <row r="1489" spans="1:3" outlineLevel="1" x14ac:dyDescent="0.2">
      <c r="A1489" s="6" t="s">
        <v>947</v>
      </c>
      <c r="C1489" s="100">
        <v>1577.98</v>
      </c>
    </row>
    <row r="1490" spans="1:3" outlineLevel="1" x14ac:dyDescent="0.2">
      <c r="A1490" s="6" t="s">
        <v>948</v>
      </c>
      <c r="C1490" s="100">
        <v>1030.17</v>
      </c>
    </row>
    <row r="1491" spans="1:3" outlineLevel="1" x14ac:dyDescent="0.2">
      <c r="A1491" s="6" t="s">
        <v>949</v>
      </c>
      <c r="C1491" s="100">
        <v>774.6</v>
      </c>
    </row>
    <row r="1492" spans="1:3" outlineLevel="1" x14ac:dyDescent="0.2">
      <c r="A1492" s="6" t="s">
        <v>950</v>
      </c>
      <c r="C1492" s="100">
        <v>1610.03</v>
      </c>
    </row>
    <row r="1493" spans="1:3" outlineLevel="1" x14ac:dyDescent="0.2">
      <c r="A1493" s="6" t="s">
        <v>951</v>
      </c>
      <c r="C1493" s="100">
        <v>516.51</v>
      </c>
    </row>
    <row r="1494" spans="1:3" outlineLevel="1" x14ac:dyDescent="0.2">
      <c r="A1494" s="6" t="s">
        <v>952</v>
      </c>
      <c r="C1494" s="100">
        <v>1283.9000000000001</v>
      </c>
    </row>
    <row r="1495" spans="1:3" outlineLevel="1" x14ac:dyDescent="0.2">
      <c r="A1495" s="6" t="s">
        <v>953</v>
      </c>
      <c r="C1495" s="100">
        <v>1014.6</v>
      </c>
    </row>
    <row r="1496" spans="1:3" outlineLevel="1" x14ac:dyDescent="0.2">
      <c r="A1496" s="6" t="s">
        <v>954</v>
      </c>
      <c r="C1496" s="100">
        <v>697.36</v>
      </c>
    </row>
    <row r="1497" spans="1:3" outlineLevel="1" x14ac:dyDescent="0.2">
      <c r="A1497" s="6" t="s">
        <v>955</v>
      </c>
      <c r="C1497" s="100">
        <v>1235.9100000000001</v>
      </c>
    </row>
    <row r="1498" spans="1:3" outlineLevel="1" x14ac:dyDescent="0.2">
      <c r="A1498" s="6" t="s">
        <v>956</v>
      </c>
      <c r="C1498" s="100">
        <v>756.11</v>
      </c>
    </row>
    <row r="1499" spans="1:3" outlineLevel="1" x14ac:dyDescent="0.2">
      <c r="A1499" s="6" t="s">
        <v>957</v>
      </c>
      <c r="C1499" s="100">
        <v>930.83</v>
      </c>
    </row>
    <row r="1500" spans="1:3" outlineLevel="1" x14ac:dyDescent="0.2">
      <c r="A1500" s="6" t="s">
        <v>958</v>
      </c>
      <c r="C1500" s="100">
        <v>915.82</v>
      </c>
    </row>
    <row r="1501" spans="1:3" outlineLevel="1" x14ac:dyDescent="0.2">
      <c r="A1501" s="6" t="s">
        <v>959</v>
      </c>
      <c r="C1501" s="100">
        <v>1030.17</v>
      </c>
    </row>
    <row r="1502" spans="1:3" outlineLevel="1" x14ac:dyDescent="0.2">
      <c r="A1502" s="6" t="s">
        <v>960</v>
      </c>
      <c r="C1502" s="100">
        <v>392.79</v>
      </c>
    </row>
    <row r="1503" spans="1:3" outlineLevel="1" x14ac:dyDescent="0.2">
      <c r="A1503" s="6" t="s">
        <v>962</v>
      </c>
      <c r="C1503" s="100">
        <v>1284.79</v>
      </c>
    </row>
    <row r="1504" spans="1:3" outlineLevel="1" x14ac:dyDescent="0.2">
      <c r="A1504" s="6" t="s">
        <v>963</v>
      </c>
      <c r="C1504" s="100">
        <v>454.65</v>
      </c>
    </row>
    <row r="1505" spans="1:3" outlineLevel="1" x14ac:dyDescent="0.2">
      <c r="A1505" s="6" t="s">
        <v>964</v>
      </c>
      <c r="C1505" s="100">
        <v>457.76</v>
      </c>
    </row>
    <row r="1506" spans="1:3" outlineLevel="1" x14ac:dyDescent="0.2">
      <c r="A1506" s="6" t="s">
        <v>965</v>
      </c>
      <c r="C1506" s="100">
        <v>392.79</v>
      </c>
    </row>
    <row r="1507" spans="1:3" outlineLevel="1" x14ac:dyDescent="0.2">
      <c r="A1507" s="6" t="s">
        <v>966</v>
      </c>
      <c r="C1507" s="100">
        <v>1118.55</v>
      </c>
    </row>
    <row r="1508" spans="1:3" outlineLevel="1" x14ac:dyDescent="0.2">
      <c r="A1508" s="6" t="s">
        <v>967</v>
      </c>
      <c r="C1508" s="100">
        <v>756.11</v>
      </c>
    </row>
    <row r="1509" spans="1:3" outlineLevel="1" x14ac:dyDescent="0.2">
      <c r="A1509" s="6" t="s">
        <v>968</v>
      </c>
      <c r="C1509" s="100">
        <v>797.41</v>
      </c>
    </row>
    <row r="1510" spans="1:3" outlineLevel="1" x14ac:dyDescent="0.2">
      <c r="A1510" s="6" t="s">
        <v>969</v>
      </c>
      <c r="C1510" s="100">
        <v>5564.31</v>
      </c>
    </row>
    <row r="1511" spans="1:3" outlineLevel="1" x14ac:dyDescent="0.2">
      <c r="A1511" s="6" t="s">
        <v>970</v>
      </c>
      <c r="C1511" s="100">
        <v>756.11</v>
      </c>
    </row>
    <row r="1512" spans="1:3" outlineLevel="1" x14ac:dyDescent="0.2">
      <c r="A1512" s="6" t="s">
        <v>971</v>
      </c>
      <c r="C1512" s="100">
        <v>5049.76</v>
      </c>
    </row>
    <row r="1513" spans="1:3" outlineLevel="1" x14ac:dyDescent="0.2">
      <c r="A1513" s="6" t="s">
        <v>972</v>
      </c>
      <c r="C1513" s="100">
        <v>5736.54</v>
      </c>
    </row>
    <row r="1514" spans="1:3" outlineLevel="1" x14ac:dyDescent="0.2">
      <c r="A1514" s="6" t="s">
        <v>974</v>
      </c>
      <c r="C1514" s="100">
        <v>1357.18</v>
      </c>
    </row>
    <row r="1515" spans="1:3" outlineLevel="1" x14ac:dyDescent="0.2">
      <c r="A1515" s="6" t="s">
        <v>976</v>
      </c>
      <c r="C1515" s="100">
        <v>723.81</v>
      </c>
    </row>
    <row r="1516" spans="1:3" outlineLevel="1" x14ac:dyDescent="0.2">
      <c r="A1516" s="6" t="s">
        <v>977</v>
      </c>
      <c r="C1516" s="100">
        <v>989.13</v>
      </c>
    </row>
    <row r="1517" spans="1:3" outlineLevel="1" x14ac:dyDescent="0.2">
      <c r="A1517" s="6" t="s">
        <v>978</v>
      </c>
      <c r="C1517" s="100">
        <v>922.38</v>
      </c>
    </row>
    <row r="1518" spans="1:3" outlineLevel="1" x14ac:dyDescent="0.2">
      <c r="A1518" s="6" t="s">
        <v>979</v>
      </c>
      <c r="C1518" s="100">
        <v>3282.13</v>
      </c>
    </row>
    <row r="1519" spans="1:3" outlineLevel="1" x14ac:dyDescent="0.2">
      <c r="A1519" s="6" t="s">
        <v>980</v>
      </c>
      <c r="C1519" s="100">
        <v>697.36</v>
      </c>
    </row>
    <row r="1520" spans="1:3" outlineLevel="1" x14ac:dyDescent="0.2">
      <c r="A1520" s="6" t="s">
        <v>981</v>
      </c>
      <c r="C1520" s="100">
        <v>457.76</v>
      </c>
    </row>
    <row r="1521" spans="1:3" outlineLevel="1" x14ac:dyDescent="0.2">
      <c r="A1521" s="6" t="s">
        <v>982</v>
      </c>
      <c r="C1521" s="100">
        <v>1237.6400000000001</v>
      </c>
    </row>
    <row r="1522" spans="1:3" outlineLevel="1" x14ac:dyDescent="0.2">
      <c r="A1522" s="6" t="s">
        <v>983</v>
      </c>
      <c r="C1522" s="100">
        <v>398.31</v>
      </c>
    </row>
    <row r="1523" spans="1:3" outlineLevel="1" x14ac:dyDescent="0.2">
      <c r="A1523" s="6" t="s">
        <v>984</v>
      </c>
      <c r="C1523" s="100">
        <v>697.36</v>
      </c>
    </row>
    <row r="1524" spans="1:3" outlineLevel="1" x14ac:dyDescent="0.2">
      <c r="A1524" s="6" t="s">
        <v>985</v>
      </c>
      <c r="C1524" s="100">
        <v>1972.56</v>
      </c>
    </row>
    <row r="1525" spans="1:3" outlineLevel="1" x14ac:dyDescent="0.2">
      <c r="A1525" s="6" t="s">
        <v>987</v>
      </c>
      <c r="C1525" s="100">
        <v>1007.96</v>
      </c>
    </row>
    <row r="1526" spans="1:3" outlineLevel="1" x14ac:dyDescent="0.2">
      <c r="A1526" s="6" t="s">
        <v>988</v>
      </c>
      <c r="C1526" s="100">
        <v>336.45</v>
      </c>
    </row>
    <row r="1527" spans="1:3" outlineLevel="1" x14ac:dyDescent="0.2">
      <c r="A1527" s="6" t="s">
        <v>990</v>
      </c>
      <c r="C1527" s="100">
        <v>756.11</v>
      </c>
    </row>
    <row r="1528" spans="1:3" outlineLevel="1" x14ac:dyDescent="0.2">
      <c r="A1528" s="6" t="s">
        <v>992</v>
      </c>
      <c r="C1528" s="100">
        <v>398.31</v>
      </c>
    </row>
    <row r="1529" spans="1:3" outlineLevel="1" x14ac:dyDescent="0.2">
      <c r="A1529" s="6" t="s">
        <v>993</v>
      </c>
      <c r="C1529" s="100">
        <v>336.45</v>
      </c>
    </row>
    <row r="1530" spans="1:3" outlineLevel="1" x14ac:dyDescent="0.2">
      <c r="A1530" s="6" t="s">
        <v>994</v>
      </c>
      <c r="C1530" s="100">
        <v>457.76</v>
      </c>
    </row>
    <row r="1531" spans="1:3" outlineLevel="1" x14ac:dyDescent="0.2">
      <c r="A1531" s="6" t="s">
        <v>995</v>
      </c>
      <c r="C1531" s="100">
        <v>336.45</v>
      </c>
    </row>
    <row r="1532" spans="1:3" outlineLevel="1" x14ac:dyDescent="0.2">
      <c r="A1532" s="6" t="s">
        <v>996</v>
      </c>
      <c r="C1532" s="100">
        <v>2708.18</v>
      </c>
    </row>
    <row r="1533" spans="1:3" outlineLevel="1" x14ac:dyDescent="0.2">
      <c r="A1533" s="6" t="s">
        <v>998</v>
      </c>
      <c r="C1533" s="100">
        <v>797.41</v>
      </c>
    </row>
    <row r="1534" spans="1:3" outlineLevel="1" x14ac:dyDescent="0.2">
      <c r="A1534" s="6" t="s">
        <v>999</v>
      </c>
      <c r="C1534" s="100">
        <v>637.91</v>
      </c>
    </row>
    <row r="1535" spans="1:3" outlineLevel="1" x14ac:dyDescent="0.2">
      <c r="A1535" s="6" t="s">
        <v>1000</v>
      </c>
      <c r="C1535" s="100">
        <v>457.76</v>
      </c>
    </row>
    <row r="1536" spans="1:3" outlineLevel="1" x14ac:dyDescent="0.2">
      <c r="A1536" s="6" t="s">
        <v>1001</v>
      </c>
      <c r="C1536" s="100">
        <v>1172.67</v>
      </c>
    </row>
    <row r="1537" spans="1:4" outlineLevel="1" x14ac:dyDescent="0.2">
      <c r="A1537" s="6" t="s">
        <v>1003</v>
      </c>
      <c r="C1537" s="100">
        <v>516.51</v>
      </c>
    </row>
    <row r="1538" spans="1:4" outlineLevel="1" x14ac:dyDescent="0.2">
      <c r="A1538" s="6" t="s">
        <v>1004</v>
      </c>
      <c r="C1538" s="100">
        <v>576.04999999999995</v>
      </c>
    </row>
    <row r="1539" spans="1:4" outlineLevel="1" x14ac:dyDescent="0.2">
      <c r="A1539" s="6" t="s">
        <v>1005</v>
      </c>
      <c r="C1539" s="100">
        <v>1704.31</v>
      </c>
    </row>
    <row r="1540" spans="1:4" outlineLevel="1" x14ac:dyDescent="0.2">
      <c r="A1540" s="6" t="s">
        <v>1006</v>
      </c>
      <c r="C1540" s="100">
        <v>1865.63</v>
      </c>
    </row>
    <row r="1541" spans="1:4" outlineLevel="1" x14ac:dyDescent="0.2">
      <c r="A1541" s="6" t="s">
        <v>1007</v>
      </c>
      <c r="C1541" s="100">
        <v>457.76</v>
      </c>
    </row>
    <row r="1542" spans="1:4" outlineLevel="1" x14ac:dyDescent="0.2">
      <c r="A1542" s="6" t="s">
        <v>1008</v>
      </c>
      <c r="C1542" s="100">
        <v>336.45</v>
      </c>
    </row>
    <row r="1543" spans="1:4" outlineLevel="1" x14ac:dyDescent="0.2">
      <c r="A1543" s="6" t="s">
        <v>1009</v>
      </c>
      <c r="C1543" s="100">
        <v>336.45</v>
      </c>
    </row>
    <row r="1544" spans="1:4" outlineLevel="1" x14ac:dyDescent="0.2">
      <c r="A1544" s="6" t="s">
        <v>1010</v>
      </c>
      <c r="C1544" s="100">
        <v>576.04999999999995</v>
      </c>
    </row>
    <row r="1545" spans="1:4" outlineLevel="1" x14ac:dyDescent="0.2">
      <c r="A1545" s="6" t="s">
        <v>1011</v>
      </c>
      <c r="C1545" s="100">
        <v>336.45</v>
      </c>
    </row>
    <row r="1546" spans="1:4" outlineLevel="1" x14ac:dyDescent="0.2">
      <c r="A1546" s="6" t="s">
        <v>1012</v>
      </c>
      <c r="C1546" s="100">
        <v>1303.0999999999999</v>
      </c>
    </row>
    <row r="1548" spans="1:4" x14ac:dyDescent="0.2">
      <c r="B1548" s="100">
        <f>+COUNT(B802:B1546)</f>
        <v>35</v>
      </c>
      <c r="C1548" s="100">
        <f>+COUNT(C802:C1546)</f>
        <v>710</v>
      </c>
      <c r="D1548" s="160">
        <f>+C1548-B1548</f>
        <v>675</v>
      </c>
    </row>
    <row r="1551" spans="1:4" x14ac:dyDescent="0.2">
      <c r="A1551" s="6" t="s">
        <v>204</v>
      </c>
    </row>
    <row r="1554" spans="1:3" outlineLevel="1" x14ac:dyDescent="0.2">
      <c r="A1554" s="6" t="s">
        <v>223</v>
      </c>
      <c r="B1554" s="100">
        <v>6</v>
      </c>
    </row>
    <row r="1555" spans="1:3" outlineLevel="1" x14ac:dyDescent="0.2">
      <c r="A1555" s="6" t="s">
        <v>224</v>
      </c>
      <c r="C1555" s="100">
        <v>6</v>
      </c>
    </row>
    <row r="1556" spans="1:3" outlineLevel="1" x14ac:dyDescent="0.2">
      <c r="A1556" s="6" t="s">
        <v>225</v>
      </c>
      <c r="C1556" s="100">
        <v>6</v>
      </c>
    </row>
    <row r="1557" spans="1:3" outlineLevel="1" x14ac:dyDescent="0.2">
      <c r="A1557" s="6" t="s">
        <v>226</v>
      </c>
      <c r="C1557" s="100">
        <v>6</v>
      </c>
    </row>
    <row r="1558" spans="1:3" outlineLevel="1" x14ac:dyDescent="0.2">
      <c r="A1558" s="6" t="s">
        <v>227</v>
      </c>
      <c r="C1558" s="100">
        <v>6</v>
      </c>
    </row>
    <row r="1559" spans="1:3" outlineLevel="1" x14ac:dyDescent="0.2">
      <c r="A1559" s="6" t="s">
        <v>228</v>
      </c>
      <c r="C1559" s="100">
        <v>6</v>
      </c>
    </row>
    <row r="1560" spans="1:3" outlineLevel="1" x14ac:dyDescent="0.2">
      <c r="A1560" s="6" t="s">
        <v>229</v>
      </c>
      <c r="C1560" s="100">
        <v>6</v>
      </c>
    </row>
    <row r="1561" spans="1:3" outlineLevel="1" x14ac:dyDescent="0.2">
      <c r="A1561" s="6" t="s">
        <v>230</v>
      </c>
      <c r="C1561" s="100">
        <v>6</v>
      </c>
    </row>
    <row r="1562" spans="1:3" outlineLevel="1" x14ac:dyDescent="0.2">
      <c r="A1562" s="6" t="s">
        <v>231</v>
      </c>
      <c r="C1562" s="100">
        <v>6</v>
      </c>
    </row>
    <row r="1563" spans="1:3" outlineLevel="1" x14ac:dyDescent="0.2">
      <c r="A1563" s="6" t="s">
        <v>233</v>
      </c>
      <c r="C1563" s="100">
        <v>6</v>
      </c>
    </row>
    <row r="1564" spans="1:3" outlineLevel="1" x14ac:dyDescent="0.2">
      <c r="A1564" s="6" t="s">
        <v>234</v>
      </c>
      <c r="C1564" s="100">
        <v>6</v>
      </c>
    </row>
    <row r="1565" spans="1:3" outlineLevel="1" x14ac:dyDescent="0.2">
      <c r="A1565" s="6" t="s">
        <v>235</v>
      </c>
      <c r="C1565" s="100">
        <v>6</v>
      </c>
    </row>
    <row r="1566" spans="1:3" outlineLevel="1" x14ac:dyDescent="0.2">
      <c r="A1566" s="6" t="s">
        <v>236</v>
      </c>
      <c r="C1566" s="100">
        <v>6</v>
      </c>
    </row>
    <row r="1567" spans="1:3" outlineLevel="1" x14ac:dyDescent="0.2">
      <c r="A1567" s="6" t="s">
        <v>237</v>
      </c>
      <c r="C1567" s="100">
        <v>6</v>
      </c>
    </row>
    <row r="1568" spans="1:3" outlineLevel="1" x14ac:dyDescent="0.2">
      <c r="A1568" s="6" t="s">
        <v>238</v>
      </c>
      <c r="C1568" s="100">
        <v>6</v>
      </c>
    </row>
    <row r="1569" spans="1:3" outlineLevel="1" x14ac:dyDescent="0.2">
      <c r="A1569" s="6" t="s">
        <v>239</v>
      </c>
      <c r="C1569" s="100">
        <v>6</v>
      </c>
    </row>
    <row r="1570" spans="1:3" outlineLevel="1" x14ac:dyDescent="0.2">
      <c r="A1570" s="6" t="s">
        <v>241</v>
      </c>
      <c r="C1570" s="100">
        <v>6</v>
      </c>
    </row>
    <row r="1571" spans="1:3" outlineLevel="1" x14ac:dyDescent="0.2">
      <c r="A1571" s="6" t="s">
        <v>242</v>
      </c>
      <c r="C1571" s="100">
        <v>6</v>
      </c>
    </row>
    <row r="1572" spans="1:3" outlineLevel="1" x14ac:dyDescent="0.2">
      <c r="A1572" s="6" t="s">
        <v>243</v>
      </c>
      <c r="C1572" s="100">
        <v>6</v>
      </c>
    </row>
    <row r="1573" spans="1:3" outlineLevel="1" x14ac:dyDescent="0.2">
      <c r="A1573" s="6" t="s">
        <v>244</v>
      </c>
      <c r="C1573" s="100">
        <v>6</v>
      </c>
    </row>
    <row r="1574" spans="1:3" outlineLevel="1" x14ac:dyDescent="0.2">
      <c r="A1574" s="6" t="s">
        <v>245</v>
      </c>
      <c r="C1574" s="100">
        <v>6</v>
      </c>
    </row>
    <row r="1575" spans="1:3" outlineLevel="1" x14ac:dyDescent="0.2">
      <c r="A1575" s="6" t="s">
        <v>246</v>
      </c>
      <c r="C1575" s="100">
        <v>6</v>
      </c>
    </row>
    <row r="1576" spans="1:3" outlineLevel="1" x14ac:dyDescent="0.2">
      <c r="A1576" s="6" t="s">
        <v>247</v>
      </c>
      <c r="C1576" s="100">
        <v>6</v>
      </c>
    </row>
    <row r="1577" spans="1:3" outlineLevel="1" x14ac:dyDescent="0.2">
      <c r="A1577" s="6" t="s">
        <v>248</v>
      </c>
      <c r="C1577" s="100">
        <v>6</v>
      </c>
    </row>
    <row r="1578" spans="1:3" outlineLevel="1" x14ac:dyDescent="0.2">
      <c r="A1578" s="6" t="s">
        <v>250</v>
      </c>
      <c r="C1578" s="100">
        <v>6</v>
      </c>
    </row>
    <row r="1579" spans="1:3" outlineLevel="1" x14ac:dyDescent="0.2">
      <c r="A1579" s="6" t="s">
        <v>251</v>
      </c>
      <c r="C1579" s="100">
        <v>6</v>
      </c>
    </row>
    <row r="1580" spans="1:3" outlineLevel="1" x14ac:dyDescent="0.2">
      <c r="A1580" s="6" t="s">
        <v>252</v>
      </c>
      <c r="C1580" s="100">
        <v>6</v>
      </c>
    </row>
    <row r="1581" spans="1:3" outlineLevel="1" x14ac:dyDescent="0.2">
      <c r="A1581" s="6" t="s">
        <v>253</v>
      </c>
      <c r="C1581" s="100">
        <v>6</v>
      </c>
    </row>
    <row r="1582" spans="1:3" outlineLevel="1" x14ac:dyDescent="0.2">
      <c r="A1582" s="6" t="s">
        <v>254</v>
      </c>
      <c r="B1582" s="100">
        <v>6</v>
      </c>
    </row>
    <row r="1583" spans="1:3" outlineLevel="1" x14ac:dyDescent="0.2">
      <c r="A1583" s="6" t="s">
        <v>256</v>
      </c>
      <c r="B1583" s="100">
        <v>6</v>
      </c>
    </row>
    <row r="1584" spans="1:3" outlineLevel="1" x14ac:dyDescent="0.2">
      <c r="A1584" s="6" t="s">
        <v>257</v>
      </c>
      <c r="C1584" s="100">
        <v>6</v>
      </c>
    </row>
    <row r="1585" spans="1:3" outlineLevel="1" x14ac:dyDescent="0.2">
      <c r="A1585" s="6" t="s">
        <v>258</v>
      </c>
      <c r="C1585" s="100">
        <v>6</v>
      </c>
    </row>
    <row r="1586" spans="1:3" outlineLevel="1" x14ac:dyDescent="0.2">
      <c r="A1586" s="6" t="s">
        <v>259</v>
      </c>
      <c r="C1586" s="100">
        <v>6</v>
      </c>
    </row>
    <row r="1587" spans="1:3" outlineLevel="1" x14ac:dyDescent="0.2">
      <c r="A1587" s="6" t="s">
        <v>260</v>
      </c>
      <c r="C1587" s="100">
        <v>6</v>
      </c>
    </row>
    <row r="1588" spans="1:3" outlineLevel="1" x14ac:dyDescent="0.2">
      <c r="A1588" s="6" t="s">
        <v>261</v>
      </c>
      <c r="C1588" s="100">
        <v>6</v>
      </c>
    </row>
    <row r="1589" spans="1:3" outlineLevel="1" x14ac:dyDescent="0.2">
      <c r="A1589" s="6" t="s">
        <v>263</v>
      </c>
      <c r="C1589" s="100">
        <v>6</v>
      </c>
    </row>
    <row r="1590" spans="1:3" outlineLevel="1" x14ac:dyDescent="0.2">
      <c r="A1590" s="6" t="s">
        <v>264</v>
      </c>
      <c r="C1590" s="100">
        <v>6</v>
      </c>
    </row>
    <row r="1591" spans="1:3" outlineLevel="1" x14ac:dyDescent="0.2">
      <c r="A1591" s="6" t="s">
        <v>265</v>
      </c>
      <c r="C1591" s="100">
        <v>6</v>
      </c>
    </row>
    <row r="1592" spans="1:3" outlineLevel="1" x14ac:dyDescent="0.2">
      <c r="A1592" s="6" t="s">
        <v>266</v>
      </c>
      <c r="C1592" s="100">
        <v>6</v>
      </c>
    </row>
    <row r="1593" spans="1:3" outlineLevel="1" x14ac:dyDescent="0.2">
      <c r="A1593" s="6" t="s">
        <v>267</v>
      </c>
      <c r="C1593" s="100">
        <v>6</v>
      </c>
    </row>
    <row r="1594" spans="1:3" outlineLevel="1" x14ac:dyDescent="0.2">
      <c r="A1594" s="6" t="s">
        <v>268</v>
      </c>
      <c r="C1594" s="100">
        <v>6</v>
      </c>
    </row>
    <row r="1595" spans="1:3" outlineLevel="1" x14ac:dyDescent="0.2">
      <c r="A1595" s="6" t="s">
        <v>269</v>
      </c>
      <c r="C1595" s="100">
        <v>6</v>
      </c>
    </row>
    <row r="1596" spans="1:3" outlineLevel="1" x14ac:dyDescent="0.2">
      <c r="A1596" s="6" t="s">
        <v>271</v>
      </c>
      <c r="C1596" s="100">
        <v>6</v>
      </c>
    </row>
    <row r="1597" spans="1:3" outlineLevel="1" x14ac:dyDescent="0.2">
      <c r="A1597" s="6" t="s">
        <v>272</v>
      </c>
      <c r="C1597" s="100">
        <v>6</v>
      </c>
    </row>
    <row r="1598" spans="1:3" outlineLevel="1" x14ac:dyDescent="0.2">
      <c r="A1598" s="6" t="s">
        <v>273</v>
      </c>
      <c r="C1598" s="100">
        <v>6</v>
      </c>
    </row>
    <row r="1599" spans="1:3" outlineLevel="1" x14ac:dyDescent="0.2">
      <c r="A1599" s="6" t="s">
        <v>277</v>
      </c>
      <c r="C1599" s="100">
        <v>6</v>
      </c>
    </row>
    <row r="1600" spans="1:3" outlineLevel="1" x14ac:dyDescent="0.2">
      <c r="A1600" s="6" t="s">
        <v>278</v>
      </c>
      <c r="C1600" s="100">
        <v>6</v>
      </c>
    </row>
    <row r="1601" spans="1:3" outlineLevel="1" x14ac:dyDescent="0.2">
      <c r="A1601" s="6" t="s">
        <v>279</v>
      </c>
      <c r="C1601" s="100">
        <v>6</v>
      </c>
    </row>
    <row r="1602" spans="1:3" outlineLevel="1" x14ac:dyDescent="0.2">
      <c r="A1602" s="6" t="s">
        <v>280</v>
      </c>
      <c r="C1602" s="100">
        <v>6</v>
      </c>
    </row>
    <row r="1603" spans="1:3" outlineLevel="1" x14ac:dyDescent="0.2">
      <c r="A1603" s="6" t="s">
        <v>282</v>
      </c>
      <c r="C1603" s="100">
        <v>6</v>
      </c>
    </row>
    <row r="1604" spans="1:3" outlineLevel="1" x14ac:dyDescent="0.2">
      <c r="A1604" s="6" t="s">
        <v>284</v>
      </c>
      <c r="C1604" s="100">
        <v>6</v>
      </c>
    </row>
    <row r="1605" spans="1:3" outlineLevel="1" x14ac:dyDescent="0.2">
      <c r="A1605" s="6" t="s">
        <v>285</v>
      </c>
      <c r="C1605" s="100">
        <v>6</v>
      </c>
    </row>
    <row r="1606" spans="1:3" outlineLevel="1" x14ac:dyDescent="0.2">
      <c r="A1606" s="6" t="s">
        <v>287</v>
      </c>
      <c r="C1606" s="100">
        <v>6</v>
      </c>
    </row>
    <row r="1607" spans="1:3" outlineLevel="1" x14ac:dyDescent="0.2">
      <c r="A1607" s="6" t="s">
        <v>288</v>
      </c>
      <c r="C1607" s="100">
        <v>6</v>
      </c>
    </row>
    <row r="1608" spans="1:3" outlineLevel="1" x14ac:dyDescent="0.2">
      <c r="A1608" s="6" t="s">
        <v>289</v>
      </c>
      <c r="C1608" s="100">
        <v>6</v>
      </c>
    </row>
    <row r="1609" spans="1:3" outlineLevel="1" x14ac:dyDescent="0.2">
      <c r="A1609" s="6" t="s">
        <v>290</v>
      </c>
      <c r="C1609" s="100">
        <v>6</v>
      </c>
    </row>
    <row r="1610" spans="1:3" outlineLevel="1" x14ac:dyDescent="0.2">
      <c r="A1610" s="6" t="s">
        <v>291</v>
      </c>
      <c r="C1610" s="100">
        <v>6</v>
      </c>
    </row>
    <row r="1611" spans="1:3" outlineLevel="1" x14ac:dyDescent="0.2">
      <c r="A1611" s="6" t="s">
        <v>292</v>
      </c>
      <c r="C1611" s="100">
        <v>6</v>
      </c>
    </row>
    <row r="1612" spans="1:3" outlineLevel="1" x14ac:dyDescent="0.2">
      <c r="A1612" s="6" t="s">
        <v>293</v>
      </c>
      <c r="C1612" s="100">
        <v>6</v>
      </c>
    </row>
    <row r="1613" spans="1:3" outlineLevel="1" x14ac:dyDescent="0.2">
      <c r="A1613" s="6" t="s">
        <v>295</v>
      </c>
      <c r="C1613" s="100">
        <v>6</v>
      </c>
    </row>
    <row r="1614" spans="1:3" outlineLevel="1" x14ac:dyDescent="0.2">
      <c r="A1614" s="6" t="s">
        <v>296</v>
      </c>
      <c r="C1614" s="100">
        <v>6</v>
      </c>
    </row>
    <row r="1615" spans="1:3" outlineLevel="1" x14ac:dyDescent="0.2">
      <c r="A1615" s="6" t="s">
        <v>297</v>
      </c>
      <c r="C1615" s="100">
        <v>6</v>
      </c>
    </row>
    <row r="1616" spans="1:3" outlineLevel="1" x14ac:dyDescent="0.2">
      <c r="A1616" s="6" t="s">
        <v>298</v>
      </c>
      <c r="C1616" s="100">
        <v>6</v>
      </c>
    </row>
    <row r="1617" spans="1:3" outlineLevel="1" x14ac:dyDescent="0.2">
      <c r="A1617" s="6" t="s">
        <v>300</v>
      </c>
      <c r="C1617" s="100">
        <v>6</v>
      </c>
    </row>
    <row r="1618" spans="1:3" outlineLevel="1" x14ac:dyDescent="0.2">
      <c r="A1618" s="6" t="s">
        <v>301</v>
      </c>
      <c r="C1618" s="100">
        <v>6</v>
      </c>
    </row>
    <row r="1619" spans="1:3" outlineLevel="1" x14ac:dyDescent="0.2">
      <c r="A1619" s="6" t="s">
        <v>302</v>
      </c>
      <c r="C1619" s="100">
        <v>6</v>
      </c>
    </row>
    <row r="1620" spans="1:3" outlineLevel="1" x14ac:dyDescent="0.2">
      <c r="A1620" s="6" t="s">
        <v>303</v>
      </c>
      <c r="C1620" s="100">
        <v>6</v>
      </c>
    </row>
    <row r="1621" spans="1:3" outlineLevel="1" x14ac:dyDescent="0.2">
      <c r="A1621" s="6" t="s">
        <v>304</v>
      </c>
      <c r="B1621" s="100">
        <v>6</v>
      </c>
    </row>
    <row r="1622" spans="1:3" outlineLevel="1" x14ac:dyDescent="0.2">
      <c r="A1622" s="6" t="s">
        <v>305</v>
      </c>
      <c r="C1622" s="100">
        <v>6</v>
      </c>
    </row>
    <row r="1623" spans="1:3" outlineLevel="1" x14ac:dyDescent="0.2">
      <c r="A1623" s="6" t="s">
        <v>306</v>
      </c>
      <c r="C1623" s="100">
        <v>6</v>
      </c>
    </row>
    <row r="1624" spans="1:3" outlineLevel="1" x14ac:dyDescent="0.2">
      <c r="A1624" s="6" t="s">
        <v>307</v>
      </c>
      <c r="C1624" s="100">
        <v>6</v>
      </c>
    </row>
    <row r="1625" spans="1:3" outlineLevel="1" x14ac:dyDescent="0.2">
      <c r="A1625" s="6" t="s">
        <v>308</v>
      </c>
      <c r="C1625" s="100">
        <v>6</v>
      </c>
    </row>
    <row r="1626" spans="1:3" outlineLevel="1" x14ac:dyDescent="0.2">
      <c r="A1626" s="6" t="s">
        <v>310</v>
      </c>
      <c r="C1626" s="100">
        <v>6</v>
      </c>
    </row>
    <row r="1627" spans="1:3" outlineLevel="1" x14ac:dyDescent="0.2">
      <c r="A1627" s="6" t="s">
        <v>313</v>
      </c>
      <c r="C1627" s="100">
        <v>6</v>
      </c>
    </row>
    <row r="1628" spans="1:3" outlineLevel="1" x14ac:dyDescent="0.2">
      <c r="A1628" s="6" t="s">
        <v>314</v>
      </c>
      <c r="C1628" s="100">
        <v>6</v>
      </c>
    </row>
    <row r="1629" spans="1:3" outlineLevel="1" x14ac:dyDescent="0.2">
      <c r="A1629" s="6" t="s">
        <v>316</v>
      </c>
      <c r="C1629" s="100">
        <v>6</v>
      </c>
    </row>
    <row r="1630" spans="1:3" outlineLevel="1" x14ac:dyDescent="0.2">
      <c r="A1630" s="6" t="s">
        <v>317</v>
      </c>
      <c r="C1630" s="100">
        <v>6</v>
      </c>
    </row>
    <row r="1631" spans="1:3" outlineLevel="1" x14ac:dyDescent="0.2">
      <c r="A1631" s="6" t="s">
        <v>318</v>
      </c>
      <c r="C1631" s="100">
        <v>6</v>
      </c>
    </row>
    <row r="1632" spans="1:3" outlineLevel="1" x14ac:dyDescent="0.2">
      <c r="A1632" s="6" t="s">
        <v>319</v>
      </c>
      <c r="C1632" s="100">
        <v>6</v>
      </c>
    </row>
    <row r="1633" spans="1:3" outlineLevel="1" x14ac:dyDescent="0.2">
      <c r="A1633" s="6" t="s">
        <v>320</v>
      </c>
      <c r="C1633" s="100">
        <v>6</v>
      </c>
    </row>
    <row r="1634" spans="1:3" outlineLevel="1" x14ac:dyDescent="0.2">
      <c r="A1634" s="6" t="s">
        <v>321</v>
      </c>
      <c r="C1634" s="100">
        <v>6</v>
      </c>
    </row>
    <row r="1635" spans="1:3" outlineLevel="1" x14ac:dyDescent="0.2">
      <c r="A1635" s="6" t="s">
        <v>322</v>
      </c>
      <c r="C1635" s="100">
        <v>6</v>
      </c>
    </row>
    <row r="1636" spans="1:3" outlineLevel="1" x14ac:dyDescent="0.2">
      <c r="A1636" s="6" t="s">
        <v>324</v>
      </c>
      <c r="C1636" s="100">
        <v>6</v>
      </c>
    </row>
    <row r="1637" spans="1:3" outlineLevel="1" x14ac:dyDescent="0.2">
      <c r="A1637" s="6" t="s">
        <v>325</v>
      </c>
      <c r="C1637" s="100">
        <v>6</v>
      </c>
    </row>
    <row r="1638" spans="1:3" outlineLevel="1" x14ac:dyDescent="0.2">
      <c r="A1638" s="6" t="s">
        <v>326</v>
      </c>
      <c r="C1638" s="100">
        <v>6</v>
      </c>
    </row>
    <row r="1639" spans="1:3" outlineLevel="1" x14ac:dyDescent="0.2">
      <c r="A1639" s="6" t="s">
        <v>328</v>
      </c>
      <c r="C1639" s="100">
        <v>6</v>
      </c>
    </row>
    <row r="1640" spans="1:3" outlineLevel="1" x14ac:dyDescent="0.2">
      <c r="A1640" s="6" t="s">
        <v>330</v>
      </c>
      <c r="C1640" s="100">
        <v>6</v>
      </c>
    </row>
    <row r="1641" spans="1:3" outlineLevel="1" x14ac:dyDescent="0.2">
      <c r="A1641" s="6" t="s">
        <v>331</v>
      </c>
      <c r="C1641" s="100">
        <v>6</v>
      </c>
    </row>
    <row r="1642" spans="1:3" outlineLevel="1" x14ac:dyDescent="0.2">
      <c r="A1642" s="6" t="s">
        <v>334</v>
      </c>
      <c r="C1642" s="100">
        <v>6</v>
      </c>
    </row>
    <row r="1643" spans="1:3" outlineLevel="1" x14ac:dyDescent="0.2">
      <c r="A1643" s="6" t="s">
        <v>335</v>
      </c>
      <c r="C1643" s="100">
        <v>6</v>
      </c>
    </row>
    <row r="1644" spans="1:3" outlineLevel="1" x14ac:dyDescent="0.2">
      <c r="A1644" s="6" t="s">
        <v>336</v>
      </c>
      <c r="C1644" s="100">
        <v>6</v>
      </c>
    </row>
    <row r="1645" spans="1:3" outlineLevel="1" x14ac:dyDescent="0.2">
      <c r="A1645" s="6" t="s">
        <v>339</v>
      </c>
      <c r="C1645" s="100">
        <v>6</v>
      </c>
    </row>
    <row r="1646" spans="1:3" outlineLevel="1" x14ac:dyDescent="0.2">
      <c r="A1646" s="6" t="s">
        <v>340</v>
      </c>
      <c r="C1646" s="100">
        <v>6</v>
      </c>
    </row>
    <row r="1647" spans="1:3" outlineLevel="1" x14ac:dyDescent="0.2">
      <c r="A1647" s="6" t="s">
        <v>341</v>
      </c>
      <c r="C1647" s="100">
        <v>6</v>
      </c>
    </row>
    <row r="1648" spans="1:3" outlineLevel="1" x14ac:dyDescent="0.2">
      <c r="A1648" s="6" t="s">
        <v>342</v>
      </c>
      <c r="C1648" s="100">
        <v>6</v>
      </c>
    </row>
    <row r="1649" spans="1:3" outlineLevel="1" x14ac:dyDescent="0.2">
      <c r="A1649" s="6" t="s">
        <v>343</v>
      </c>
      <c r="C1649" s="100">
        <v>6</v>
      </c>
    </row>
    <row r="1650" spans="1:3" outlineLevel="1" x14ac:dyDescent="0.2">
      <c r="A1650" s="6" t="s">
        <v>344</v>
      </c>
      <c r="C1650" s="100">
        <v>6</v>
      </c>
    </row>
    <row r="1651" spans="1:3" outlineLevel="1" x14ac:dyDescent="0.2">
      <c r="A1651" s="6" t="s">
        <v>345</v>
      </c>
      <c r="C1651" s="100">
        <v>6</v>
      </c>
    </row>
    <row r="1652" spans="1:3" outlineLevel="1" x14ac:dyDescent="0.2">
      <c r="A1652" s="6" t="s">
        <v>346</v>
      </c>
      <c r="C1652" s="100">
        <v>6</v>
      </c>
    </row>
    <row r="1653" spans="1:3" outlineLevel="1" x14ac:dyDescent="0.2">
      <c r="A1653" s="6" t="s">
        <v>347</v>
      </c>
      <c r="C1653" s="100">
        <v>6</v>
      </c>
    </row>
    <row r="1654" spans="1:3" outlineLevel="1" x14ac:dyDescent="0.2">
      <c r="A1654" s="6" t="s">
        <v>348</v>
      </c>
      <c r="C1654" s="100">
        <v>6</v>
      </c>
    </row>
    <row r="1655" spans="1:3" outlineLevel="1" x14ac:dyDescent="0.2">
      <c r="A1655" s="6" t="s">
        <v>349</v>
      </c>
      <c r="C1655" s="100">
        <v>6</v>
      </c>
    </row>
    <row r="1656" spans="1:3" outlineLevel="1" x14ac:dyDescent="0.2">
      <c r="A1656" s="6" t="s">
        <v>350</v>
      </c>
      <c r="C1656" s="100">
        <v>6</v>
      </c>
    </row>
    <row r="1657" spans="1:3" outlineLevel="1" x14ac:dyDescent="0.2">
      <c r="A1657" s="6" t="s">
        <v>351</v>
      </c>
      <c r="C1657" s="100">
        <v>6</v>
      </c>
    </row>
    <row r="1658" spans="1:3" outlineLevel="1" x14ac:dyDescent="0.2">
      <c r="A1658" s="6" t="s">
        <v>353</v>
      </c>
      <c r="C1658" s="100">
        <v>6</v>
      </c>
    </row>
    <row r="1659" spans="1:3" outlineLevel="1" x14ac:dyDescent="0.2">
      <c r="A1659" s="6" t="s">
        <v>354</v>
      </c>
      <c r="C1659" s="100">
        <v>6</v>
      </c>
    </row>
    <row r="1660" spans="1:3" outlineLevel="1" x14ac:dyDescent="0.2">
      <c r="A1660" s="6" t="s">
        <v>355</v>
      </c>
      <c r="C1660" s="100">
        <v>6</v>
      </c>
    </row>
    <row r="1661" spans="1:3" outlineLevel="1" x14ac:dyDescent="0.2">
      <c r="A1661" s="6" t="s">
        <v>357</v>
      </c>
      <c r="C1661" s="100">
        <v>6</v>
      </c>
    </row>
    <row r="1662" spans="1:3" outlineLevel="1" x14ac:dyDescent="0.2">
      <c r="A1662" s="6" t="s">
        <v>359</v>
      </c>
      <c r="C1662" s="100">
        <v>6</v>
      </c>
    </row>
    <row r="1663" spans="1:3" outlineLevel="1" x14ac:dyDescent="0.2">
      <c r="A1663" s="6" t="s">
        <v>361</v>
      </c>
      <c r="C1663" s="100">
        <v>6</v>
      </c>
    </row>
    <row r="1664" spans="1:3" outlineLevel="1" x14ac:dyDescent="0.2">
      <c r="A1664" s="6" t="s">
        <v>363</v>
      </c>
      <c r="C1664" s="100">
        <v>6</v>
      </c>
    </row>
    <row r="1665" spans="1:3" outlineLevel="1" x14ac:dyDescent="0.2">
      <c r="A1665" s="6" t="s">
        <v>365</v>
      </c>
      <c r="C1665" s="100">
        <v>6</v>
      </c>
    </row>
    <row r="1666" spans="1:3" outlineLevel="1" x14ac:dyDescent="0.2">
      <c r="A1666" s="6" t="s">
        <v>366</v>
      </c>
      <c r="C1666" s="100">
        <v>6</v>
      </c>
    </row>
    <row r="1667" spans="1:3" outlineLevel="1" x14ac:dyDescent="0.2">
      <c r="A1667" s="6" t="s">
        <v>367</v>
      </c>
      <c r="C1667" s="100">
        <v>6</v>
      </c>
    </row>
    <row r="1668" spans="1:3" outlineLevel="1" x14ac:dyDescent="0.2">
      <c r="A1668" s="6" t="s">
        <v>368</v>
      </c>
      <c r="C1668" s="100">
        <v>6</v>
      </c>
    </row>
    <row r="1669" spans="1:3" outlineLevel="1" x14ac:dyDescent="0.2">
      <c r="A1669" s="6" t="s">
        <v>369</v>
      </c>
      <c r="C1669" s="100">
        <v>6</v>
      </c>
    </row>
    <row r="1670" spans="1:3" outlineLevel="1" x14ac:dyDescent="0.2">
      <c r="A1670" s="6" t="s">
        <v>370</v>
      </c>
      <c r="C1670" s="100">
        <v>6</v>
      </c>
    </row>
    <row r="1671" spans="1:3" outlineLevel="1" x14ac:dyDescent="0.2">
      <c r="A1671" s="6" t="s">
        <v>371</v>
      </c>
      <c r="C1671" s="100">
        <v>6</v>
      </c>
    </row>
    <row r="1672" spans="1:3" outlineLevel="1" x14ac:dyDescent="0.2">
      <c r="A1672" s="6" t="s">
        <v>373</v>
      </c>
      <c r="C1672" s="100">
        <v>6</v>
      </c>
    </row>
    <row r="1673" spans="1:3" outlineLevel="1" x14ac:dyDescent="0.2">
      <c r="A1673" s="6" t="s">
        <v>374</v>
      </c>
      <c r="C1673" s="100">
        <v>6</v>
      </c>
    </row>
    <row r="1674" spans="1:3" outlineLevel="1" x14ac:dyDescent="0.2">
      <c r="A1674" s="6" t="s">
        <v>376</v>
      </c>
      <c r="C1674" s="100">
        <v>6</v>
      </c>
    </row>
    <row r="1675" spans="1:3" outlineLevel="1" x14ac:dyDescent="0.2">
      <c r="A1675" s="6" t="s">
        <v>377</v>
      </c>
      <c r="C1675" s="100">
        <v>6</v>
      </c>
    </row>
    <row r="1676" spans="1:3" outlineLevel="1" x14ac:dyDescent="0.2">
      <c r="A1676" s="6" t="s">
        <v>379</v>
      </c>
      <c r="C1676" s="100">
        <v>6</v>
      </c>
    </row>
    <row r="1677" spans="1:3" outlineLevel="1" x14ac:dyDescent="0.2">
      <c r="A1677" s="6" t="s">
        <v>380</v>
      </c>
      <c r="C1677" s="100">
        <v>6</v>
      </c>
    </row>
    <row r="1678" spans="1:3" outlineLevel="1" x14ac:dyDescent="0.2">
      <c r="A1678" s="6" t="s">
        <v>382</v>
      </c>
      <c r="B1678" s="100">
        <v>6</v>
      </c>
    </row>
    <row r="1679" spans="1:3" outlineLevel="1" x14ac:dyDescent="0.2">
      <c r="A1679" s="6" t="s">
        <v>383</v>
      </c>
      <c r="C1679" s="100">
        <v>6</v>
      </c>
    </row>
    <row r="1680" spans="1:3" outlineLevel="1" x14ac:dyDescent="0.2">
      <c r="A1680" s="6" t="s">
        <v>386</v>
      </c>
      <c r="C1680" s="100">
        <v>6</v>
      </c>
    </row>
    <row r="1681" spans="1:3" outlineLevel="1" x14ac:dyDescent="0.2">
      <c r="A1681" s="6" t="s">
        <v>387</v>
      </c>
      <c r="C1681" s="100">
        <v>6</v>
      </c>
    </row>
    <row r="1682" spans="1:3" outlineLevel="1" x14ac:dyDescent="0.2">
      <c r="A1682" s="6" t="s">
        <v>388</v>
      </c>
      <c r="C1682" s="100">
        <v>6</v>
      </c>
    </row>
    <row r="1683" spans="1:3" outlineLevel="1" x14ac:dyDescent="0.2">
      <c r="A1683" s="6" t="s">
        <v>389</v>
      </c>
      <c r="C1683" s="100">
        <v>6</v>
      </c>
    </row>
    <row r="1684" spans="1:3" outlineLevel="1" x14ac:dyDescent="0.2">
      <c r="A1684" s="6" t="s">
        <v>390</v>
      </c>
      <c r="C1684" s="100">
        <v>6</v>
      </c>
    </row>
    <row r="1685" spans="1:3" outlineLevel="1" x14ac:dyDescent="0.2">
      <c r="A1685" s="6" t="s">
        <v>391</v>
      </c>
      <c r="C1685" s="100">
        <v>6</v>
      </c>
    </row>
    <row r="1686" spans="1:3" outlineLevel="1" x14ac:dyDescent="0.2">
      <c r="A1686" s="6" t="s">
        <v>392</v>
      </c>
      <c r="C1686" s="100">
        <v>6</v>
      </c>
    </row>
    <row r="1687" spans="1:3" outlineLevel="1" x14ac:dyDescent="0.2">
      <c r="A1687" s="6" t="s">
        <v>393</v>
      </c>
      <c r="C1687" s="100">
        <v>6</v>
      </c>
    </row>
    <row r="1688" spans="1:3" outlineLevel="1" x14ac:dyDescent="0.2">
      <c r="A1688" s="6" t="s">
        <v>394</v>
      </c>
      <c r="C1688" s="100">
        <v>6</v>
      </c>
    </row>
    <row r="1689" spans="1:3" outlineLevel="1" x14ac:dyDescent="0.2">
      <c r="A1689" s="6" t="s">
        <v>395</v>
      </c>
      <c r="C1689" s="100">
        <v>6</v>
      </c>
    </row>
    <row r="1690" spans="1:3" outlineLevel="1" x14ac:dyDescent="0.2">
      <c r="A1690" s="6" t="s">
        <v>396</v>
      </c>
      <c r="C1690" s="100">
        <v>6</v>
      </c>
    </row>
    <row r="1691" spans="1:3" outlineLevel="1" x14ac:dyDescent="0.2">
      <c r="A1691" s="6" t="s">
        <v>397</v>
      </c>
      <c r="C1691" s="100">
        <v>6</v>
      </c>
    </row>
    <row r="1692" spans="1:3" outlineLevel="1" x14ac:dyDescent="0.2">
      <c r="A1692" s="6" t="s">
        <v>399</v>
      </c>
      <c r="C1692" s="100">
        <v>6</v>
      </c>
    </row>
    <row r="1693" spans="1:3" outlineLevel="1" x14ac:dyDescent="0.2">
      <c r="A1693" s="6" t="s">
        <v>401</v>
      </c>
      <c r="C1693" s="100">
        <v>6</v>
      </c>
    </row>
    <row r="1694" spans="1:3" outlineLevel="1" x14ac:dyDescent="0.2">
      <c r="A1694" s="6" t="s">
        <v>402</v>
      </c>
      <c r="C1694" s="100">
        <v>6</v>
      </c>
    </row>
    <row r="1695" spans="1:3" outlineLevel="1" x14ac:dyDescent="0.2">
      <c r="A1695" s="6" t="s">
        <v>403</v>
      </c>
      <c r="C1695" s="100">
        <v>6</v>
      </c>
    </row>
    <row r="1696" spans="1:3" outlineLevel="1" x14ac:dyDescent="0.2">
      <c r="A1696" s="6" t="s">
        <v>405</v>
      </c>
      <c r="C1696" s="100">
        <v>6</v>
      </c>
    </row>
    <row r="1697" spans="1:3" outlineLevel="1" x14ac:dyDescent="0.2">
      <c r="A1697" s="6" t="s">
        <v>407</v>
      </c>
      <c r="C1697" s="100">
        <v>6</v>
      </c>
    </row>
    <row r="1698" spans="1:3" outlineLevel="1" x14ac:dyDescent="0.2">
      <c r="A1698" s="6" t="s">
        <v>408</v>
      </c>
      <c r="C1698" s="100">
        <v>6</v>
      </c>
    </row>
    <row r="1699" spans="1:3" outlineLevel="1" x14ac:dyDescent="0.2">
      <c r="A1699" s="6" t="s">
        <v>410</v>
      </c>
      <c r="C1699" s="100">
        <v>6</v>
      </c>
    </row>
    <row r="1700" spans="1:3" outlineLevel="1" x14ac:dyDescent="0.2">
      <c r="A1700" s="6" t="s">
        <v>413</v>
      </c>
      <c r="B1700" s="100">
        <v>6</v>
      </c>
    </row>
    <row r="1701" spans="1:3" outlineLevel="1" x14ac:dyDescent="0.2">
      <c r="A1701" s="6" t="s">
        <v>414</v>
      </c>
      <c r="C1701" s="100">
        <v>6</v>
      </c>
    </row>
    <row r="1702" spans="1:3" outlineLevel="1" x14ac:dyDescent="0.2">
      <c r="A1702" s="6" t="s">
        <v>415</v>
      </c>
      <c r="C1702" s="100">
        <v>6</v>
      </c>
    </row>
    <row r="1703" spans="1:3" outlineLevel="1" x14ac:dyDescent="0.2">
      <c r="A1703" s="6" t="s">
        <v>417</v>
      </c>
      <c r="C1703" s="100">
        <v>6</v>
      </c>
    </row>
    <row r="1704" spans="1:3" outlineLevel="1" x14ac:dyDescent="0.2">
      <c r="A1704" s="6" t="s">
        <v>419</v>
      </c>
      <c r="C1704" s="100">
        <v>6</v>
      </c>
    </row>
    <row r="1705" spans="1:3" outlineLevel="1" x14ac:dyDescent="0.2">
      <c r="A1705" s="6" t="s">
        <v>420</v>
      </c>
      <c r="C1705" s="100">
        <v>6</v>
      </c>
    </row>
    <row r="1706" spans="1:3" outlineLevel="1" x14ac:dyDescent="0.2">
      <c r="A1706" s="6" t="s">
        <v>422</v>
      </c>
      <c r="C1706" s="100">
        <v>6</v>
      </c>
    </row>
    <row r="1707" spans="1:3" outlineLevel="1" x14ac:dyDescent="0.2">
      <c r="A1707" s="6" t="s">
        <v>423</v>
      </c>
      <c r="C1707" s="100">
        <v>6</v>
      </c>
    </row>
    <row r="1708" spans="1:3" outlineLevel="1" x14ac:dyDescent="0.2">
      <c r="A1708" s="6" t="s">
        <v>424</v>
      </c>
      <c r="C1708" s="100">
        <v>6</v>
      </c>
    </row>
    <row r="1709" spans="1:3" outlineLevel="1" x14ac:dyDescent="0.2">
      <c r="A1709" s="6" t="s">
        <v>425</v>
      </c>
      <c r="C1709" s="100">
        <v>6</v>
      </c>
    </row>
    <row r="1710" spans="1:3" outlineLevel="1" x14ac:dyDescent="0.2">
      <c r="A1710" s="6" t="s">
        <v>426</v>
      </c>
      <c r="C1710" s="100">
        <v>6</v>
      </c>
    </row>
    <row r="1711" spans="1:3" outlineLevel="1" x14ac:dyDescent="0.2">
      <c r="A1711" s="6" t="s">
        <v>427</v>
      </c>
      <c r="C1711" s="100">
        <v>6</v>
      </c>
    </row>
    <row r="1712" spans="1:3" outlineLevel="1" x14ac:dyDescent="0.2">
      <c r="A1712" s="6" t="s">
        <v>428</v>
      </c>
      <c r="C1712" s="100">
        <v>6</v>
      </c>
    </row>
    <row r="1713" spans="1:3" outlineLevel="1" x14ac:dyDescent="0.2">
      <c r="A1713" s="6" t="s">
        <v>430</v>
      </c>
      <c r="C1713" s="100">
        <v>6</v>
      </c>
    </row>
    <row r="1714" spans="1:3" outlineLevel="1" x14ac:dyDescent="0.2">
      <c r="A1714" s="6" t="s">
        <v>431</v>
      </c>
      <c r="C1714" s="100">
        <v>6</v>
      </c>
    </row>
    <row r="1715" spans="1:3" outlineLevel="1" x14ac:dyDescent="0.2">
      <c r="A1715" s="6" t="s">
        <v>432</v>
      </c>
      <c r="C1715" s="100">
        <v>6</v>
      </c>
    </row>
    <row r="1716" spans="1:3" outlineLevel="1" x14ac:dyDescent="0.2">
      <c r="A1716" s="6" t="s">
        <v>433</v>
      </c>
      <c r="C1716" s="100">
        <v>6</v>
      </c>
    </row>
    <row r="1717" spans="1:3" outlineLevel="1" x14ac:dyDescent="0.2">
      <c r="A1717" s="6" t="s">
        <v>434</v>
      </c>
      <c r="C1717" s="100">
        <v>6</v>
      </c>
    </row>
    <row r="1718" spans="1:3" outlineLevel="1" x14ac:dyDescent="0.2">
      <c r="A1718" s="6" t="s">
        <v>435</v>
      </c>
      <c r="C1718" s="100">
        <v>6</v>
      </c>
    </row>
    <row r="1719" spans="1:3" outlineLevel="1" x14ac:dyDescent="0.2">
      <c r="A1719" s="6" t="s">
        <v>436</v>
      </c>
      <c r="C1719" s="100">
        <v>6</v>
      </c>
    </row>
    <row r="1720" spans="1:3" outlineLevel="1" x14ac:dyDescent="0.2">
      <c r="A1720" s="6" t="s">
        <v>437</v>
      </c>
      <c r="C1720" s="100">
        <v>6</v>
      </c>
    </row>
    <row r="1721" spans="1:3" outlineLevel="1" x14ac:dyDescent="0.2">
      <c r="A1721" s="6" t="s">
        <v>438</v>
      </c>
      <c r="C1721" s="100">
        <v>6</v>
      </c>
    </row>
    <row r="1722" spans="1:3" outlineLevel="1" x14ac:dyDescent="0.2">
      <c r="A1722" s="6" t="s">
        <v>440</v>
      </c>
      <c r="C1722" s="100">
        <v>6</v>
      </c>
    </row>
    <row r="1723" spans="1:3" outlineLevel="1" x14ac:dyDescent="0.2">
      <c r="A1723" s="6" t="s">
        <v>441</v>
      </c>
      <c r="C1723" s="100">
        <v>6</v>
      </c>
    </row>
    <row r="1724" spans="1:3" outlineLevel="1" x14ac:dyDescent="0.2">
      <c r="A1724" s="6" t="s">
        <v>442</v>
      </c>
      <c r="C1724" s="100">
        <v>6</v>
      </c>
    </row>
    <row r="1725" spans="1:3" outlineLevel="1" x14ac:dyDescent="0.2">
      <c r="A1725" s="6" t="s">
        <v>445</v>
      </c>
      <c r="C1725" s="100">
        <v>6</v>
      </c>
    </row>
    <row r="1726" spans="1:3" outlineLevel="1" x14ac:dyDescent="0.2">
      <c r="A1726" s="6" t="s">
        <v>446</v>
      </c>
      <c r="C1726" s="100">
        <v>6</v>
      </c>
    </row>
    <row r="1727" spans="1:3" outlineLevel="1" x14ac:dyDescent="0.2">
      <c r="A1727" s="6" t="s">
        <v>447</v>
      </c>
      <c r="B1727" s="100">
        <v>6</v>
      </c>
    </row>
    <row r="1728" spans="1:3" outlineLevel="1" x14ac:dyDescent="0.2">
      <c r="A1728" s="6" t="s">
        <v>448</v>
      </c>
      <c r="B1728" s="100">
        <v>6</v>
      </c>
    </row>
    <row r="1729" spans="1:3" outlineLevel="1" x14ac:dyDescent="0.2">
      <c r="A1729" s="6" t="s">
        <v>449</v>
      </c>
      <c r="B1729" s="100">
        <v>6</v>
      </c>
    </row>
    <row r="1730" spans="1:3" outlineLevel="1" x14ac:dyDescent="0.2">
      <c r="A1730" s="6" t="s">
        <v>450</v>
      </c>
      <c r="B1730" s="100">
        <v>6</v>
      </c>
    </row>
    <row r="1731" spans="1:3" outlineLevel="1" x14ac:dyDescent="0.2">
      <c r="A1731" s="6" t="s">
        <v>451</v>
      </c>
      <c r="B1731" s="100">
        <v>6</v>
      </c>
    </row>
    <row r="1732" spans="1:3" outlineLevel="1" x14ac:dyDescent="0.2">
      <c r="A1732" s="6" t="s">
        <v>452</v>
      </c>
      <c r="C1732" s="100">
        <v>6</v>
      </c>
    </row>
    <row r="1733" spans="1:3" outlineLevel="1" x14ac:dyDescent="0.2">
      <c r="A1733" s="6" t="s">
        <v>453</v>
      </c>
      <c r="C1733" s="100">
        <v>6</v>
      </c>
    </row>
    <row r="1734" spans="1:3" outlineLevel="1" x14ac:dyDescent="0.2">
      <c r="A1734" s="6" t="s">
        <v>454</v>
      </c>
      <c r="C1734" s="100">
        <v>6</v>
      </c>
    </row>
    <row r="1735" spans="1:3" outlineLevel="1" x14ac:dyDescent="0.2">
      <c r="A1735" s="6" t="s">
        <v>455</v>
      </c>
      <c r="C1735" s="100">
        <v>6</v>
      </c>
    </row>
    <row r="1736" spans="1:3" outlineLevel="1" x14ac:dyDescent="0.2">
      <c r="A1736" s="6" t="s">
        <v>458</v>
      </c>
      <c r="C1736" s="100">
        <v>6</v>
      </c>
    </row>
    <row r="1737" spans="1:3" outlineLevel="1" x14ac:dyDescent="0.2">
      <c r="A1737" s="6" t="s">
        <v>459</v>
      </c>
      <c r="C1737" s="100">
        <v>6</v>
      </c>
    </row>
    <row r="1738" spans="1:3" outlineLevel="1" x14ac:dyDescent="0.2">
      <c r="A1738" s="6" t="s">
        <v>460</v>
      </c>
      <c r="C1738" s="100">
        <v>6</v>
      </c>
    </row>
    <row r="1739" spans="1:3" outlineLevel="1" x14ac:dyDescent="0.2">
      <c r="A1739" s="6" t="s">
        <v>461</v>
      </c>
      <c r="C1739" s="100">
        <v>6</v>
      </c>
    </row>
    <row r="1740" spans="1:3" outlineLevel="1" x14ac:dyDescent="0.2">
      <c r="A1740" s="6" t="s">
        <v>462</v>
      </c>
      <c r="C1740" s="100">
        <v>6</v>
      </c>
    </row>
    <row r="1741" spans="1:3" outlineLevel="1" x14ac:dyDescent="0.2">
      <c r="A1741" s="6" t="s">
        <v>463</v>
      </c>
      <c r="C1741" s="100">
        <v>6</v>
      </c>
    </row>
    <row r="1742" spans="1:3" outlineLevel="1" x14ac:dyDescent="0.2">
      <c r="A1742" s="6" t="s">
        <v>464</v>
      </c>
      <c r="C1742" s="100">
        <v>6.01</v>
      </c>
    </row>
    <row r="1743" spans="1:3" outlineLevel="1" x14ac:dyDescent="0.2">
      <c r="A1743" s="6" t="s">
        <v>465</v>
      </c>
      <c r="C1743" s="100">
        <v>6</v>
      </c>
    </row>
    <row r="1744" spans="1:3" outlineLevel="1" x14ac:dyDescent="0.2">
      <c r="A1744" s="6" t="s">
        <v>466</v>
      </c>
      <c r="C1744" s="100">
        <v>6</v>
      </c>
    </row>
    <row r="1745" spans="1:3" outlineLevel="1" x14ac:dyDescent="0.2">
      <c r="A1745" s="6" t="s">
        <v>467</v>
      </c>
      <c r="C1745" s="100">
        <v>6</v>
      </c>
    </row>
    <row r="1746" spans="1:3" outlineLevel="1" x14ac:dyDescent="0.2">
      <c r="A1746" s="6" t="s">
        <v>468</v>
      </c>
      <c r="C1746" s="100">
        <v>6</v>
      </c>
    </row>
    <row r="1747" spans="1:3" outlineLevel="1" x14ac:dyDescent="0.2">
      <c r="A1747" s="6" t="s">
        <v>469</v>
      </c>
      <c r="C1747" s="100">
        <v>6</v>
      </c>
    </row>
    <row r="1748" spans="1:3" outlineLevel="1" x14ac:dyDescent="0.2">
      <c r="A1748" s="6" t="s">
        <v>470</v>
      </c>
      <c r="C1748" s="100">
        <v>6</v>
      </c>
    </row>
    <row r="1749" spans="1:3" outlineLevel="1" x14ac:dyDescent="0.2">
      <c r="A1749" s="6" t="s">
        <v>471</v>
      </c>
      <c r="C1749" s="100">
        <v>6</v>
      </c>
    </row>
    <row r="1750" spans="1:3" outlineLevel="1" x14ac:dyDescent="0.2">
      <c r="A1750" s="6" t="s">
        <v>472</v>
      </c>
      <c r="C1750" s="100">
        <v>6</v>
      </c>
    </row>
    <row r="1751" spans="1:3" outlineLevel="1" x14ac:dyDescent="0.2">
      <c r="A1751" s="6" t="s">
        <v>473</v>
      </c>
      <c r="C1751" s="100">
        <v>6</v>
      </c>
    </row>
    <row r="1752" spans="1:3" outlineLevel="1" x14ac:dyDescent="0.2">
      <c r="A1752" s="6" t="s">
        <v>474</v>
      </c>
      <c r="C1752" s="100">
        <v>6</v>
      </c>
    </row>
    <row r="1753" spans="1:3" outlineLevel="1" x14ac:dyDescent="0.2">
      <c r="A1753" s="6" t="s">
        <v>475</v>
      </c>
      <c r="C1753" s="100">
        <v>6</v>
      </c>
    </row>
    <row r="1754" spans="1:3" outlineLevel="1" x14ac:dyDescent="0.2">
      <c r="A1754" s="6" t="s">
        <v>476</v>
      </c>
      <c r="C1754" s="100">
        <v>6</v>
      </c>
    </row>
    <row r="1755" spans="1:3" outlineLevel="1" x14ac:dyDescent="0.2">
      <c r="A1755" s="6" t="s">
        <v>478</v>
      </c>
      <c r="C1755" s="100">
        <v>6</v>
      </c>
    </row>
    <row r="1756" spans="1:3" outlineLevel="1" x14ac:dyDescent="0.2">
      <c r="A1756" s="6" t="s">
        <v>479</v>
      </c>
      <c r="C1756" s="100">
        <v>6</v>
      </c>
    </row>
    <row r="1757" spans="1:3" outlineLevel="1" x14ac:dyDescent="0.2">
      <c r="A1757" s="6" t="s">
        <v>480</v>
      </c>
      <c r="C1757" s="100">
        <v>6</v>
      </c>
    </row>
    <row r="1758" spans="1:3" outlineLevel="1" x14ac:dyDescent="0.2">
      <c r="A1758" s="6" t="s">
        <v>481</v>
      </c>
      <c r="C1758" s="100">
        <v>6</v>
      </c>
    </row>
    <row r="1759" spans="1:3" outlineLevel="1" x14ac:dyDescent="0.2">
      <c r="A1759" s="6" t="s">
        <v>482</v>
      </c>
      <c r="C1759" s="100">
        <v>6</v>
      </c>
    </row>
    <row r="1760" spans="1:3" outlineLevel="1" x14ac:dyDescent="0.2">
      <c r="A1760" s="6" t="s">
        <v>483</v>
      </c>
      <c r="C1760" s="100">
        <v>6</v>
      </c>
    </row>
    <row r="1761" spans="1:3" outlineLevel="1" x14ac:dyDescent="0.2">
      <c r="A1761" s="6" t="s">
        <v>484</v>
      </c>
      <c r="C1761" s="100">
        <v>6</v>
      </c>
    </row>
    <row r="1762" spans="1:3" outlineLevel="1" x14ac:dyDescent="0.2">
      <c r="A1762" s="6" t="s">
        <v>485</v>
      </c>
      <c r="C1762" s="100">
        <v>6</v>
      </c>
    </row>
    <row r="1763" spans="1:3" outlineLevel="1" x14ac:dyDescent="0.2">
      <c r="A1763" s="6" t="s">
        <v>486</v>
      </c>
      <c r="B1763" s="100">
        <v>6</v>
      </c>
    </row>
    <row r="1764" spans="1:3" outlineLevel="1" x14ac:dyDescent="0.2">
      <c r="A1764" s="6" t="s">
        <v>487</v>
      </c>
      <c r="C1764" s="100">
        <v>6</v>
      </c>
    </row>
    <row r="1765" spans="1:3" outlineLevel="1" x14ac:dyDescent="0.2">
      <c r="A1765" s="6" t="s">
        <v>488</v>
      </c>
      <c r="C1765" s="100">
        <v>6</v>
      </c>
    </row>
    <row r="1766" spans="1:3" outlineLevel="1" x14ac:dyDescent="0.2">
      <c r="A1766" s="6" t="s">
        <v>489</v>
      </c>
      <c r="C1766" s="100">
        <v>6</v>
      </c>
    </row>
    <row r="1767" spans="1:3" outlineLevel="1" x14ac:dyDescent="0.2">
      <c r="A1767" s="6" t="s">
        <v>490</v>
      </c>
      <c r="C1767" s="100">
        <v>6</v>
      </c>
    </row>
    <row r="1768" spans="1:3" outlineLevel="1" x14ac:dyDescent="0.2">
      <c r="A1768" s="6" t="s">
        <v>491</v>
      </c>
      <c r="C1768" s="100">
        <v>6</v>
      </c>
    </row>
    <row r="1769" spans="1:3" outlineLevel="1" x14ac:dyDescent="0.2">
      <c r="A1769" s="6" t="s">
        <v>493</v>
      </c>
      <c r="C1769" s="100">
        <v>6</v>
      </c>
    </row>
    <row r="1770" spans="1:3" outlineLevel="1" x14ac:dyDescent="0.2">
      <c r="A1770" s="6" t="s">
        <v>494</v>
      </c>
      <c r="C1770" s="100">
        <v>6</v>
      </c>
    </row>
    <row r="1771" spans="1:3" outlineLevel="1" x14ac:dyDescent="0.2">
      <c r="A1771" s="6" t="s">
        <v>495</v>
      </c>
      <c r="C1771" s="100">
        <v>6</v>
      </c>
    </row>
    <row r="1772" spans="1:3" outlineLevel="1" x14ac:dyDescent="0.2">
      <c r="A1772" s="6" t="s">
        <v>496</v>
      </c>
      <c r="C1772" s="100">
        <v>6</v>
      </c>
    </row>
    <row r="1773" spans="1:3" outlineLevel="1" x14ac:dyDescent="0.2">
      <c r="A1773" s="6" t="s">
        <v>497</v>
      </c>
      <c r="C1773" s="100">
        <v>6</v>
      </c>
    </row>
    <row r="1774" spans="1:3" outlineLevel="1" x14ac:dyDescent="0.2">
      <c r="A1774" s="6" t="s">
        <v>498</v>
      </c>
      <c r="C1774" s="100">
        <v>6</v>
      </c>
    </row>
    <row r="1775" spans="1:3" outlineLevel="1" x14ac:dyDescent="0.2">
      <c r="A1775" s="6" t="s">
        <v>499</v>
      </c>
      <c r="C1775" s="100">
        <v>6</v>
      </c>
    </row>
    <row r="1776" spans="1:3" outlineLevel="1" x14ac:dyDescent="0.2">
      <c r="A1776" s="6" t="s">
        <v>500</v>
      </c>
      <c r="C1776" s="100">
        <v>6</v>
      </c>
    </row>
    <row r="1777" spans="1:3" outlineLevel="1" x14ac:dyDescent="0.2">
      <c r="A1777" s="6" t="s">
        <v>501</v>
      </c>
      <c r="C1777" s="100">
        <v>6</v>
      </c>
    </row>
    <row r="1778" spans="1:3" outlineLevel="1" x14ac:dyDescent="0.2">
      <c r="A1778" s="6" t="s">
        <v>502</v>
      </c>
      <c r="C1778" s="100">
        <v>6</v>
      </c>
    </row>
    <row r="1779" spans="1:3" outlineLevel="1" x14ac:dyDescent="0.2">
      <c r="A1779" s="6" t="s">
        <v>503</v>
      </c>
      <c r="C1779" s="100">
        <v>6</v>
      </c>
    </row>
    <row r="1780" spans="1:3" outlineLevel="1" x14ac:dyDescent="0.2">
      <c r="A1780" s="6" t="s">
        <v>504</v>
      </c>
      <c r="C1780" s="100">
        <v>6</v>
      </c>
    </row>
    <row r="1781" spans="1:3" outlineLevel="1" x14ac:dyDescent="0.2">
      <c r="A1781" s="6" t="s">
        <v>505</v>
      </c>
      <c r="C1781" s="100">
        <v>6</v>
      </c>
    </row>
    <row r="1782" spans="1:3" outlineLevel="1" x14ac:dyDescent="0.2">
      <c r="A1782" s="6" t="s">
        <v>506</v>
      </c>
      <c r="C1782" s="100">
        <v>6</v>
      </c>
    </row>
    <row r="1783" spans="1:3" outlineLevel="1" x14ac:dyDescent="0.2">
      <c r="A1783" s="6" t="s">
        <v>507</v>
      </c>
      <c r="C1783" s="100">
        <v>6</v>
      </c>
    </row>
    <row r="1784" spans="1:3" outlineLevel="1" x14ac:dyDescent="0.2">
      <c r="A1784" s="6" t="s">
        <v>508</v>
      </c>
      <c r="C1784" s="100">
        <v>6</v>
      </c>
    </row>
    <row r="1785" spans="1:3" outlineLevel="1" x14ac:dyDescent="0.2">
      <c r="A1785" s="6" t="s">
        <v>509</v>
      </c>
      <c r="C1785" s="100">
        <v>6</v>
      </c>
    </row>
    <row r="1786" spans="1:3" outlineLevel="1" x14ac:dyDescent="0.2">
      <c r="A1786" s="6" t="s">
        <v>510</v>
      </c>
      <c r="C1786" s="100">
        <v>6</v>
      </c>
    </row>
    <row r="1787" spans="1:3" outlineLevel="1" x14ac:dyDescent="0.2">
      <c r="A1787" s="6" t="s">
        <v>511</v>
      </c>
      <c r="C1787" s="100">
        <v>6</v>
      </c>
    </row>
    <row r="1788" spans="1:3" outlineLevel="1" x14ac:dyDescent="0.2">
      <c r="A1788" s="6" t="s">
        <v>512</v>
      </c>
      <c r="C1788" s="100">
        <v>6</v>
      </c>
    </row>
    <row r="1789" spans="1:3" outlineLevel="1" x14ac:dyDescent="0.2">
      <c r="A1789" s="6" t="s">
        <v>513</v>
      </c>
      <c r="C1789" s="100">
        <v>6</v>
      </c>
    </row>
    <row r="1790" spans="1:3" outlineLevel="1" x14ac:dyDescent="0.2">
      <c r="A1790" s="6" t="s">
        <v>514</v>
      </c>
      <c r="C1790" s="100">
        <v>6</v>
      </c>
    </row>
    <row r="1791" spans="1:3" outlineLevel="1" x14ac:dyDescent="0.2">
      <c r="A1791" s="6" t="s">
        <v>515</v>
      </c>
      <c r="C1791" s="100">
        <v>6</v>
      </c>
    </row>
    <row r="1792" spans="1:3" outlineLevel="1" x14ac:dyDescent="0.2">
      <c r="A1792" s="6" t="s">
        <v>516</v>
      </c>
      <c r="C1792" s="100">
        <v>6</v>
      </c>
    </row>
    <row r="1793" spans="1:3" outlineLevel="1" x14ac:dyDescent="0.2">
      <c r="A1793" s="6" t="s">
        <v>517</v>
      </c>
      <c r="C1793" s="100">
        <v>6</v>
      </c>
    </row>
    <row r="1794" spans="1:3" outlineLevel="1" x14ac:dyDescent="0.2">
      <c r="A1794" s="6" t="s">
        <v>519</v>
      </c>
      <c r="C1794" s="100">
        <v>6</v>
      </c>
    </row>
    <row r="1795" spans="1:3" outlineLevel="1" x14ac:dyDescent="0.2">
      <c r="A1795" s="6" t="s">
        <v>520</v>
      </c>
      <c r="C1795" s="100">
        <v>6</v>
      </c>
    </row>
    <row r="1796" spans="1:3" outlineLevel="1" x14ac:dyDescent="0.2">
      <c r="A1796" s="6" t="s">
        <v>521</v>
      </c>
      <c r="C1796" s="100">
        <v>6</v>
      </c>
    </row>
    <row r="1797" spans="1:3" outlineLevel="1" x14ac:dyDescent="0.2">
      <c r="A1797" s="6" t="s">
        <v>522</v>
      </c>
      <c r="C1797" s="100">
        <v>6</v>
      </c>
    </row>
    <row r="1798" spans="1:3" outlineLevel="1" x14ac:dyDescent="0.2">
      <c r="A1798" s="6" t="s">
        <v>523</v>
      </c>
      <c r="C1798" s="100">
        <v>6</v>
      </c>
    </row>
    <row r="1799" spans="1:3" outlineLevel="1" x14ac:dyDescent="0.2">
      <c r="A1799" s="6" t="s">
        <v>524</v>
      </c>
      <c r="C1799" s="100">
        <v>6</v>
      </c>
    </row>
    <row r="1800" spans="1:3" outlineLevel="1" x14ac:dyDescent="0.2">
      <c r="A1800" s="6" t="s">
        <v>525</v>
      </c>
      <c r="C1800" s="100">
        <v>6</v>
      </c>
    </row>
    <row r="1801" spans="1:3" outlineLevel="1" x14ac:dyDescent="0.2">
      <c r="A1801" s="6" t="s">
        <v>527</v>
      </c>
      <c r="C1801" s="100">
        <v>6</v>
      </c>
    </row>
    <row r="1802" spans="1:3" outlineLevel="1" x14ac:dyDescent="0.2">
      <c r="A1802" s="6" t="s">
        <v>528</v>
      </c>
      <c r="C1802" s="100">
        <v>6</v>
      </c>
    </row>
    <row r="1803" spans="1:3" outlineLevel="1" x14ac:dyDescent="0.2">
      <c r="A1803" s="6" t="s">
        <v>529</v>
      </c>
      <c r="C1803" s="100">
        <v>6</v>
      </c>
    </row>
    <row r="1804" spans="1:3" outlineLevel="1" x14ac:dyDescent="0.2">
      <c r="A1804" s="6" t="s">
        <v>530</v>
      </c>
      <c r="C1804" s="100">
        <v>6</v>
      </c>
    </row>
    <row r="1805" spans="1:3" outlineLevel="1" x14ac:dyDescent="0.2">
      <c r="A1805" s="6" t="s">
        <v>531</v>
      </c>
      <c r="C1805" s="100">
        <v>6</v>
      </c>
    </row>
    <row r="1806" spans="1:3" outlineLevel="1" x14ac:dyDescent="0.2">
      <c r="A1806" s="6" t="s">
        <v>532</v>
      </c>
      <c r="C1806" s="100">
        <v>6</v>
      </c>
    </row>
    <row r="1807" spans="1:3" outlineLevel="1" x14ac:dyDescent="0.2">
      <c r="A1807" s="6" t="s">
        <v>533</v>
      </c>
      <c r="C1807" s="100">
        <v>6</v>
      </c>
    </row>
    <row r="1808" spans="1:3" outlineLevel="1" x14ac:dyDescent="0.2">
      <c r="A1808" s="6" t="s">
        <v>535</v>
      </c>
      <c r="C1808" s="100">
        <v>6</v>
      </c>
    </row>
    <row r="1809" spans="1:3" outlineLevel="1" x14ac:dyDescent="0.2">
      <c r="A1809" s="6" t="s">
        <v>536</v>
      </c>
      <c r="C1809" s="100">
        <v>6</v>
      </c>
    </row>
    <row r="1810" spans="1:3" outlineLevel="1" x14ac:dyDescent="0.2">
      <c r="A1810" s="6" t="s">
        <v>537</v>
      </c>
      <c r="C1810" s="100">
        <v>6</v>
      </c>
    </row>
    <row r="1811" spans="1:3" outlineLevel="1" x14ac:dyDescent="0.2">
      <c r="A1811" s="6" t="s">
        <v>538</v>
      </c>
      <c r="B1811" s="100">
        <v>6</v>
      </c>
    </row>
    <row r="1812" spans="1:3" outlineLevel="1" x14ac:dyDescent="0.2">
      <c r="A1812" s="6" t="s">
        <v>539</v>
      </c>
      <c r="C1812" s="100">
        <v>6</v>
      </c>
    </row>
    <row r="1813" spans="1:3" outlineLevel="1" x14ac:dyDescent="0.2">
      <c r="A1813" s="6" t="s">
        <v>541</v>
      </c>
      <c r="C1813" s="100">
        <v>6</v>
      </c>
    </row>
    <row r="1814" spans="1:3" outlineLevel="1" x14ac:dyDescent="0.2">
      <c r="A1814" s="6" t="s">
        <v>543</v>
      </c>
      <c r="C1814" s="100">
        <v>6</v>
      </c>
    </row>
    <row r="1815" spans="1:3" outlineLevel="1" x14ac:dyDescent="0.2">
      <c r="A1815" s="6" t="s">
        <v>544</v>
      </c>
      <c r="C1815" s="100">
        <v>6</v>
      </c>
    </row>
    <row r="1816" spans="1:3" outlineLevel="1" x14ac:dyDescent="0.2">
      <c r="A1816" s="6" t="s">
        <v>545</v>
      </c>
      <c r="C1816" s="100">
        <v>6</v>
      </c>
    </row>
    <row r="1817" spans="1:3" outlineLevel="1" x14ac:dyDescent="0.2">
      <c r="A1817" s="6" t="s">
        <v>547</v>
      </c>
      <c r="C1817" s="100">
        <v>6</v>
      </c>
    </row>
    <row r="1818" spans="1:3" outlineLevel="1" x14ac:dyDescent="0.2">
      <c r="A1818" s="6" t="s">
        <v>548</v>
      </c>
      <c r="C1818" s="100">
        <v>6</v>
      </c>
    </row>
    <row r="1819" spans="1:3" outlineLevel="1" x14ac:dyDescent="0.2">
      <c r="A1819" s="6" t="s">
        <v>549</v>
      </c>
      <c r="C1819" s="100">
        <v>6</v>
      </c>
    </row>
    <row r="1820" spans="1:3" outlineLevel="1" x14ac:dyDescent="0.2">
      <c r="A1820" s="6" t="s">
        <v>550</v>
      </c>
      <c r="C1820" s="100">
        <v>6</v>
      </c>
    </row>
    <row r="1821" spans="1:3" outlineLevel="1" x14ac:dyDescent="0.2">
      <c r="A1821" s="6" t="s">
        <v>551</v>
      </c>
      <c r="C1821" s="100">
        <v>6</v>
      </c>
    </row>
    <row r="1822" spans="1:3" outlineLevel="1" x14ac:dyDescent="0.2">
      <c r="A1822" s="6" t="s">
        <v>552</v>
      </c>
      <c r="C1822" s="100">
        <v>6</v>
      </c>
    </row>
    <row r="1823" spans="1:3" outlineLevel="1" x14ac:dyDescent="0.2">
      <c r="A1823" s="6" t="s">
        <v>554</v>
      </c>
      <c r="C1823" s="100">
        <v>6</v>
      </c>
    </row>
    <row r="1824" spans="1:3" outlineLevel="1" x14ac:dyDescent="0.2">
      <c r="A1824" s="6" t="s">
        <v>555</v>
      </c>
      <c r="C1824" s="100">
        <v>6</v>
      </c>
    </row>
    <row r="1825" spans="1:3" outlineLevel="1" x14ac:dyDescent="0.2">
      <c r="A1825" s="6" t="s">
        <v>557</v>
      </c>
      <c r="C1825" s="100">
        <v>6</v>
      </c>
    </row>
    <row r="1826" spans="1:3" outlineLevel="1" x14ac:dyDescent="0.2">
      <c r="A1826" s="6" t="s">
        <v>559</v>
      </c>
      <c r="C1826" s="100">
        <v>6</v>
      </c>
    </row>
    <row r="1827" spans="1:3" outlineLevel="1" x14ac:dyDescent="0.2">
      <c r="A1827" s="6" t="s">
        <v>560</v>
      </c>
      <c r="C1827" s="100">
        <v>6</v>
      </c>
    </row>
    <row r="1828" spans="1:3" outlineLevel="1" x14ac:dyDescent="0.2">
      <c r="A1828" s="6" t="s">
        <v>561</v>
      </c>
      <c r="C1828" s="100">
        <v>6</v>
      </c>
    </row>
    <row r="1829" spans="1:3" outlineLevel="1" x14ac:dyDescent="0.2">
      <c r="A1829" s="6" t="s">
        <v>562</v>
      </c>
      <c r="C1829" s="100">
        <v>6</v>
      </c>
    </row>
    <row r="1830" spans="1:3" outlineLevel="1" x14ac:dyDescent="0.2">
      <c r="A1830" s="6" t="s">
        <v>563</v>
      </c>
      <c r="C1830" s="100">
        <v>6</v>
      </c>
    </row>
    <row r="1831" spans="1:3" outlineLevel="1" x14ac:dyDescent="0.2">
      <c r="A1831" s="6" t="s">
        <v>565</v>
      </c>
      <c r="C1831" s="100">
        <v>6</v>
      </c>
    </row>
    <row r="1832" spans="1:3" outlineLevel="1" x14ac:dyDescent="0.2">
      <c r="A1832" s="6" t="s">
        <v>566</v>
      </c>
      <c r="B1832" s="100">
        <v>6</v>
      </c>
    </row>
    <row r="1833" spans="1:3" outlineLevel="1" x14ac:dyDescent="0.2">
      <c r="A1833" s="6" t="s">
        <v>567</v>
      </c>
      <c r="B1833" s="100">
        <v>6</v>
      </c>
    </row>
    <row r="1834" spans="1:3" outlineLevel="1" x14ac:dyDescent="0.2">
      <c r="A1834" s="6" t="s">
        <v>568</v>
      </c>
      <c r="C1834" s="100">
        <v>6</v>
      </c>
    </row>
    <row r="1835" spans="1:3" outlineLevel="1" x14ac:dyDescent="0.2">
      <c r="A1835" s="6" t="s">
        <v>569</v>
      </c>
      <c r="C1835" s="100">
        <v>6</v>
      </c>
    </row>
    <row r="1836" spans="1:3" outlineLevel="1" x14ac:dyDescent="0.2">
      <c r="A1836" s="6" t="s">
        <v>570</v>
      </c>
      <c r="C1836" s="100">
        <v>6</v>
      </c>
    </row>
    <row r="1837" spans="1:3" outlineLevel="1" x14ac:dyDescent="0.2">
      <c r="A1837" s="6" t="s">
        <v>571</v>
      </c>
      <c r="C1837" s="100">
        <v>6</v>
      </c>
    </row>
    <row r="1838" spans="1:3" outlineLevel="1" x14ac:dyDescent="0.2">
      <c r="A1838" s="6" t="s">
        <v>572</v>
      </c>
      <c r="C1838" s="100">
        <v>6</v>
      </c>
    </row>
    <row r="1839" spans="1:3" outlineLevel="1" x14ac:dyDescent="0.2">
      <c r="A1839" s="6" t="s">
        <v>573</v>
      </c>
      <c r="C1839" s="100">
        <v>6</v>
      </c>
    </row>
    <row r="1840" spans="1:3" outlineLevel="1" x14ac:dyDescent="0.2">
      <c r="A1840" s="6" t="s">
        <v>574</v>
      </c>
      <c r="C1840" s="100">
        <v>6</v>
      </c>
    </row>
    <row r="1841" spans="1:3" outlineLevel="1" x14ac:dyDescent="0.2">
      <c r="A1841" s="6" t="s">
        <v>575</v>
      </c>
      <c r="C1841" s="100">
        <v>6</v>
      </c>
    </row>
    <row r="1842" spans="1:3" outlineLevel="1" x14ac:dyDescent="0.2">
      <c r="A1842" s="6" t="s">
        <v>576</v>
      </c>
      <c r="C1842" s="100">
        <v>6</v>
      </c>
    </row>
    <row r="1843" spans="1:3" outlineLevel="1" x14ac:dyDescent="0.2">
      <c r="A1843" s="6" t="s">
        <v>577</v>
      </c>
      <c r="C1843" s="100">
        <v>6</v>
      </c>
    </row>
    <row r="1844" spans="1:3" outlineLevel="1" x14ac:dyDescent="0.2">
      <c r="A1844" s="6" t="s">
        <v>578</v>
      </c>
      <c r="C1844" s="100">
        <v>6</v>
      </c>
    </row>
    <row r="1845" spans="1:3" outlineLevel="1" x14ac:dyDescent="0.2">
      <c r="A1845" s="6" t="s">
        <v>579</v>
      </c>
      <c r="C1845" s="100">
        <v>6</v>
      </c>
    </row>
    <row r="1846" spans="1:3" outlineLevel="1" x14ac:dyDescent="0.2">
      <c r="A1846" s="6" t="s">
        <v>580</v>
      </c>
      <c r="C1846" s="100">
        <v>6</v>
      </c>
    </row>
    <row r="1847" spans="1:3" outlineLevel="1" x14ac:dyDescent="0.2">
      <c r="A1847" s="6" t="s">
        <v>581</v>
      </c>
      <c r="C1847" s="100">
        <v>6</v>
      </c>
    </row>
    <row r="1848" spans="1:3" outlineLevel="1" x14ac:dyDescent="0.2">
      <c r="A1848" s="6" t="s">
        <v>582</v>
      </c>
      <c r="C1848" s="100">
        <v>6</v>
      </c>
    </row>
    <row r="1849" spans="1:3" outlineLevel="1" x14ac:dyDescent="0.2">
      <c r="A1849" s="6" t="s">
        <v>583</v>
      </c>
      <c r="C1849" s="100">
        <v>6</v>
      </c>
    </row>
    <row r="1850" spans="1:3" outlineLevel="1" x14ac:dyDescent="0.2">
      <c r="A1850" s="6" t="s">
        <v>585</v>
      </c>
      <c r="C1850" s="100">
        <v>6</v>
      </c>
    </row>
    <row r="1851" spans="1:3" outlineLevel="1" x14ac:dyDescent="0.2">
      <c r="A1851" s="6" t="s">
        <v>586</v>
      </c>
      <c r="C1851" s="100">
        <v>6</v>
      </c>
    </row>
    <row r="1852" spans="1:3" outlineLevel="1" x14ac:dyDescent="0.2">
      <c r="A1852" s="6" t="s">
        <v>587</v>
      </c>
      <c r="C1852" s="100">
        <v>6</v>
      </c>
    </row>
    <row r="1853" spans="1:3" outlineLevel="1" x14ac:dyDescent="0.2">
      <c r="A1853" s="6" t="s">
        <v>588</v>
      </c>
      <c r="C1853" s="100">
        <v>6</v>
      </c>
    </row>
    <row r="1854" spans="1:3" outlineLevel="1" x14ac:dyDescent="0.2">
      <c r="A1854" s="6" t="s">
        <v>589</v>
      </c>
      <c r="C1854" s="100">
        <v>6</v>
      </c>
    </row>
    <row r="1855" spans="1:3" outlineLevel="1" x14ac:dyDescent="0.2">
      <c r="A1855" s="6" t="s">
        <v>590</v>
      </c>
      <c r="C1855" s="100">
        <v>6</v>
      </c>
    </row>
    <row r="1856" spans="1:3" outlineLevel="1" x14ac:dyDescent="0.2">
      <c r="A1856" s="6" t="s">
        <v>591</v>
      </c>
      <c r="C1856" s="100">
        <v>6</v>
      </c>
    </row>
    <row r="1857" spans="1:3" outlineLevel="1" x14ac:dyDescent="0.2">
      <c r="A1857" s="6" t="s">
        <v>592</v>
      </c>
      <c r="C1857" s="100">
        <v>6</v>
      </c>
    </row>
    <row r="1858" spans="1:3" outlineLevel="1" x14ac:dyDescent="0.2">
      <c r="A1858" s="6" t="s">
        <v>593</v>
      </c>
      <c r="C1858" s="100">
        <v>6</v>
      </c>
    </row>
    <row r="1859" spans="1:3" outlineLevel="1" x14ac:dyDescent="0.2">
      <c r="A1859" s="6" t="s">
        <v>595</v>
      </c>
      <c r="C1859" s="100">
        <v>6</v>
      </c>
    </row>
    <row r="1860" spans="1:3" outlineLevel="1" x14ac:dyDescent="0.2">
      <c r="A1860" s="6" t="s">
        <v>596</v>
      </c>
      <c r="C1860" s="100">
        <v>6</v>
      </c>
    </row>
    <row r="1861" spans="1:3" outlineLevel="1" x14ac:dyDescent="0.2">
      <c r="A1861" s="6" t="s">
        <v>597</v>
      </c>
      <c r="C1861" s="100">
        <v>6</v>
      </c>
    </row>
    <row r="1862" spans="1:3" outlineLevel="1" x14ac:dyDescent="0.2">
      <c r="A1862" s="6" t="s">
        <v>598</v>
      </c>
      <c r="C1862" s="100">
        <v>6</v>
      </c>
    </row>
    <row r="1863" spans="1:3" outlineLevel="1" x14ac:dyDescent="0.2">
      <c r="A1863" s="6" t="s">
        <v>601</v>
      </c>
      <c r="C1863" s="100">
        <v>6</v>
      </c>
    </row>
    <row r="1864" spans="1:3" outlineLevel="1" x14ac:dyDescent="0.2">
      <c r="A1864" s="6" t="s">
        <v>602</v>
      </c>
      <c r="C1864" s="100">
        <v>6</v>
      </c>
    </row>
    <row r="1865" spans="1:3" outlineLevel="1" x14ac:dyDescent="0.2">
      <c r="A1865" s="6" t="s">
        <v>603</v>
      </c>
      <c r="C1865" s="100">
        <v>6</v>
      </c>
    </row>
    <row r="1866" spans="1:3" outlineLevel="1" x14ac:dyDescent="0.2">
      <c r="A1866" s="6" t="s">
        <v>604</v>
      </c>
      <c r="C1866" s="100">
        <v>6</v>
      </c>
    </row>
    <row r="1867" spans="1:3" outlineLevel="1" x14ac:dyDescent="0.2">
      <c r="A1867" s="6" t="s">
        <v>605</v>
      </c>
      <c r="C1867" s="100">
        <v>6</v>
      </c>
    </row>
    <row r="1868" spans="1:3" outlineLevel="1" x14ac:dyDescent="0.2">
      <c r="A1868" s="6" t="s">
        <v>606</v>
      </c>
      <c r="C1868" s="100">
        <v>6</v>
      </c>
    </row>
    <row r="1869" spans="1:3" outlineLevel="1" x14ac:dyDescent="0.2">
      <c r="A1869" s="6" t="s">
        <v>607</v>
      </c>
      <c r="C1869" s="100">
        <v>6</v>
      </c>
    </row>
    <row r="1870" spans="1:3" outlineLevel="1" x14ac:dyDescent="0.2">
      <c r="A1870" s="6" t="s">
        <v>608</v>
      </c>
      <c r="C1870" s="100">
        <v>6</v>
      </c>
    </row>
    <row r="1871" spans="1:3" outlineLevel="1" x14ac:dyDescent="0.2">
      <c r="A1871" s="6" t="s">
        <v>609</v>
      </c>
      <c r="C1871" s="100">
        <v>6</v>
      </c>
    </row>
    <row r="1872" spans="1:3" outlineLevel="1" x14ac:dyDescent="0.2">
      <c r="A1872" s="6" t="s">
        <v>610</v>
      </c>
      <c r="C1872" s="100">
        <v>6</v>
      </c>
    </row>
    <row r="1873" spans="1:3" outlineLevel="1" x14ac:dyDescent="0.2">
      <c r="A1873" s="6" t="s">
        <v>611</v>
      </c>
      <c r="C1873" s="100">
        <v>6</v>
      </c>
    </row>
    <row r="1874" spans="1:3" outlineLevel="1" x14ac:dyDescent="0.2">
      <c r="A1874" s="6" t="s">
        <v>612</v>
      </c>
      <c r="C1874" s="100">
        <v>6</v>
      </c>
    </row>
    <row r="1875" spans="1:3" outlineLevel="1" x14ac:dyDescent="0.2">
      <c r="A1875" s="6" t="s">
        <v>613</v>
      </c>
      <c r="C1875" s="100">
        <v>6</v>
      </c>
    </row>
    <row r="1876" spans="1:3" outlineLevel="1" x14ac:dyDescent="0.2">
      <c r="A1876" s="6" t="s">
        <v>614</v>
      </c>
      <c r="C1876" s="100">
        <v>6</v>
      </c>
    </row>
    <row r="1877" spans="1:3" outlineLevel="1" x14ac:dyDescent="0.2">
      <c r="A1877" s="6" t="s">
        <v>615</v>
      </c>
      <c r="C1877" s="100">
        <v>6</v>
      </c>
    </row>
    <row r="1878" spans="1:3" outlineLevel="1" x14ac:dyDescent="0.2">
      <c r="A1878" s="6" t="s">
        <v>617</v>
      </c>
      <c r="C1878" s="100">
        <v>6.01</v>
      </c>
    </row>
    <row r="1879" spans="1:3" outlineLevel="1" x14ac:dyDescent="0.2">
      <c r="A1879" s="6" t="s">
        <v>619</v>
      </c>
      <c r="C1879" s="100">
        <v>6</v>
      </c>
    </row>
    <row r="1880" spans="1:3" outlineLevel="1" x14ac:dyDescent="0.2">
      <c r="A1880" s="6" t="s">
        <v>620</v>
      </c>
      <c r="C1880" s="100">
        <v>6</v>
      </c>
    </row>
    <row r="1881" spans="1:3" outlineLevel="1" x14ac:dyDescent="0.2">
      <c r="A1881" s="6" t="s">
        <v>622</v>
      </c>
      <c r="C1881" s="100">
        <v>6</v>
      </c>
    </row>
    <row r="1882" spans="1:3" outlineLevel="1" x14ac:dyDescent="0.2">
      <c r="A1882" s="6" t="s">
        <v>623</v>
      </c>
      <c r="C1882" s="100">
        <v>6</v>
      </c>
    </row>
    <row r="1883" spans="1:3" outlineLevel="1" x14ac:dyDescent="0.2">
      <c r="A1883" s="6" t="s">
        <v>624</v>
      </c>
      <c r="B1883" s="100">
        <v>6</v>
      </c>
    </row>
    <row r="1884" spans="1:3" outlineLevel="1" x14ac:dyDescent="0.2">
      <c r="A1884" s="6" t="s">
        <v>625</v>
      </c>
      <c r="B1884" s="100">
        <v>6</v>
      </c>
    </row>
    <row r="1885" spans="1:3" outlineLevel="1" x14ac:dyDescent="0.2">
      <c r="A1885" s="6" t="s">
        <v>626</v>
      </c>
      <c r="C1885" s="100">
        <v>6</v>
      </c>
    </row>
    <row r="1886" spans="1:3" outlineLevel="1" x14ac:dyDescent="0.2">
      <c r="A1886" s="6" t="s">
        <v>627</v>
      </c>
      <c r="C1886" s="100">
        <v>6</v>
      </c>
    </row>
    <row r="1887" spans="1:3" outlineLevel="1" x14ac:dyDescent="0.2">
      <c r="A1887" s="6" t="s">
        <v>628</v>
      </c>
      <c r="C1887" s="100">
        <v>6</v>
      </c>
    </row>
    <row r="1888" spans="1:3" outlineLevel="1" x14ac:dyDescent="0.2">
      <c r="A1888" s="6" t="s">
        <v>630</v>
      </c>
      <c r="C1888" s="100">
        <v>6</v>
      </c>
    </row>
    <row r="1889" spans="1:3" outlineLevel="1" x14ac:dyDescent="0.2">
      <c r="A1889" s="6" t="s">
        <v>631</v>
      </c>
      <c r="C1889" s="100">
        <v>6</v>
      </c>
    </row>
    <row r="1890" spans="1:3" outlineLevel="1" x14ac:dyDescent="0.2">
      <c r="A1890" s="6" t="s">
        <v>632</v>
      </c>
      <c r="C1890" s="100">
        <v>6</v>
      </c>
    </row>
    <row r="1891" spans="1:3" outlineLevel="1" x14ac:dyDescent="0.2">
      <c r="A1891" s="6" t="s">
        <v>635</v>
      </c>
      <c r="C1891" s="100">
        <v>6</v>
      </c>
    </row>
    <row r="1892" spans="1:3" outlineLevel="1" x14ac:dyDescent="0.2">
      <c r="A1892" s="6" t="s">
        <v>636</v>
      </c>
      <c r="C1892" s="100">
        <v>6</v>
      </c>
    </row>
    <row r="1893" spans="1:3" outlineLevel="1" x14ac:dyDescent="0.2">
      <c r="A1893" s="6" t="s">
        <v>637</v>
      </c>
      <c r="C1893" s="100">
        <v>6</v>
      </c>
    </row>
    <row r="1894" spans="1:3" outlineLevel="1" x14ac:dyDescent="0.2">
      <c r="A1894" s="6" t="s">
        <v>638</v>
      </c>
      <c r="C1894" s="100">
        <v>6</v>
      </c>
    </row>
    <row r="1895" spans="1:3" outlineLevel="1" x14ac:dyDescent="0.2">
      <c r="A1895" s="6" t="s">
        <v>639</v>
      </c>
      <c r="C1895" s="100">
        <v>6</v>
      </c>
    </row>
    <row r="1896" spans="1:3" outlineLevel="1" x14ac:dyDescent="0.2">
      <c r="A1896" s="6" t="s">
        <v>640</v>
      </c>
      <c r="C1896" s="100">
        <v>6</v>
      </c>
    </row>
    <row r="1897" spans="1:3" outlineLevel="1" x14ac:dyDescent="0.2">
      <c r="A1897" s="6" t="s">
        <v>641</v>
      </c>
      <c r="C1897" s="100">
        <v>6</v>
      </c>
    </row>
    <row r="1898" spans="1:3" outlineLevel="1" x14ac:dyDescent="0.2">
      <c r="A1898" s="6" t="s">
        <v>642</v>
      </c>
      <c r="C1898" s="100">
        <v>6</v>
      </c>
    </row>
    <row r="1899" spans="1:3" outlineLevel="1" x14ac:dyDescent="0.2">
      <c r="A1899" s="6" t="s">
        <v>643</v>
      </c>
      <c r="C1899" s="100">
        <v>6</v>
      </c>
    </row>
    <row r="1900" spans="1:3" outlineLevel="1" x14ac:dyDescent="0.2">
      <c r="A1900" s="6" t="s">
        <v>644</v>
      </c>
      <c r="C1900" s="100">
        <v>6</v>
      </c>
    </row>
    <row r="1901" spans="1:3" outlineLevel="1" x14ac:dyDescent="0.2">
      <c r="A1901" s="6" t="s">
        <v>645</v>
      </c>
      <c r="C1901" s="100">
        <v>6</v>
      </c>
    </row>
    <row r="1902" spans="1:3" outlineLevel="1" x14ac:dyDescent="0.2">
      <c r="A1902" s="6" t="s">
        <v>646</v>
      </c>
      <c r="C1902" s="100">
        <v>6</v>
      </c>
    </row>
    <row r="1903" spans="1:3" outlineLevel="1" x14ac:dyDescent="0.2">
      <c r="A1903" s="6" t="s">
        <v>647</v>
      </c>
      <c r="C1903" s="100">
        <v>6</v>
      </c>
    </row>
    <row r="1904" spans="1:3" outlineLevel="1" x14ac:dyDescent="0.2">
      <c r="A1904" s="6" t="s">
        <v>648</v>
      </c>
      <c r="C1904" s="100">
        <v>6</v>
      </c>
    </row>
    <row r="1905" spans="1:3" outlineLevel="1" x14ac:dyDescent="0.2">
      <c r="A1905" s="6" t="s">
        <v>649</v>
      </c>
      <c r="C1905" s="100">
        <v>6</v>
      </c>
    </row>
    <row r="1906" spans="1:3" outlineLevel="1" x14ac:dyDescent="0.2">
      <c r="A1906" s="6" t="s">
        <v>650</v>
      </c>
      <c r="C1906" s="100">
        <v>6</v>
      </c>
    </row>
    <row r="1907" spans="1:3" outlineLevel="1" x14ac:dyDescent="0.2">
      <c r="A1907" s="6" t="s">
        <v>651</v>
      </c>
      <c r="B1907" s="100">
        <v>6</v>
      </c>
    </row>
    <row r="1908" spans="1:3" outlineLevel="1" x14ac:dyDescent="0.2">
      <c r="A1908" s="6" t="s">
        <v>652</v>
      </c>
      <c r="B1908" s="100">
        <v>6</v>
      </c>
    </row>
    <row r="1909" spans="1:3" outlineLevel="1" x14ac:dyDescent="0.2">
      <c r="A1909" s="6" t="s">
        <v>653</v>
      </c>
      <c r="B1909" s="100">
        <v>6</v>
      </c>
    </row>
    <row r="1910" spans="1:3" outlineLevel="1" x14ac:dyDescent="0.2">
      <c r="A1910" s="6" t="s">
        <v>654</v>
      </c>
      <c r="C1910" s="100">
        <v>6</v>
      </c>
    </row>
    <row r="1911" spans="1:3" outlineLevel="1" x14ac:dyDescent="0.2">
      <c r="A1911" s="6" t="s">
        <v>656</v>
      </c>
      <c r="C1911" s="100">
        <v>6</v>
      </c>
    </row>
    <row r="1912" spans="1:3" outlineLevel="1" x14ac:dyDescent="0.2">
      <c r="A1912" s="6" t="s">
        <v>657</v>
      </c>
      <c r="C1912" s="100">
        <v>6</v>
      </c>
    </row>
    <row r="1913" spans="1:3" outlineLevel="1" x14ac:dyDescent="0.2">
      <c r="A1913" s="6" t="s">
        <v>658</v>
      </c>
      <c r="C1913" s="100">
        <v>6</v>
      </c>
    </row>
    <row r="1914" spans="1:3" outlineLevel="1" x14ac:dyDescent="0.2">
      <c r="A1914" s="6" t="s">
        <v>659</v>
      </c>
      <c r="C1914" s="100">
        <v>6</v>
      </c>
    </row>
    <row r="1915" spans="1:3" outlineLevel="1" x14ac:dyDescent="0.2">
      <c r="A1915" s="6" t="s">
        <v>661</v>
      </c>
      <c r="C1915" s="100">
        <v>6</v>
      </c>
    </row>
    <row r="1916" spans="1:3" outlineLevel="1" x14ac:dyDescent="0.2">
      <c r="A1916" s="6" t="s">
        <v>664</v>
      </c>
      <c r="C1916" s="100">
        <v>6</v>
      </c>
    </row>
    <row r="1917" spans="1:3" outlineLevel="1" x14ac:dyDescent="0.2">
      <c r="A1917" s="6" t="s">
        <v>665</v>
      </c>
      <c r="C1917" s="100">
        <v>6</v>
      </c>
    </row>
    <row r="1918" spans="1:3" outlineLevel="1" x14ac:dyDescent="0.2">
      <c r="A1918" s="6" t="s">
        <v>667</v>
      </c>
      <c r="C1918" s="100">
        <v>6</v>
      </c>
    </row>
    <row r="1919" spans="1:3" outlineLevel="1" x14ac:dyDescent="0.2">
      <c r="A1919" s="6" t="s">
        <v>668</v>
      </c>
      <c r="C1919" s="100">
        <v>6</v>
      </c>
    </row>
    <row r="1920" spans="1:3" outlineLevel="1" x14ac:dyDescent="0.2">
      <c r="A1920" s="6" t="s">
        <v>671</v>
      </c>
      <c r="C1920" s="100">
        <v>6</v>
      </c>
    </row>
    <row r="1921" spans="1:3" outlineLevel="1" x14ac:dyDescent="0.2">
      <c r="A1921" s="6" t="s">
        <v>672</v>
      </c>
      <c r="C1921" s="100">
        <v>6</v>
      </c>
    </row>
    <row r="1922" spans="1:3" outlineLevel="1" x14ac:dyDescent="0.2">
      <c r="A1922" s="6" t="s">
        <v>673</v>
      </c>
      <c r="C1922" s="100">
        <v>6</v>
      </c>
    </row>
    <row r="1923" spans="1:3" outlineLevel="1" x14ac:dyDescent="0.2">
      <c r="A1923" s="6" t="s">
        <v>674</v>
      </c>
      <c r="C1923" s="100">
        <v>6</v>
      </c>
    </row>
    <row r="1924" spans="1:3" outlineLevel="1" x14ac:dyDescent="0.2">
      <c r="A1924" s="6" t="s">
        <v>675</v>
      </c>
      <c r="C1924" s="100">
        <v>6</v>
      </c>
    </row>
    <row r="1925" spans="1:3" outlineLevel="1" x14ac:dyDescent="0.2">
      <c r="A1925" s="6" t="s">
        <v>676</v>
      </c>
      <c r="C1925" s="100">
        <v>6</v>
      </c>
    </row>
    <row r="1926" spans="1:3" outlineLevel="1" x14ac:dyDescent="0.2">
      <c r="A1926" s="6" t="s">
        <v>678</v>
      </c>
      <c r="B1926" s="100">
        <v>6</v>
      </c>
    </row>
    <row r="1927" spans="1:3" outlineLevel="1" x14ac:dyDescent="0.2">
      <c r="A1927" s="6" t="s">
        <v>679</v>
      </c>
      <c r="B1927" s="100">
        <v>6</v>
      </c>
    </row>
    <row r="1928" spans="1:3" outlineLevel="1" x14ac:dyDescent="0.2">
      <c r="A1928" s="6" t="s">
        <v>680</v>
      </c>
      <c r="C1928" s="100">
        <v>6</v>
      </c>
    </row>
    <row r="1929" spans="1:3" outlineLevel="1" x14ac:dyDescent="0.2">
      <c r="A1929" s="6" t="s">
        <v>681</v>
      </c>
      <c r="C1929" s="100">
        <v>6</v>
      </c>
    </row>
    <row r="1930" spans="1:3" outlineLevel="1" x14ac:dyDescent="0.2">
      <c r="A1930" s="6" t="s">
        <v>682</v>
      </c>
      <c r="C1930" s="100">
        <v>6</v>
      </c>
    </row>
    <row r="1931" spans="1:3" outlineLevel="1" x14ac:dyDescent="0.2">
      <c r="A1931" s="6" t="s">
        <v>683</v>
      </c>
      <c r="C1931" s="100">
        <v>6</v>
      </c>
    </row>
    <row r="1932" spans="1:3" outlineLevel="1" x14ac:dyDescent="0.2">
      <c r="A1932" s="6" t="s">
        <v>684</v>
      </c>
      <c r="C1932" s="100">
        <v>6</v>
      </c>
    </row>
    <row r="1933" spans="1:3" outlineLevel="1" x14ac:dyDescent="0.2">
      <c r="A1933" s="6" t="s">
        <v>685</v>
      </c>
      <c r="C1933" s="100">
        <v>6</v>
      </c>
    </row>
    <row r="1934" spans="1:3" outlineLevel="1" x14ac:dyDescent="0.2">
      <c r="A1934" s="6" t="s">
        <v>686</v>
      </c>
      <c r="C1934" s="100">
        <v>6</v>
      </c>
    </row>
    <row r="1935" spans="1:3" outlineLevel="1" x14ac:dyDescent="0.2">
      <c r="A1935" s="6" t="s">
        <v>687</v>
      </c>
      <c r="C1935" s="100">
        <v>6</v>
      </c>
    </row>
    <row r="1936" spans="1:3" outlineLevel="1" x14ac:dyDescent="0.2">
      <c r="A1936" s="6" t="s">
        <v>688</v>
      </c>
      <c r="C1936" s="100">
        <v>6</v>
      </c>
    </row>
    <row r="1937" spans="1:3" outlineLevel="1" x14ac:dyDescent="0.2">
      <c r="A1937" s="6" t="s">
        <v>689</v>
      </c>
      <c r="C1937" s="100">
        <v>6</v>
      </c>
    </row>
    <row r="1938" spans="1:3" outlineLevel="1" x14ac:dyDescent="0.2">
      <c r="A1938" s="6" t="s">
        <v>690</v>
      </c>
      <c r="C1938" s="100">
        <v>6</v>
      </c>
    </row>
    <row r="1939" spans="1:3" outlineLevel="1" x14ac:dyDescent="0.2">
      <c r="A1939" s="6" t="s">
        <v>692</v>
      </c>
      <c r="C1939" s="100">
        <v>6</v>
      </c>
    </row>
    <row r="1940" spans="1:3" outlineLevel="1" x14ac:dyDescent="0.2">
      <c r="A1940" s="6" t="s">
        <v>694</v>
      </c>
      <c r="C1940" s="100">
        <v>6</v>
      </c>
    </row>
    <row r="1941" spans="1:3" outlineLevel="1" x14ac:dyDescent="0.2">
      <c r="A1941" s="6" t="s">
        <v>695</v>
      </c>
      <c r="C1941" s="100">
        <v>6</v>
      </c>
    </row>
    <row r="1942" spans="1:3" outlineLevel="1" x14ac:dyDescent="0.2">
      <c r="A1942" s="6" t="s">
        <v>696</v>
      </c>
      <c r="C1942" s="100">
        <v>6</v>
      </c>
    </row>
    <row r="1943" spans="1:3" outlineLevel="1" x14ac:dyDescent="0.2">
      <c r="A1943" s="6" t="s">
        <v>697</v>
      </c>
      <c r="C1943" s="100">
        <v>6</v>
      </c>
    </row>
    <row r="1944" spans="1:3" outlineLevel="1" x14ac:dyDescent="0.2">
      <c r="A1944" s="6" t="s">
        <v>698</v>
      </c>
      <c r="C1944" s="100">
        <v>0.5</v>
      </c>
    </row>
    <row r="1945" spans="1:3" outlineLevel="1" x14ac:dyDescent="0.2">
      <c r="A1945" s="6" t="s">
        <v>699</v>
      </c>
      <c r="C1945" s="100">
        <v>6</v>
      </c>
    </row>
    <row r="1946" spans="1:3" outlineLevel="1" x14ac:dyDescent="0.2">
      <c r="A1946" s="6" t="s">
        <v>700</v>
      </c>
      <c r="C1946" s="100">
        <v>6</v>
      </c>
    </row>
    <row r="1947" spans="1:3" outlineLevel="1" x14ac:dyDescent="0.2">
      <c r="A1947" s="6" t="s">
        <v>701</v>
      </c>
      <c r="C1947" s="100">
        <v>6</v>
      </c>
    </row>
    <row r="1948" spans="1:3" outlineLevel="1" x14ac:dyDescent="0.2">
      <c r="A1948" s="6" t="s">
        <v>704</v>
      </c>
      <c r="C1948" s="100">
        <v>6</v>
      </c>
    </row>
    <row r="1949" spans="1:3" outlineLevel="1" x14ac:dyDescent="0.2">
      <c r="A1949" s="6" t="s">
        <v>705</v>
      </c>
      <c r="C1949" s="100">
        <v>6</v>
      </c>
    </row>
    <row r="1950" spans="1:3" outlineLevel="1" x14ac:dyDescent="0.2">
      <c r="A1950" s="6" t="s">
        <v>706</v>
      </c>
      <c r="C1950" s="100">
        <v>6</v>
      </c>
    </row>
    <row r="1951" spans="1:3" outlineLevel="1" x14ac:dyDescent="0.2">
      <c r="A1951" s="6" t="s">
        <v>707</v>
      </c>
      <c r="C1951" s="100">
        <v>6</v>
      </c>
    </row>
    <row r="1952" spans="1:3" outlineLevel="1" x14ac:dyDescent="0.2">
      <c r="A1952" s="6" t="s">
        <v>708</v>
      </c>
      <c r="C1952" s="100">
        <v>6</v>
      </c>
    </row>
    <row r="1953" spans="1:3" outlineLevel="1" x14ac:dyDescent="0.2">
      <c r="A1953" s="6" t="s">
        <v>709</v>
      </c>
      <c r="B1953" s="100">
        <v>6</v>
      </c>
    </row>
    <row r="1954" spans="1:3" outlineLevel="1" x14ac:dyDescent="0.2">
      <c r="A1954" s="6" t="s">
        <v>710</v>
      </c>
      <c r="B1954" s="100">
        <v>6</v>
      </c>
    </row>
    <row r="1955" spans="1:3" outlineLevel="1" x14ac:dyDescent="0.2">
      <c r="A1955" s="6" t="s">
        <v>711</v>
      </c>
      <c r="C1955" s="100">
        <v>6</v>
      </c>
    </row>
    <row r="1956" spans="1:3" outlineLevel="1" x14ac:dyDescent="0.2">
      <c r="A1956" s="6" t="s">
        <v>712</v>
      </c>
      <c r="C1956" s="100">
        <v>6</v>
      </c>
    </row>
    <row r="1957" spans="1:3" outlineLevel="1" x14ac:dyDescent="0.2">
      <c r="A1957" s="6" t="s">
        <v>713</v>
      </c>
      <c r="C1957" s="100">
        <v>6</v>
      </c>
    </row>
    <row r="1958" spans="1:3" outlineLevel="1" x14ac:dyDescent="0.2">
      <c r="A1958" s="6" t="s">
        <v>714</v>
      </c>
      <c r="C1958" s="100">
        <v>6</v>
      </c>
    </row>
    <row r="1959" spans="1:3" outlineLevel="1" x14ac:dyDescent="0.2">
      <c r="A1959" s="6" t="s">
        <v>716</v>
      </c>
      <c r="C1959" s="100">
        <v>6</v>
      </c>
    </row>
    <row r="1960" spans="1:3" outlineLevel="1" x14ac:dyDescent="0.2">
      <c r="A1960" s="6" t="s">
        <v>717</v>
      </c>
      <c r="C1960" s="100">
        <v>6</v>
      </c>
    </row>
    <row r="1961" spans="1:3" outlineLevel="1" x14ac:dyDescent="0.2">
      <c r="A1961" s="6" t="s">
        <v>718</v>
      </c>
      <c r="C1961" s="100">
        <v>6</v>
      </c>
    </row>
    <row r="1962" spans="1:3" outlineLevel="1" x14ac:dyDescent="0.2">
      <c r="A1962" s="6" t="s">
        <v>720</v>
      </c>
      <c r="C1962" s="100">
        <v>6</v>
      </c>
    </row>
    <row r="1963" spans="1:3" outlineLevel="1" x14ac:dyDescent="0.2">
      <c r="A1963" s="6" t="s">
        <v>722</v>
      </c>
      <c r="C1963" s="100">
        <v>6</v>
      </c>
    </row>
    <row r="1964" spans="1:3" outlineLevel="1" x14ac:dyDescent="0.2">
      <c r="A1964" s="6" t="s">
        <v>723</v>
      </c>
      <c r="C1964" s="100">
        <v>6</v>
      </c>
    </row>
    <row r="1965" spans="1:3" outlineLevel="1" x14ac:dyDescent="0.2">
      <c r="A1965" s="6" t="s">
        <v>724</v>
      </c>
      <c r="C1965" s="100">
        <v>6</v>
      </c>
    </row>
    <row r="1966" spans="1:3" outlineLevel="1" x14ac:dyDescent="0.2">
      <c r="A1966" s="6" t="s">
        <v>725</v>
      </c>
      <c r="C1966" s="100">
        <v>6</v>
      </c>
    </row>
    <row r="1967" spans="1:3" outlineLevel="1" x14ac:dyDescent="0.2">
      <c r="A1967" s="6" t="s">
        <v>726</v>
      </c>
      <c r="C1967" s="100">
        <v>6</v>
      </c>
    </row>
    <row r="1968" spans="1:3" outlineLevel="1" x14ac:dyDescent="0.2">
      <c r="A1968" s="6" t="s">
        <v>727</v>
      </c>
      <c r="C1968" s="100">
        <v>6</v>
      </c>
    </row>
    <row r="1969" spans="1:3" outlineLevel="1" x14ac:dyDescent="0.2">
      <c r="A1969" s="6" t="s">
        <v>728</v>
      </c>
      <c r="C1969" s="100">
        <v>6</v>
      </c>
    </row>
    <row r="1970" spans="1:3" outlineLevel="1" x14ac:dyDescent="0.2">
      <c r="A1970" s="6" t="s">
        <v>729</v>
      </c>
      <c r="C1970" s="100">
        <v>6</v>
      </c>
    </row>
    <row r="1971" spans="1:3" outlineLevel="1" x14ac:dyDescent="0.2">
      <c r="A1971" s="6" t="s">
        <v>730</v>
      </c>
      <c r="C1971" s="100">
        <v>6</v>
      </c>
    </row>
    <row r="1972" spans="1:3" outlineLevel="1" x14ac:dyDescent="0.2">
      <c r="A1972" s="6" t="s">
        <v>732</v>
      </c>
      <c r="C1972" s="100">
        <v>6</v>
      </c>
    </row>
    <row r="1973" spans="1:3" outlineLevel="1" x14ac:dyDescent="0.2">
      <c r="A1973" s="6" t="s">
        <v>733</v>
      </c>
      <c r="C1973" s="100">
        <v>6</v>
      </c>
    </row>
    <row r="1974" spans="1:3" outlineLevel="1" x14ac:dyDescent="0.2">
      <c r="A1974" s="6" t="s">
        <v>734</v>
      </c>
      <c r="C1974" s="100">
        <v>6</v>
      </c>
    </row>
    <row r="1975" spans="1:3" outlineLevel="1" x14ac:dyDescent="0.2">
      <c r="A1975" s="6" t="s">
        <v>735</v>
      </c>
      <c r="C1975" s="100">
        <v>6</v>
      </c>
    </row>
    <row r="1976" spans="1:3" outlineLevel="1" x14ac:dyDescent="0.2">
      <c r="A1976" s="6" t="s">
        <v>736</v>
      </c>
      <c r="C1976" s="100">
        <v>6</v>
      </c>
    </row>
    <row r="1977" spans="1:3" outlineLevel="1" x14ac:dyDescent="0.2">
      <c r="A1977" s="6" t="s">
        <v>737</v>
      </c>
      <c r="C1977" s="100">
        <v>6</v>
      </c>
    </row>
    <row r="1978" spans="1:3" outlineLevel="1" x14ac:dyDescent="0.2">
      <c r="A1978" s="6" t="s">
        <v>738</v>
      </c>
      <c r="C1978" s="100">
        <v>6</v>
      </c>
    </row>
    <row r="1979" spans="1:3" outlineLevel="1" x14ac:dyDescent="0.2">
      <c r="A1979" s="6" t="s">
        <v>739</v>
      </c>
      <c r="C1979" s="100">
        <v>6</v>
      </c>
    </row>
    <row r="1980" spans="1:3" outlineLevel="1" x14ac:dyDescent="0.2">
      <c r="A1980" s="6" t="s">
        <v>740</v>
      </c>
      <c r="C1980" s="100">
        <v>6</v>
      </c>
    </row>
    <row r="1981" spans="1:3" outlineLevel="1" x14ac:dyDescent="0.2">
      <c r="A1981" s="6" t="s">
        <v>741</v>
      </c>
      <c r="C1981" s="100">
        <v>6</v>
      </c>
    </row>
    <row r="1982" spans="1:3" outlineLevel="1" x14ac:dyDescent="0.2">
      <c r="A1982" s="6" t="s">
        <v>742</v>
      </c>
      <c r="C1982" s="100">
        <v>6</v>
      </c>
    </row>
    <row r="1983" spans="1:3" outlineLevel="1" x14ac:dyDescent="0.2">
      <c r="A1983" s="6" t="s">
        <v>743</v>
      </c>
      <c r="C1983" s="100">
        <v>6</v>
      </c>
    </row>
    <row r="1984" spans="1:3" outlineLevel="1" x14ac:dyDescent="0.2">
      <c r="A1984" s="6" t="s">
        <v>744</v>
      </c>
      <c r="C1984" s="100">
        <v>6</v>
      </c>
    </row>
    <row r="1985" spans="1:3" outlineLevel="1" x14ac:dyDescent="0.2">
      <c r="A1985" s="6" t="s">
        <v>745</v>
      </c>
      <c r="C1985" s="100">
        <v>6</v>
      </c>
    </row>
    <row r="1986" spans="1:3" outlineLevel="1" x14ac:dyDescent="0.2">
      <c r="A1986" s="6" t="s">
        <v>746</v>
      </c>
      <c r="C1986" s="100">
        <v>6</v>
      </c>
    </row>
    <row r="1987" spans="1:3" outlineLevel="1" x14ac:dyDescent="0.2">
      <c r="A1987" s="6" t="s">
        <v>747</v>
      </c>
      <c r="C1987" s="100">
        <v>6</v>
      </c>
    </row>
    <row r="1988" spans="1:3" outlineLevel="1" x14ac:dyDescent="0.2">
      <c r="A1988" s="6" t="s">
        <v>749</v>
      </c>
      <c r="B1988" s="100">
        <v>6</v>
      </c>
    </row>
    <row r="1989" spans="1:3" outlineLevel="1" x14ac:dyDescent="0.2">
      <c r="A1989" s="6" t="s">
        <v>750</v>
      </c>
      <c r="C1989" s="100">
        <v>6</v>
      </c>
    </row>
    <row r="1990" spans="1:3" outlineLevel="1" x14ac:dyDescent="0.2">
      <c r="A1990" s="6" t="s">
        <v>751</v>
      </c>
      <c r="C1990" s="100">
        <v>6</v>
      </c>
    </row>
    <row r="1991" spans="1:3" outlineLevel="1" x14ac:dyDescent="0.2">
      <c r="A1991" s="6" t="s">
        <v>752</v>
      </c>
      <c r="C1991" s="100">
        <v>6</v>
      </c>
    </row>
    <row r="1992" spans="1:3" outlineLevel="1" x14ac:dyDescent="0.2">
      <c r="A1992" s="6" t="s">
        <v>753</v>
      </c>
      <c r="C1992" s="100">
        <v>6</v>
      </c>
    </row>
    <row r="1993" spans="1:3" outlineLevel="1" x14ac:dyDescent="0.2">
      <c r="A1993" s="6" t="s">
        <v>754</v>
      </c>
      <c r="C1993" s="100">
        <v>6</v>
      </c>
    </row>
    <row r="1994" spans="1:3" outlineLevel="1" x14ac:dyDescent="0.2">
      <c r="A1994" s="6" t="s">
        <v>755</v>
      </c>
      <c r="C1994" s="100">
        <v>6</v>
      </c>
    </row>
    <row r="1995" spans="1:3" outlineLevel="1" x14ac:dyDescent="0.2">
      <c r="A1995" s="6" t="s">
        <v>756</v>
      </c>
      <c r="C1995" s="100">
        <v>6</v>
      </c>
    </row>
    <row r="1996" spans="1:3" outlineLevel="1" x14ac:dyDescent="0.2">
      <c r="A1996" s="6" t="s">
        <v>757</v>
      </c>
      <c r="C1996" s="100">
        <v>6</v>
      </c>
    </row>
    <row r="1997" spans="1:3" outlineLevel="1" x14ac:dyDescent="0.2">
      <c r="A1997" s="6" t="s">
        <v>758</v>
      </c>
      <c r="C1997" s="100">
        <v>6</v>
      </c>
    </row>
    <row r="1998" spans="1:3" outlineLevel="1" x14ac:dyDescent="0.2">
      <c r="A1998" s="6" t="s">
        <v>759</v>
      </c>
      <c r="C1998" s="100">
        <v>6</v>
      </c>
    </row>
    <row r="1999" spans="1:3" outlineLevel="1" x14ac:dyDescent="0.2">
      <c r="A1999" s="6" t="s">
        <v>760</v>
      </c>
      <c r="C1999" s="100">
        <v>6</v>
      </c>
    </row>
    <row r="2000" spans="1:3" outlineLevel="1" x14ac:dyDescent="0.2">
      <c r="A2000" s="6" t="s">
        <v>761</v>
      </c>
      <c r="C2000" s="100">
        <v>6</v>
      </c>
    </row>
    <row r="2001" spans="1:3" outlineLevel="1" x14ac:dyDescent="0.2">
      <c r="A2001" s="6" t="s">
        <v>762</v>
      </c>
      <c r="C2001" s="100">
        <v>6</v>
      </c>
    </row>
    <row r="2002" spans="1:3" outlineLevel="1" x14ac:dyDescent="0.2">
      <c r="A2002" s="6" t="s">
        <v>763</v>
      </c>
      <c r="C2002" s="100">
        <v>6</v>
      </c>
    </row>
    <row r="2003" spans="1:3" outlineLevel="1" x14ac:dyDescent="0.2">
      <c r="A2003" s="6" t="s">
        <v>764</v>
      </c>
      <c r="C2003" s="100">
        <v>6</v>
      </c>
    </row>
    <row r="2004" spans="1:3" outlineLevel="1" x14ac:dyDescent="0.2">
      <c r="A2004" s="6" t="s">
        <v>765</v>
      </c>
      <c r="C2004" s="100">
        <v>6</v>
      </c>
    </row>
    <row r="2005" spans="1:3" outlineLevel="1" x14ac:dyDescent="0.2">
      <c r="A2005" s="6" t="s">
        <v>766</v>
      </c>
      <c r="C2005" s="100">
        <v>6</v>
      </c>
    </row>
    <row r="2006" spans="1:3" outlineLevel="1" x14ac:dyDescent="0.2">
      <c r="A2006" s="6" t="s">
        <v>767</v>
      </c>
      <c r="C2006" s="100">
        <v>6</v>
      </c>
    </row>
    <row r="2007" spans="1:3" outlineLevel="1" x14ac:dyDescent="0.2">
      <c r="A2007" s="6" t="s">
        <v>768</v>
      </c>
      <c r="C2007" s="100">
        <v>6</v>
      </c>
    </row>
    <row r="2008" spans="1:3" outlineLevel="1" x14ac:dyDescent="0.2">
      <c r="A2008" s="6" t="s">
        <v>769</v>
      </c>
      <c r="C2008" s="100">
        <v>6</v>
      </c>
    </row>
    <row r="2009" spans="1:3" outlineLevel="1" x14ac:dyDescent="0.2">
      <c r="A2009" s="6" t="s">
        <v>770</v>
      </c>
      <c r="C2009" s="100">
        <v>6</v>
      </c>
    </row>
    <row r="2010" spans="1:3" outlineLevel="1" x14ac:dyDescent="0.2">
      <c r="A2010" s="6" t="s">
        <v>772</v>
      </c>
      <c r="C2010" s="100">
        <v>6</v>
      </c>
    </row>
    <row r="2011" spans="1:3" outlineLevel="1" x14ac:dyDescent="0.2">
      <c r="A2011" s="6" t="s">
        <v>773</v>
      </c>
      <c r="C2011" s="100">
        <v>6</v>
      </c>
    </row>
    <row r="2012" spans="1:3" outlineLevel="1" x14ac:dyDescent="0.2">
      <c r="A2012" s="6" t="s">
        <v>774</v>
      </c>
      <c r="C2012" s="100">
        <v>6</v>
      </c>
    </row>
    <row r="2013" spans="1:3" outlineLevel="1" x14ac:dyDescent="0.2">
      <c r="A2013" s="6" t="s">
        <v>776</v>
      </c>
      <c r="C2013" s="100">
        <v>6</v>
      </c>
    </row>
    <row r="2014" spans="1:3" outlineLevel="1" x14ac:dyDescent="0.2">
      <c r="A2014" s="6" t="s">
        <v>777</v>
      </c>
      <c r="C2014" s="100">
        <v>6</v>
      </c>
    </row>
    <row r="2015" spans="1:3" outlineLevel="1" x14ac:dyDescent="0.2">
      <c r="A2015" s="6" t="s">
        <v>778</v>
      </c>
      <c r="C2015" s="100">
        <v>6</v>
      </c>
    </row>
    <row r="2016" spans="1:3" outlineLevel="1" x14ac:dyDescent="0.2">
      <c r="A2016" s="6" t="s">
        <v>779</v>
      </c>
      <c r="C2016" s="100">
        <v>6</v>
      </c>
    </row>
    <row r="2017" spans="1:3" outlineLevel="1" x14ac:dyDescent="0.2">
      <c r="A2017" s="6" t="s">
        <v>780</v>
      </c>
      <c r="C2017" s="100">
        <v>6</v>
      </c>
    </row>
    <row r="2018" spans="1:3" outlineLevel="1" x14ac:dyDescent="0.2">
      <c r="A2018" s="6" t="s">
        <v>781</v>
      </c>
      <c r="C2018" s="100">
        <v>6</v>
      </c>
    </row>
    <row r="2019" spans="1:3" outlineLevel="1" x14ac:dyDescent="0.2">
      <c r="A2019" s="6" t="s">
        <v>782</v>
      </c>
      <c r="C2019" s="100">
        <v>6</v>
      </c>
    </row>
    <row r="2020" spans="1:3" outlineLevel="1" x14ac:dyDescent="0.2">
      <c r="A2020" s="6" t="s">
        <v>783</v>
      </c>
      <c r="C2020" s="100">
        <v>6</v>
      </c>
    </row>
    <row r="2021" spans="1:3" outlineLevel="1" x14ac:dyDescent="0.2">
      <c r="A2021" s="6" t="s">
        <v>784</v>
      </c>
      <c r="B2021" s="100">
        <v>6</v>
      </c>
    </row>
    <row r="2022" spans="1:3" outlineLevel="1" x14ac:dyDescent="0.2">
      <c r="A2022" s="6" t="s">
        <v>785</v>
      </c>
      <c r="C2022" s="100">
        <v>6</v>
      </c>
    </row>
    <row r="2023" spans="1:3" outlineLevel="1" x14ac:dyDescent="0.2">
      <c r="A2023" s="6" t="s">
        <v>786</v>
      </c>
      <c r="B2023" s="100">
        <v>6</v>
      </c>
    </row>
    <row r="2024" spans="1:3" outlineLevel="1" x14ac:dyDescent="0.2">
      <c r="A2024" s="6" t="s">
        <v>787</v>
      </c>
      <c r="B2024" s="100">
        <v>6</v>
      </c>
    </row>
    <row r="2025" spans="1:3" outlineLevel="1" x14ac:dyDescent="0.2">
      <c r="A2025" s="6" t="s">
        <v>788</v>
      </c>
      <c r="B2025" s="100">
        <v>6</v>
      </c>
    </row>
    <row r="2026" spans="1:3" outlineLevel="1" x14ac:dyDescent="0.2">
      <c r="A2026" s="6" t="s">
        <v>789</v>
      </c>
      <c r="C2026" s="100">
        <v>6</v>
      </c>
    </row>
    <row r="2027" spans="1:3" outlineLevel="1" x14ac:dyDescent="0.2">
      <c r="A2027" s="6" t="s">
        <v>790</v>
      </c>
      <c r="C2027" s="100">
        <v>6</v>
      </c>
    </row>
    <row r="2028" spans="1:3" outlineLevel="1" x14ac:dyDescent="0.2">
      <c r="A2028" s="6" t="s">
        <v>791</v>
      </c>
      <c r="C2028" s="100">
        <v>6</v>
      </c>
    </row>
    <row r="2029" spans="1:3" outlineLevel="1" x14ac:dyDescent="0.2">
      <c r="A2029" s="6" t="s">
        <v>792</v>
      </c>
      <c r="C2029" s="100">
        <v>6</v>
      </c>
    </row>
    <row r="2030" spans="1:3" outlineLevel="1" x14ac:dyDescent="0.2">
      <c r="A2030" s="6" t="s">
        <v>793</v>
      </c>
      <c r="C2030" s="100">
        <v>6</v>
      </c>
    </row>
    <row r="2031" spans="1:3" outlineLevel="1" x14ac:dyDescent="0.2">
      <c r="A2031" s="6" t="s">
        <v>795</v>
      </c>
      <c r="C2031" s="100">
        <v>6</v>
      </c>
    </row>
    <row r="2032" spans="1:3" outlineLevel="1" x14ac:dyDescent="0.2">
      <c r="A2032" s="6" t="s">
        <v>798</v>
      </c>
      <c r="C2032" s="100">
        <v>6</v>
      </c>
    </row>
    <row r="2033" spans="1:3" outlineLevel="1" x14ac:dyDescent="0.2">
      <c r="A2033" s="6" t="s">
        <v>799</v>
      </c>
      <c r="C2033" s="100">
        <v>6</v>
      </c>
    </row>
    <row r="2034" spans="1:3" outlineLevel="1" x14ac:dyDescent="0.2">
      <c r="A2034" s="6" t="s">
        <v>801</v>
      </c>
      <c r="C2034" s="100">
        <v>6</v>
      </c>
    </row>
    <row r="2035" spans="1:3" outlineLevel="1" x14ac:dyDescent="0.2">
      <c r="A2035" s="6" t="s">
        <v>802</v>
      </c>
      <c r="C2035" s="100">
        <v>6</v>
      </c>
    </row>
    <row r="2036" spans="1:3" outlineLevel="1" x14ac:dyDescent="0.2">
      <c r="A2036" s="6" t="s">
        <v>803</v>
      </c>
      <c r="C2036" s="100">
        <v>6</v>
      </c>
    </row>
    <row r="2037" spans="1:3" outlineLevel="1" x14ac:dyDescent="0.2">
      <c r="A2037" s="6" t="s">
        <v>804</v>
      </c>
      <c r="C2037" s="100">
        <v>6</v>
      </c>
    </row>
    <row r="2038" spans="1:3" outlineLevel="1" x14ac:dyDescent="0.2">
      <c r="A2038" s="6" t="s">
        <v>805</v>
      </c>
      <c r="C2038" s="100">
        <v>6</v>
      </c>
    </row>
    <row r="2039" spans="1:3" outlineLevel="1" x14ac:dyDescent="0.2">
      <c r="A2039" s="6" t="s">
        <v>806</v>
      </c>
      <c r="C2039" s="100">
        <v>6</v>
      </c>
    </row>
    <row r="2040" spans="1:3" outlineLevel="1" x14ac:dyDescent="0.2">
      <c r="A2040" s="6" t="s">
        <v>808</v>
      </c>
      <c r="C2040" s="100">
        <v>6</v>
      </c>
    </row>
    <row r="2041" spans="1:3" outlineLevel="1" x14ac:dyDescent="0.2">
      <c r="A2041" s="6" t="s">
        <v>809</v>
      </c>
      <c r="C2041" s="100">
        <v>6</v>
      </c>
    </row>
    <row r="2042" spans="1:3" outlineLevel="1" x14ac:dyDescent="0.2">
      <c r="A2042" s="6" t="s">
        <v>812</v>
      </c>
      <c r="C2042" s="100">
        <v>6</v>
      </c>
    </row>
    <row r="2043" spans="1:3" outlineLevel="1" x14ac:dyDescent="0.2">
      <c r="A2043" s="6" t="s">
        <v>813</v>
      </c>
      <c r="C2043" s="100">
        <v>6</v>
      </c>
    </row>
    <row r="2044" spans="1:3" outlineLevel="1" x14ac:dyDescent="0.2">
      <c r="A2044" s="6" t="s">
        <v>814</v>
      </c>
      <c r="C2044" s="100">
        <v>6</v>
      </c>
    </row>
    <row r="2045" spans="1:3" outlineLevel="1" x14ac:dyDescent="0.2">
      <c r="A2045" s="6" t="s">
        <v>816</v>
      </c>
      <c r="C2045" s="100">
        <v>6</v>
      </c>
    </row>
    <row r="2046" spans="1:3" outlineLevel="1" x14ac:dyDescent="0.2">
      <c r="A2046" s="6" t="s">
        <v>817</v>
      </c>
      <c r="C2046" s="100">
        <v>6</v>
      </c>
    </row>
    <row r="2047" spans="1:3" outlineLevel="1" x14ac:dyDescent="0.2">
      <c r="A2047" s="6" t="s">
        <v>819</v>
      </c>
      <c r="C2047" s="100">
        <v>6</v>
      </c>
    </row>
    <row r="2048" spans="1:3" outlineLevel="1" x14ac:dyDescent="0.2">
      <c r="A2048" s="6" t="s">
        <v>820</v>
      </c>
      <c r="C2048" s="100">
        <v>6</v>
      </c>
    </row>
    <row r="2049" spans="1:3" outlineLevel="1" x14ac:dyDescent="0.2">
      <c r="A2049" s="6" t="s">
        <v>822</v>
      </c>
      <c r="C2049" s="100">
        <v>6</v>
      </c>
    </row>
    <row r="2050" spans="1:3" outlineLevel="1" x14ac:dyDescent="0.2">
      <c r="A2050" s="6" t="s">
        <v>823</v>
      </c>
      <c r="C2050" s="100">
        <v>6</v>
      </c>
    </row>
    <row r="2051" spans="1:3" outlineLevel="1" x14ac:dyDescent="0.2">
      <c r="A2051" s="6" t="s">
        <v>824</v>
      </c>
      <c r="C2051" s="100">
        <v>6</v>
      </c>
    </row>
    <row r="2052" spans="1:3" outlineLevel="1" x14ac:dyDescent="0.2">
      <c r="A2052" s="6" t="s">
        <v>825</v>
      </c>
      <c r="C2052" s="100">
        <v>6</v>
      </c>
    </row>
    <row r="2053" spans="1:3" outlineLevel="1" x14ac:dyDescent="0.2">
      <c r="A2053" s="6" t="s">
        <v>826</v>
      </c>
      <c r="C2053" s="100">
        <v>6</v>
      </c>
    </row>
    <row r="2054" spans="1:3" outlineLevel="1" x14ac:dyDescent="0.2">
      <c r="A2054" s="6" t="s">
        <v>827</v>
      </c>
      <c r="C2054" s="100">
        <v>6.5</v>
      </c>
    </row>
    <row r="2055" spans="1:3" outlineLevel="1" x14ac:dyDescent="0.2">
      <c r="A2055" s="6" t="s">
        <v>828</v>
      </c>
      <c r="C2055" s="100">
        <v>6</v>
      </c>
    </row>
    <row r="2056" spans="1:3" outlineLevel="1" x14ac:dyDescent="0.2">
      <c r="A2056" s="6" t="s">
        <v>829</v>
      </c>
      <c r="C2056" s="100">
        <v>6</v>
      </c>
    </row>
    <row r="2057" spans="1:3" outlineLevel="1" x14ac:dyDescent="0.2">
      <c r="A2057" s="6" t="s">
        <v>830</v>
      </c>
      <c r="C2057" s="100">
        <v>6</v>
      </c>
    </row>
    <row r="2058" spans="1:3" outlineLevel="1" x14ac:dyDescent="0.2">
      <c r="A2058" s="6" t="s">
        <v>831</v>
      </c>
      <c r="C2058" s="100">
        <v>6</v>
      </c>
    </row>
    <row r="2059" spans="1:3" outlineLevel="1" x14ac:dyDescent="0.2">
      <c r="A2059" s="6" t="s">
        <v>834</v>
      </c>
      <c r="C2059" s="100">
        <v>6</v>
      </c>
    </row>
    <row r="2060" spans="1:3" outlineLevel="1" x14ac:dyDescent="0.2">
      <c r="A2060" s="6" t="s">
        <v>836</v>
      </c>
      <c r="C2060" s="100">
        <v>6</v>
      </c>
    </row>
    <row r="2061" spans="1:3" outlineLevel="1" x14ac:dyDescent="0.2">
      <c r="A2061" s="6" t="s">
        <v>837</v>
      </c>
      <c r="C2061" s="100">
        <v>6</v>
      </c>
    </row>
    <row r="2062" spans="1:3" outlineLevel="1" x14ac:dyDescent="0.2">
      <c r="A2062" s="6" t="s">
        <v>838</v>
      </c>
      <c r="C2062" s="100">
        <v>6</v>
      </c>
    </row>
    <row r="2063" spans="1:3" outlineLevel="1" x14ac:dyDescent="0.2">
      <c r="A2063" s="6" t="s">
        <v>840</v>
      </c>
      <c r="C2063" s="100">
        <v>6</v>
      </c>
    </row>
    <row r="2064" spans="1:3" outlineLevel="1" x14ac:dyDescent="0.2">
      <c r="A2064" s="6" t="s">
        <v>841</v>
      </c>
      <c r="C2064" s="100">
        <v>6</v>
      </c>
    </row>
    <row r="2065" spans="1:3" outlineLevel="1" x14ac:dyDescent="0.2">
      <c r="A2065" s="6" t="s">
        <v>842</v>
      </c>
      <c r="C2065" s="100">
        <v>6</v>
      </c>
    </row>
    <row r="2066" spans="1:3" outlineLevel="1" x14ac:dyDescent="0.2">
      <c r="A2066" s="6" t="s">
        <v>843</v>
      </c>
      <c r="C2066" s="100">
        <v>6</v>
      </c>
    </row>
    <row r="2067" spans="1:3" outlineLevel="1" x14ac:dyDescent="0.2">
      <c r="A2067" s="6" t="s">
        <v>844</v>
      </c>
      <c r="C2067" s="100">
        <v>6</v>
      </c>
    </row>
    <row r="2068" spans="1:3" outlineLevel="1" x14ac:dyDescent="0.2">
      <c r="A2068" s="6" t="s">
        <v>845</v>
      </c>
      <c r="C2068" s="100">
        <v>6</v>
      </c>
    </row>
    <row r="2069" spans="1:3" outlineLevel="1" x14ac:dyDescent="0.2">
      <c r="A2069" s="6" t="s">
        <v>848</v>
      </c>
      <c r="C2069" s="100">
        <v>6</v>
      </c>
    </row>
    <row r="2070" spans="1:3" outlineLevel="1" x14ac:dyDescent="0.2">
      <c r="A2070" s="6" t="s">
        <v>849</v>
      </c>
      <c r="C2070" s="100">
        <v>6</v>
      </c>
    </row>
    <row r="2071" spans="1:3" outlineLevel="1" x14ac:dyDescent="0.2">
      <c r="A2071" s="6" t="s">
        <v>850</v>
      </c>
      <c r="C2071" s="100">
        <v>6</v>
      </c>
    </row>
    <row r="2072" spans="1:3" outlineLevel="1" x14ac:dyDescent="0.2">
      <c r="A2072" s="6" t="s">
        <v>851</v>
      </c>
      <c r="C2072" s="100">
        <v>6</v>
      </c>
    </row>
    <row r="2073" spans="1:3" outlineLevel="1" x14ac:dyDescent="0.2">
      <c r="A2073" s="6" t="s">
        <v>852</v>
      </c>
      <c r="C2073" s="100">
        <v>6</v>
      </c>
    </row>
    <row r="2074" spans="1:3" outlineLevel="1" x14ac:dyDescent="0.2">
      <c r="A2074" s="6" t="s">
        <v>853</v>
      </c>
      <c r="C2074" s="100">
        <v>6</v>
      </c>
    </row>
    <row r="2075" spans="1:3" outlineLevel="1" x14ac:dyDescent="0.2">
      <c r="A2075" s="6" t="s">
        <v>854</v>
      </c>
      <c r="C2075" s="100">
        <v>6</v>
      </c>
    </row>
    <row r="2076" spans="1:3" outlineLevel="1" x14ac:dyDescent="0.2">
      <c r="A2076" s="6" t="s">
        <v>855</v>
      </c>
      <c r="C2076" s="100">
        <v>6</v>
      </c>
    </row>
    <row r="2077" spans="1:3" outlineLevel="1" x14ac:dyDescent="0.2">
      <c r="A2077" s="6" t="s">
        <v>856</v>
      </c>
      <c r="C2077" s="100">
        <v>6</v>
      </c>
    </row>
    <row r="2078" spans="1:3" outlineLevel="1" x14ac:dyDescent="0.2">
      <c r="A2078" s="6" t="s">
        <v>858</v>
      </c>
      <c r="C2078" s="100">
        <v>6</v>
      </c>
    </row>
    <row r="2079" spans="1:3" outlineLevel="1" x14ac:dyDescent="0.2">
      <c r="A2079" s="6" t="s">
        <v>859</v>
      </c>
      <c r="C2079" s="100">
        <v>6</v>
      </c>
    </row>
    <row r="2080" spans="1:3" outlineLevel="1" x14ac:dyDescent="0.2">
      <c r="A2080" s="6" t="s">
        <v>860</v>
      </c>
      <c r="C2080" s="100">
        <v>6</v>
      </c>
    </row>
    <row r="2081" spans="1:3" outlineLevel="1" x14ac:dyDescent="0.2">
      <c r="A2081" s="6" t="s">
        <v>861</v>
      </c>
      <c r="C2081" s="100">
        <v>6</v>
      </c>
    </row>
    <row r="2082" spans="1:3" outlineLevel="1" x14ac:dyDescent="0.2">
      <c r="A2082" s="6" t="s">
        <v>862</v>
      </c>
      <c r="C2082" s="100">
        <v>6</v>
      </c>
    </row>
    <row r="2083" spans="1:3" outlineLevel="1" x14ac:dyDescent="0.2">
      <c r="A2083" s="6" t="s">
        <v>863</v>
      </c>
      <c r="C2083" s="100">
        <v>6</v>
      </c>
    </row>
    <row r="2084" spans="1:3" outlineLevel="1" x14ac:dyDescent="0.2">
      <c r="A2084" s="6" t="s">
        <v>864</v>
      </c>
      <c r="C2084" s="100">
        <v>6</v>
      </c>
    </row>
    <row r="2085" spans="1:3" outlineLevel="1" x14ac:dyDescent="0.2">
      <c r="A2085" s="6" t="s">
        <v>865</v>
      </c>
      <c r="C2085" s="100">
        <v>6</v>
      </c>
    </row>
    <row r="2086" spans="1:3" outlineLevel="1" x14ac:dyDescent="0.2">
      <c r="A2086" s="6" t="s">
        <v>866</v>
      </c>
      <c r="C2086" s="100">
        <v>6</v>
      </c>
    </row>
    <row r="2087" spans="1:3" outlineLevel="1" x14ac:dyDescent="0.2">
      <c r="A2087" s="6" t="s">
        <v>867</v>
      </c>
      <c r="C2087" s="100">
        <v>6</v>
      </c>
    </row>
    <row r="2088" spans="1:3" outlineLevel="1" x14ac:dyDescent="0.2">
      <c r="A2088" s="6" t="s">
        <v>869</v>
      </c>
      <c r="C2088" s="100">
        <v>6</v>
      </c>
    </row>
    <row r="2089" spans="1:3" outlineLevel="1" x14ac:dyDescent="0.2">
      <c r="A2089" s="6" t="s">
        <v>870</v>
      </c>
      <c r="C2089" s="100">
        <v>6</v>
      </c>
    </row>
    <row r="2090" spans="1:3" outlineLevel="1" x14ac:dyDescent="0.2">
      <c r="A2090" s="6" t="s">
        <v>871</v>
      </c>
      <c r="C2090" s="100">
        <v>6</v>
      </c>
    </row>
    <row r="2091" spans="1:3" outlineLevel="1" x14ac:dyDescent="0.2">
      <c r="A2091" s="6" t="s">
        <v>872</v>
      </c>
      <c r="C2091" s="100">
        <v>6</v>
      </c>
    </row>
    <row r="2092" spans="1:3" outlineLevel="1" x14ac:dyDescent="0.2">
      <c r="A2092" s="6" t="s">
        <v>873</v>
      </c>
      <c r="B2092" s="100">
        <v>6</v>
      </c>
    </row>
    <row r="2093" spans="1:3" outlineLevel="1" x14ac:dyDescent="0.2">
      <c r="A2093" s="6" t="s">
        <v>874</v>
      </c>
      <c r="C2093" s="100">
        <v>6</v>
      </c>
    </row>
    <row r="2094" spans="1:3" outlineLevel="1" x14ac:dyDescent="0.2">
      <c r="A2094" s="6" t="s">
        <v>875</v>
      </c>
      <c r="C2094" s="100">
        <v>6</v>
      </c>
    </row>
    <row r="2095" spans="1:3" outlineLevel="1" x14ac:dyDescent="0.2">
      <c r="A2095" s="6" t="s">
        <v>876</v>
      </c>
      <c r="C2095" s="100">
        <v>6</v>
      </c>
    </row>
    <row r="2096" spans="1:3" outlineLevel="1" x14ac:dyDescent="0.2">
      <c r="A2096" s="6" t="s">
        <v>878</v>
      </c>
      <c r="C2096" s="100">
        <v>6</v>
      </c>
    </row>
    <row r="2097" spans="1:3" outlineLevel="1" x14ac:dyDescent="0.2">
      <c r="A2097" s="6" t="s">
        <v>880</v>
      </c>
      <c r="C2097" s="100">
        <v>6</v>
      </c>
    </row>
    <row r="2098" spans="1:3" outlineLevel="1" x14ac:dyDescent="0.2">
      <c r="A2098" s="6" t="s">
        <v>881</v>
      </c>
      <c r="C2098" s="100">
        <v>6</v>
      </c>
    </row>
    <row r="2099" spans="1:3" outlineLevel="1" x14ac:dyDescent="0.2">
      <c r="A2099" s="6" t="s">
        <v>882</v>
      </c>
      <c r="C2099" s="100">
        <v>6</v>
      </c>
    </row>
    <row r="2100" spans="1:3" outlineLevel="1" x14ac:dyDescent="0.2">
      <c r="A2100" s="6" t="s">
        <v>883</v>
      </c>
      <c r="C2100" s="100">
        <v>6</v>
      </c>
    </row>
    <row r="2101" spans="1:3" outlineLevel="1" x14ac:dyDescent="0.2">
      <c r="A2101" s="6" t="s">
        <v>884</v>
      </c>
      <c r="C2101" s="100">
        <v>6</v>
      </c>
    </row>
    <row r="2102" spans="1:3" outlineLevel="1" x14ac:dyDescent="0.2">
      <c r="A2102" s="6" t="s">
        <v>886</v>
      </c>
      <c r="C2102" s="100">
        <v>6</v>
      </c>
    </row>
    <row r="2103" spans="1:3" outlineLevel="1" x14ac:dyDescent="0.2">
      <c r="A2103" s="6" t="s">
        <v>887</v>
      </c>
      <c r="C2103" s="100">
        <v>6</v>
      </c>
    </row>
    <row r="2104" spans="1:3" outlineLevel="1" x14ac:dyDescent="0.2">
      <c r="A2104" s="6" t="s">
        <v>888</v>
      </c>
      <c r="C2104" s="100">
        <v>6</v>
      </c>
    </row>
    <row r="2105" spans="1:3" outlineLevel="1" x14ac:dyDescent="0.2">
      <c r="A2105" s="6" t="s">
        <v>890</v>
      </c>
      <c r="C2105" s="100">
        <v>6</v>
      </c>
    </row>
    <row r="2106" spans="1:3" outlineLevel="1" x14ac:dyDescent="0.2">
      <c r="A2106" s="6" t="s">
        <v>891</v>
      </c>
      <c r="C2106" s="100">
        <v>6</v>
      </c>
    </row>
    <row r="2107" spans="1:3" outlineLevel="1" x14ac:dyDescent="0.2">
      <c r="A2107" s="6" t="s">
        <v>892</v>
      </c>
      <c r="C2107" s="100">
        <v>6</v>
      </c>
    </row>
    <row r="2108" spans="1:3" outlineLevel="1" x14ac:dyDescent="0.2">
      <c r="A2108" s="6" t="s">
        <v>893</v>
      </c>
      <c r="C2108" s="100">
        <v>6</v>
      </c>
    </row>
    <row r="2109" spans="1:3" outlineLevel="1" x14ac:dyDescent="0.2">
      <c r="A2109" s="6" t="s">
        <v>894</v>
      </c>
      <c r="C2109" s="100">
        <v>6</v>
      </c>
    </row>
    <row r="2110" spans="1:3" outlineLevel="1" x14ac:dyDescent="0.2">
      <c r="A2110" s="6" t="s">
        <v>895</v>
      </c>
      <c r="C2110" s="100">
        <v>6</v>
      </c>
    </row>
    <row r="2111" spans="1:3" outlineLevel="1" x14ac:dyDescent="0.2">
      <c r="A2111" s="6" t="s">
        <v>896</v>
      </c>
      <c r="C2111" s="100">
        <v>6</v>
      </c>
    </row>
    <row r="2112" spans="1:3" outlineLevel="1" x14ac:dyDescent="0.2">
      <c r="A2112" s="6" t="s">
        <v>897</v>
      </c>
      <c r="C2112" s="100">
        <v>6</v>
      </c>
    </row>
    <row r="2113" spans="1:3" outlineLevel="1" x14ac:dyDescent="0.2">
      <c r="A2113" s="6" t="s">
        <v>898</v>
      </c>
      <c r="C2113" s="100">
        <v>6</v>
      </c>
    </row>
    <row r="2114" spans="1:3" outlineLevel="1" x14ac:dyDescent="0.2">
      <c r="A2114" s="6" t="s">
        <v>903</v>
      </c>
      <c r="C2114" s="100">
        <v>6</v>
      </c>
    </row>
    <row r="2115" spans="1:3" outlineLevel="1" x14ac:dyDescent="0.2">
      <c r="A2115" s="6" t="s">
        <v>904</v>
      </c>
      <c r="C2115" s="100">
        <v>6</v>
      </c>
    </row>
    <row r="2116" spans="1:3" outlineLevel="1" x14ac:dyDescent="0.2">
      <c r="A2116" s="6" t="s">
        <v>905</v>
      </c>
      <c r="C2116" s="100">
        <v>6</v>
      </c>
    </row>
    <row r="2117" spans="1:3" outlineLevel="1" x14ac:dyDescent="0.2">
      <c r="A2117" s="6" t="s">
        <v>906</v>
      </c>
      <c r="C2117" s="100">
        <v>6</v>
      </c>
    </row>
    <row r="2118" spans="1:3" outlineLevel="1" x14ac:dyDescent="0.2">
      <c r="A2118" s="6" t="s">
        <v>910</v>
      </c>
      <c r="C2118" s="100">
        <v>6</v>
      </c>
    </row>
    <row r="2119" spans="1:3" outlineLevel="1" x14ac:dyDescent="0.2">
      <c r="A2119" s="6" t="s">
        <v>911</v>
      </c>
      <c r="C2119" s="100">
        <v>6</v>
      </c>
    </row>
    <row r="2120" spans="1:3" outlineLevel="1" x14ac:dyDescent="0.2">
      <c r="A2120" s="6" t="s">
        <v>913</v>
      </c>
      <c r="C2120" s="100">
        <v>6</v>
      </c>
    </row>
    <row r="2121" spans="1:3" outlineLevel="1" x14ac:dyDescent="0.2">
      <c r="A2121" s="6" t="s">
        <v>914</v>
      </c>
      <c r="C2121" s="100">
        <v>6</v>
      </c>
    </row>
    <row r="2122" spans="1:3" outlineLevel="1" x14ac:dyDescent="0.2">
      <c r="A2122" s="6" t="s">
        <v>915</v>
      </c>
      <c r="C2122" s="100">
        <v>6</v>
      </c>
    </row>
    <row r="2123" spans="1:3" outlineLevel="1" x14ac:dyDescent="0.2">
      <c r="A2123" s="6" t="s">
        <v>916</v>
      </c>
      <c r="C2123" s="100">
        <v>6</v>
      </c>
    </row>
    <row r="2124" spans="1:3" outlineLevel="1" x14ac:dyDescent="0.2">
      <c r="A2124" s="6" t="s">
        <v>917</v>
      </c>
      <c r="C2124" s="100">
        <v>6</v>
      </c>
    </row>
    <row r="2125" spans="1:3" outlineLevel="1" x14ac:dyDescent="0.2">
      <c r="A2125" s="6" t="s">
        <v>918</v>
      </c>
      <c r="C2125" s="100">
        <v>6</v>
      </c>
    </row>
    <row r="2126" spans="1:3" outlineLevel="1" x14ac:dyDescent="0.2">
      <c r="A2126" s="6" t="s">
        <v>919</v>
      </c>
      <c r="C2126" s="100">
        <v>6</v>
      </c>
    </row>
    <row r="2127" spans="1:3" outlineLevel="1" x14ac:dyDescent="0.2">
      <c r="A2127" s="6" t="s">
        <v>920</v>
      </c>
      <c r="C2127" s="100">
        <v>6</v>
      </c>
    </row>
    <row r="2128" spans="1:3" outlineLevel="1" x14ac:dyDescent="0.2">
      <c r="A2128" s="6" t="s">
        <v>921</v>
      </c>
      <c r="C2128" s="100">
        <v>6</v>
      </c>
    </row>
    <row r="2129" spans="1:3" outlineLevel="1" x14ac:dyDescent="0.2">
      <c r="A2129" s="6" t="s">
        <v>922</v>
      </c>
      <c r="C2129" s="100">
        <v>6</v>
      </c>
    </row>
    <row r="2130" spans="1:3" outlineLevel="1" x14ac:dyDescent="0.2">
      <c r="A2130" s="6" t="s">
        <v>923</v>
      </c>
      <c r="C2130" s="100">
        <v>6</v>
      </c>
    </row>
    <row r="2131" spans="1:3" outlineLevel="1" x14ac:dyDescent="0.2">
      <c r="A2131" s="6" t="s">
        <v>924</v>
      </c>
      <c r="C2131" s="100">
        <v>6</v>
      </c>
    </row>
    <row r="2132" spans="1:3" outlineLevel="1" x14ac:dyDescent="0.2">
      <c r="A2132" s="6" t="s">
        <v>925</v>
      </c>
      <c r="C2132" s="100">
        <v>6</v>
      </c>
    </row>
    <row r="2133" spans="1:3" outlineLevel="1" x14ac:dyDescent="0.2">
      <c r="A2133" s="6" t="s">
        <v>926</v>
      </c>
      <c r="C2133" s="100">
        <v>6</v>
      </c>
    </row>
    <row r="2134" spans="1:3" outlineLevel="1" x14ac:dyDescent="0.2">
      <c r="A2134" s="6" t="s">
        <v>928</v>
      </c>
      <c r="C2134" s="100">
        <v>6</v>
      </c>
    </row>
    <row r="2135" spans="1:3" outlineLevel="1" x14ac:dyDescent="0.2">
      <c r="A2135" s="6" t="s">
        <v>930</v>
      </c>
      <c r="C2135" s="100">
        <v>6</v>
      </c>
    </row>
    <row r="2136" spans="1:3" outlineLevel="1" x14ac:dyDescent="0.2">
      <c r="A2136" s="6" t="s">
        <v>932</v>
      </c>
      <c r="C2136" s="100">
        <v>6</v>
      </c>
    </row>
    <row r="2137" spans="1:3" outlineLevel="1" x14ac:dyDescent="0.2">
      <c r="A2137" s="6" t="s">
        <v>933</v>
      </c>
      <c r="C2137" s="100">
        <v>6</v>
      </c>
    </row>
    <row r="2138" spans="1:3" outlineLevel="1" x14ac:dyDescent="0.2">
      <c r="A2138" s="6" t="s">
        <v>935</v>
      </c>
      <c r="C2138" s="100">
        <v>6.5</v>
      </c>
    </row>
    <row r="2139" spans="1:3" outlineLevel="1" x14ac:dyDescent="0.2">
      <c r="A2139" s="6" t="s">
        <v>936</v>
      </c>
      <c r="B2139" s="100">
        <v>6</v>
      </c>
    </row>
    <row r="2140" spans="1:3" outlineLevel="1" x14ac:dyDescent="0.2">
      <c r="A2140" s="6" t="s">
        <v>938</v>
      </c>
      <c r="B2140" s="100">
        <v>6</v>
      </c>
    </row>
    <row r="2141" spans="1:3" outlineLevel="1" x14ac:dyDescent="0.2">
      <c r="A2141" s="6" t="s">
        <v>939</v>
      </c>
      <c r="C2141" s="100">
        <v>6</v>
      </c>
    </row>
    <row r="2142" spans="1:3" outlineLevel="1" x14ac:dyDescent="0.2">
      <c r="A2142" s="6" t="s">
        <v>942</v>
      </c>
      <c r="C2142" s="100">
        <v>6</v>
      </c>
    </row>
    <row r="2143" spans="1:3" outlineLevel="1" x14ac:dyDescent="0.2">
      <c r="A2143" s="6" t="s">
        <v>944</v>
      </c>
      <c r="C2143" s="100">
        <v>6</v>
      </c>
    </row>
    <row r="2144" spans="1:3" outlineLevel="1" x14ac:dyDescent="0.2">
      <c r="A2144" s="6" t="s">
        <v>946</v>
      </c>
      <c r="C2144" s="100">
        <v>6</v>
      </c>
    </row>
    <row r="2145" spans="1:3" outlineLevel="1" x14ac:dyDescent="0.2">
      <c r="A2145" s="6" t="s">
        <v>947</v>
      </c>
      <c r="C2145" s="100">
        <v>6</v>
      </c>
    </row>
    <row r="2146" spans="1:3" outlineLevel="1" x14ac:dyDescent="0.2">
      <c r="A2146" s="6" t="s">
        <v>948</v>
      </c>
      <c r="C2146" s="100">
        <v>6</v>
      </c>
    </row>
    <row r="2147" spans="1:3" outlineLevel="1" x14ac:dyDescent="0.2">
      <c r="A2147" s="6" t="s">
        <v>949</v>
      </c>
      <c r="C2147" s="100">
        <v>6</v>
      </c>
    </row>
    <row r="2148" spans="1:3" outlineLevel="1" x14ac:dyDescent="0.2">
      <c r="A2148" s="6" t="s">
        <v>951</v>
      </c>
      <c r="C2148" s="100">
        <v>6</v>
      </c>
    </row>
    <row r="2149" spans="1:3" outlineLevel="1" x14ac:dyDescent="0.2">
      <c r="A2149" s="6" t="s">
        <v>952</v>
      </c>
      <c r="C2149" s="100">
        <v>6</v>
      </c>
    </row>
    <row r="2150" spans="1:3" outlineLevel="1" x14ac:dyDescent="0.2">
      <c r="A2150" s="6" t="s">
        <v>953</v>
      </c>
      <c r="C2150" s="100">
        <v>6</v>
      </c>
    </row>
    <row r="2151" spans="1:3" outlineLevel="1" x14ac:dyDescent="0.2">
      <c r="A2151" s="6" t="s">
        <v>954</v>
      </c>
      <c r="C2151" s="100">
        <v>6</v>
      </c>
    </row>
    <row r="2152" spans="1:3" outlineLevel="1" x14ac:dyDescent="0.2">
      <c r="A2152" s="6" t="s">
        <v>955</v>
      </c>
      <c r="C2152" s="100">
        <v>6</v>
      </c>
    </row>
    <row r="2153" spans="1:3" outlineLevel="1" x14ac:dyDescent="0.2">
      <c r="A2153" s="6" t="s">
        <v>956</v>
      </c>
      <c r="C2153" s="100">
        <v>6</v>
      </c>
    </row>
    <row r="2154" spans="1:3" outlineLevel="1" x14ac:dyDescent="0.2">
      <c r="A2154" s="6" t="s">
        <v>957</v>
      </c>
      <c r="C2154" s="100">
        <v>6</v>
      </c>
    </row>
    <row r="2155" spans="1:3" outlineLevel="1" x14ac:dyDescent="0.2">
      <c r="A2155" s="6" t="s">
        <v>958</v>
      </c>
      <c r="C2155" s="100">
        <v>6</v>
      </c>
    </row>
    <row r="2156" spans="1:3" outlineLevel="1" x14ac:dyDescent="0.2">
      <c r="A2156" s="6" t="s">
        <v>959</v>
      </c>
      <c r="C2156" s="100">
        <v>6</v>
      </c>
    </row>
    <row r="2157" spans="1:3" outlineLevel="1" x14ac:dyDescent="0.2">
      <c r="A2157" s="6" t="s">
        <v>960</v>
      </c>
      <c r="C2157" s="100">
        <v>6</v>
      </c>
    </row>
    <row r="2158" spans="1:3" outlineLevel="1" x14ac:dyDescent="0.2">
      <c r="A2158" s="6" t="s">
        <v>962</v>
      </c>
      <c r="C2158" s="100">
        <v>6</v>
      </c>
    </row>
    <row r="2159" spans="1:3" outlineLevel="1" x14ac:dyDescent="0.2">
      <c r="A2159" s="6" t="s">
        <v>964</v>
      </c>
      <c r="C2159" s="100">
        <v>6</v>
      </c>
    </row>
    <row r="2160" spans="1:3" outlineLevel="1" x14ac:dyDescent="0.2">
      <c r="A2160" s="6" t="s">
        <v>966</v>
      </c>
      <c r="C2160" s="100">
        <v>6</v>
      </c>
    </row>
    <row r="2161" spans="1:3" outlineLevel="1" x14ac:dyDescent="0.2">
      <c r="A2161" s="6" t="s">
        <v>967</v>
      </c>
      <c r="C2161" s="100">
        <v>6</v>
      </c>
    </row>
    <row r="2162" spans="1:3" outlineLevel="1" x14ac:dyDescent="0.2">
      <c r="A2162" s="6" t="s">
        <v>968</v>
      </c>
      <c r="C2162" s="100">
        <v>6</v>
      </c>
    </row>
    <row r="2163" spans="1:3" outlineLevel="1" x14ac:dyDescent="0.2">
      <c r="A2163" s="6" t="s">
        <v>969</v>
      </c>
      <c r="C2163" s="100">
        <v>6</v>
      </c>
    </row>
    <row r="2164" spans="1:3" outlineLevel="1" x14ac:dyDescent="0.2">
      <c r="A2164" s="6" t="s">
        <v>970</v>
      </c>
      <c r="C2164" s="100">
        <v>6</v>
      </c>
    </row>
    <row r="2165" spans="1:3" outlineLevel="1" x14ac:dyDescent="0.2">
      <c r="A2165" s="6" t="s">
        <v>972</v>
      </c>
      <c r="C2165" s="100">
        <v>6.5</v>
      </c>
    </row>
    <row r="2166" spans="1:3" outlineLevel="1" x14ac:dyDescent="0.2">
      <c r="A2166" s="6" t="s">
        <v>977</v>
      </c>
      <c r="C2166" s="100">
        <v>6</v>
      </c>
    </row>
    <row r="2167" spans="1:3" outlineLevel="1" x14ac:dyDescent="0.2">
      <c r="A2167" s="6" t="s">
        <v>978</v>
      </c>
      <c r="C2167" s="100">
        <v>6</v>
      </c>
    </row>
    <row r="2168" spans="1:3" outlineLevel="1" x14ac:dyDescent="0.2">
      <c r="A2168" s="6" t="s">
        <v>979</v>
      </c>
      <c r="C2168" s="100">
        <v>6</v>
      </c>
    </row>
    <row r="2169" spans="1:3" outlineLevel="1" x14ac:dyDescent="0.2">
      <c r="A2169" s="6" t="s">
        <v>980</v>
      </c>
      <c r="C2169" s="100">
        <v>6</v>
      </c>
    </row>
    <row r="2170" spans="1:3" outlineLevel="1" x14ac:dyDescent="0.2">
      <c r="A2170" s="6" t="s">
        <v>981</v>
      </c>
      <c r="C2170" s="100">
        <v>6</v>
      </c>
    </row>
    <row r="2171" spans="1:3" outlineLevel="1" x14ac:dyDescent="0.2">
      <c r="A2171" s="6" t="s">
        <v>982</v>
      </c>
      <c r="C2171" s="100">
        <v>6</v>
      </c>
    </row>
    <row r="2172" spans="1:3" outlineLevel="1" x14ac:dyDescent="0.2">
      <c r="A2172" s="6" t="s">
        <v>983</v>
      </c>
      <c r="C2172" s="100">
        <v>6</v>
      </c>
    </row>
    <row r="2173" spans="1:3" outlineLevel="1" x14ac:dyDescent="0.2">
      <c r="A2173" s="6" t="s">
        <v>984</v>
      </c>
      <c r="C2173" s="100">
        <v>6</v>
      </c>
    </row>
    <row r="2174" spans="1:3" outlineLevel="1" x14ac:dyDescent="0.2">
      <c r="A2174" s="6" t="s">
        <v>985</v>
      </c>
      <c r="C2174" s="100">
        <v>6</v>
      </c>
    </row>
    <row r="2175" spans="1:3" outlineLevel="1" x14ac:dyDescent="0.2">
      <c r="A2175" s="6" t="s">
        <v>987</v>
      </c>
      <c r="C2175" s="100">
        <v>6</v>
      </c>
    </row>
    <row r="2176" spans="1:3" outlineLevel="1" x14ac:dyDescent="0.2">
      <c r="A2176" s="6" t="s">
        <v>988</v>
      </c>
      <c r="C2176" s="100">
        <v>6</v>
      </c>
    </row>
    <row r="2177" spans="1:3" outlineLevel="1" x14ac:dyDescent="0.2">
      <c r="A2177" s="6" t="s">
        <v>990</v>
      </c>
      <c r="C2177" s="100">
        <v>6</v>
      </c>
    </row>
    <row r="2178" spans="1:3" outlineLevel="1" x14ac:dyDescent="0.2">
      <c r="A2178" s="6" t="s">
        <v>992</v>
      </c>
      <c r="C2178" s="100">
        <v>6</v>
      </c>
    </row>
    <row r="2179" spans="1:3" outlineLevel="1" x14ac:dyDescent="0.2">
      <c r="A2179" s="6" t="s">
        <v>993</v>
      </c>
      <c r="C2179" s="100">
        <v>6</v>
      </c>
    </row>
    <row r="2180" spans="1:3" outlineLevel="1" x14ac:dyDescent="0.2">
      <c r="A2180" s="6" t="s">
        <v>994</v>
      </c>
      <c r="C2180" s="100">
        <v>6</v>
      </c>
    </row>
    <row r="2181" spans="1:3" outlineLevel="1" x14ac:dyDescent="0.2">
      <c r="A2181" s="6" t="s">
        <v>995</v>
      </c>
      <c r="C2181" s="100">
        <v>6</v>
      </c>
    </row>
    <row r="2182" spans="1:3" outlineLevel="1" x14ac:dyDescent="0.2">
      <c r="A2182" s="6" t="s">
        <v>996</v>
      </c>
      <c r="C2182" s="100">
        <v>6</v>
      </c>
    </row>
    <row r="2183" spans="1:3" outlineLevel="1" x14ac:dyDescent="0.2">
      <c r="A2183" s="6" t="s">
        <v>998</v>
      </c>
      <c r="C2183" s="100">
        <v>6</v>
      </c>
    </row>
    <row r="2184" spans="1:3" outlineLevel="1" x14ac:dyDescent="0.2">
      <c r="A2184" s="6" t="s">
        <v>1000</v>
      </c>
      <c r="C2184" s="100">
        <v>6</v>
      </c>
    </row>
    <row r="2185" spans="1:3" outlineLevel="1" x14ac:dyDescent="0.2">
      <c r="A2185" s="6" t="s">
        <v>1001</v>
      </c>
      <c r="C2185" s="100">
        <v>6</v>
      </c>
    </row>
    <row r="2186" spans="1:3" outlineLevel="1" x14ac:dyDescent="0.2">
      <c r="A2186" s="6" t="s">
        <v>1003</v>
      </c>
      <c r="C2186" s="100">
        <v>6</v>
      </c>
    </row>
    <row r="2187" spans="1:3" outlineLevel="1" x14ac:dyDescent="0.2">
      <c r="A2187" s="6" t="s">
        <v>1004</v>
      </c>
      <c r="C2187" s="100">
        <v>6</v>
      </c>
    </row>
    <row r="2188" spans="1:3" outlineLevel="1" x14ac:dyDescent="0.2">
      <c r="A2188" s="6" t="s">
        <v>1005</v>
      </c>
      <c r="C2188" s="100">
        <v>6</v>
      </c>
    </row>
    <row r="2189" spans="1:3" outlineLevel="1" x14ac:dyDescent="0.2">
      <c r="A2189" s="6" t="s">
        <v>1006</v>
      </c>
      <c r="C2189" s="100">
        <v>6</v>
      </c>
    </row>
    <row r="2190" spans="1:3" outlineLevel="1" x14ac:dyDescent="0.2">
      <c r="A2190" s="6" t="s">
        <v>1007</v>
      </c>
      <c r="C2190" s="100">
        <v>6</v>
      </c>
    </row>
    <row r="2191" spans="1:3" outlineLevel="1" x14ac:dyDescent="0.2">
      <c r="A2191" s="6" t="s">
        <v>1008</v>
      </c>
      <c r="C2191" s="100">
        <v>6</v>
      </c>
    </row>
    <row r="2192" spans="1:3" outlineLevel="1" x14ac:dyDescent="0.2">
      <c r="A2192" s="6" t="s">
        <v>1009</v>
      </c>
      <c r="C2192" s="100">
        <v>6</v>
      </c>
    </row>
    <row r="2193" spans="1:4" outlineLevel="1" x14ac:dyDescent="0.2">
      <c r="A2193" s="6" t="s">
        <v>1010</v>
      </c>
      <c r="C2193" s="100">
        <v>6</v>
      </c>
    </row>
    <row r="2194" spans="1:4" outlineLevel="1" x14ac:dyDescent="0.2">
      <c r="A2194" s="6" t="s">
        <v>1011</v>
      </c>
      <c r="C2194" s="100">
        <v>6</v>
      </c>
    </row>
    <row r="2195" spans="1:4" outlineLevel="1" x14ac:dyDescent="0.2">
      <c r="A2195" s="6" t="s">
        <v>1012</v>
      </c>
      <c r="C2195" s="100">
        <v>6</v>
      </c>
    </row>
    <row r="2197" spans="1:4" x14ac:dyDescent="0.2">
      <c r="B2197" s="100">
        <f>+COUNT(B1554:B2195)</f>
        <v>32</v>
      </c>
      <c r="C2197" s="100">
        <f>+COUNT(C1554:C2195)</f>
        <v>610</v>
      </c>
      <c r="D2197" s="160">
        <f>+C2197-B2197</f>
        <v>578</v>
      </c>
    </row>
    <row r="2200" spans="1:4" x14ac:dyDescent="0.2">
      <c r="A2200" s="6" t="s">
        <v>205</v>
      </c>
    </row>
    <row r="2203" spans="1:4" outlineLevel="1" x14ac:dyDescent="0.2">
      <c r="A2203" s="6" t="s">
        <v>1015</v>
      </c>
      <c r="C2203" s="100">
        <v>200</v>
      </c>
    </row>
    <row r="2204" spans="1:4" outlineLevel="1" x14ac:dyDescent="0.2">
      <c r="A2204" s="6" t="s">
        <v>1016</v>
      </c>
      <c r="C2204" s="100">
        <v>280</v>
      </c>
    </row>
    <row r="2205" spans="1:4" outlineLevel="1" x14ac:dyDescent="0.2">
      <c r="A2205" s="6" t="s">
        <v>1017</v>
      </c>
      <c r="C2205" s="100">
        <v>400</v>
      </c>
    </row>
    <row r="2206" spans="1:4" outlineLevel="1" x14ac:dyDescent="0.2">
      <c r="A2206" s="6" t="s">
        <v>1018</v>
      </c>
      <c r="C2206" s="100">
        <v>200</v>
      </c>
    </row>
    <row r="2207" spans="1:4" outlineLevel="1" x14ac:dyDescent="0.2">
      <c r="A2207" s="6" t="s">
        <v>432</v>
      </c>
      <c r="C2207" s="100">
        <v>200</v>
      </c>
    </row>
    <row r="2208" spans="1:4" outlineLevel="1" x14ac:dyDescent="0.2">
      <c r="A2208" s="6" t="s">
        <v>1019</v>
      </c>
      <c r="C2208" s="100">
        <v>200</v>
      </c>
    </row>
    <row r="2209" spans="1:4" outlineLevel="1" x14ac:dyDescent="0.2">
      <c r="A2209" s="6" t="s">
        <v>1020</v>
      </c>
      <c r="C2209" s="100">
        <v>200</v>
      </c>
    </row>
    <row r="2210" spans="1:4" outlineLevel="1" x14ac:dyDescent="0.2">
      <c r="A2210" s="6" t="s">
        <v>628</v>
      </c>
      <c r="C2210" s="100">
        <v>400</v>
      </c>
    </row>
    <row r="2211" spans="1:4" outlineLevel="1" x14ac:dyDescent="0.2">
      <c r="A2211" s="6" t="s">
        <v>675</v>
      </c>
      <c r="C2211" s="100">
        <v>400</v>
      </c>
    </row>
    <row r="2212" spans="1:4" outlineLevel="1" x14ac:dyDescent="0.2">
      <c r="A2212" s="6" t="s">
        <v>676</v>
      </c>
      <c r="C2212" s="100">
        <v>400</v>
      </c>
    </row>
    <row r="2213" spans="1:4" outlineLevel="1" x14ac:dyDescent="0.2">
      <c r="A2213" s="6" t="s">
        <v>1021</v>
      </c>
      <c r="C2213" s="100">
        <v>160</v>
      </c>
    </row>
    <row r="2214" spans="1:4" outlineLevel="1" x14ac:dyDescent="0.2">
      <c r="A2214" s="6" t="s">
        <v>733</v>
      </c>
      <c r="C2214" s="100">
        <v>400</v>
      </c>
    </row>
    <row r="2215" spans="1:4" outlineLevel="1" x14ac:dyDescent="0.2">
      <c r="A2215" s="6" t="s">
        <v>879</v>
      </c>
      <c r="C2215" s="100">
        <v>600</v>
      </c>
    </row>
    <row r="2216" spans="1:4" outlineLevel="1" x14ac:dyDescent="0.2">
      <c r="A2216" s="6" t="s">
        <v>902</v>
      </c>
      <c r="C2216" s="100">
        <v>200</v>
      </c>
    </row>
    <row r="2217" spans="1:4" outlineLevel="1" x14ac:dyDescent="0.2">
      <c r="A2217" s="6" t="s">
        <v>905</v>
      </c>
      <c r="C2217" s="100">
        <v>400</v>
      </c>
    </row>
    <row r="2219" spans="1:4" x14ac:dyDescent="0.2">
      <c r="C2219" s="100">
        <f>+COUNT(C2203:C2217)</f>
        <v>15</v>
      </c>
      <c r="D2219" s="6">
        <v>15</v>
      </c>
    </row>
    <row r="2222" spans="1:4" x14ac:dyDescent="0.2">
      <c r="A2222" s="6" t="s">
        <v>206</v>
      </c>
    </row>
    <row r="2225" spans="1:4" outlineLevel="1" x14ac:dyDescent="0.2">
      <c r="A2225" s="6" t="s">
        <v>1016</v>
      </c>
      <c r="C2225" s="100">
        <v>2664.41</v>
      </c>
    </row>
    <row r="2226" spans="1:4" outlineLevel="1" x14ac:dyDescent="0.2">
      <c r="A2226" s="6" t="s">
        <v>1019</v>
      </c>
      <c r="C2226" s="100">
        <v>1694.47</v>
      </c>
    </row>
    <row r="2227" spans="1:4" outlineLevel="1" x14ac:dyDescent="0.2">
      <c r="A2227" s="6" t="s">
        <v>592</v>
      </c>
      <c r="C2227" s="100">
        <v>327.23</v>
      </c>
    </row>
    <row r="2228" spans="1:4" outlineLevel="1" x14ac:dyDescent="0.2">
      <c r="A2228" s="6" t="s">
        <v>656</v>
      </c>
      <c r="C2228" s="100">
        <v>689.66</v>
      </c>
    </row>
    <row r="2229" spans="1:4" outlineLevel="1" x14ac:dyDescent="0.2">
      <c r="A2229" s="6" t="s">
        <v>739</v>
      </c>
      <c r="C2229" s="100">
        <v>955.48</v>
      </c>
    </row>
    <row r="2230" spans="1:4" outlineLevel="1" x14ac:dyDescent="0.2">
      <c r="A2230" s="6" t="s">
        <v>753</v>
      </c>
      <c r="C2230" s="100">
        <v>617.21</v>
      </c>
    </row>
    <row r="2232" spans="1:4" x14ac:dyDescent="0.2">
      <c r="C2232" s="100">
        <f>+COUNT(C2225:C2230)</f>
        <v>6</v>
      </c>
      <c r="D2232" s="6">
        <v>6</v>
      </c>
    </row>
    <row r="2235" spans="1:4" x14ac:dyDescent="0.2">
      <c r="A2235" s="6" t="s">
        <v>207</v>
      </c>
    </row>
    <row r="2238" spans="1:4" outlineLevel="1" x14ac:dyDescent="0.2">
      <c r="A2238" s="6" t="s">
        <v>276</v>
      </c>
      <c r="C2238" s="100">
        <v>446.05</v>
      </c>
    </row>
    <row r="2239" spans="1:4" outlineLevel="1" x14ac:dyDescent="0.2">
      <c r="A2239" s="6" t="s">
        <v>1016</v>
      </c>
      <c r="C2239" s="100">
        <v>1966.94</v>
      </c>
    </row>
    <row r="2240" spans="1:4" outlineLevel="1" x14ac:dyDescent="0.2">
      <c r="A2240" s="6" t="s">
        <v>456</v>
      </c>
      <c r="C2240" s="100">
        <v>375</v>
      </c>
    </row>
    <row r="2241" spans="1:4" outlineLevel="1" x14ac:dyDescent="0.2">
      <c r="A2241" s="6" t="s">
        <v>714</v>
      </c>
      <c r="C2241" s="100">
        <v>375</v>
      </c>
    </row>
    <row r="2242" spans="1:4" outlineLevel="1" x14ac:dyDescent="0.2">
      <c r="A2242" s="6" t="s">
        <v>731</v>
      </c>
      <c r="C2242" s="100">
        <v>892.24</v>
      </c>
    </row>
    <row r="2244" spans="1:4" x14ac:dyDescent="0.2">
      <c r="C2244" s="100">
        <f>+COUNT(C2238:C2242)</f>
        <v>5</v>
      </c>
      <c r="D2244" s="6">
        <v>5</v>
      </c>
    </row>
    <row r="2247" spans="1:4" x14ac:dyDescent="0.2">
      <c r="A2247" s="6" t="s">
        <v>208</v>
      </c>
    </row>
    <row r="2250" spans="1:4" outlineLevel="1" x14ac:dyDescent="0.2">
      <c r="A2250" s="6" t="s">
        <v>1020</v>
      </c>
      <c r="C2250" s="100">
        <v>6.03</v>
      </c>
    </row>
    <row r="2252" spans="1:4" x14ac:dyDescent="0.2">
      <c r="C2252" s="100">
        <v>1</v>
      </c>
      <c r="D2252" s="6">
        <v>1</v>
      </c>
    </row>
    <row r="2255" spans="1:4" x14ac:dyDescent="0.2">
      <c r="A2255" s="6" t="s">
        <v>209</v>
      </c>
    </row>
    <row r="2258" spans="1:3" outlineLevel="1" x14ac:dyDescent="0.2">
      <c r="A2258" s="6" t="s">
        <v>1022</v>
      </c>
      <c r="C2258" s="100">
        <v>140</v>
      </c>
    </row>
    <row r="2259" spans="1:3" outlineLevel="1" x14ac:dyDescent="0.2">
      <c r="A2259" s="6" t="s">
        <v>1023</v>
      </c>
      <c r="C2259" s="100">
        <v>1330</v>
      </c>
    </row>
    <row r="2260" spans="1:3" outlineLevel="1" x14ac:dyDescent="0.2">
      <c r="A2260" s="6" t="s">
        <v>1024</v>
      </c>
      <c r="C2260" s="100">
        <v>280</v>
      </c>
    </row>
    <row r="2261" spans="1:3" outlineLevel="1" x14ac:dyDescent="0.2">
      <c r="A2261" s="6" t="s">
        <v>1025</v>
      </c>
      <c r="C2261" s="100">
        <v>291.76</v>
      </c>
    </row>
    <row r="2262" spans="1:3" outlineLevel="1" x14ac:dyDescent="0.2">
      <c r="A2262" s="6" t="s">
        <v>1026</v>
      </c>
      <c r="C2262" s="100">
        <v>1190</v>
      </c>
    </row>
    <row r="2263" spans="1:3" outlineLevel="1" x14ac:dyDescent="0.2">
      <c r="A2263" s="6" t="s">
        <v>1027</v>
      </c>
      <c r="C2263" s="100">
        <v>271.60000000000002</v>
      </c>
    </row>
    <row r="2264" spans="1:3" outlineLevel="1" x14ac:dyDescent="0.2">
      <c r="A2264" s="6" t="s">
        <v>1028</v>
      </c>
      <c r="C2264" s="100">
        <v>280</v>
      </c>
    </row>
    <row r="2265" spans="1:3" outlineLevel="1" x14ac:dyDescent="0.2">
      <c r="A2265" s="6" t="s">
        <v>1029</v>
      </c>
      <c r="B2265" s="100">
        <v>1120</v>
      </c>
    </row>
    <row r="2266" spans="1:3" outlineLevel="1" x14ac:dyDescent="0.2">
      <c r="A2266" s="6" t="s">
        <v>1030</v>
      </c>
      <c r="B2266" s="100">
        <v>280</v>
      </c>
    </row>
    <row r="2267" spans="1:3" outlineLevel="1" x14ac:dyDescent="0.2">
      <c r="A2267" s="6" t="s">
        <v>1031</v>
      </c>
      <c r="C2267" s="100">
        <v>280</v>
      </c>
    </row>
    <row r="2268" spans="1:3" outlineLevel="1" x14ac:dyDescent="0.2">
      <c r="A2268" s="6" t="s">
        <v>1032</v>
      </c>
      <c r="C2268" s="100">
        <v>1120</v>
      </c>
    </row>
    <row r="2269" spans="1:3" outlineLevel="1" x14ac:dyDescent="0.2">
      <c r="A2269" s="6" t="s">
        <v>1033</v>
      </c>
      <c r="C2269" s="100">
        <v>2570.12</v>
      </c>
    </row>
    <row r="2270" spans="1:3" outlineLevel="1" x14ac:dyDescent="0.2">
      <c r="A2270" s="6" t="s">
        <v>1034</v>
      </c>
      <c r="C2270" s="100">
        <v>255.36</v>
      </c>
    </row>
    <row r="2271" spans="1:3" outlineLevel="1" x14ac:dyDescent="0.2">
      <c r="A2271" s="6" t="s">
        <v>1035</v>
      </c>
      <c r="B2271" s="100">
        <v>6445.6</v>
      </c>
    </row>
    <row r="2272" spans="1:3" outlineLevel="1" x14ac:dyDescent="0.2">
      <c r="A2272" s="6" t="s">
        <v>1036</v>
      </c>
      <c r="C2272" s="100">
        <v>6445.6</v>
      </c>
    </row>
    <row r="2273" spans="1:4" outlineLevel="1" x14ac:dyDescent="0.2">
      <c r="A2273" s="6" t="s">
        <v>1037</v>
      </c>
      <c r="C2273" s="100">
        <v>72.8</v>
      </c>
    </row>
    <row r="2274" spans="1:4" outlineLevel="1" x14ac:dyDescent="0.2">
      <c r="A2274" s="6" t="s">
        <v>1038</v>
      </c>
      <c r="C2274" s="100">
        <v>887.6</v>
      </c>
    </row>
    <row r="2276" spans="1:4" x14ac:dyDescent="0.2">
      <c r="B2276" s="100">
        <f>+COUNT(B2258:B2274)</f>
        <v>3</v>
      </c>
      <c r="C2276" s="100">
        <f>+COUNT(C2258:C2274)</f>
        <v>14</v>
      </c>
      <c r="D2276" s="6">
        <v>11</v>
      </c>
    </row>
    <row r="2279" spans="1:4" x14ac:dyDescent="0.2">
      <c r="A2279" s="6" t="s">
        <v>210</v>
      </c>
    </row>
    <row r="2282" spans="1:4" outlineLevel="1" x14ac:dyDescent="0.2">
      <c r="A2282" s="6" t="s">
        <v>1039</v>
      </c>
      <c r="C2282" s="100">
        <v>13823.94</v>
      </c>
    </row>
    <row r="2283" spans="1:4" outlineLevel="1" x14ac:dyDescent="0.2">
      <c r="A2283" s="6" t="s">
        <v>1040</v>
      </c>
      <c r="C2283" s="100">
        <v>20364.07</v>
      </c>
    </row>
    <row r="2284" spans="1:4" outlineLevel="1" x14ac:dyDescent="0.2">
      <c r="A2284" s="6" t="s">
        <v>1041</v>
      </c>
      <c r="C2284" s="100">
        <v>68867.520000000004</v>
      </c>
    </row>
    <row r="2285" spans="1:4" outlineLevel="1" x14ac:dyDescent="0.2">
      <c r="A2285" s="6" t="s">
        <v>1042</v>
      </c>
      <c r="C2285" s="100">
        <v>2997.44</v>
      </c>
    </row>
    <row r="2286" spans="1:4" outlineLevel="1" x14ac:dyDescent="0.2">
      <c r="A2286" s="6" t="s">
        <v>1043</v>
      </c>
      <c r="C2286" s="100">
        <v>1789.18</v>
      </c>
    </row>
    <row r="2287" spans="1:4" outlineLevel="1" x14ac:dyDescent="0.2">
      <c r="A2287" s="6" t="s">
        <v>1044</v>
      </c>
      <c r="C2287" s="100">
        <v>49079.69</v>
      </c>
    </row>
    <row r="2288" spans="1:4" outlineLevel="1" x14ac:dyDescent="0.2">
      <c r="A2288" s="6" t="s">
        <v>1045</v>
      </c>
      <c r="C2288" s="100">
        <v>5890.27</v>
      </c>
    </row>
    <row r="2289" spans="1:3" outlineLevel="1" x14ac:dyDescent="0.2">
      <c r="A2289" s="6" t="s">
        <v>1046</v>
      </c>
      <c r="C2289" s="100">
        <v>16684.03</v>
      </c>
    </row>
    <row r="2290" spans="1:3" outlineLevel="1" x14ac:dyDescent="0.2">
      <c r="A2290" s="6" t="s">
        <v>1022</v>
      </c>
      <c r="C2290" s="100">
        <v>3343.16</v>
      </c>
    </row>
    <row r="2291" spans="1:3" outlineLevel="1" x14ac:dyDescent="0.2">
      <c r="A2291" s="6" t="s">
        <v>1047</v>
      </c>
      <c r="C2291" s="100">
        <v>25288.7</v>
      </c>
    </row>
    <row r="2292" spans="1:3" outlineLevel="1" x14ac:dyDescent="0.2">
      <c r="A2292" s="6" t="s">
        <v>1023</v>
      </c>
      <c r="C2292" s="100">
        <v>28435.09</v>
      </c>
    </row>
    <row r="2293" spans="1:3" outlineLevel="1" x14ac:dyDescent="0.2">
      <c r="A2293" s="6" t="s">
        <v>1024</v>
      </c>
      <c r="C2293" s="100">
        <v>2104.5700000000002</v>
      </c>
    </row>
    <row r="2294" spans="1:3" outlineLevel="1" x14ac:dyDescent="0.2">
      <c r="A2294" s="6" t="s">
        <v>1048</v>
      </c>
      <c r="C2294" s="100">
        <v>21306.31</v>
      </c>
    </row>
    <row r="2295" spans="1:3" outlineLevel="1" x14ac:dyDescent="0.2">
      <c r="A2295" s="6" t="s">
        <v>1025</v>
      </c>
      <c r="C2295" s="100">
        <v>9257.0300000000007</v>
      </c>
    </row>
    <row r="2296" spans="1:3" outlineLevel="1" x14ac:dyDescent="0.2">
      <c r="A2296" s="6" t="s">
        <v>1049</v>
      </c>
      <c r="C2296" s="100">
        <v>1635.71</v>
      </c>
    </row>
    <row r="2297" spans="1:3" outlineLevel="1" x14ac:dyDescent="0.2">
      <c r="A2297" s="6" t="s">
        <v>1050</v>
      </c>
      <c r="C2297" s="100">
        <v>11498.43</v>
      </c>
    </row>
    <row r="2298" spans="1:3" outlineLevel="1" x14ac:dyDescent="0.2">
      <c r="A2298" s="6" t="s">
        <v>1026</v>
      </c>
      <c r="C2298" s="100">
        <v>63545.120000000003</v>
      </c>
    </row>
    <row r="2299" spans="1:3" outlineLevel="1" x14ac:dyDescent="0.2">
      <c r="A2299" s="6" t="s">
        <v>1027</v>
      </c>
      <c r="C2299" s="100">
        <v>2376.2600000000002</v>
      </c>
    </row>
    <row r="2300" spans="1:3" outlineLevel="1" x14ac:dyDescent="0.2">
      <c r="A2300" s="6" t="s">
        <v>1051</v>
      </c>
      <c r="C2300" s="100">
        <v>7067.65</v>
      </c>
    </row>
    <row r="2301" spans="1:3" outlineLevel="1" x14ac:dyDescent="0.2">
      <c r="A2301" s="6" t="s">
        <v>1052</v>
      </c>
      <c r="C2301" s="100">
        <v>3663.9</v>
      </c>
    </row>
    <row r="2302" spans="1:3" outlineLevel="1" x14ac:dyDescent="0.2">
      <c r="A2302" s="6" t="s">
        <v>1053</v>
      </c>
      <c r="C2302" s="100">
        <v>8375.07</v>
      </c>
    </row>
    <row r="2303" spans="1:3" outlineLevel="1" x14ac:dyDescent="0.2">
      <c r="A2303" s="6" t="s">
        <v>1029</v>
      </c>
      <c r="B2303" s="100">
        <v>6768.13</v>
      </c>
    </row>
    <row r="2304" spans="1:3" outlineLevel="1" x14ac:dyDescent="0.2">
      <c r="A2304" s="6" t="s">
        <v>1054</v>
      </c>
      <c r="B2304" s="100">
        <v>27430.21</v>
      </c>
    </row>
    <row r="2305" spans="1:3" outlineLevel="1" x14ac:dyDescent="0.2">
      <c r="A2305" s="6" t="s">
        <v>1030</v>
      </c>
      <c r="B2305" s="100">
        <v>8850.92</v>
      </c>
    </row>
    <row r="2306" spans="1:3" outlineLevel="1" x14ac:dyDescent="0.2">
      <c r="A2306" s="6" t="s">
        <v>846</v>
      </c>
      <c r="B2306" s="100">
        <v>32753.1</v>
      </c>
    </row>
    <row r="2307" spans="1:3" outlineLevel="1" x14ac:dyDescent="0.2">
      <c r="A2307" s="6" t="s">
        <v>847</v>
      </c>
      <c r="C2307" s="100">
        <v>32753.1</v>
      </c>
    </row>
    <row r="2308" spans="1:3" outlineLevel="1" x14ac:dyDescent="0.2">
      <c r="A2308" s="6" t="s">
        <v>1031</v>
      </c>
      <c r="C2308" s="100">
        <v>8850.92</v>
      </c>
    </row>
    <row r="2309" spans="1:3" outlineLevel="1" x14ac:dyDescent="0.2">
      <c r="A2309" s="6" t="s">
        <v>1055</v>
      </c>
      <c r="C2309" s="100">
        <v>27430.21</v>
      </c>
    </row>
    <row r="2310" spans="1:3" outlineLevel="1" x14ac:dyDescent="0.2">
      <c r="A2310" s="6" t="s">
        <v>1032</v>
      </c>
      <c r="C2310" s="100">
        <v>6768.13</v>
      </c>
    </row>
    <row r="2311" spans="1:3" outlineLevel="1" x14ac:dyDescent="0.2">
      <c r="A2311" s="6" t="s">
        <v>1056</v>
      </c>
      <c r="C2311" s="100">
        <v>13610.26</v>
      </c>
    </row>
    <row r="2312" spans="1:3" outlineLevel="1" x14ac:dyDescent="0.2">
      <c r="A2312" s="6" t="s">
        <v>1057</v>
      </c>
      <c r="C2312" s="100">
        <v>10551.72</v>
      </c>
    </row>
    <row r="2313" spans="1:3" outlineLevel="1" x14ac:dyDescent="0.2">
      <c r="A2313" s="6" t="s">
        <v>1034</v>
      </c>
      <c r="C2313" s="100">
        <v>2653.85</v>
      </c>
    </row>
    <row r="2314" spans="1:3" outlineLevel="1" x14ac:dyDescent="0.2">
      <c r="A2314" s="6" t="s">
        <v>1058</v>
      </c>
      <c r="C2314" s="100">
        <v>9205.8700000000008</v>
      </c>
    </row>
    <row r="2315" spans="1:3" outlineLevel="1" x14ac:dyDescent="0.2">
      <c r="A2315" s="6" t="s">
        <v>1059</v>
      </c>
      <c r="C2315" s="100">
        <v>13060.87</v>
      </c>
    </row>
    <row r="2316" spans="1:3" outlineLevel="1" x14ac:dyDescent="0.2">
      <c r="A2316" s="6" t="s">
        <v>1060</v>
      </c>
      <c r="C2316" s="100">
        <v>20651.599999999999</v>
      </c>
    </row>
    <row r="2317" spans="1:3" outlineLevel="1" x14ac:dyDescent="0.2">
      <c r="A2317" s="6" t="s">
        <v>1061</v>
      </c>
      <c r="C2317" s="100">
        <v>11223.28</v>
      </c>
    </row>
    <row r="2318" spans="1:3" outlineLevel="1" x14ac:dyDescent="0.2">
      <c r="A2318" s="6" t="s">
        <v>1062</v>
      </c>
      <c r="C2318" s="100">
        <v>9378.1</v>
      </c>
    </row>
    <row r="2319" spans="1:3" outlineLevel="1" x14ac:dyDescent="0.2">
      <c r="A2319" s="6" t="s">
        <v>1063</v>
      </c>
      <c r="C2319" s="100">
        <v>69932.63</v>
      </c>
    </row>
    <row r="2320" spans="1:3" outlineLevel="1" x14ac:dyDescent="0.2">
      <c r="A2320" s="6" t="s">
        <v>1064</v>
      </c>
      <c r="C2320" s="100">
        <v>6852.53</v>
      </c>
    </row>
    <row r="2321" spans="1:3" outlineLevel="1" x14ac:dyDescent="0.2">
      <c r="A2321" s="6" t="s">
        <v>1065</v>
      </c>
      <c r="C2321" s="100">
        <v>56218.37</v>
      </c>
    </row>
    <row r="2322" spans="1:3" outlineLevel="1" x14ac:dyDescent="0.2">
      <c r="A2322" s="6" t="s">
        <v>1066</v>
      </c>
      <c r="C2322" s="100">
        <v>24691.95</v>
      </c>
    </row>
    <row r="2323" spans="1:3" outlineLevel="1" x14ac:dyDescent="0.2">
      <c r="A2323" s="6" t="s">
        <v>1067</v>
      </c>
      <c r="C2323" s="100">
        <v>9747.74</v>
      </c>
    </row>
    <row r="2324" spans="1:3" outlineLevel="1" x14ac:dyDescent="0.2">
      <c r="A2324" s="6" t="s">
        <v>1068</v>
      </c>
      <c r="C2324" s="100">
        <v>17757.14</v>
      </c>
    </row>
    <row r="2325" spans="1:3" outlineLevel="1" x14ac:dyDescent="0.2">
      <c r="A2325" s="6" t="s">
        <v>1069</v>
      </c>
      <c r="C2325" s="100">
        <v>37537.4</v>
      </c>
    </row>
    <row r="2326" spans="1:3" outlineLevel="1" x14ac:dyDescent="0.2">
      <c r="A2326" s="6" t="s">
        <v>1070</v>
      </c>
      <c r="C2326" s="100">
        <v>72371.66</v>
      </c>
    </row>
    <row r="2327" spans="1:3" outlineLevel="1" x14ac:dyDescent="0.2">
      <c r="A2327" s="6" t="s">
        <v>1071</v>
      </c>
      <c r="C2327" s="100">
        <v>30765.03</v>
      </c>
    </row>
    <row r="2328" spans="1:3" outlineLevel="1" x14ac:dyDescent="0.2">
      <c r="A2328" s="6" t="s">
        <v>1035</v>
      </c>
      <c r="B2328" s="100">
        <v>36676.699999999997</v>
      </c>
    </row>
    <row r="2329" spans="1:3" outlineLevel="1" x14ac:dyDescent="0.2">
      <c r="A2329" s="6" t="s">
        <v>1036</v>
      </c>
      <c r="C2329" s="100">
        <v>36676.699999999997</v>
      </c>
    </row>
    <row r="2330" spans="1:3" outlineLevel="1" x14ac:dyDescent="0.2">
      <c r="A2330" s="6" t="s">
        <v>1037</v>
      </c>
      <c r="C2330" s="100">
        <v>2674.8</v>
      </c>
    </row>
    <row r="2331" spans="1:3" outlineLevel="1" x14ac:dyDescent="0.2">
      <c r="A2331" s="6" t="s">
        <v>1072</v>
      </c>
      <c r="C2331" s="100">
        <v>313.45</v>
      </c>
    </row>
    <row r="2332" spans="1:3" outlineLevel="1" x14ac:dyDescent="0.2">
      <c r="A2332" s="6" t="s">
        <v>1038</v>
      </c>
      <c r="C2332" s="100">
        <v>2694.83</v>
      </c>
    </row>
    <row r="2333" spans="1:3" outlineLevel="1" x14ac:dyDescent="0.2">
      <c r="A2333" s="6" t="s">
        <v>1073</v>
      </c>
      <c r="C2333" s="100">
        <v>6482.67</v>
      </c>
    </row>
    <row r="2334" spans="1:3" outlineLevel="1" x14ac:dyDescent="0.2">
      <c r="A2334" s="6" t="s">
        <v>1074</v>
      </c>
      <c r="C2334" s="100">
        <v>4106.5200000000004</v>
      </c>
    </row>
    <row r="2335" spans="1:3" outlineLevel="1" x14ac:dyDescent="0.2">
      <c r="A2335" s="6" t="s">
        <v>1075</v>
      </c>
      <c r="C2335" s="100">
        <v>10239.57</v>
      </c>
    </row>
    <row r="2336" spans="1:3" outlineLevel="1" x14ac:dyDescent="0.2">
      <c r="A2336" s="6" t="s">
        <v>1076</v>
      </c>
      <c r="B2336" s="100">
        <v>15664.57</v>
      </c>
    </row>
    <row r="2337" spans="1:4" outlineLevel="1" x14ac:dyDescent="0.2">
      <c r="A2337" s="6" t="s">
        <v>1077</v>
      </c>
      <c r="C2337" s="100">
        <v>9511.17</v>
      </c>
    </row>
    <row r="2338" spans="1:4" outlineLevel="1" x14ac:dyDescent="0.2">
      <c r="A2338" s="6" t="s">
        <v>1078</v>
      </c>
      <c r="C2338" s="100">
        <v>15664.57</v>
      </c>
    </row>
    <row r="2340" spans="1:4" x14ac:dyDescent="0.2">
      <c r="B2340" s="100">
        <f>+COUNT(B2282:B2338)</f>
        <v>6</v>
      </c>
      <c r="C2340" s="100">
        <f>+COUNT(C2282:C2338)</f>
        <v>51</v>
      </c>
      <c r="D2340" s="160">
        <f>+C2340-B2340</f>
        <v>45</v>
      </c>
    </row>
    <row r="2342" spans="1:4" x14ac:dyDescent="0.2">
      <c r="A2342" s="6" t="s">
        <v>211</v>
      </c>
    </row>
    <row r="2345" spans="1:4" outlineLevel="1" x14ac:dyDescent="0.2">
      <c r="A2345" s="6" t="s">
        <v>1039</v>
      </c>
      <c r="C2345" s="100">
        <v>9104.86</v>
      </c>
    </row>
    <row r="2346" spans="1:4" outlineLevel="1" x14ac:dyDescent="0.2">
      <c r="A2346" s="6" t="s">
        <v>1040</v>
      </c>
      <c r="C2346" s="100">
        <v>5088.2700000000004</v>
      </c>
    </row>
    <row r="2347" spans="1:4" outlineLevel="1" x14ac:dyDescent="0.2">
      <c r="A2347" s="6" t="s">
        <v>1041</v>
      </c>
      <c r="C2347" s="100">
        <v>6605.67</v>
      </c>
    </row>
    <row r="2348" spans="1:4" outlineLevel="1" x14ac:dyDescent="0.2">
      <c r="A2348" s="6" t="s">
        <v>1079</v>
      </c>
      <c r="C2348" s="100">
        <v>3800</v>
      </c>
    </row>
    <row r="2349" spans="1:4" outlineLevel="1" x14ac:dyDescent="0.2">
      <c r="A2349" s="6" t="s">
        <v>1080</v>
      </c>
      <c r="C2349" s="100">
        <v>5000</v>
      </c>
    </row>
    <row r="2350" spans="1:4" outlineLevel="1" x14ac:dyDescent="0.2">
      <c r="A2350" s="6" t="s">
        <v>1081</v>
      </c>
      <c r="C2350" s="100">
        <v>1500</v>
      </c>
    </row>
    <row r="2351" spans="1:4" outlineLevel="1" x14ac:dyDescent="0.2">
      <c r="A2351" s="6" t="s">
        <v>1082</v>
      </c>
      <c r="B2351" s="100">
        <v>50</v>
      </c>
    </row>
    <row r="2352" spans="1:4" outlineLevel="1" x14ac:dyDescent="0.2">
      <c r="A2352" s="6" t="s">
        <v>1042</v>
      </c>
      <c r="C2352" s="100">
        <v>2306.64</v>
      </c>
    </row>
    <row r="2353" spans="1:3" outlineLevel="1" x14ac:dyDescent="0.2">
      <c r="A2353" s="6" t="s">
        <v>1083</v>
      </c>
      <c r="C2353" s="100">
        <v>27.01</v>
      </c>
    </row>
    <row r="2354" spans="1:3" outlineLevel="1" x14ac:dyDescent="0.2">
      <c r="A2354" s="6" t="s">
        <v>1084</v>
      </c>
      <c r="C2354" s="100">
        <v>842.13</v>
      </c>
    </row>
    <row r="2355" spans="1:3" outlineLevel="1" x14ac:dyDescent="0.2">
      <c r="A2355" s="6" t="s">
        <v>1085</v>
      </c>
      <c r="C2355" s="100">
        <v>448.91</v>
      </c>
    </row>
    <row r="2356" spans="1:3" outlineLevel="1" x14ac:dyDescent="0.2">
      <c r="A2356" s="6" t="s">
        <v>1043</v>
      </c>
      <c r="C2356" s="100">
        <v>2499.61</v>
      </c>
    </row>
    <row r="2357" spans="1:3" outlineLevel="1" x14ac:dyDescent="0.2">
      <c r="A2357" s="6" t="s">
        <v>1044</v>
      </c>
      <c r="C2357" s="100">
        <v>9335.89</v>
      </c>
    </row>
    <row r="2358" spans="1:3" outlineLevel="1" x14ac:dyDescent="0.2">
      <c r="A2358" s="6" t="s">
        <v>1045</v>
      </c>
      <c r="C2358" s="100">
        <v>3462.22</v>
      </c>
    </row>
    <row r="2359" spans="1:3" outlineLevel="1" x14ac:dyDescent="0.2">
      <c r="A2359" s="6" t="s">
        <v>1046</v>
      </c>
      <c r="C2359" s="100">
        <v>2877.07</v>
      </c>
    </row>
    <row r="2360" spans="1:3" outlineLevel="1" x14ac:dyDescent="0.2">
      <c r="A2360" s="6" t="s">
        <v>1047</v>
      </c>
      <c r="C2360" s="100">
        <v>8038.63</v>
      </c>
    </row>
    <row r="2361" spans="1:3" outlineLevel="1" x14ac:dyDescent="0.2">
      <c r="A2361" s="6" t="s">
        <v>1023</v>
      </c>
      <c r="C2361" s="100">
        <v>8250</v>
      </c>
    </row>
    <row r="2362" spans="1:3" outlineLevel="1" x14ac:dyDescent="0.2">
      <c r="A2362" s="6" t="s">
        <v>1048</v>
      </c>
      <c r="C2362" s="100">
        <v>1440.96</v>
      </c>
    </row>
    <row r="2363" spans="1:3" outlineLevel="1" x14ac:dyDescent="0.2">
      <c r="A2363" s="6" t="s">
        <v>1086</v>
      </c>
      <c r="B2363" s="100">
        <v>280.02</v>
      </c>
    </row>
    <row r="2364" spans="1:3" outlineLevel="1" x14ac:dyDescent="0.2">
      <c r="A2364" s="6" t="s">
        <v>1049</v>
      </c>
      <c r="C2364" s="100">
        <v>3980.69</v>
      </c>
    </row>
    <row r="2365" spans="1:3" outlineLevel="1" x14ac:dyDescent="0.2">
      <c r="A2365" s="6" t="s">
        <v>1050</v>
      </c>
      <c r="C2365" s="100">
        <v>5117.05</v>
      </c>
    </row>
    <row r="2366" spans="1:3" outlineLevel="1" x14ac:dyDescent="0.2">
      <c r="A2366" s="6" t="s">
        <v>1026</v>
      </c>
      <c r="C2366" s="100">
        <v>5250</v>
      </c>
    </row>
    <row r="2367" spans="1:3" outlineLevel="1" x14ac:dyDescent="0.2">
      <c r="A2367" s="6" t="s">
        <v>1028</v>
      </c>
      <c r="C2367" s="100">
        <v>4791.6400000000003</v>
      </c>
    </row>
    <row r="2368" spans="1:3" outlineLevel="1" x14ac:dyDescent="0.2">
      <c r="A2368" s="6" t="s">
        <v>1051</v>
      </c>
      <c r="C2368" s="100">
        <v>547.20000000000005</v>
      </c>
    </row>
    <row r="2369" spans="1:3" outlineLevel="1" x14ac:dyDescent="0.2">
      <c r="A2369" s="6" t="s">
        <v>1052</v>
      </c>
      <c r="C2369" s="100">
        <v>550</v>
      </c>
    </row>
    <row r="2370" spans="1:3" outlineLevel="1" x14ac:dyDescent="0.2">
      <c r="A2370" s="6" t="s">
        <v>1053</v>
      </c>
      <c r="C2370" s="100">
        <v>656.64</v>
      </c>
    </row>
    <row r="2371" spans="1:3" outlineLevel="1" x14ac:dyDescent="0.2">
      <c r="A2371" s="6" t="s">
        <v>1054</v>
      </c>
      <c r="B2371" s="100">
        <v>12541.03</v>
      </c>
    </row>
    <row r="2372" spans="1:3" outlineLevel="1" x14ac:dyDescent="0.2">
      <c r="A2372" s="6" t="s">
        <v>1030</v>
      </c>
      <c r="B2372" s="100">
        <v>613.79999999999995</v>
      </c>
    </row>
    <row r="2373" spans="1:3" outlineLevel="1" x14ac:dyDescent="0.2">
      <c r="A2373" s="6" t="s">
        <v>846</v>
      </c>
      <c r="B2373" s="100">
        <v>3633.49</v>
      </c>
    </row>
    <row r="2374" spans="1:3" outlineLevel="1" x14ac:dyDescent="0.2">
      <c r="A2374" s="6" t="s">
        <v>847</v>
      </c>
      <c r="C2374" s="100">
        <v>3633.49</v>
      </c>
    </row>
    <row r="2375" spans="1:3" outlineLevel="1" x14ac:dyDescent="0.2">
      <c r="A2375" s="6" t="s">
        <v>1031</v>
      </c>
      <c r="C2375" s="100">
        <v>613.79999999999995</v>
      </c>
    </row>
    <row r="2376" spans="1:3" outlineLevel="1" x14ac:dyDescent="0.2">
      <c r="A2376" s="6" t="s">
        <v>1055</v>
      </c>
      <c r="C2376" s="100">
        <v>12541.03</v>
      </c>
    </row>
    <row r="2377" spans="1:3" outlineLevel="1" x14ac:dyDescent="0.2">
      <c r="A2377" s="6" t="s">
        <v>1033</v>
      </c>
      <c r="C2377" s="100">
        <v>4827.87</v>
      </c>
    </row>
    <row r="2378" spans="1:3" outlineLevel="1" x14ac:dyDescent="0.2">
      <c r="A2378" s="6" t="s">
        <v>1056</v>
      </c>
      <c r="C2378" s="100">
        <v>3755.08</v>
      </c>
    </row>
    <row r="2379" spans="1:3" outlineLevel="1" x14ac:dyDescent="0.2">
      <c r="A2379" s="6" t="s">
        <v>1057</v>
      </c>
      <c r="C2379" s="100">
        <v>3099.3</v>
      </c>
    </row>
    <row r="2380" spans="1:3" outlineLevel="1" x14ac:dyDescent="0.2">
      <c r="A2380" s="6" t="s">
        <v>1058</v>
      </c>
      <c r="C2380" s="100">
        <v>4412.5200000000004</v>
      </c>
    </row>
    <row r="2381" spans="1:3" outlineLevel="1" x14ac:dyDescent="0.2">
      <c r="A2381" s="6" t="s">
        <v>1059</v>
      </c>
      <c r="C2381" s="100">
        <v>2585.48</v>
      </c>
    </row>
    <row r="2382" spans="1:3" outlineLevel="1" x14ac:dyDescent="0.2">
      <c r="A2382" s="6" t="s">
        <v>1060</v>
      </c>
      <c r="C2382" s="100">
        <v>4073.2</v>
      </c>
    </row>
    <row r="2383" spans="1:3" outlineLevel="1" x14ac:dyDescent="0.2">
      <c r="A2383" s="6" t="s">
        <v>1061</v>
      </c>
      <c r="C2383" s="100">
        <v>6318.5</v>
      </c>
    </row>
    <row r="2384" spans="1:3" outlineLevel="1" x14ac:dyDescent="0.2">
      <c r="A2384" s="6" t="s">
        <v>1062</v>
      </c>
      <c r="C2384" s="100">
        <v>3077.85</v>
      </c>
    </row>
    <row r="2385" spans="1:3" outlineLevel="1" x14ac:dyDescent="0.2">
      <c r="A2385" s="6" t="s">
        <v>1063</v>
      </c>
      <c r="C2385" s="100">
        <v>8959.2900000000009</v>
      </c>
    </row>
    <row r="2386" spans="1:3" outlineLevel="1" x14ac:dyDescent="0.2">
      <c r="A2386" s="6" t="s">
        <v>1064</v>
      </c>
      <c r="C2386" s="100">
        <v>601.91999999999996</v>
      </c>
    </row>
    <row r="2387" spans="1:3" outlineLevel="1" x14ac:dyDescent="0.2">
      <c r="A2387" s="6" t="s">
        <v>1065</v>
      </c>
      <c r="C2387" s="100">
        <v>8042.52</v>
      </c>
    </row>
    <row r="2388" spans="1:3" outlineLevel="1" x14ac:dyDescent="0.2">
      <c r="A2388" s="6" t="s">
        <v>1066</v>
      </c>
      <c r="C2388" s="100">
        <v>7533.02</v>
      </c>
    </row>
    <row r="2389" spans="1:3" outlineLevel="1" x14ac:dyDescent="0.2">
      <c r="A2389" s="6" t="s">
        <v>1067</v>
      </c>
      <c r="C2389" s="100">
        <v>6037.46</v>
      </c>
    </row>
    <row r="2390" spans="1:3" outlineLevel="1" x14ac:dyDescent="0.2">
      <c r="A2390" s="6" t="s">
        <v>1068</v>
      </c>
      <c r="C2390" s="100">
        <v>3506.96</v>
      </c>
    </row>
    <row r="2391" spans="1:3" outlineLevel="1" x14ac:dyDescent="0.2">
      <c r="A2391" s="6" t="s">
        <v>1069</v>
      </c>
      <c r="C2391" s="100">
        <v>6263.86</v>
      </c>
    </row>
    <row r="2392" spans="1:3" outlineLevel="1" x14ac:dyDescent="0.2">
      <c r="A2392" s="6" t="s">
        <v>1087</v>
      </c>
      <c r="B2392" s="100">
        <v>280</v>
      </c>
    </row>
    <row r="2393" spans="1:3" outlineLevel="1" x14ac:dyDescent="0.2">
      <c r="A2393" s="6" t="s">
        <v>1070</v>
      </c>
      <c r="C2393" s="100">
        <v>6774.83</v>
      </c>
    </row>
    <row r="2394" spans="1:3" outlineLevel="1" x14ac:dyDescent="0.2">
      <c r="A2394" s="6" t="s">
        <v>1071</v>
      </c>
      <c r="C2394" s="100">
        <v>5070.53</v>
      </c>
    </row>
    <row r="2395" spans="1:3" outlineLevel="1" x14ac:dyDescent="0.2">
      <c r="A2395" s="6" t="s">
        <v>1088</v>
      </c>
      <c r="B2395" s="100">
        <v>294.27999999999997</v>
      </c>
    </row>
    <row r="2396" spans="1:3" outlineLevel="1" x14ac:dyDescent="0.2">
      <c r="A2396" s="6" t="s">
        <v>1072</v>
      </c>
      <c r="C2396" s="100">
        <v>1757.18</v>
      </c>
    </row>
    <row r="2397" spans="1:3" outlineLevel="1" x14ac:dyDescent="0.2">
      <c r="A2397" s="6" t="s">
        <v>1073</v>
      </c>
      <c r="C2397" s="100">
        <v>601.91999999999996</v>
      </c>
    </row>
    <row r="2398" spans="1:3" outlineLevel="1" x14ac:dyDescent="0.2">
      <c r="A2398" s="6" t="s">
        <v>1075</v>
      </c>
      <c r="C2398" s="100">
        <v>7272.96</v>
      </c>
    </row>
    <row r="2399" spans="1:3" outlineLevel="1" x14ac:dyDescent="0.2">
      <c r="A2399" s="6" t="s">
        <v>1076</v>
      </c>
      <c r="B2399" s="100">
        <v>3985.75</v>
      </c>
    </row>
    <row r="2400" spans="1:3" outlineLevel="1" x14ac:dyDescent="0.2">
      <c r="A2400" s="6" t="s">
        <v>1077</v>
      </c>
      <c r="C2400" s="100">
        <v>2197.4</v>
      </c>
    </row>
    <row r="2401" spans="1:4" outlineLevel="1" x14ac:dyDescent="0.2">
      <c r="A2401" s="6" t="s">
        <v>1078</v>
      </c>
      <c r="C2401" s="100">
        <v>3985.75</v>
      </c>
    </row>
    <row r="2402" spans="1:4" outlineLevel="1" x14ac:dyDescent="0.2">
      <c r="A2402" s="6" t="s">
        <v>1089</v>
      </c>
      <c r="C2402" s="100">
        <v>22565.48</v>
      </c>
    </row>
    <row r="2404" spans="1:4" x14ac:dyDescent="0.2">
      <c r="B2404" s="100">
        <f>+COUNT(B2345:B2402)</f>
        <v>8</v>
      </c>
      <c r="C2404" s="100">
        <f>+COUNT(C2345:C2402)</f>
        <v>50</v>
      </c>
      <c r="D2404" s="6">
        <v>42</v>
      </c>
    </row>
    <row r="2406" spans="1:4" x14ac:dyDescent="0.2">
      <c r="A2406" s="6" t="s">
        <v>212</v>
      </c>
    </row>
    <row r="2408" spans="1:4" outlineLevel="1" x14ac:dyDescent="0.2">
      <c r="A2408" s="6" t="s">
        <v>847</v>
      </c>
      <c r="C2408" s="100">
        <v>-60.34</v>
      </c>
    </row>
    <row r="2409" spans="1:4" outlineLevel="1" x14ac:dyDescent="0.2">
      <c r="A2409" s="6" t="s">
        <v>1031</v>
      </c>
      <c r="C2409" s="100">
        <v>-280</v>
      </c>
    </row>
    <row r="2410" spans="1:4" outlineLevel="1" x14ac:dyDescent="0.2">
      <c r="A2410" s="6" t="s">
        <v>1055</v>
      </c>
      <c r="C2410" s="100">
        <v>-6329.44</v>
      </c>
    </row>
    <row r="2411" spans="1:4" outlineLevel="1" x14ac:dyDescent="0.2">
      <c r="A2411" s="6" t="s">
        <v>1032</v>
      </c>
      <c r="C2411" s="100">
        <v>-262.72000000000003</v>
      </c>
    </row>
    <row r="2412" spans="1:4" outlineLevel="1" x14ac:dyDescent="0.2">
      <c r="A2412" s="6" t="s">
        <v>1033</v>
      </c>
      <c r="C2412" s="100">
        <v>-4827.87</v>
      </c>
    </row>
    <row r="2413" spans="1:4" outlineLevel="1" x14ac:dyDescent="0.2">
      <c r="A2413" s="6" t="s">
        <v>1035</v>
      </c>
      <c r="B2413" s="100">
        <v>2.61</v>
      </c>
    </row>
    <row r="2414" spans="1:4" outlineLevel="1" x14ac:dyDescent="0.2">
      <c r="A2414" s="6" t="s">
        <v>1036</v>
      </c>
      <c r="C2414" s="100">
        <v>-1997.39</v>
      </c>
    </row>
    <row r="2415" spans="1:4" outlineLevel="1" x14ac:dyDescent="0.2">
      <c r="A2415" s="6" t="s">
        <v>1074</v>
      </c>
      <c r="C2415" s="100">
        <v>-297</v>
      </c>
    </row>
    <row r="2417" spans="1:4" x14ac:dyDescent="0.2">
      <c r="B2417" s="100">
        <f>+COUNT(B2408:B2415)</f>
        <v>1</v>
      </c>
      <c r="C2417" s="100">
        <f>+COUNT(C2408:C2415)</f>
        <v>7</v>
      </c>
      <c r="D2417" s="6">
        <v>6</v>
      </c>
    </row>
    <row r="2419" spans="1:4" x14ac:dyDescent="0.2">
      <c r="A2419" s="6" t="s">
        <v>213</v>
      </c>
    </row>
    <row r="2421" spans="1:4" outlineLevel="1" x14ac:dyDescent="0.2">
      <c r="A2421" s="6" t="s">
        <v>1090</v>
      </c>
      <c r="C2421" s="100">
        <v>174.6</v>
      </c>
    </row>
    <row r="2422" spans="1:4" outlineLevel="1" x14ac:dyDescent="0.2">
      <c r="A2422" s="6" t="s">
        <v>1091</v>
      </c>
      <c r="C2422" s="100">
        <v>174.6</v>
      </c>
    </row>
    <row r="2423" spans="1:4" outlineLevel="1" x14ac:dyDescent="0.2">
      <c r="A2423" s="6" t="s">
        <v>1092</v>
      </c>
      <c r="C2423" s="100">
        <v>174.6</v>
      </c>
    </row>
    <row r="2424" spans="1:4" outlineLevel="1" x14ac:dyDescent="0.2">
      <c r="A2424" s="6" t="s">
        <v>1093</v>
      </c>
      <c r="C2424" s="100">
        <v>174.6</v>
      </c>
    </row>
    <row r="2425" spans="1:4" outlineLevel="1" x14ac:dyDescent="0.2">
      <c r="A2425" s="6" t="s">
        <v>1094</v>
      </c>
      <c r="C2425" s="100">
        <v>174.6</v>
      </c>
    </row>
    <row r="2426" spans="1:4" outlineLevel="1" x14ac:dyDescent="0.2">
      <c r="A2426" s="6" t="s">
        <v>1095</v>
      </c>
      <c r="C2426" s="100">
        <v>174.6</v>
      </c>
    </row>
    <row r="2427" spans="1:4" outlineLevel="1" x14ac:dyDescent="0.2">
      <c r="A2427" s="6" t="s">
        <v>1096</v>
      </c>
      <c r="C2427" s="100">
        <v>174.6</v>
      </c>
    </row>
    <row r="2428" spans="1:4" outlineLevel="1" x14ac:dyDescent="0.2">
      <c r="A2428" s="6" t="s">
        <v>1097</v>
      </c>
      <c r="C2428" s="100">
        <v>174.6</v>
      </c>
    </row>
    <row r="2429" spans="1:4" outlineLevel="1" x14ac:dyDescent="0.2">
      <c r="A2429" s="6" t="s">
        <v>1098</v>
      </c>
      <c r="C2429" s="100">
        <v>232.8</v>
      </c>
    </row>
    <row r="2430" spans="1:4" outlineLevel="1" x14ac:dyDescent="0.2">
      <c r="A2430" s="6" t="s">
        <v>1099</v>
      </c>
      <c r="C2430" s="100">
        <v>29.1</v>
      </c>
    </row>
    <row r="2431" spans="1:4" outlineLevel="1" x14ac:dyDescent="0.2">
      <c r="A2431" s="6" t="s">
        <v>1100</v>
      </c>
      <c r="C2431" s="100">
        <v>349.2</v>
      </c>
    </row>
    <row r="2432" spans="1:4" outlineLevel="1" x14ac:dyDescent="0.2">
      <c r="A2432" s="6" t="s">
        <v>1101</v>
      </c>
      <c r="C2432" s="100">
        <v>87.3</v>
      </c>
    </row>
    <row r="2433" spans="1:3" outlineLevel="1" x14ac:dyDescent="0.2">
      <c r="A2433" s="6" t="s">
        <v>1102</v>
      </c>
      <c r="C2433" s="100">
        <v>174.6</v>
      </c>
    </row>
    <row r="2434" spans="1:3" outlineLevel="1" x14ac:dyDescent="0.2">
      <c r="A2434" s="6" t="s">
        <v>1103</v>
      </c>
      <c r="C2434" s="100">
        <v>727.5</v>
      </c>
    </row>
    <row r="2435" spans="1:3" outlineLevel="1" x14ac:dyDescent="0.2">
      <c r="A2435" s="6" t="s">
        <v>1104</v>
      </c>
      <c r="C2435" s="100">
        <v>87.3</v>
      </c>
    </row>
    <row r="2436" spans="1:3" outlineLevel="1" x14ac:dyDescent="0.2">
      <c r="A2436" s="6" t="s">
        <v>1105</v>
      </c>
      <c r="C2436" s="100">
        <v>436.5</v>
      </c>
    </row>
    <row r="2437" spans="1:3" outlineLevel="1" x14ac:dyDescent="0.2">
      <c r="A2437" s="6" t="s">
        <v>1106</v>
      </c>
      <c r="C2437" s="100">
        <v>261.89999999999998</v>
      </c>
    </row>
    <row r="2438" spans="1:3" outlineLevel="1" x14ac:dyDescent="0.2">
      <c r="A2438" s="6" t="s">
        <v>1107</v>
      </c>
      <c r="C2438" s="100">
        <v>203.7</v>
      </c>
    </row>
    <row r="2439" spans="1:3" outlineLevel="1" x14ac:dyDescent="0.2">
      <c r="A2439" s="6" t="s">
        <v>1108</v>
      </c>
      <c r="C2439" s="100">
        <v>174.6</v>
      </c>
    </row>
    <row r="2440" spans="1:3" outlineLevel="1" x14ac:dyDescent="0.2">
      <c r="A2440" s="6" t="s">
        <v>1109</v>
      </c>
      <c r="C2440" s="100">
        <v>203.7</v>
      </c>
    </row>
    <row r="2441" spans="1:3" outlineLevel="1" x14ac:dyDescent="0.2">
      <c r="A2441" s="6" t="s">
        <v>1110</v>
      </c>
      <c r="C2441" s="100">
        <v>174.6</v>
      </c>
    </row>
    <row r="2442" spans="1:3" outlineLevel="1" x14ac:dyDescent="0.2">
      <c r="A2442" s="6" t="s">
        <v>1111</v>
      </c>
      <c r="C2442" s="100">
        <v>174.6</v>
      </c>
    </row>
    <row r="2443" spans="1:3" outlineLevel="1" x14ac:dyDescent="0.2">
      <c r="A2443" s="6" t="s">
        <v>1112</v>
      </c>
      <c r="C2443" s="100">
        <v>174.6</v>
      </c>
    </row>
    <row r="2444" spans="1:3" outlineLevel="1" x14ac:dyDescent="0.2">
      <c r="A2444" s="6" t="s">
        <v>1113</v>
      </c>
      <c r="C2444" s="100">
        <v>174.6</v>
      </c>
    </row>
    <row r="2445" spans="1:3" outlineLevel="1" x14ac:dyDescent="0.2">
      <c r="A2445" s="6" t="s">
        <v>1114</v>
      </c>
      <c r="C2445" s="100">
        <v>174.6</v>
      </c>
    </row>
    <row r="2446" spans="1:3" outlineLevel="1" x14ac:dyDescent="0.2">
      <c r="A2446" s="6" t="s">
        <v>1115</v>
      </c>
      <c r="C2446" s="100">
        <v>174.6</v>
      </c>
    </row>
    <row r="2447" spans="1:3" outlineLevel="1" x14ac:dyDescent="0.2">
      <c r="A2447" s="6" t="s">
        <v>1116</v>
      </c>
      <c r="C2447" s="100">
        <v>174.6</v>
      </c>
    </row>
    <row r="2448" spans="1:3" outlineLevel="1" x14ac:dyDescent="0.2">
      <c r="A2448" s="6" t="s">
        <v>1117</v>
      </c>
      <c r="C2448" s="100">
        <v>87.3</v>
      </c>
    </row>
    <row r="2449" spans="1:3" outlineLevel="1" x14ac:dyDescent="0.2">
      <c r="A2449" s="6" t="s">
        <v>1118</v>
      </c>
      <c r="C2449" s="100">
        <v>174.6</v>
      </c>
    </row>
    <row r="2450" spans="1:3" outlineLevel="1" x14ac:dyDescent="0.2">
      <c r="A2450" s="6" t="s">
        <v>1119</v>
      </c>
      <c r="C2450" s="100">
        <v>174.6</v>
      </c>
    </row>
    <row r="2451" spans="1:3" outlineLevel="1" x14ac:dyDescent="0.2">
      <c r="A2451" s="6" t="s">
        <v>1120</v>
      </c>
      <c r="C2451" s="100">
        <v>174.6</v>
      </c>
    </row>
    <row r="2452" spans="1:3" outlineLevel="1" x14ac:dyDescent="0.2">
      <c r="A2452" s="6" t="s">
        <v>1121</v>
      </c>
      <c r="C2452" s="100">
        <v>174.6</v>
      </c>
    </row>
    <row r="2453" spans="1:3" outlineLevel="1" x14ac:dyDescent="0.2">
      <c r="A2453" s="6" t="s">
        <v>1122</v>
      </c>
      <c r="C2453" s="100">
        <v>174.6</v>
      </c>
    </row>
    <row r="2454" spans="1:3" outlineLevel="1" x14ac:dyDescent="0.2">
      <c r="A2454" s="6" t="s">
        <v>1123</v>
      </c>
      <c r="C2454" s="100">
        <v>174.6</v>
      </c>
    </row>
    <row r="2455" spans="1:3" outlineLevel="1" x14ac:dyDescent="0.2">
      <c r="A2455" s="6" t="s">
        <v>1124</v>
      </c>
      <c r="C2455" s="100">
        <v>174.6</v>
      </c>
    </row>
    <row r="2456" spans="1:3" outlineLevel="1" x14ac:dyDescent="0.2">
      <c r="A2456" s="6" t="s">
        <v>1125</v>
      </c>
      <c r="C2456" s="100">
        <v>174.6</v>
      </c>
    </row>
    <row r="2457" spans="1:3" outlineLevel="1" x14ac:dyDescent="0.2">
      <c r="A2457" s="6" t="s">
        <v>1126</v>
      </c>
      <c r="C2457" s="100">
        <v>174.6</v>
      </c>
    </row>
    <row r="2458" spans="1:3" outlineLevel="1" x14ac:dyDescent="0.2">
      <c r="A2458" s="6" t="s">
        <v>1127</v>
      </c>
      <c r="C2458" s="100">
        <v>174.6</v>
      </c>
    </row>
    <row r="2459" spans="1:3" outlineLevel="1" x14ac:dyDescent="0.2">
      <c r="A2459" s="6" t="s">
        <v>1128</v>
      </c>
      <c r="C2459" s="100">
        <v>116.4</v>
      </c>
    </row>
    <row r="2460" spans="1:3" outlineLevel="1" x14ac:dyDescent="0.2">
      <c r="A2460" s="6" t="s">
        <v>1129</v>
      </c>
      <c r="C2460" s="100">
        <v>203.7</v>
      </c>
    </row>
    <row r="2461" spans="1:3" outlineLevel="1" x14ac:dyDescent="0.2">
      <c r="A2461" s="6" t="s">
        <v>1130</v>
      </c>
      <c r="C2461" s="100">
        <v>58.2</v>
      </c>
    </row>
    <row r="2462" spans="1:3" outlineLevel="1" x14ac:dyDescent="0.2">
      <c r="A2462" s="6" t="s">
        <v>1131</v>
      </c>
      <c r="C2462" s="100">
        <v>116.4</v>
      </c>
    </row>
    <row r="2463" spans="1:3" outlineLevel="1" x14ac:dyDescent="0.2">
      <c r="A2463" s="6" t="s">
        <v>1132</v>
      </c>
      <c r="C2463" s="100">
        <v>261.89999999999998</v>
      </c>
    </row>
    <row r="2464" spans="1:3" outlineLevel="1" x14ac:dyDescent="0.2">
      <c r="A2464" s="6" t="s">
        <v>1133</v>
      </c>
      <c r="C2464" s="100">
        <v>58.2</v>
      </c>
    </row>
    <row r="2465" spans="1:3" outlineLevel="1" x14ac:dyDescent="0.2">
      <c r="A2465" s="6" t="s">
        <v>1134</v>
      </c>
      <c r="C2465" s="100">
        <v>174.6</v>
      </c>
    </row>
    <row r="2466" spans="1:3" outlineLevel="1" x14ac:dyDescent="0.2">
      <c r="A2466" s="6" t="s">
        <v>1135</v>
      </c>
      <c r="C2466" s="100">
        <v>611.1</v>
      </c>
    </row>
    <row r="2467" spans="1:3" outlineLevel="1" x14ac:dyDescent="0.2">
      <c r="A2467" s="6" t="s">
        <v>1136</v>
      </c>
      <c r="C2467" s="100">
        <v>261.89999999999998</v>
      </c>
    </row>
    <row r="2468" spans="1:3" outlineLevel="1" x14ac:dyDescent="0.2">
      <c r="A2468" s="6" t="s">
        <v>1137</v>
      </c>
      <c r="C2468" s="100">
        <v>407.4</v>
      </c>
    </row>
    <row r="2469" spans="1:3" outlineLevel="1" x14ac:dyDescent="0.2">
      <c r="A2469" s="6" t="s">
        <v>1138</v>
      </c>
      <c r="C2469" s="100">
        <v>611.1</v>
      </c>
    </row>
    <row r="2470" spans="1:3" outlineLevel="1" x14ac:dyDescent="0.2">
      <c r="A2470" s="6" t="s">
        <v>1139</v>
      </c>
      <c r="C2470" s="100">
        <v>174.6</v>
      </c>
    </row>
    <row r="2471" spans="1:3" outlineLevel="1" x14ac:dyDescent="0.2">
      <c r="A2471" s="6" t="s">
        <v>1140</v>
      </c>
      <c r="C2471" s="100">
        <v>174.6</v>
      </c>
    </row>
    <row r="2472" spans="1:3" outlineLevel="1" x14ac:dyDescent="0.2">
      <c r="A2472" s="6" t="s">
        <v>1141</v>
      </c>
      <c r="C2472" s="100">
        <v>494.7</v>
      </c>
    </row>
    <row r="2473" spans="1:3" outlineLevel="1" x14ac:dyDescent="0.2">
      <c r="A2473" s="6" t="s">
        <v>1142</v>
      </c>
      <c r="C2473" s="100">
        <v>174.6</v>
      </c>
    </row>
    <row r="2474" spans="1:3" outlineLevel="1" x14ac:dyDescent="0.2">
      <c r="A2474" s="6" t="s">
        <v>1143</v>
      </c>
      <c r="C2474" s="100">
        <v>174.6</v>
      </c>
    </row>
    <row r="2475" spans="1:3" outlineLevel="1" x14ac:dyDescent="0.2">
      <c r="A2475" s="6" t="s">
        <v>1144</v>
      </c>
      <c r="C2475" s="100">
        <v>174.6</v>
      </c>
    </row>
    <row r="2476" spans="1:3" outlineLevel="1" x14ac:dyDescent="0.2">
      <c r="A2476" s="6" t="s">
        <v>1145</v>
      </c>
      <c r="C2476" s="100">
        <v>58.2</v>
      </c>
    </row>
    <row r="2477" spans="1:3" outlineLevel="1" x14ac:dyDescent="0.2">
      <c r="A2477" s="6" t="s">
        <v>1146</v>
      </c>
      <c r="C2477" s="100">
        <v>174.6</v>
      </c>
    </row>
    <row r="2478" spans="1:3" outlineLevel="1" x14ac:dyDescent="0.2">
      <c r="A2478" s="6" t="s">
        <v>1147</v>
      </c>
      <c r="C2478" s="100">
        <v>58.2</v>
      </c>
    </row>
    <row r="2479" spans="1:3" outlineLevel="1" x14ac:dyDescent="0.2">
      <c r="A2479" s="6" t="s">
        <v>1148</v>
      </c>
      <c r="C2479" s="100">
        <v>785.7</v>
      </c>
    </row>
    <row r="2480" spans="1:3" outlineLevel="1" x14ac:dyDescent="0.2">
      <c r="A2480" s="6" t="s">
        <v>1149</v>
      </c>
      <c r="C2480" s="100">
        <v>785.7</v>
      </c>
    </row>
    <row r="2481" spans="1:3" outlineLevel="1" x14ac:dyDescent="0.2">
      <c r="A2481" s="6" t="s">
        <v>1150</v>
      </c>
      <c r="C2481" s="100">
        <v>116.4</v>
      </c>
    </row>
    <row r="2482" spans="1:3" outlineLevel="1" x14ac:dyDescent="0.2">
      <c r="A2482" s="6" t="s">
        <v>1151</v>
      </c>
      <c r="C2482" s="100">
        <v>785.7</v>
      </c>
    </row>
    <row r="2483" spans="1:3" outlineLevel="1" x14ac:dyDescent="0.2">
      <c r="A2483" s="6" t="s">
        <v>1152</v>
      </c>
      <c r="C2483" s="100">
        <v>174.6</v>
      </c>
    </row>
    <row r="2484" spans="1:3" outlineLevel="1" x14ac:dyDescent="0.2">
      <c r="A2484" s="6" t="s">
        <v>1153</v>
      </c>
      <c r="C2484" s="100">
        <v>174.6</v>
      </c>
    </row>
    <row r="2485" spans="1:3" outlineLevel="1" x14ac:dyDescent="0.2">
      <c r="A2485" s="6" t="s">
        <v>1154</v>
      </c>
      <c r="C2485" s="100">
        <v>785.7</v>
      </c>
    </row>
    <row r="2486" spans="1:3" outlineLevel="1" x14ac:dyDescent="0.2">
      <c r="A2486" s="6" t="s">
        <v>1155</v>
      </c>
      <c r="C2486" s="100">
        <v>174.6</v>
      </c>
    </row>
    <row r="2487" spans="1:3" outlineLevel="1" x14ac:dyDescent="0.2">
      <c r="A2487" s="6" t="s">
        <v>1156</v>
      </c>
      <c r="C2487" s="100">
        <v>785.7</v>
      </c>
    </row>
    <row r="2488" spans="1:3" outlineLevel="1" x14ac:dyDescent="0.2">
      <c r="A2488" s="6" t="s">
        <v>1157</v>
      </c>
      <c r="C2488" s="100">
        <v>174.6</v>
      </c>
    </row>
    <row r="2489" spans="1:3" outlineLevel="1" x14ac:dyDescent="0.2">
      <c r="A2489" s="6" t="s">
        <v>1158</v>
      </c>
      <c r="C2489" s="100">
        <v>87.3</v>
      </c>
    </row>
    <row r="2490" spans="1:3" outlineLevel="1" x14ac:dyDescent="0.2">
      <c r="A2490" s="6" t="s">
        <v>1159</v>
      </c>
      <c r="C2490" s="100">
        <v>58.2</v>
      </c>
    </row>
    <row r="2491" spans="1:3" outlineLevel="1" x14ac:dyDescent="0.2">
      <c r="A2491" s="6" t="s">
        <v>1160</v>
      </c>
      <c r="C2491" s="100">
        <v>174.6</v>
      </c>
    </row>
    <row r="2492" spans="1:3" outlineLevel="1" x14ac:dyDescent="0.2">
      <c r="A2492" s="6" t="s">
        <v>1161</v>
      </c>
      <c r="C2492" s="100">
        <v>58.2</v>
      </c>
    </row>
    <row r="2493" spans="1:3" outlineLevel="1" x14ac:dyDescent="0.2">
      <c r="A2493" s="6" t="s">
        <v>1162</v>
      </c>
      <c r="C2493" s="100">
        <v>261.89999999999998</v>
      </c>
    </row>
    <row r="2494" spans="1:3" outlineLevel="1" x14ac:dyDescent="0.2">
      <c r="A2494" s="6" t="s">
        <v>1163</v>
      </c>
      <c r="C2494" s="100">
        <v>785.7</v>
      </c>
    </row>
    <row r="2495" spans="1:3" outlineLevel="1" x14ac:dyDescent="0.2">
      <c r="A2495" s="6" t="s">
        <v>1164</v>
      </c>
      <c r="C2495" s="100">
        <v>58.2</v>
      </c>
    </row>
    <row r="2496" spans="1:3" outlineLevel="1" x14ac:dyDescent="0.2">
      <c r="A2496" s="6" t="s">
        <v>1165</v>
      </c>
      <c r="C2496" s="100">
        <v>174.6</v>
      </c>
    </row>
    <row r="2497" spans="1:3" outlineLevel="1" x14ac:dyDescent="0.2">
      <c r="A2497" s="6" t="s">
        <v>1166</v>
      </c>
      <c r="C2497" s="100">
        <v>785.7</v>
      </c>
    </row>
    <row r="2498" spans="1:3" outlineLevel="1" x14ac:dyDescent="0.2">
      <c r="A2498" s="6" t="s">
        <v>1167</v>
      </c>
      <c r="C2498" s="100">
        <v>174.6</v>
      </c>
    </row>
    <row r="2499" spans="1:3" outlineLevel="1" x14ac:dyDescent="0.2">
      <c r="A2499" s="6" t="s">
        <v>1168</v>
      </c>
      <c r="C2499" s="100">
        <v>174.6</v>
      </c>
    </row>
    <row r="2500" spans="1:3" outlineLevel="1" x14ac:dyDescent="0.2">
      <c r="A2500" s="6" t="s">
        <v>1169</v>
      </c>
      <c r="C2500" s="100">
        <v>116.4</v>
      </c>
    </row>
    <row r="2501" spans="1:3" outlineLevel="1" x14ac:dyDescent="0.2">
      <c r="A2501" s="6" t="s">
        <v>1170</v>
      </c>
      <c r="C2501" s="100">
        <v>174.6</v>
      </c>
    </row>
    <row r="2502" spans="1:3" outlineLevel="1" x14ac:dyDescent="0.2">
      <c r="A2502" s="6" t="s">
        <v>1171</v>
      </c>
      <c r="C2502" s="100">
        <v>58.2</v>
      </c>
    </row>
    <row r="2503" spans="1:3" outlineLevel="1" x14ac:dyDescent="0.2">
      <c r="A2503" s="6" t="s">
        <v>1172</v>
      </c>
      <c r="C2503" s="100">
        <v>174.6</v>
      </c>
    </row>
    <row r="2504" spans="1:3" outlineLevel="1" x14ac:dyDescent="0.2">
      <c r="A2504" s="6" t="s">
        <v>1173</v>
      </c>
      <c r="C2504" s="100">
        <v>174.6</v>
      </c>
    </row>
    <row r="2505" spans="1:3" outlineLevel="1" x14ac:dyDescent="0.2">
      <c r="A2505" s="6" t="s">
        <v>1174</v>
      </c>
      <c r="C2505" s="100">
        <v>232.8</v>
      </c>
    </row>
    <row r="2506" spans="1:3" outlineLevel="1" x14ac:dyDescent="0.2">
      <c r="A2506" s="6" t="s">
        <v>1175</v>
      </c>
      <c r="C2506" s="100">
        <v>174.6</v>
      </c>
    </row>
    <row r="2507" spans="1:3" outlineLevel="1" x14ac:dyDescent="0.2">
      <c r="A2507" s="6" t="s">
        <v>1176</v>
      </c>
      <c r="C2507" s="100">
        <v>174.6</v>
      </c>
    </row>
    <row r="2508" spans="1:3" outlineLevel="1" x14ac:dyDescent="0.2">
      <c r="A2508" s="6" t="s">
        <v>1177</v>
      </c>
      <c r="C2508" s="100">
        <v>58.2</v>
      </c>
    </row>
    <row r="2509" spans="1:3" outlineLevel="1" x14ac:dyDescent="0.2">
      <c r="A2509" s="6" t="s">
        <v>1178</v>
      </c>
      <c r="C2509" s="100">
        <v>436.5</v>
      </c>
    </row>
    <row r="2510" spans="1:3" outlineLevel="1" x14ac:dyDescent="0.2">
      <c r="A2510" s="6" t="s">
        <v>1179</v>
      </c>
      <c r="C2510" s="100">
        <v>611.1</v>
      </c>
    </row>
    <row r="2511" spans="1:3" outlineLevel="1" x14ac:dyDescent="0.2">
      <c r="A2511" s="6" t="s">
        <v>1180</v>
      </c>
      <c r="C2511" s="100">
        <v>58.2</v>
      </c>
    </row>
    <row r="2512" spans="1:3" outlineLevel="1" x14ac:dyDescent="0.2">
      <c r="A2512" s="6" t="s">
        <v>1181</v>
      </c>
      <c r="C2512" s="100">
        <v>494.7</v>
      </c>
    </row>
    <row r="2513" spans="1:3" outlineLevel="1" x14ac:dyDescent="0.2">
      <c r="A2513" s="6" t="s">
        <v>1182</v>
      </c>
      <c r="C2513" s="100">
        <v>407.4</v>
      </c>
    </row>
    <row r="2514" spans="1:3" outlineLevel="1" x14ac:dyDescent="0.2">
      <c r="A2514" s="6" t="s">
        <v>1183</v>
      </c>
      <c r="C2514" s="100">
        <v>174.6</v>
      </c>
    </row>
    <row r="2515" spans="1:3" outlineLevel="1" x14ac:dyDescent="0.2">
      <c r="A2515" s="6" t="s">
        <v>1184</v>
      </c>
      <c r="C2515" s="100">
        <v>261.89999999999998</v>
      </c>
    </row>
    <row r="2516" spans="1:3" outlineLevel="1" x14ac:dyDescent="0.2">
      <c r="A2516" s="6" t="s">
        <v>1185</v>
      </c>
      <c r="C2516" s="100">
        <v>87.3</v>
      </c>
    </row>
    <row r="2517" spans="1:3" outlineLevel="1" x14ac:dyDescent="0.2">
      <c r="A2517" s="6" t="s">
        <v>1186</v>
      </c>
      <c r="C2517" s="100">
        <v>58.2</v>
      </c>
    </row>
    <row r="2518" spans="1:3" outlineLevel="1" x14ac:dyDescent="0.2">
      <c r="A2518" s="6" t="s">
        <v>1187</v>
      </c>
      <c r="C2518" s="100">
        <v>58.2</v>
      </c>
    </row>
    <row r="2519" spans="1:3" outlineLevel="1" x14ac:dyDescent="0.2">
      <c r="A2519" s="6" t="s">
        <v>1188</v>
      </c>
      <c r="C2519" s="100">
        <v>174.6</v>
      </c>
    </row>
    <row r="2520" spans="1:3" outlineLevel="1" x14ac:dyDescent="0.2">
      <c r="A2520" s="6" t="s">
        <v>1189</v>
      </c>
      <c r="C2520" s="100">
        <v>785.7</v>
      </c>
    </row>
    <row r="2521" spans="1:3" outlineLevel="1" x14ac:dyDescent="0.2">
      <c r="A2521" s="6" t="s">
        <v>1190</v>
      </c>
      <c r="C2521" s="100">
        <v>58.2</v>
      </c>
    </row>
    <row r="2522" spans="1:3" outlineLevel="1" x14ac:dyDescent="0.2">
      <c r="A2522" s="6" t="s">
        <v>1191</v>
      </c>
      <c r="C2522" s="100">
        <v>232.8</v>
      </c>
    </row>
    <row r="2523" spans="1:3" outlineLevel="1" x14ac:dyDescent="0.2">
      <c r="A2523" s="6" t="s">
        <v>1192</v>
      </c>
      <c r="C2523" s="100">
        <v>611.1</v>
      </c>
    </row>
    <row r="2524" spans="1:3" outlineLevel="1" x14ac:dyDescent="0.2">
      <c r="A2524" s="6" t="s">
        <v>1193</v>
      </c>
      <c r="C2524" s="100">
        <v>611.1</v>
      </c>
    </row>
    <row r="2525" spans="1:3" outlineLevel="1" x14ac:dyDescent="0.2">
      <c r="A2525" s="6" t="s">
        <v>1194</v>
      </c>
      <c r="C2525" s="100">
        <v>58.2</v>
      </c>
    </row>
    <row r="2526" spans="1:3" outlineLevel="1" x14ac:dyDescent="0.2">
      <c r="A2526" s="6" t="s">
        <v>1195</v>
      </c>
      <c r="C2526" s="100">
        <v>640.20000000000005</v>
      </c>
    </row>
    <row r="2527" spans="1:3" outlineLevel="1" x14ac:dyDescent="0.2">
      <c r="A2527" s="6" t="s">
        <v>1196</v>
      </c>
      <c r="C2527" s="100">
        <v>116.4</v>
      </c>
    </row>
    <row r="2528" spans="1:3" outlineLevel="1" x14ac:dyDescent="0.2">
      <c r="A2528" s="6" t="s">
        <v>1197</v>
      </c>
      <c r="C2528" s="100">
        <v>203.7</v>
      </c>
    </row>
    <row r="2529" spans="1:4" outlineLevel="1" x14ac:dyDescent="0.2">
      <c r="A2529" s="6" t="s">
        <v>1198</v>
      </c>
      <c r="C2529" s="100">
        <v>727.5</v>
      </c>
    </row>
    <row r="2530" spans="1:4" outlineLevel="1" x14ac:dyDescent="0.2">
      <c r="A2530" s="6" t="s">
        <v>1199</v>
      </c>
      <c r="C2530" s="100">
        <v>174.6</v>
      </c>
    </row>
    <row r="2531" spans="1:4" outlineLevel="1" x14ac:dyDescent="0.2">
      <c r="A2531" s="6" t="s">
        <v>1200</v>
      </c>
      <c r="C2531" s="100">
        <v>261.89999999999998</v>
      </c>
    </row>
    <row r="2532" spans="1:4" outlineLevel="1" x14ac:dyDescent="0.2">
      <c r="A2532" s="6" t="s">
        <v>1201</v>
      </c>
      <c r="C2532" s="100">
        <v>611.1</v>
      </c>
    </row>
    <row r="2533" spans="1:4" outlineLevel="1" x14ac:dyDescent="0.2">
      <c r="A2533" s="6" t="s">
        <v>1202</v>
      </c>
      <c r="C2533" s="100">
        <v>232.8</v>
      </c>
    </row>
    <row r="2534" spans="1:4" outlineLevel="1" x14ac:dyDescent="0.2">
      <c r="A2534" s="6" t="s">
        <v>1203</v>
      </c>
      <c r="C2534" s="100">
        <v>232.8</v>
      </c>
    </row>
    <row r="2535" spans="1:4" outlineLevel="1" x14ac:dyDescent="0.2">
      <c r="A2535" s="6" t="s">
        <v>1204</v>
      </c>
      <c r="C2535" s="100">
        <v>494.7</v>
      </c>
    </row>
    <row r="2536" spans="1:4" outlineLevel="1" x14ac:dyDescent="0.2">
      <c r="A2536" s="6" t="s">
        <v>1205</v>
      </c>
      <c r="C2536" s="100">
        <v>232.8</v>
      </c>
    </row>
    <row r="2537" spans="1:4" outlineLevel="1" x14ac:dyDescent="0.2">
      <c r="A2537" s="6" t="s">
        <v>1206</v>
      </c>
      <c r="C2537" s="100">
        <v>232.8</v>
      </c>
    </row>
    <row r="2538" spans="1:4" outlineLevel="1" x14ac:dyDescent="0.2">
      <c r="A2538" s="6" t="s">
        <v>1207</v>
      </c>
      <c r="C2538" s="100">
        <v>232.8</v>
      </c>
    </row>
    <row r="2539" spans="1:4" outlineLevel="1" x14ac:dyDescent="0.2">
      <c r="A2539" s="6" t="s">
        <v>1208</v>
      </c>
      <c r="C2539" s="100">
        <v>232.8</v>
      </c>
    </row>
    <row r="2541" spans="1:4" x14ac:dyDescent="0.2">
      <c r="B2541" s="100">
        <f>+COUNT(B2421:B2539)</f>
        <v>0</v>
      </c>
      <c r="C2541" s="100">
        <f>+COUNT(C2421:C2539)</f>
        <v>119</v>
      </c>
      <c r="D2541" s="6">
        <v>119</v>
      </c>
    </row>
    <row r="2543" spans="1:4" x14ac:dyDescent="0.2">
      <c r="A2543" s="6" t="s">
        <v>214</v>
      </c>
    </row>
    <row r="2545" spans="1:3" outlineLevel="1" x14ac:dyDescent="0.2">
      <c r="A2545" s="6" t="s">
        <v>1091</v>
      </c>
      <c r="C2545" s="100">
        <v>21.78</v>
      </c>
    </row>
    <row r="2546" spans="1:3" outlineLevel="1" x14ac:dyDescent="0.2">
      <c r="A2546" s="6" t="s">
        <v>1094</v>
      </c>
      <c r="C2546" s="100">
        <v>21.78</v>
      </c>
    </row>
    <row r="2547" spans="1:3" outlineLevel="1" x14ac:dyDescent="0.2">
      <c r="A2547" s="6" t="s">
        <v>1095</v>
      </c>
      <c r="C2547" s="100">
        <v>21.78</v>
      </c>
    </row>
    <row r="2548" spans="1:3" outlineLevel="1" x14ac:dyDescent="0.2">
      <c r="A2548" s="6" t="s">
        <v>1097</v>
      </c>
      <c r="C2548" s="100">
        <v>1914.75</v>
      </c>
    </row>
    <row r="2549" spans="1:3" outlineLevel="1" x14ac:dyDescent="0.2">
      <c r="A2549" s="6" t="s">
        <v>1098</v>
      </c>
      <c r="C2549" s="100">
        <v>2505.79</v>
      </c>
    </row>
    <row r="2550" spans="1:3" outlineLevel="1" x14ac:dyDescent="0.2">
      <c r="A2550" s="6" t="s">
        <v>1099</v>
      </c>
      <c r="C2550" s="100">
        <v>312.89</v>
      </c>
    </row>
    <row r="2551" spans="1:3" outlineLevel="1" x14ac:dyDescent="0.2">
      <c r="A2551" s="6" t="s">
        <v>1100</v>
      </c>
      <c r="C2551" s="100">
        <v>7447.9</v>
      </c>
    </row>
    <row r="2552" spans="1:3" outlineLevel="1" x14ac:dyDescent="0.2">
      <c r="A2552" s="6" t="s">
        <v>1101</v>
      </c>
      <c r="C2552" s="100">
        <v>5702.82</v>
      </c>
    </row>
    <row r="2553" spans="1:3" outlineLevel="1" x14ac:dyDescent="0.2">
      <c r="A2553" s="6" t="s">
        <v>1102</v>
      </c>
      <c r="C2553" s="100">
        <v>4056.45</v>
      </c>
    </row>
    <row r="2554" spans="1:3" outlineLevel="1" x14ac:dyDescent="0.2">
      <c r="A2554" s="6" t="s">
        <v>1103</v>
      </c>
      <c r="C2554" s="100">
        <v>7059.14</v>
      </c>
    </row>
    <row r="2555" spans="1:3" outlineLevel="1" x14ac:dyDescent="0.2">
      <c r="A2555" s="6" t="s">
        <v>1104</v>
      </c>
      <c r="C2555" s="100">
        <v>1503.59</v>
      </c>
    </row>
    <row r="2556" spans="1:3" outlineLevel="1" x14ac:dyDescent="0.2">
      <c r="A2556" s="6" t="s">
        <v>1105</v>
      </c>
      <c r="C2556" s="100">
        <v>7877.22</v>
      </c>
    </row>
    <row r="2557" spans="1:3" outlineLevel="1" x14ac:dyDescent="0.2">
      <c r="A2557" s="6" t="s">
        <v>1106</v>
      </c>
      <c r="C2557" s="100">
        <v>2177.39</v>
      </c>
    </row>
    <row r="2558" spans="1:3" outlineLevel="1" x14ac:dyDescent="0.2">
      <c r="A2558" s="6" t="s">
        <v>1107</v>
      </c>
      <c r="C2558" s="100">
        <v>8532.06</v>
      </c>
    </row>
    <row r="2559" spans="1:3" outlineLevel="1" x14ac:dyDescent="0.2">
      <c r="A2559" s="6" t="s">
        <v>1120</v>
      </c>
      <c r="C2559" s="100">
        <v>21.78</v>
      </c>
    </row>
    <row r="2560" spans="1:3" outlineLevel="1" x14ac:dyDescent="0.2">
      <c r="A2560" s="6" t="s">
        <v>1121</v>
      </c>
      <c r="C2560" s="100">
        <v>21.78</v>
      </c>
    </row>
    <row r="2561" spans="1:3" outlineLevel="1" x14ac:dyDescent="0.2">
      <c r="A2561" s="6" t="s">
        <v>1125</v>
      </c>
      <c r="C2561" s="100">
        <v>21.78</v>
      </c>
    </row>
    <row r="2562" spans="1:3" outlineLevel="1" x14ac:dyDescent="0.2">
      <c r="A2562" s="6" t="s">
        <v>1128</v>
      </c>
      <c r="C2562" s="100">
        <v>193.01</v>
      </c>
    </row>
    <row r="2563" spans="1:3" outlineLevel="1" x14ac:dyDescent="0.2">
      <c r="A2563" s="6" t="s">
        <v>1129</v>
      </c>
      <c r="C2563" s="100">
        <v>66.930000000000007</v>
      </c>
    </row>
    <row r="2564" spans="1:3" outlineLevel="1" x14ac:dyDescent="0.2">
      <c r="A2564" s="6" t="s">
        <v>1131</v>
      </c>
      <c r="C2564" s="100">
        <v>193.01</v>
      </c>
    </row>
    <row r="2565" spans="1:3" outlineLevel="1" x14ac:dyDescent="0.2">
      <c r="A2565" s="6" t="s">
        <v>1132</v>
      </c>
      <c r="C2565" s="100">
        <v>1984.83</v>
      </c>
    </row>
    <row r="2566" spans="1:3" outlineLevel="1" x14ac:dyDescent="0.2">
      <c r="A2566" s="6" t="s">
        <v>1135</v>
      </c>
      <c r="C2566" s="100">
        <v>10739.63</v>
      </c>
    </row>
    <row r="2567" spans="1:3" outlineLevel="1" x14ac:dyDescent="0.2">
      <c r="A2567" s="6" t="s">
        <v>1136</v>
      </c>
      <c r="C2567" s="100">
        <v>1984.83</v>
      </c>
    </row>
    <row r="2568" spans="1:3" outlineLevel="1" x14ac:dyDescent="0.2">
      <c r="A2568" s="6" t="s">
        <v>1137</v>
      </c>
      <c r="C2568" s="100">
        <v>2048.0100000000002</v>
      </c>
    </row>
    <row r="2569" spans="1:3" outlineLevel="1" x14ac:dyDescent="0.2">
      <c r="A2569" s="6" t="s">
        <v>1138</v>
      </c>
      <c r="C2569" s="100">
        <v>10739.63</v>
      </c>
    </row>
    <row r="2570" spans="1:3" outlineLevel="1" x14ac:dyDescent="0.2">
      <c r="A2570" s="6" t="s">
        <v>1141</v>
      </c>
      <c r="C2570" s="100">
        <v>1449.65</v>
      </c>
    </row>
    <row r="2571" spans="1:3" outlineLevel="1" x14ac:dyDescent="0.2">
      <c r="A2571" s="6" t="s">
        <v>1148</v>
      </c>
      <c r="C2571" s="100">
        <v>2137.1</v>
      </c>
    </row>
    <row r="2572" spans="1:3" outlineLevel="1" x14ac:dyDescent="0.2">
      <c r="A2572" s="6" t="s">
        <v>1149</v>
      </c>
      <c r="C2572" s="100">
        <v>2137.1</v>
      </c>
    </row>
    <row r="2573" spans="1:3" outlineLevel="1" x14ac:dyDescent="0.2">
      <c r="A2573" s="6" t="s">
        <v>1150</v>
      </c>
      <c r="C2573" s="100">
        <v>193.01</v>
      </c>
    </row>
    <row r="2574" spans="1:3" outlineLevel="1" x14ac:dyDescent="0.2">
      <c r="A2574" s="6" t="s">
        <v>1151</v>
      </c>
      <c r="C2574" s="100">
        <v>2137.1</v>
      </c>
    </row>
    <row r="2575" spans="1:3" outlineLevel="1" x14ac:dyDescent="0.2">
      <c r="A2575" s="6" t="s">
        <v>1154</v>
      </c>
      <c r="C2575" s="100">
        <v>2137.1</v>
      </c>
    </row>
    <row r="2576" spans="1:3" outlineLevel="1" x14ac:dyDescent="0.2">
      <c r="A2576" s="6" t="s">
        <v>1156</v>
      </c>
      <c r="C2576" s="100">
        <v>2137.1</v>
      </c>
    </row>
    <row r="2577" spans="1:3" outlineLevel="1" x14ac:dyDescent="0.2">
      <c r="A2577" s="6" t="s">
        <v>1162</v>
      </c>
      <c r="C2577" s="100">
        <v>2177.39</v>
      </c>
    </row>
    <row r="2578" spans="1:3" outlineLevel="1" x14ac:dyDescent="0.2">
      <c r="A2578" s="6" t="s">
        <v>1163</v>
      </c>
      <c r="C2578" s="100">
        <v>2137.1</v>
      </c>
    </row>
    <row r="2579" spans="1:3" outlineLevel="1" x14ac:dyDescent="0.2">
      <c r="A2579" s="6" t="s">
        <v>1166</v>
      </c>
      <c r="C2579" s="100">
        <v>2137.1</v>
      </c>
    </row>
    <row r="2580" spans="1:3" outlineLevel="1" x14ac:dyDescent="0.2">
      <c r="A2580" s="6" t="s">
        <v>1169</v>
      </c>
      <c r="C2580" s="100">
        <v>193.01</v>
      </c>
    </row>
    <row r="2581" spans="1:3" outlineLevel="1" x14ac:dyDescent="0.2">
      <c r="A2581" s="6" t="s">
        <v>1174</v>
      </c>
      <c r="C2581" s="100">
        <v>2505.79</v>
      </c>
    </row>
    <row r="2582" spans="1:3" outlineLevel="1" x14ac:dyDescent="0.2">
      <c r="A2582" s="6" t="s">
        <v>1176</v>
      </c>
      <c r="C2582" s="100">
        <v>21.78</v>
      </c>
    </row>
    <row r="2583" spans="1:3" outlineLevel="1" x14ac:dyDescent="0.2">
      <c r="A2583" s="6" t="s">
        <v>1177</v>
      </c>
      <c r="C2583" s="100">
        <v>1742.56</v>
      </c>
    </row>
    <row r="2584" spans="1:3" outlineLevel="1" x14ac:dyDescent="0.2">
      <c r="A2584" s="6" t="s">
        <v>1178</v>
      </c>
      <c r="C2584" s="100">
        <v>7903.98</v>
      </c>
    </row>
    <row r="2585" spans="1:3" outlineLevel="1" x14ac:dyDescent="0.2">
      <c r="A2585" s="6" t="s">
        <v>1179</v>
      </c>
      <c r="C2585" s="100">
        <v>10739.63</v>
      </c>
    </row>
    <row r="2586" spans="1:3" outlineLevel="1" x14ac:dyDescent="0.2">
      <c r="A2586" s="6" t="s">
        <v>1181</v>
      </c>
      <c r="C2586" s="100">
        <v>1449.65</v>
      </c>
    </row>
    <row r="2587" spans="1:3" outlineLevel="1" x14ac:dyDescent="0.2">
      <c r="A2587" s="6" t="s">
        <v>1182</v>
      </c>
      <c r="C2587" s="100">
        <v>317.73</v>
      </c>
    </row>
    <row r="2588" spans="1:3" outlineLevel="1" x14ac:dyDescent="0.2">
      <c r="A2588" s="6" t="s">
        <v>1184</v>
      </c>
      <c r="C2588" s="100">
        <v>2177.39</v>
      </c>
    </row>
    <row r="2589" spans="1:3" outlineLevel="1" x14ac:dyDescent="0.2">
      <c r="A2589" s="6" t="s">
        <v>1185</v>
      </c>
      <c r="C2589" s="100">
        <v>1657.19</v>
      </c>
    </row>
    <row r="2590" spans="1:3" outlineLevel="1" x14ac:dyDescent="0.2">
      <c r="A2590" s="6" t="s">
        <v>1189</v>
      </c>
      <c r="C2590" s="100">
        <v>2137.1</v>
      </c>
    </row>
    <row r="2591" spans="1:3" outlineLevel="1" x14ac:dyDescent="0.2">
      <c r="A2591" s="6" t="s">
        <v>1191</v>
      </c>
      <c r="C2591" s="100">
        <v>3096.39</v>
      </c>
    </row>
    <row r="2592" spans="1:3" outlineLevel="1" x14ac:dyDescent="0.2">
      <c r="A2592" s="6" t="s">
        <v>1192</v>
      </c>
      <c r="C2592" s="100">
        <v>10739.63</v>
      </c>
    </row>
    <row r="2593" spans="1:3" outlineLevel="1" x14ac:dyDescent="0.2">
      <c r="A2593" s="6" t="s">
        <v>1193</v>
      </c>
      <c r="C2593" s="100">
        <v>10739.63</v>
      </c>
    </row>
    <row r="2594" spans="1:3" outlineLevel="1" x14ac:dyDescent="0.2">
      <c r="A2594" s="6" t="s">
        <v>1195</v>
      </c>
      <c r="C2594" s="100">
        <v>70.3</v>
      </c>
    </row>
    <row r="2595" spans="1:3" outlineLevel="1" x14ac:dyDescent="0.2">
      <c r="A2595" s="6" t="s">
        <v>1196</v>
      </c>
      <c r="C2595" s="100">
        <v>193.01</v>
      </c>
    </row>
    <row r="2596" spans="1:3" outlineLevel="1" x14ac:dyDescent="0.2">
      <c r="A2596" s="6" t="s">
        <v>1197</v>
      </c>
      <c r="C2596" s="100">
        <v>66.930000000000007</v>
      </c>
    </row>
    <row r="2597" spans="1:3" outlineLevel="1" x14ac:dyDescent="0.2">
      <c r="A2597" s="6" t="s">
        <v>1198</v>
      </c>
      <c r="C2597" s="100">
        <v>9606.74</v>
      </c>
    </row>
    <row r="2598" spans="1:3" outlineLevel="1" x14ac:dyDescent="0.2">
      <c r="A2598" s="6" t="s">
        <v>1199</v>
      </c>
      <c r="C2598" s="100">
        <v>1914.75</v>
      </c>
    </row>
    <row r="2599" spans="1:3" outlineLevel="1" x14ac:dyDescent="0.2">
      <c r="A2599" s="6" t="s">
        <v>1200</v>
      </c>
      <c r="C2599" s="100">
        <v>2177.39</v>
      </c>
    </row>
    <row r="2600" spans="1:3" outlineLevel="1" x14ac:dyDescent="0.2">
      <c r="A2600" s="6" t="s">
        <v>1201</v>
      </c>
      <c r="C2600" s="100">
        <v>10739.63</v>
      </c>
    </row>
    <row r="2601" spans="1:3" outlineLevel="1" x14ac:dyDescent="0.2">
      <c r="A2601" s="6" t="s">
        <v>1202</v>
      </c>
      <c r="C2601" s="100">
        <v>3096.39</v>
      </c>
    </row>
    <row r="2602" spans="1:3" outlineLevel="1" x14ac:dyDescent="0.2">
      <c r="A2602" s="6" t="s">
        <v>1203</v>
      </c>
      <c r="C2602" s="100">
        <v>2505.79</v>
      </c>
    </row>
    <row r="2603" spans="1:3" outlineLevel="1" x14ac:dyDescent="0.2">
      <c r="A2603" s="6" t="s">
        <v>1204</v>
      </c>
      <c r="C2603" s="100">
        <v>1449.65</v>
      </c>
    </row>
    <row r="2604" spans="1:3" outlineLevel="1" x14ac:dyDescent="0.2">
      <c r="A2604" s="6" t="s">
        <v>1205</v>
      </c>
      <c r="C2604" s="100">
        <v>3096.39</v>
      </c>
    </row>
    <row r="2605" spans="1:3" outlineLevel="1" x14ac:dyDescent="0.2">
      <c r="A2605" s="6" t="s">
        <v>1206</v>
      </c>
      <c r="C2605" s="100">
        <v>3096.39</v>
      </c>
    </row>
    <row r="2606" spans="1:3" outlineLevel="1" x14ac:dyDescent="0.2">
      <c r="A2606" s="6" t="s">
        <v>1207</v>
      </c>
      <c r="C2606" s="100">
        <v>3096.39</v>
      </c>
    </row>
    <row r="2607" spans="1:3" outlineLevel="1" x14ac:dyDescent="0.2">
      <c r="A2607" s="6" t="s">
        <v>1208</v>
      </c>
      <c r="C2607" s="100">
        <v>3096.39</v>
      </c>
    </row>
    <row r="2609" spans="1:4" x14ac:dyDescent="0.2">
      <c r="B2609" s="100">
        <f>+COUNT(B2545:B2607)</f>
        <v>0</v>
      </c>
      <c r="C2609" s="100">
        <f>+COUNT(C2545:C2607)</f>
        <v>63</v>
      </c>
      <c r="D2609" s="6">
        <v>63</v>
      </c>
    </row>
    <row r="2611" spans="1:4" x14ac:dyDescent="0.2">
      <c r="A2611" s="6" t="s">
        <v>215</v>
      </c>
    </row>
    <row r="2613" spans="1:4" outlineLevel="1" x14ac:dyDescent="0.2">
      <c r="A2613" s="6" t="s">
        <v>1099</v>
      </c>
      <c r="C2613" s="100">
        <v>17.45</v>
      </c>
    </row>
    <row r="2614" spans="1:4" outlineLevel="1" x14ac:dyDescent="0.2">
      <c r="A2614" s="6" t="s">
        <v>1100</v>
      </c>
      <c r="C2614" s="100">
        <v>335.51</v>
      </c>
    </row>
    <row r="2615" spans="1:4" outlineLevel="1" x14ac:dyDescent="0.2">
      <c r="A2615" s="6" t="s">
        <v>1101</v>
      </c>
      <c r="C2615" s="100">
        <v>288.52999999999997</v>
      </c>
    </row>
    <row r="2616" spans="1:4" outlineLevel="1" x14ac:dyDescent="0.2">
      <c r="A2616" s="6" t="s">
        <v>1102</v>
      </c>
      <c r="C2616" s="100">
        <v>12.4</v>
      </c>
    </row>
    <row r="2617" spans="1:4" outlineLevel="1" x14ac:dyDescent="0.2">
      <c r="A2617" s="6" t="s">
        <v>1128</v>
      </c>
      <c r="C2617" s="100">
        <v>16.489999999999998</v>
      </c>
    </row>
    <row r="2618" spans="1:4" outlineLevel="1" x14ac:dyDescent="0.2">
      <c r="A2618" s="6" t="s">
        <v>1131</v>
      </c>
      <c r="C2618" s="100">
        <v>16.489999999999998</v>
      </c>
    </row>
    <row r="2619" spans="1:4" outlineLevel="1" x14ac:dyDescent="0.2">
      <c r="A2619" s="6" t="s">
        <v>1150</v>
      </c>
      <c r="C2619" s="100">
        <v>16.489999999999998</v>
      </c>
    </row>
    <row r="2620" spans="1:4" outlineLevel="1" x14ac:dyDescent="0.2">
      <c r="A2620" s="6" t="s">
        <v>1169</v>
      </c>
      <c r="C2620" s="100">
        <v>16.489999999999998</v>
      </c>
    </row>
    <row r="2621" spans="1:4" outlineLevel="1" x14ac:dyDescent="0.2">
      <c r="A2621" s="6" t="s">
        <v>1198</v>
      </c>
      <c r="C2621" s="100">
        <v>-3.08</v>
      </c>
    </row>
    <row r="2623" spans="1:4" x14ac:dyDescent="0.2">
      <c r="B2623" s="100">
        <f>+COUNT(B2613:B2621)</f>
        <v>0</v>
      </c>
      <c r="C2623" s="100">
        <f>+COUNT(C2613:C2621)</f>
        <v>9</v>
      </c>
      <c r="D2623" s="6">
        <v>9</v>
      </c>
    </row>
    <row r="2625" spans="1:3" x14ac:dyDescent="0.2">
      <c r="A2625" s="6" t="s">
        <v>216</v>
      </c>
    </row>
    <row r="2627" spans="1:3" outlineLevel="1" x14ac:dyDescent="0.2">
      <c r="A2627" s="6" t="s">
        <v>1209</v>
      </c>
      <c r="C2627" s="100">
        <v>15750</v>
      </c>
    </row>
    <row r="2628" spans="1:3" outlineLevel="1" x14ac:dyDescent="0.2">
      <c r="A2628" s="6" t="s">
        <v>1210</v>
      </c>
      <c r="C2628" s="100">
        <v>45</v>
      </c>
    </row>
    <row r="2629" spans="1:3" outlineLevel="1" x14ac:dyDescent="0.2">
      <c r="A2629" s="6" t="s">
        <v>1211</v>
      </c>
      <c r="C2629" s="100">
        <v>270</v>
      </c>
    </row>
    <row r="2630" spans="1:3" outlineLevel="1" x14ac:dyDescent="0.2">
      <c r="A2630" s="6" t="s">
        <v>1212</v>
      </c>
      <c r="B2630" s="100">
        <v>135</v>
      </c>
    </row>
    <row r="2631" spans="1:3" outlineLevel="1" x14ac:dyDescent="0.2">
      <c r="A2631" s="6" t="s">
        <v>1213</v>
      </c>
      <c r="B2631" s="100">
        <v>1755</v>
      </c>
    </row>
    <row r="2632" spans="1:3" outlineLevel="1" x14ac:dyDescent="0.2">
      <c r="A2632" s="6" t="s">
        <v>1214</v>
      </c>
      <c r="B2632" s="100">
        <v>90</v>
      </c>
    </row>
    <row r="2633" spans="1:3" outlineLevel="1" x14ac:dyDescent="0.2">
      <c r="A2633" s="6" t="s">
        <v>1215</v>
      </c>
      <c r="B2633" s="100">
        <v>18</v>
      </c>
    </row>
    <row r="2634" spans="1:3" outlineLevel="1" x14ac:dyDescent="0.2">
      <c r="A2634" s="6" t="s">
        <v>1216</v>
      </c>
      <c r="C2634" s="100">
        <v>1755</v>
      </c>
    </row>
    <row r="2635" spans="1:3" outlineLevel="1" x14ac:dyDescent="0.2">
      <c r="A2635" s="6" t="s">
        <v>1217</v>
      </c>
      <c r="C2635" s="100">
        <v>90</v>
      </c>
    </row>
    <row r="2636" spans="1:3" outlineLevel="1" x14ac:dyDescent="0.2">
      <c r="A2636" s="6" t="s">
        <v>1218</v>
      </c>
      <c r="C2636" s="100">
        <v>18</v>
      </c>
    </row>
    <row r="2637" spans="1:3" outlineLevel="1" x14ac:dyDescent="0.2">
      <c r="A2637" s="6" t="s">
        <v>1219</v>
      </c>
      <c r="C2637" s="100">
        <v>18</v>
      </c>
    </row>
    <row r="2638" spans="1:3" outlineLevel="1" x14ac:dyDescent="0.2">
      <c r="A2638" s="6" t="s">
        <v>1220</v>
      </c>
      <c r="C2638" s="100">
        <v>90</v>
      </c>
    </row>
    <row r="2639" spans="1:3" outlineLevel="1" x14ac:dyDescent="0.2">
      <c r="A2639" s="6" t="s">
        <v>1221</v>
      </c>
      <c r="C2639" s="100">
        <v>135</v>
      </c>
    </row>
    <row r="2640" spans="1:3" outlineLevel="1" x14ac:dyDescent="0.2">
      <c r="A2640" s="6" t="s">
        <v>1222</v>
      </c>
      <c r="C2640" s="100">
        <v>1755</v>
      </c>
    </row>
    <row r="2641" spans="1:3" outlineLevel="1" x14ac:dyDescent="0.2">
      <c r="A2641" s="6" t="s">
        <v>1223</v>
      </c>
      <c r="C2641" s="100">
        <v>180</v>
      </c>
    </row>
    <row r="2642" spans="1:3" outlineLevel="1" x14ac:dyDescent="0.2">
      <c r="A2642" s="6" t="s">
        <v>1224</v>
      </c>
      <c r="C2642" s="100">
        <v>180</v>
      </c>
    </row>
    <row r="2643" spans="1:3" outlineLevel="1" x14ac:dyDescent="0.2">
      <c r="A2643" s="6" t="s">
        <v>1225</v>
      </c>
      <c r="C2643" s="100">
        <v>180</v>
      </c>
    </row>
    <row r="2644" spans="1:3" outlineLevel="1" x14ac:dyDescent="0.2">
      <c r="A2644" s="6" t="s">
        <v>1226</v>
      </c>
      <c r="C2644" s="100">
        <v>180</v>
      </c>
    </row>
    <row r="2645" spans="1:3" outlineLevel="1" x14ac:dyDescent="0.2">
      <c r="A2645" s="6" t="s">
        <v>1227</v>
      </c>
      <c r="C2645" s="100">
        <v>180</v>
      </c>
    </row>
    <row r="2646" spans="1:3" outlineLevel="1" x14ac:dyDescent="0.2">
      <c r="A2646" s="6" t="s">
        <v>1228</v>
      </c>
      <c r="C2646" s="100">
        <v>180</v>
      </c>
    </row>
    <row r="2647" spans="1:3" outlineLevel="1" x14ac:dyDescent="0.2">
      <c r="A2647" s="6" t="s">
        <v>1229</v>
      </c>
      <c r="C2647" s="100">
        <v>180</v>
      </c>
    </row>
    <row r="2648" spans="1:3" outlineLevel="1" x14ac:dyDescent="0.2">
      <c r="A2648" s="6" t="s">
        <v>1230</v>
      </c>
      <c r="C2648" s="100">
        <v>180</v>
      </c>
    </row>
    <row r="2649" spans="1:3" outlineLevel="1" x14ac:dyDescent="0.2">
      <c r="A2649" s="6" t="s">
        <v>1231</v>
      </c>
      <c r="C2649" s="100">
        <v>450</v>
      </c>
    </row>
    <row r="2650" spans="1:3" outlineLevel="1" x14ac:dyDescent="0.2">
      <c r="A2650" s="6" t="s">
        <v>1232</v>
      </c>
      <c r="C2650" s="100">
        <v>81</v>
      </c>
    </row>
    <row r="2651" spans="1:3" outlineLevel="1" x14ac:dyDescent="0.2">
      <c r="A2651" s="6" t="s">
        <v>1233</v>
      </c>
      <c r="B2651" s="100">
        <v>81</v>
      </c>
    </row>
    <row r="2652" spans="1:3" outlineLevel="1" x14ac:dyDescent="0.2">
      <c r="A2652" s="6" t="s">
        <v>1234</v>
      </c>
      <c r="C2652" s="100">
        <v>90</v>
      </c>
    </row>
    <row r="2653" spans="1:3" outlineLevel="1" x14ac:dyDescent="0.2">
      <c r="A2653" s="6" t="s">
        <v>1235</v>
      </c>
      <c r="C2653" s="100">
        <v>90</v>
      </c>
    </row>
    <row r="2654" spans="1:3" outlineLevel="1" x14ac:dyDescent="0.2">
      <c r="A2654" s="6" t="s">
        <v>1236</v>
      </c>
      <c r="C2654" s="100">
        <v>180</v>
      </c>
    </row>
    <row r="2655" spans="1:3" outlineLevel="1" x14ac:dyDescent="0.2">
      <c r="A2655" s="6" t="s">
        <v>1237</v>
      </c>
      <c r="C2655" s="100">
        <v>180</v>
      </c>
    </row>
    <row r="2656" spans="1:3" outlineLevel="1" x14ac:dyDescent="0.2">
      <c r="A2656" s="6" t="s">
        <v>1238</v>
      </c>
      <c r="C2656" s="100">
        <v>261</v>
      </c>
    </row>
    <row r="2657" spans="1:3" outlineLevel="1" x14ac:dyDescent="0.2">
      <c r="A2657" s="6" t="s">
        <v>1239</v>
      </c>
      <c r="C2657" s="100">
        <v>261</v>
      </c>
    </row>
    <row r="2658" spans="1:3" outlineLevel="1" x14ac:dyDescent="0.2">
      <c r="A2658" s="6" t="s">
        <v>1240</v>
      </c>
      <c r="C2658" s="100">
        <v>135</v>
      </c>
    </row>
    <row r="2659" spans="1:3" outlineLevel="1" x14ac:dyDescent="0.2">
      <c r="A2659" s="6" t="s">
        <v>1241</v>
      </c>
      <c r="C2659" s="100">
        <v>180</v>
      </c>
    </row>
    <row r="2660" spans="1:3" outlineLevel="1" x14ac:dyDescent="0.2">
      <c r="A2660" s="6" t="s">
        <v>1242</v>
      </c>
      <c r="C2660" s="100">
        <v>180</v>
      </c>
    </row>
    <row r="2661" spans="1:3" outlineLevel="1" x14ac:dyDescent="0.2">
      <c r="A2661" s="6" t="s">
        <v>1243</v>
      </c>
      <c r="C2661" s="100">
        <v>180</v>
      </c>
    </row>
    <row r="2662" spans="1:3" outlineLevel="1" x14ac:dyDescent="0.2">
      <c r="A2662" s="6" t="s">
        <v>1244</v>
      </c>
      <c r="C2662" s="100">
        <v>180</v>
      </c>
    </row>
    <row r="2663" spans="1:3" outlineLevel="1" x14ac:dyDescent="0.2">
      <c r="A2663" s="6" t="s">
        <v>1245</v>
      </c>
      <c r="C2663" s="100">
        <v>360</v>
      </c>
    </row>
    <row r="2664" spans="1:3" outlineLevel="1" x14ac:dyDescent="0.2">
      <c r="A2664" s="6" t="s">
        <v>1246</v>
      </c>
      <c r="C2664" s="100">
        <v>225</v>
      </c>
    </row>
    <row r="2665" spans="1:3" outlineLevel="1" x14ac:dyDescent="0.2">
      <c r="A2665" s="6" t="s">
        <v>1247</v>
      </c>
      <c r="C2665" s="100">
        <v>180</v>
      </c>
    </row>
    <row r="2666" spans="1:3" outlineLevel="1" x14ac:dyDescent="0.2">
      <c r="A2666" s="6" t="s">
        <v>1248</v>
      </c>
      <c r="C2666" s="100">
        <v>180</v>
      </c>
    </row>
    <row r="2667" spans="1:3" outlineLevel="1" x14ac:dyDescent="0.2">
      <c r="A2667" s="6" t="s">
        <v>1249</v>
      </c>
      <c r="C2667" s="100">
        <v>540</v>
      </c>
    </row>
    <row r="2668" spans="1:3" outlineLevel="1" x14ac:dyDescent="0.2">
      <c r="A2668" s="6" t="s">
        <v>1250</v>
      </c>
      <c r="C2668" s="100">
        <v>90</v>
      </c>
    </row>
    <row r="2669" spans="1:3" outlineLevel="1" x14ac:dyDescent="0.2">
      <c r="A2669" s="6" t="s">
        <v>1251</v>
      </c>
      <c r="B2669" s="100">
        <v>90</v>
      </c>
    </row>
    <row r="2670" spans="1:3" outlineLevel="1" x14ac:dyDescent="0.2">
      <c r="A2670" s="6" t="s">
        <v>1252</v>
      </c>
      <c r="C2670" s="100">
        <v>90</v>
      </c>
    </row>
    <row r="2671" spans="1:3" outlineLevel="1" x14ac:dyDescent="0.2">
      <c r="A2671" s="6" t="s">
        <v>1253</v>
      </c>
      <c r="C2671" s="100">
        <v>720</v>
      </c>
    </row>
    <row r="2672" spans="1:3" outlineLevel="1" x14ac:dyDescent="0.2">
      <c r="A2672" s="6" t="s">
        <v>1254</v>
      </c>
      <c r="C2672" s="100">
        <v>81</v>
      </c>
    </row>
    <row r="2673" spans="1:3" outlineLevel="1" x14ac:dyDescent="0.2">
      <c r="A2673" s="6" t="s">
        <v>1255</v>
      </c>
      <c r="C2673" s="100">
        <v>15750</v>
      </c>
    </row>
    <row r="2674" spans="1:3" outlineLevel="1" x14ac:dyDescent="0.2">
      <c r="A2674" s="6" t="s">
        <v>1256</v>
      </c>
      <c r="C2674" s="100">
        <v>15750</v>
      </c>
    </row>
    <row r="2675" spans="1:3" outlineLevel="1" x14ac:dyDescent="0.2">
      <c r="A2675" s="6" t="s">
        <v>1257</v>
      </c>
      <c r="C2675" s="100">
        <v>180</v>
      </c>
    </row>
    <row r="2676" spans="1:3" outlineLevel="1" x14ac:dyDescent="0.2">
      <c r="A2676" s="6" t="s">
        <v>1258</v>
      </c>
      <c r="C2676" s="100">
        <v>855</v>
      </c>
    </row>
    <row r="2677" spans="1:3" outlineLevel="1" x14ac:dyDescent="0.2">
      <c r="A2677" s="6" t="s">
        <v>1259</v>
      </c>
      <c r="C2677" s="100">
        <v>45</v>
      </c>
    </row>
    <row r="2678" spans="1:3" outlineLevel="1" x14ac:dyDescent="0.2">
      <c r="A2678" s="6" t="s">
        <v>1260</v>
      </c>
      <c r="C2678" s="100">
        <v>225</v>
      </c>
    </row>
    <row r="2679" spans="1:3" outlineLevel="1" x14ac:dyDescent="0.2">
      <c r="A2679" s="6" t="s">
        <v>1261</v>
      </c>
      <c r="C2679" s="100">
        <v>270</v>
      </c>
    </row>
    <row r="2680" spans="1:3" outlineLevel="1" x14ac:dyDescent="0.2">
      <c r="A2680" s="6" t="s">
        <v>1262</v>
      </c>
      <c r="C2680" s="100">
        <v>225</v>
      </c>
    </row>
    <row r="2681" spans="1:3" outlineLevel="1" x14ac:dyDescent="0.2">
      <c r="A2681" s="6" t="s">
        <v>1263</v>
      </c>
      <c r="C2681" s="100">
        <v>288</v>
      </c>
    </row>
    <row r="2682" spans="1:3" outlineLevel="1" x14ac:dyDescent="0.2">
      <c r="A2682" s="6" t="s">
        <v>1264</v>
      </c>
      <c r="C2682" s="100">
        <v>180</v>
      </c>
    </row>
    <row r="2683" spans="1:3" outlineLevel="1" x14ac:dyDescent="0.2">
      <c r="A2683" s="6" t="s">
        <v>1265</v>
      </c>
      <c r="C2683" s="100">
        <v>180</v>
      </c>
    </row>
    <row r="2684" spans="1:3" outlineLevel="1" x14ac:dyDescent="0.2">
      <c r="A2684" s="6" t="s">
        <v>1266</v>
      </c>
      <c r="C2684" s="100">
        <v>180</v>
      </c>
    </row>
    <row r="2685" spans="1:3" outlineLevel="1" x14ac:dyDescent="0.2">
      <c r="A2685" s="6" t="s">
        <v>1267</v>
      </c>
      <c r="C2685" s="100">
        <v>180</v>
      </c>
    </row>
    <row r="2686" spans="1:3" outlineLevel="1" x14ac:dyDescent="0.2">
      <c r="A2686" s="6" t="s">
        <v>1268</v>
      </c>
      <c r="C2686" s="100">
        <v>189</v>
      </c>
    </row>
    <row r="2687" spans="1:3" outlineLevel="1" x14ac:dyDescent="0.2">
      <c r="A2687" s="6" t="s">
        <v>1269</v>
      </c>
      <c r="C2687" s="100">
        <v>270</v>
      </c>
    </row>
    <row r="2688" spans="1:3" outlineLevel="1" x14ac:dyDescent="0.2">
      <c r="A2688" s="6" t="s">
        <v>1270</v>
      </c>
      <c r="C2688" s="100">
        <v>360</v>
      </c>
    </row>
    <row r="2689" spans="1:4" outlineLevel="1" x14ac:dyDescent="0.2">
      <c r="A2689" s="6" t="s">
        <v>1271</v>
      </c>
      <c r="C2689" s="100">
        <v>900</v>
      </c>
    </row>
    <row r="2690" spans="1:4" outlineLevel="1" x14ac:dyDescent="0.2">
      <c r="A2690" s="6" t="s">
        <v>1272</v>
      </c>
      <c r="C2690" s="100">
        <v>270</v>
      </c>
    </row>
    <row r="2691" spans="1:4" outlineLevel="1" x14ac:dyDescent="0.2">
      <c r="A2691" s="6" t="s">
        <v>1273</v>
      </c>
      <c r="C2691" s="100">
        <v>90</v>
      </c>
    </row>
    <row r="2692" spans="1:4" outlineLevel="1" x14ac:dyDescent="0.2">
      <c r="A2692" s="6" t="s">
        <v>1274</v>
      </c>
      <c r="C2692" s="100">
        <v>180</v>
      </c>
    </row>
    <row r="2693" spans="1:4" outlineLevel="1" x14ac:dyDescent="0.2">
      <c r="A2693" s="6" t="s">
        <v>1275</v>
      </c>
      <c r="C2693" s="100">
        <v>1440</v>
      </c>
    </row>
    <row r="2694" spans="1:4" outlineLevel="1" x14ac:dyDescent="0.2">
      <c r="A2694" s="6" t="s">
        <v>1276</v>
      </c>
      <c r="C2694" s="100">
        <v>15300</v>
      </c>
    </row>
    <row r="2695" spans="1:4" outlineLevel="1" x14ac:dyDescent="0.2">
      <c r="A2695" s="6" t="s">
        <v>1277</v>
      </c>
      <c r="C2695" s="100">
        <v>45</v>
      </c>
    </row>
    <row r="2696" spans="1:4" outlineLevel="1" x14ac:dyDescent="0.2">
      <c r="A2696" s="6" t="s">
        <v>1278</v>
      </c>
      <c r="C2696" s="100">
        <v>36</v>
      </c>
    </row>
    <row r="2698" spans="1:4" x14ac:dyDescent="0.2">
      <c r="B2698" s="100">
        <f>+COUNT(B2627:B2696)</f>
        <v>6</v>
      </c>
      <c r="C2698" s="100">
        <f>+COUNT(C2627:C2696)</f>
        <v>64</v>
      </c>
      <c r="D2698" s="160">
        <f>+C2698-B2698</f>
        <v>58</v>
      </c>
    </row>
    <row r="2700" spans="1:4" x14ac:dyDescent="0.2">
      <c r="A2700" s="6" t="s">
        <v>217</v>
      </c>
    </row>
    <row r="2702" spans="1:4" outlineLevel="1" x14ac:dyDescent="0.2">
      <c r="A2702" s="6" t="s">
        <v>1279</v>
      </c>
      <c r="B2702" s="100">
        <v>1365.61</v>
      </c>
    </row>
    <row r="2703" spans="1:4" outlineLevel="1" x14ac:dyDescent="0.2">
      <c r="A2703" s="6" t="s">
        <v>1280</v>
      </c>
      <c r="C2703" s="100">
        <v>1365.61</v>
      </c>
    </row>
    <row r="2704" spans="1:4" outlineLevel="1" x14ac:dyDescent="0.2">
      <c r="A2704" s="6" t="s">
        <v>1211</v>
      </c>
      <c r="C2704" s="100">
        <v>359.97</v>
      </c>
    </row>
    <row r="2705" spans="1:3" outlineLevel="1" x14ac:dyDescent="0.2">
      <c r="A2705" s="6" t="s">
        <v>1213</v>
      </c>
      <c r="B2705" s="100">
        <v>493.86</v>
      </c>
    </row>
    <row r="2706" spans="1:3" outlineLevel="1" x14ac:dyDescent="0.2">
      <c r="A2706" s="6" t="s">
        <v>1214</v>
      </c>
      <c r="B2706" s="100">
        <v>795.65</v>
      </c>
    </row>
    <row r="2707" spans="1:3" outlineLevel="1" x14ac:dyDescent="0.2">
      <c r="A2707" s="6" t="s">
        <v>1215</v>
      </c>
      <c r="B2707" s="100">
        <v>3603.91</v>
      </c>
    </row>
    <row r="2708" spans="1:3" outlineLevel="1" x14ac:dyDescent="0.2">
      <c r="A2708" s="6" t="s">
        <v>1281</v>
      </c>
      <c r="B2708" s="100">
        <v>348.34</v>
      </c>
    </row>
    <row r="2709" spans="1:3" outlineLevel="1" x14ac:dyDescent="0.2">
      <c r="A2709" s="6" t="s">
        <v>1282</v>
      </c>
      <c r="B2709" s="100">
        <v>2200</v>
      </c>
    </row>
    <row r="2710" spans="1:3" outlineLevel="1" x14ac:dyDescent="0.2">
      <c r="A2710" s="6" t="s">
        <v>1283</v>
      </c>
      <c r="C2710" s="100">
        <v>2200</v>
      </c>
    </row>
    <row r="2711" spans="1:3" outlineLevel="1" x14ac:dyDescent="0.2">
      <c r="A2711" s="6" t="s">
        <v>1216</v>
      </c>
      <c r="C2711" s="100">
        <v>493.86</v>
      </c>
    </row>
    <row r="2712" spans="1:3" outlineLevel="1" x14ac:dyDescent="0.2">
      <c r="A2712" s="6" t="s">
        <v>1217</v>
      </c>
      <c r="C2712" s="100">
        <v>795.65</v>
      </c>
    </row>
    <row r="2713" spans="1:3" outlineLevel="1" x14ac:dyDescent="0.2">
      <c r="A2713" s="6" t="s">
        <v>1218</v>
      </c>
      <c r="C2713" s="100">
        <v>3603.91</v>
      </c>
    </row>
    <row r="2714" spans="1:3" outlineLevel="1" x14ac:dyDescent="0.2">
      <c r="A2714" s="6" t="s">
        <v>1284</v>
      </c>
      <c r="C2714" s="100">
        <v>348.34</v>
      </c>
    </row>
    <row r="2715" spans="1:3" outlineLevel="1" x14ac:dyDescent="0.2">
      <c r="A2715" s="6" t="s">
        <v>1285</v>
      </c>
      <c r="C2715" s="100">
        <v>2200</v>
      </c>
    </row>
    <row r="2716" spans="1:3" outlineLevel="1" x14ac:dyDescent="0.2">
      <c r="A2716" s="6" t="s">
        <v>1286</v>
      </c>
      <c r="C2716" s="100">
        <v>348.34</v>
      </c>
    </row>
    <row r="2717" spans="1:3" outlineLevel="1" x14ac:dyDescent="0.2">
      <c r="A2717" s="6" t="s">
        <v>1219</v>
      </c>
      <c r="C2717" s="100">
        <v>3603.91</v>
      </c>
    </row>
    <row r="2718" spans="1:3" outlineLevel="1" x14ac:dyDescent="0.2">
      <c r="A2718" s="6" t="s">
        <v>1220</v>
      </c>
      <c r="C2718" s="100">
        <v>795.65</v>
      </c>
    </row>
    <row r="2719" spans="1:3" outlineLevel="1" x14ac:dyDescent="0.2">
      <c r="A2719" s="6" t="s">
        <v>1222</v>
      </c>
      <c r="C2719" s="100">
        <v>493.86</v>
      </c>
    </row>
    <row r="2720" spans="1:3" outlineLevel="1" x14ac:dyDescent="0.2">
      <c r="A2720" s="6" t="s">
        <v>1231</v>
      </c>
      <c r="C2720" s="100">
        <v>1721.71</v>
      </c>
    </row>
    <row r="2721" spans="1:3" outlineLevel="1" x14ac:dyDescent="0.2">
      <c r="A2721" s="6" t="s">
        <v>1287</v>
      </c>
      <c r="C2721" s="100">
        <v>1538.58</v>
      </c>
    </row>
    <row r="2722" spans="1:3" outlineLevel="1" x14ac:dyDescent="0.2">
      <c r="A2722" s="6" t="s">
        <v>1232</v>
      </c>
      <c r="C2722" s="100">
        <v>263.64</v>
      </c>
    </row>
    <row r="2723" spans="1:3" outlineLevel="1" x14ac:dyDescent="0.2">
      <c r="A2723" s="6" t="s">
        <v>1233</v>
      </c>
      <c r="B2723" s="100">
        <v>263.64</v>
      </c>
    </row>
    <row r="2724" spans="1:3" outlineLevel="1" x14ac:dyDescent="0.2">
      <c r="A2724" s="6" t="s">
        <v>1234</v>
      </c>
      <c r="C2724" s="100">
        <v>3023.75</v>
      </c>
    </row>
    <row r="2725" spans="1:3" outlineLevel="1" x14ac:dyDescent="0.2">
      <c r="A2725" s="6" t="s">
        <v>1288</v>
      </c>
      <c r="C2725" s="100">
        <v>1506.77</v>
      </c>
    </row>
    <row r="2726" spans="1:3" outlineLevel="1" x14ac:dyDescent="0.2">
      <c r="A2726" s="6" t="s">
        <v>1235</v>
      </c>
      <c r="C2726" s="100">
        <v>366.48</v>
      </c>
    </row>
    <row r="2727" spans="1:3" outlineLevel="1" x14ac:dyDescent="0.2">
      <c r="A2727" s="6" t="s">
        <v>1246</v>
      </c>
      <c r="C2727" s="100">
        <v>2759.42</v>
      </c>
    </row>
    <row r="2728" spans="1:3" outlineLevel="1" x14ac:dyDescent="0.2">
      <c r="A2728" s="6" t="s">
        <v>1247</v>
      </c>
      <c r="C2728" s="100">
        <v>1759.16</v>
      </c>
    </row>
    <row r="2729" spans="1:3" outlineLevel="1" x14ac:dyDescent="0.2">
      <c r="A2729" s="6" t="s">
        <v>1289</v>
      </c>
      <c r="C2729" s="100">
        <v>10431.65</v>
      </c>
    </row>
    <row r="2730" spans="1:3" outlineLevel="1" x14ac:dyDescent="0.2">
      <c r="A2730" s="6" t="s">
        <v>1290</v>
      </c>
      <c r="C2730" s="100">
        <v>1155</v>
      </c>
    </row>
    <row r="2731" spans="1:3" outlineLevel="1" x14ac:dyDescent="0.2">
      <c r="A2731" s="6" t="s">
        <v>1291</v>
      </c>
      <c r="C2731" s="100">
        <v>3410</v>
      </c>
    </row>
    <row r="2732" spans="1:3" outlineLevel="1" x14ac:dyDescent="0.2">
      <c r="A2732" s="6" t="s">
        <v>1248</v>
      </c>
      <c r="C2732" s="100">
        <v>594.57000000000005</v>
      </c>
    </row>
    <row r="2733" spans="1:3" outlineLevel="1" x14ac:dyDescent="0.2">
      <c r="A2733" s="6" t="s">
        <v>1249</v>
      </c>
      <c r="C2733" s="100">
        <v>159.1</v>
      </c>
    </row>
    <row r="2734" spans="1:3" outlineLevel="1" x14ac:dyDescent="0.2">
      <c r="A2734" s="6" t="s">
        <v>1253</v>
      </c>
      <c r="C2734" s="100">
        <v>5924.04</v>
      </c>
    </row>
    <row r="2735" spans="1:3" outlineLevel="1" x14ac:dyDescent="0.2">
      <c r="A2735" s="6" t="s">
        <v>1254</v>
      </c>
      <c r="C2735" s="100">
        <v>263.64</v>
      </c>
    </row>
    <row r="2736" spans="1:3" outlineLevel="1" x14ac:dyDescent="0.2">
      <c r="A2736" s="6" t="s">
        <v>1292</v>
      </c>
      <c r="C2736" s="100">
        <v>3080</v>
      </c>
    </row>
    <row r="2737" spans="1:3" outlineLevel="1" x14ac:dyDescent="0.2">
      <c r="A2737" s="6" t="s">
        <v>1257</v>
      </c>
      <c r="C2737" s="100">
        <v>654.84</v>
      </c>
    </row>
    <row r="2738" spans="1:3" outlineLevel="1" x14ac:dyDescent="0.2">
      <c r="A2738" s="6" t="s">
        <v>1258</v>
      </c>
      <c r="C2738" s="100">
        <v>4833.2299999999996</v>
      </c>
    </row>
    <row r="2739" spans="1:3" outlineLevel="1" x14ac:dyDescent="0.2">
      <c r="A2739" s="6" t="s">
        <v>1259</v>
      </c>
      <c r="C2739" s="100">
        <v>1442.3</v>
      </c>
    </row>
    <row r="2740" spans="1:3" outlineLevel="1" x14ac:dyDescent="0.2">
      <c r="A2740" s="6" t="s">
        <v>1293</v>
      </c>
      <c r="C2740" s="100">
        <v>1155</v>
      </c>
    </row>
    <row r="2741" spans="1:3" outlineLevel="1" x14ac:dyDescent="0.2">
      <c r="A2741" s="6" t="s">
        <v>1294</v>
      </c>
      <c r="C2741" s="100">
        <v>1235.8399999999999</v>
      </c>
    </row>
    <row r="2742" spans="1:3" outlineLevel="1" x14ac:dyDescent="0.2">
      <c r="A2742" s="6" t="s">
        <v>1295</v>
      </c>
      <c r="C2742" s="100">
        <v>4125</v>
      </c>
    </row>
    <row r="2743" spans="1:3" outlineLevel="1" x14ac:dyDescent="0.2">
      <c r="A2743" s="6" t="s">
        <v>1260</v>
      </c>
      <c r="C2743" s="100">
        <v>1281.21</v>
      </c>
    </row>
    <row r="2744" spans="1:3" outlineLevel="1" x14ac:dyDescent="0.2">
      <c r="A2744" s="6" t="s">
        <v>1261</v>
      </c>
      <c r="C2744" s="100">
        <v>851.21</v>
      </c>
    </row>
    <row r="2745" spans="1:3" outlineLevel="1" x14ac:dyDescent="0.2">
      <c r="A2745" s="6" t="s">
        <v>1296</v>
      </c>
      <c r="C2745" s="100">
        <v>3410</v>
      </c>
    </row>
    <row r="2746" spans="1:3" outlineLevel="1" x14ac:dyDescent="0.2">
      <c r="A2746" s="6" t="s">
        <v>1263</v>
      </c>
      <c r="C2746" s="100">
        <v>1373.72</v>
      </c>
    </row>
    <row r="2747" spans="1:3" outlineLevel="1" x14ac:dyDescent="0.2">
      <c r="A2747" s="6" t="s">
        <v>1297</v>
      </c>
      <c r="C2747" s="100">
        <v>20380.349999999999</v>
      </c>
    </row>
    <row r="2748" spans="1:3" outlineLevel="1" x14ac:dyDescent="0.2">
      <c r="A2748" s="6" t="s">
        <v>1298</v>
      </c>
      <c r="C2748" s="100">
        <v>91.7</v>
      </c>
    </row>
    <row r="2749" spans="1:3" outlineLevel="1" x14ac:dyDescent="0.2">
      <c r="A2749" s="6" t="s">
        <v>1268</v>
      </c>
      <c r="C2749" s="100">
        <v>1000.32</v>
      </c>
    </row>
    <row r="2750" spans="1:3" outlineLevel="1" x14ac:dyDescent="0.2">
      <c r="A2750" s="6" t="s">
        <v>1299</v>
      </c>
      <c r="C2750" s="100">
        <v>918.5</v>
      </c>
    </row>
    <row r="2751" spans="1:3" outlineLevel="1" x14ac:dyDescent="0.2">
      <c r="A2751" s="6" t="s">
        <v>1300</v>
      </c>
      <c r="C2751" s="100">
        <v>1235.8399999999999</v>
      </c>
    </row>
    <row r="2752" spans="1:3" outlineLevel="1" x14ac:dyDescent="0.2">
      <c r="A2752" s="6" t="s">
        <v>1270</v>
      </c>
      <c r="C2752" s="100">
        <v>5215.5200000000004</v>
      </c>
    </row>
    <row r="2753" spans="1:4" outlineLevel="1" x14ac:dyDescent="0.2">
      <c r="A2753" s="6" t="s">
        <v>1271</v>
      </c>
      <c r="C2753" s="100">
        <v>15312.64</v>
      </c>
    </row>
    <row r="2754" spans="1:4" outlineLevel="1" x14ac:dyDescent="0.2">
      <c r="A2754" s="6" t="s">
        <v>1301</v>
      </c>
      <c r="C2754" s="100">
        <v>4235</v>
      </c>
    </row>
    <row r="2755" spans="1:4" outlineLevel="1" x14ac:dyDescent="0.2">
      <c r="A2755" s="6" t="s">
        <v>1302</v>
      </c>
      <c r="C2755" s="100">
        <v>2093.6999999999998</v>
      </c>
    </row>
    <row r="2756" spans="1:4" outlineLevel="1" x14ac:dyDescent="0.2">
      <c r="A2756" s="6" t="s">
        <v>1272</v>
      </c>
      <c r="C2756" s="100">
        <v>3474.7</v>
      </c>
    </row>
    <row r="2757" spans="1:4" outlineLevel="1" x14ac:dyDescent="0.2">
      <c r="A2757" s="6" t="s">
        <v>1303</v>
      </c>
      <c r="C2757" s="100">
        <v>1492.19</v>
      </c>
    </row>
    <row r="2758" spans="1:4" outlineLevel="1" x14ac:dyDescent="0.2">
      <c r="A2758" s="6" t="s">
        <v>1304</v>
      </c>
      <c r="C2758" s="100">
        <v>495</v>
      </c>
    </row>
    <row r="2759" spans="1:4" outlineLevel="1" x14ac:dyDescent="0.2">
      <c r="A2759" s="6" t="s">
        <v>1273</v>
      </c>
      <c r="C2759" s="100">
        <v>2334.62</v>
      </c>
    </row>
    <row r="2760" spans="1:4" outlineLevel="1" x14ac:dyDescent="0.2">
      <c r="A2760" s="6" t="s">
        <v>1274</v>
      </c>
      <c r="C2760" s="100">
        <v>1263.53</v>
      </c>
    </row>
    <row r="2761" spans="1:4" outlineLevel="1" x14ac:dyDescent="0.2">
      <c r="A2761" s="6" t="s">
        <v>1305</v>
      </c>
      <c r="C2761" s="100">
        <v>1423.5</v>
      </c>
    </row>
    <row r="2762" spans="1:4" outlineLevel="1" x14ac:dyDescent="0.2">
      <c r="A2762" s="6" t="s">
        <v>1278</v>
      </c>
      <c r="C2762" s="100">
        <v>790.88</v>
      </c>
    </row>
    <row r="2764" spans="1:4" x14ac:dyDescent="0.2">
      <c r="B2764" s="100">
        <f>+COUNT(B2702:B2762)</f>
        <v>7</v>
      </c>
      <c r="C2764" s="100">
        <f>+COUNT(C2702:C2762)</f>
        <v>54</v>
      </c>
      <c r="D2764" s="160">
        <f>+C2764-B2764</f>
        <v>47</v>
      </c>
    </row>
    <row r="2766" spans="1:4" x14ac:dyDescent="0.2">
      <c r="A2766" s="6" t="s">
        <v>218</v>
      </c>
    </row>
    <row r="2768" spans="1:4" outlineLevel="1" x14ac:dyDescent="0.2">
      <c r="A2768" s="6" t="s">
        <v>1213</v>
      </c>
      <c r="B2768" s="100">
        <v>800</v>
      </c>
    </row>
    <row r="2769" spans="1:4" outlineLevel="1" x14ac:dyDescent="0.2">
      <c r="A2769" s="6" t="s">
        <v>1216</v>
      </c>
      <c r="C2769" s="100">
        <v>800</v>
      </c>
    </row>
    <row r="2770" spans="1:4" outlineLevel="1" x14ac:dyDescent="0.2">
      <c r="A2770" s="6" t="s">
        <v>1222</v>
      </c>
      <c r="C2770" s="100">
        <v>800</v>
      </c>
    </row>
    <row r="2772" spans="1:4" x14ac:dyDescent="0.2">
      <c r="B2772" s="100">
        <v>1</v>
      </c>
      <c r="C2772" s="100">
        <v>2</v>
      </c>
      <c r="D2772" s="6">
        <v>1</v>
      </c>
    </row>
    <row r="2774" spans="1:4" x14ac:dyDescent="0.2">
      <c r="A2774" s="6" t="s">
        <v>219</v>
      </c>
    </row>
    <row r="2776" spans="1:4" outlineLevel="1" x14ac:dyDescent="0.2">
      <c r="A2776" s="6" t="s">
        <v>1296</v>
      </c>
      <c r="C2776" s="100">
        <v>38.270000000000003</v>
      </c>
    </row>
    <row r="2777" spans="1:4" x14ac:dyDescent="0.2">
      <c r="C2777" s="100">
        <v>1</v>
      </c>
      <c r="D2777" s="6">
        <v>1</v>
      </c>
    </row>
    <row r="2779" spans="1:4" x14ac:dyDescent="0.2">
      <c r="A2779" s="6" t="s">
        <v>220</v>
      </c>
    </row>
    <row r="2781" spans="1:4" outlineLevel="1" x14ac:dyDescent="0.2">
      <c r="A2781" s="6" t="s">
        <v>1306</v>
      </c>
      <c r="C2781" s="100">
        <v>75</v>
      </c>
    </row>
    <row r="2782" spans="1:4" outlineLevel="1" x14ac:dyDescent="0.2">
      <c r="A2782" s="6" t="s">
        <v>1307</v>
      </c>
      <c r="C2782" s="100">
        <v>225</v>
      </c>
    </row>
    <row r="2783" spans="1:4" outlineLevel="1" x14ac:dyDescent="0.2">
      <c r="A2783" s="6" t="s">
        <v>1308</v>
      </c>
      <c r="C2783" s="100">
        <v>2400</v>
      </c>
    </row>
    <row r="2784" spans="1:4" outlineLevel="1" x14ac:dyDescent="0.2">
      <c r="A2784" s="6" t="s">
        <v>1309</v>
      </c>
      <c r="C2784" s="100">
        <v>1275</v>
      </c>
    </row>
    <row r="2785" spans="1:4" outlineLevel="1" x14ac:dyDescent="0.2">
      <c r="A2785" s="6" t="s">
        <v>1310</v>
      </c>
      <c r="C2785" s="100">
        <v>2325</v>
      </c>
    </row>
    <row r="2786" spans="1:4" outlineLevel="1" x14ac:dyDescent="0.2">
      <c r="A2786" s="6" t="s">
        <v>1311</v>
      </c>
      <c r="C2786" s="100">
        <v>1125</v>
      </c>
    </row>
    <row r="2787" spans="1:4" outlineLevel="1" x14ac:dyDescent="0.2">
      <c r="A2787" s="6" t="s">
        <v>1312</v>
      </c>
      <c r="C2787" s="100">
        <v>13425</v>
      </c>
    </row>
    <row r="2788" spans="1:4" outlineLevel="1" x14ac:dyDescent="0.2">
      <c r="A2788" s="6" t="s">
        <v>1313</v>
      </c>
      <c r="C2788" s="100">
        <v>75</v>
      </c>
    </row>
    <row r="2789" spans="1:4" outlineLevel="1" x14ac:dyDescent="0.2">
      <c r="A2789" s="6" t="s">
        <v>1314</v>
      </c>
      <c r="C2789" s="100">
        <v>13425</v>
      </c>
    </row>
    <row r="2790" spans="1:4" outlineLevel="1" x14ac:dyDescent="0.2">
      <c r="A2790" s="6" t="s">
        <v>1315</v>
      </c>
      <c r="C2790" s="100">
        <v>225</v>
      </c>
    </row>
    <row r="2791" spans="1:4" outlineLevel="1" x14ac:dyDescent="0.2">
      <c r="A2791" s="6" t="s">
        <v>1316</v>
      </c>
      <c r="C2791" s="100">
        <v>225</v>
      </c>
    </row>
    <row r="2792" spans="1:4" outlineLevel="1" x14ac:dyDescent="0.2">
      <c r="A2792" s="6" t="s">
        <v>1317</v>
      </c>
      <c r="C2792" s="100">
        <v>75</v>
      </c>
    </row>
    <row r="2793" spans="1:4" outlineLevel="1" x14ac:dyDescent="0.2">
      <c r="A2793" s="6" t="s">
        <v>1318</v>
      </c>
      <c r="C2793" s="100">
        <v>13950</v>
      </c>
    </row>
    <row r="2794" spans="1:4" outlineLevel="1" x14ac:dyDescent="0.2">
      <c r="A2794" s="6" t="s">
        <v>1319</v>
      </c>
      <c r="C2794" s="100">
        <v>13800</v>
      </c>
    </row>
    <row r="2795" spans="1:4" outlineLevel="1" x14ac:dyDescent="0.2">
      <c r="A2795" s="6" t="s">
        <v>1320</v>
      </c>
      <c r="C2795" s="100">
        <v>1650</v>
      </c>
    </row>
    <row r="2796" spans="1:4" outlineLevel="1" x14ac:dyDescent="0.2">
      <c r="A2796" s="6" t="s">
        <v>1321</v>
      </c>
      <c r="C2796" s="100">
        <v>1500</v>
      </c>
    </row>
    <row r="2797" spans="1:4" outlineLevel="1" x14ac:dyDescent="0.2">
      <c r="A2797" s="6" t="s">
        <v>1322</v>
      </c>
      <c r="C2797" s="100">
        <v>1050</v>
      </c>
    </row>
    <row r="2798" spans="1:4" outlineLevel="1" x14ac:dyDescent="0.2">
      <c r="A2798" s="6" t="s">
        <v>1323</v>
      </c>
      <c r="C2798" s="100">
        <v>1650</v>
      </c>
    </row>
    <row r="2800" spans="1:4" x14ac:dyDescent="0.2">
      <c r="C2800" s="100">
        <f>+COUNT(C2781:C2798)</f>
        <v>18</v>
      </c>
      <c r="D2800" s="6">
        <v>18</v>
      </c>
    </row>
    <row r="2802" spans="1:4" x14ac:dyDescent="0.2">
      <c r="A2802" s="6" t="s">
        <v>221</v>
      </c>
    </row>
    <row r="2804" spans="1:4" outlineLevel="1" x14ac:dyDescent="0.2">
      <c r="A2804" s="6" t="s">
        <v>1324</v>
      </c>
      <c r="C2804" s="100">
        <v>839.2</v>
      </c>
    </row>
    <row r="2805" spans="1:4" outlineLevel="1" x14ac:dyDescent="0.2">
      <c r="A2805" s="6" t="s">
        <v>1306</v>
      </c>
      <c r="C2805" s="100">
        <v>3410</v>
      </c>
    </row>
    <row r="2806" spans="1:4" outlineLevel="1" x14ac:dyDescent="0.2">
      <c r="A2806" s="6" t="s">
        <v>1325</v>
      </c>
      <c r="C2806" s="100">
        <v>2170.84</v>
      </c>
    </row>
    <row r="2807" spans="1:4" outlineLevel="1" x14ac:dyDescent="0.2">
      <c r="A2807" s="6" t="s">
        <v>1307</v>
      </c>
      <c r="C2807" s="100">
        <v>3547.08</v>
      </c>
    </row>
    <row r="2808" spans="1:4" outlineLevel="1" x14ac:dyDescent="0.2">
      <c r="A2808" s="6" t="s">
        <v>1313</v>
      </c>
      <c r="C2808" s="100">
        <v>3410</v>
      </c>
    </row>
    <row r="2809" spans="1:4" outlineLevel="1" x14ac:dyDescent="0.2">
      <c r="A2809" s="6" t="s">
        <v>1326</v>
      </c>
      <c r="C2809" s="100">
        <v>2219.8000000000002</v>
      </c>
    </row>
    <row r="2810" spans="1:4" outlineLevel="1" x14ac:dyDescent="0.2">
      <c r="A2810" s="6" t="s">
        <v>1315</v>
      </c>
      <c r="C2810" s="100">
        <v>3547.08</v>
      </c>
    </row>
    <row r="2811" spans="1:4" outlineLevel="1" x14ac:dyDescent="0.2">
      <c r="A2811" s="6" t="s">
        <v>1316</v>
      </c>
      <c r="C2811" s="100">
        <v>3573.6</v>
      </c>
    </row>
    <row r="2812" spans="1:4" outlineLevel="1" x14ac:dyDescent="0.2">
      <c r="A2812" s="6" t="s">
        <v>1317</v>
      </c>
      <c r="C2812" s="100">
        <v>2907.73</v>
      </c>
    </row>
    <row r="2813" spans="1:4" outlineLevel="1" x14ac:dyDescent="0.2">
      <c r="A2813" s="6" t="s">
        <v>1327</v>
      </c>
      <c r="C2813" s="100">
        <v>2219.8000000000002</v>
      </c>
    </row>
    <row r="2815" spans="1:4" x14ac:dyDescent="0.2">
      <c r="C2815" s="100">
        <f>+COUNT(C2804:C2813)</f>
        <v>10</v>
      </c>
      <c r="D2815" s="6">
        <v>10</v>
      </c>
    </row>
    <row r="2817" spans="1:4" x14ac:dyDescent="0.2">
      <c r="A2817" s="6" t="s">
        <v>222</v>
      </c>
    </row>
    <row r="2819" spans="1:4" outlineLevel="1" x14ac:dyDescent="0.2">
      <c r="A2819" s="6" t="s">
        <v>1328</v>
      </c>
      <c r="C2819" s="100">
        <v>1100</v>
      </c>
    </row>
    <row r="2821" spans="1:4" x14ac:dyDescent="0.2">
      <c r="C2821" s="100">
        <v>1</v>
      </c>
      <c r="D2821" s="6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8"/>
  <sheetViews>
    <sheetView topLeftCell="A19" workbookViewId="0">
      <selection activeCell="G45" sqref="G45"/>
    </sheetView>
  </sheetViews>
  <sheetFormatPr baseColWidth="10" defaultRowHeight="11.25" x14ac:dyDescent="0.2"/>
  <cols>
    <col min="1" max="1" width="2.7109375" style="6" bestFit="1" customWidth="1"/>
    <col min="2" max="2" width="43.28515625" style="6" bestFit="1" customWidth="1"/>
    <col min="3" max="3" width="9.85546875" style="6" bestFit="1" customWidth="1"/>
    <col min="4" max="4" width="35.42578125" style="6" bestFit="1" customWidth="1"/>
    <col min="5" max="5" width="6.7109375" style="6" bestFit="1" customWidth="1"/>
    <col min="6" max="8" width="11.140625" style="6" bestFit="1" customWidth="1"/>
    <col min="9" max="9" width="6.7109375" style="6" customWidth="1"/>
    <col min="10" max="10" width="7.5703125" style="6" customWidth="1"/>
    <col min="11" max="11" width="5.5703125" style="133" customWidth="1"/>
    <col min="12" max="12" width="11.42578125" style="6"/>
    <col min="13" max="13" width="34.140625" style="6" customWidth="1"/>
    <col min="14" max="14" width="11.140625" style="6" bestFit="1" customWidth="1"/>
    <col min="15" max="15" width="11.5703125" style="6" bestFit="1" customWidth="1"/>
    <col min="16" max="17" width="11.140625" style="6" bestFit="1" customWidth="1"/>
    <col min="18" max="18" width="17.42578125" style="6" bestFit="1" customWidth="1"/>
    <col min="19" max="19" width="9.85546875" style="6" bestFit="1" customWidth="1"/>
    <col min="20" max="21" width="11.140625" style="6" bestFit="1" customWidth="1"/>
    <col min="22" max="16384" width="11.42578125" style="6"/>
  </cols>
  <sheetData>
    <row r="1" spans="1:25" x14ac:dyDescent="0.2">
      <c r="A1" s="1"/>
      <c r="B1" s="2" t="s">
        <v>0</v>
      </c>
      <c r="C1" s="1"/>
      <c r="D1" s="1"/>
      <c r="E1" s="1"/>
      <c r="F1" s="1"/>
      <c r="G1" s="1" t="s">
        <v>1</v>
      </c>
      <c r="H1" s="1"/>
      <c r="I1" s="1"/>
      <c r="J1" s="1"/>
      <c r="K1" s="3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</row>
    <row r="2" spans="1:25" x14ac:dyDescent="0.2">
      <c r="A2" s="1"/>
      <c r="B2" s="2" t="s">
        <v>2</v>
      </c>
      <c r="C2" s="1"/>
      <c r="D2" s="1"/>
      <c r="E2" s="1"/>
      <c r="F2" s="1"/>
      <c r="G2" s="1"/>
      <c r="H2" s="1"/>
      <c r="I2" s="1"/>
      <c r="J2" s="1"/>
      <c r="K2" s="3"/>
      <c r="L2" s="4"/>
      <c r="M2" s="7" t="s">
        <v>3</v>
      </c>
      <c r="N2" s="7"/>
      <c r="O2" s="7"/>
      <c r="P2" s="7"/>
      <c r="Q2" s="7"/>
      <c r="R2" s="7"/>
      <c r="S2" s="4"/>
      <c r="T2" s="5"/>
      <c r="U2" s="4"/>
      <c r="V2" s="4"/>
      <c r="W2" s="4"/>
      <c r="X2" s="4"/>
      <c r="Y2" s="4"/>
    </row>
    <row r="3" spans="1:25" x14ac:dyDescent="0.2">
      <c r="A3" s="35"/>
      <c r="B3" s="9">
        <v>42767</v>
      </c>
      <c r="C3" s="1"/>
      <c r="D3" s="1"/>
      <c r="E3" s="10"/>
      <c r="F3" s="11" t="s">
        <v>4</v>
      </c>
      <c r="G3" s="11" t="s">
        <v>5</v>
      </c>
      <c r="H3" s="11" t="s">
        <v>6</v>
      </c>
      <c r="I3" s="12"/>
      <c r="J3" s="1"/>
      <c r="K3" s="13"/>
      <c r="L3" s="4"/>
      <c r="M3" s="7" t="s">
        <v>7</v>
      </c>
      <c r="N3" s="7"/>
      <c r="O3" s="7"/>
      <c r="P3" s="7"/>
      <c r="Q3" s="7"/>
      <c r="R3" s="7"/>
      <c r="S3" s="4"/>
      <c r="T3" s="5"/>
      <c r="U3" s="4"/>
      <c r="V3" s="4"/>
      <c r="W3" s="4"/>
      <c r="X3" s="4"/>
      <c r="Y3" s="4"/>
    </row>
    <row r="4" spans="1:25" x14ac:dyDescent="0.2">
      <c r="A4" s="1"/>
      <c r="B4" s="1"/>
      <c r="C4" s="1"/>
      <c r="D4" s="1"/>
      <c r="E4" s="1"/>
      <c r="F4" s="1"/>
      <c r="G4" s="1"/>
      <c r="H4" s="14"/>
      <c r="I4" s="1"/>
      <c r="J4" s="1"/>
      <c r="K4" s="3"/>
      <c r="L4" s="4"/>
      <c r="M4" s="15">
        <v>42767</v>
      </c>
      <c r="N4" s="7"/>
      <c r="O4" s="7"/>
      <c r="P4" s="7"/>
      <c r="Q4" s="7"/>
      <c r="R4" s="7"/>
      <c r="S4" s="4"/>
      <c r="T4" s="5"/>
      <c r="U4" s="4"/>
      <c r="V4" s="4"/>
      <c r="W4" s="4"/>
      <c r="X4" s="4"/>
      <c r="Y4" s="4"/>
    </row>
    <row r="5" spans="1:25" x14ac:dyDescent="0.2">
      <c r="A5" s="35" t="s">
        <v>8</v>
      </c>
      <c r="B5" s="16" t="s">
        <v>9</v>
      </c>
      <c r="C5" s="17" t="s">
        <v>10</v>
      </c>
      <c r="D5" s="17" t="s">
        <v>11</v>
      </c>
      <c r="E5" s="173">
        <v>579</v>
      </c>
      <c r="F5" s="18">
        <f>+O36-N36</f>
        <v>591178.37</v>
      </c>
      <c r="G5" s="19">
        <f>+P77</f>
        <v>43903.17</v>
      </c>
      <c r="H5" s="14"/>
      <c r="I5" s="20"/>
      <c r="J5" s="17"/>
      <c r="K5" s="21"/>
      <c r="L5" s="22"/>
      <c r="M5" s="7" t="s">
        <v>12</v>
      </c>
      <c r="N5" s="7"/>
      <c r="O5" s="7"/>
      <c r="P5" s="7"/>
      <c r="Q5" s="7"/>
      <c r="R5" s="7"/>
      <c r="S5" s="4"/>
      <c r="T5" s="5"/>
      <c r="U5" s="4"/>
      <c r="V5" s="4"/>
      <c r="W5" s="22"/>
      <c r="X5" s="22"/>
      <c r="Y5" s="22"/>
    </row>
    <row r="6" spans="1:25" x14ac:dyDescent="0.2">
      <c r="A6" s="35"/>
      <c r="B6" s="16" t="s">
        <v>9</v>
      </c>
      <c r="C6" s="17" t="s">
        <v>13</v>
      </c>
      <c r="D6" s="17" t="s">
        <v>14</v>
      </c>
      <c r="E6" s="173"/>
      <c r="F6" s="18">
        <f>+O40-N40</f>
        <v>2310</v>
      </c>
      <c r="G6" s="23">
        <f>+P81</f>
        <v>133.25</v>
      </c>
      <c r="H6" s="14"/>
      <c r="I6" s="20"/>
      <c r="J6" s="17"/>
      <c r="K6" s="21"/>
      <c r="L6" s="22"/>
      <c r="M6" s="4"/>
      <c r="N6" s="4"/>
      <c r="O6" s="4"/>
      <c r="P6" s="4"/>
      <c r="Q6" s="4"/>
      <c r="R6" s="4"/>
      <c r="S6" s="4"/>
      <c r="T6" s="5"/>
      <c r="U6" s="4"/>
      <c r="V6" s="4"/>
      <c r="W6" s="22"/>
      <c r="X6" s="22"/>
      <c r="Y6" s="22"/>
    </row>
    <row r="7" spans="1:25" x14ac:dyDescent="0.2">
      <c r="A7" s="35"/>
      <c r="B7" s="16" t="s">
        <v>9</v>
      </c>
      <c r="C7" s="17" t="s">
        <v>15</v>
      </c>
      <c r="D7" s="17" t="s">
        <v>16</v>
      </c>
      <c r="E7" s="173"/>
      <c r="F7" s="24">
        <f>+O43-N43</f>
        <v>0</v>
      </c>
      <c r="G7" s="23">
        <f>+N84-O84</f>
        <v>0</v>
      </c>
      <c r="H7" s="14"/>
      <c r="I7" s="20"/>
      <c r="J7" s="17"/>
      <c r="K7" s="21"/>
      <c r="L7" s="22"/>
      <c r="M7" s="4"/>
      <c r="N7" s="25" t="s">
        <v>17</v>
      </c>
      <c r="O7" s="25" t="s">
        <v>18</v>
      </c>
      <c r="P7" s="25" t="s">
        <v>19</v>
      </c>
      <c r="Q7" s="25" t="s">
        <v>20</v>
      </c>
      <c r="R7" s="25" t="s">
        <v>21</v>
      </c>
      <c r="S7" s="25" t="s">
        <v>22</v>
      </c>
      <c r="T7" s="25" t="s">
        <v>23</v>
      </c>
      <c r="U7" s="25" t="s">
        <v>24</v>
      </c>
      <c r="V7" s="26"/>
      <c r="W7" s="25"/>
      <c r="X7" s="22"/>
      <c r="Y7" s="22"/>
    </row>
    <row r="8" spans="1:25" x14ac:dyDescent="0.2">
      <c r="A8" s="35"/>
      <c r="B8" s="16" t="s">
        <v>9</v>
      </c>
      <c r="C8" s="17" t="s">
        <v>25</v>
      </c>
      <c r="D8" s="17" t="s">
        <v>26</v>
      </c>
      <c r="E8" s="173"/>
      <c r="F8" s="24">
        <v>0</v>
      </c>
      <c r="G8" s="23">
        <f>+P110</f>
        <v>27610.04</v>
      </c>
      <c r="H8" s="14"/>
      <c r="I8" s="20"/>
      <c r="J8" s="17"/>
      <c r="K8" s="21"/>
      <c r="L8" s="22"/>
      <c r="M8" s="4"/>
      <c r="N8" s="4"/>
      <c r="O8" s="4"/>
      <c r="P8" s="4"/>
      <c r="Q8" s="4"/>
      <c r="R8" s="4"/>
      <c r="S8" s="4"/>
      <c r="T8" s="4"/>
      <c r="U8" s="4"/>
      <c r="V8" s="5"/>
      <c r="W8" s="4"/>
      <c r="X8" s="22"/>
      <c r="Y8" s="22"/>
    </row>
    <row r="9" spans="1:25" x14ac:dyDescent="0.2">
      <c r="A9" s="35" t="s">
        <v>27</v>
      </c>
      <c r="B9" s="27" t="s">
        <v>28</v>
      </c>
      <c r="C9" s="17" t="s">
        <v>29</v>
      </c>
      <c r="D9" s="17" t="s">
        <v>30</v>
      </c>
      <c r="E9" s="28">
        <v>220</v>
      </c>
      <c r="F9" s="18">
        <f>+O50-N50</f>
        <v>39517.800000000003</v>
      </c>
      <c r="G9" s="23">
        <f>+P90</f>
        <v>4099.1100000000006</v>
      </c>
      <c r="H9" s="14"/>
      <c r="I9" s="20"/>
      <c r="J9" s="17"/>
      <c r="K9" s="21"/>
      <c r="L9" s="22"/>
      <c r="M9" s="22"/>
      <c r="N9" s="29"/>
      <c r="O9" s="30"/>
      <c r="P9" s="31"/>
      <c r="Q9" s="4"/>
      <c r="R9" s="4"/>
      <c r="S9" s="4"/>
      <c r="T9" s="4"/>
      <c r="U9" s="4"/>
      <c r="V9" s="5"/>
      <c r="W9" s="4"/>
      <c r="X9" s="22"/>
      <c r="Y9" s="22"/>
    </row>
    <row r="10" spans="1:25" x14ac:dyDescent="0.2">
      <c r="A10" s="35" t="s">
        <v>31</v>
      </c>
      <c r="B10" s="16" t="s">
        <v>32</v>
      </c>
      <c r="C10" s="17" t="s">
        <v>33</v>
      </c>
      <c r="D10" s="17" t="s">
        <v>34</v>
      </c>
      <c r="E10" s="28">
        <v>69</v>
      </c>
      <c r="F10" s="18">
        <f>+O55-N55</f>
        <v>15912</v>
      </c>
      <c r="G10" s="23">
        <f>+P95</f>
        <v>10110.85</v>
      </c>
      <c r="H10" s="14"/>
      <c r="I10" s="20"/>
      <c r="J10" s="17"/>
      <c r="K10" s="21"/>
      <c r="L10" s="4">
        <v>218</v>
      </c>
      <c r="M10" s="4" t="s">
        <v>35</v>
      </c>
      <c r="N10" s="32">
        <v>39517.800000000003</v>
      </c>
      <c r="O10" s="33">
        <v>120437.72</v>
      </c>
      <c r="P10" s="32"/>
      <c r="Q10" s="32">
        <v>99.32</v>
      </c>
      <c r="R10" s="34">
        <f>+SUM(N10:Q10)</f>
        <v>160054.84000000003</v>
      </c>
      <c r="S10" s="34">
        <f>+R10*0.16</f>
        <v>25608.774400000006</v>
      </c>
      <c r="T10" s="34">
        <f t="shared" ref="T10:T16" si="0">+R10+S10</f>
        <v>185663.61440000002</v>
      </c>
      <c r="U10" s="32">
        <v>260.8</v>
      </c>
      <c r="V10" s="4"/>
      <c r="W10" s="22"/>
      <c r="X10" s="22"/>
      <c r="Y10" s="22"/>
    </row>
    <row r="11" spans="1:25" x14ac:dyDescent="0.2">
      <c r="A11" s="35" t="s">
        <v>36</v>
      </c>
      <c r="B11" s="16" t="s">
        <v>37</v>
      </c>
      <c r="C11" s="17" t="s">
        <v>38</v>
      </c>
      <c r="D11" s="17" t="s">
        <v>39</v>
      </c>
      <c r="E11" s="28">
        <v>56</v>
      </c>
      <c r="F11" s="18">
        <f>+O60-N60</f>
        <v>50032.5</v>
      </c>
      <c r="G11" s="19">
        <f>+P100</f>
        <v>29163.839999999997</v>
      </c>
      <c r="H11" s="14"/>
      <c r="I11" s="20"/>
      <c r="J11" s="17"/>
      <c r="K11" s="21"/>
      <c r="L11" s="4">
        <v>16</v>
      </c>
      <c r="M11" s="4" t="s">
        <v>40</v>
      </c>
      <c r="N11" s="32">
        <v>840</v>
      </c>
      <c r="O11" s="32">
        <v>547390</v>
      </c>
      <c r="P11" s="32">
        <v>116858.31</v>
      </c>
      <c r="Q11" s="32"/>
      <c r="R11" s="34">
        <f t="shared" ref="R11:R16" si="1">+SUM(N11:Q11)</f>
        <v>665088.31000000006</v>
      </c>
      <c r="S11" s="34">
        <f t="shared" ref="S11:S16" si="2">+R11*0.16</f>
        <v>106414.12960000001</v>
      </c>
      <c r="T11" s="34">
        <f t="shared" si="0"/>
        <v>771502.43960000004</v>
      </c>
      <c r="U11" s="32">
        <v>21</v>
      </c>
      <c r="V11" s="4"/>
      <c r="W11" s="22"/>
      <c r="X11" s="22"/>
      <c r="Y11" s="22"/>
    </row>
    <row r="12" spans="1:25" x14ac:dyDescent="0.2">
      <c r="A12" s="172"/>
      <c r="B12" s="36" t="s">
        <v>41</v>
      </c>
      <c r="C12" s="1" t="s">
        <v>42</v>
      </c>
      <c r="D12" s="1" t="s">
        <v>43</v>
      </c>
      <c r="E12" s="173">
        <v>6</v>
      </c>
      <c r="F12" s="37">
        <f>+O42-N42</f>
        <v>3982.78</v>
      </c>
      <c r="G12" s="19">
        <f>+P83</f>
        <v>3500</v>
      </c>
      <c r="H12" s="14"/>
      <c r="I12" s="20"/>
      <c r="J12" s="17"/>
      <c r="K12" s="21"/>
      <c r="L12" s="4">
        <v>62</v>
      </c>
      <c r="M12" s="4" t="s">
        <v>44</v>
      </c>
      <c r="N12" s="32">
        <v>15912</v>
      </c>
      <c r="O12" s="32">
        <v>154646.48000000001</v>
      </c>
      <c r="P12" s="32">
        <v>3351</v>
      </c>
      <c r="Q12" s="32"/>
      <c r="R12" s="34">
        <f t="shared" si="1"/>
        <v>173909.48</v>
      </c>
      <c r="S12" s="34">
        <f t="shared" si="2"/>
        <v>27825.516800000001</v>
      </c>
      <c r="T12" s="34">
        <f t="shared" si="0"/>
        <v>201734.99680000002</v>
      </c>
      <c r="U12" s="32">
        <v>203.8</v>
      </c>
      <c r="V12" s="4"/>
      <c r="W12" s="22"/>
      <c r="X12" s="22"/>
      <c r="Y12" s="22"/>
    </row>
    <row r="13" spans="1:25" x14ac:dyDescent="0.2">
      <c r="A13" s="172"/>
      <c r="B13" s="16" t="s">
        <v>45</v>
      </c>
      <c r="C13" s="17" t="s">
        <v>46</v>
      </c>
      <c r="D13" s="17" t="s">
        <v>47</v>
      </c>
      <c r="E13" s="173"/>
      <c r="F13" s="37">
        <f>+O57-N57</f>
        <v>3351</v>
      </c>
      <c r="G13" s="19">
        <f>+P97</f>
        <v>3200</v>
      </c>
      <c r="H13" s="14"/>
      <c r="I13" s="20"/>
      <c r="J13" s="17"/>
      <c r="K13" s="21"/>
      <c r="L13" s="4">
        <v>74</v>
      </c>
      <c r="M13" s="4" t="s">
        <v>48</v>
      </c>
      <c r="N13" s="32">
        <v>50032.5</v>
      </c>
      <c r="O13" s="32">
        <v>21377.040000000001</v>
      </c>
      <c r="P13" s="32"/>
      <c r="Q13" s="32"/>
      <c r="R13" s="34">
        <f t="shared" si="1"/>
        <v>71409.540000000008</v>
      </c>
      <c r="S13" s="34">
        <f t="shared" si="2"/>
        <v>11425.526400000001</v>
      </c>
      <c r="T13" s="34">
        <f t="shared" si="0"/>
        <v>82835.066400000011</v>
      </c>
      <c r="U13" s="32">
        <v>667.1</v>
      </c>
      <c r="V13" s="4"/>
      <c r="W13" s="22"/>
      <c r="X13" s="22"/>
      <c r="Y13" s="22"/>
    </row>
    <row r="14" spans="1:25" x14ac:dyDescent="0.2">
      <c r="A14" s="172"/>
      <c r="B14" s="16" t="s">
        <v>41</v>
      </c>
      <c r="C14" s="17" t="s">
        <v>49</v>
      </c>
      <c r="D14" s="17" t="s">
        <v>50</v>
      </c>
      <c r="E14" s="173"/>
      <c r="F14" s="37">
        <f>+O52-N52</f>
        <v>0</v>
      </c>
      <c r="G14" s="19">
        <f>+P92</f>
        <v>0</v>
      </c>
      <c r="H14" s="14"/>
      <c r="I14" s="20"/>
      <c r="J14" s="17"/>
      <c r="K14" s="21"/>
      <c r="L14" s="22"/>
      <c r="M14" s="22" t="s">
        <v>51</v>
      </c>
      <c r="N14" s="22"/>
      <c r="O14" s="22"/>
      <c r="P14" s="22"/>
      <c r="Q14" s="22"/>
      <c r="R14" s="34">
        <f t="shared" si="1"/>
        <v>0</v>
      </c>
      <c r="S14" s="34">
        <f t="shared" si="2"/>
        <v>0</v>
      </c>
      <c r="T14" s="34">
        <f t="shared" si="0"/>
        <v>0</v>
      </c>
      <c r="U14" s="32"/>
      <c r="V14" s="4"/>
      <c r="W14" s="22"/>
      <c r="X14" s="22"/>
      <c r="Y14" s="22"/>
    </row>
    <row r="15" spans="1:25" x14ac:dyDescent="0.2">
      <c r="A15" s="35"/>
      <c r="B15" s="36"/>
      <c r="C15" s="38"/>
      <c r="D15" s="1"/>
      <c r="E15" s="39">
        <f>+E12+E11+E10+E9+E5</f>
        <v>930</v>
      </c>
      <c r="F15" s="40">
        <f>SUM(F5:F14)</f>
        <v>706284.45000000007</v>
      </c>
      <c r="G15" s="40">
        <f>SUM(G5:G14)</f>
        <v>121720.26</v>
      </c>
      <c r="H15" s="14">
        <f>+F15-G15</f>
        <v>584564.19000000006</v>
      </c>
      <c r="I15" s="20"/>
      <c r="J15" s="1"/>
      <c r="K15" s="21"/>
      <c r="L15" s="22">
        <v>423</v>
      </c>
      <c r="M15" s="4" t="s">
        <v>52</v>
      </c>
      <c r="N15" s="32">
        <v>534908.02</v>
      </c>
      <c r="O15" s="32">
        <v>454755.34</v>
      </c>
      <c r="P15" s="32">
        <v>2231.7800000000002</v>
      </c>
      <c r="Q15" s="32">
        <v>2826.06</v>
      </c>
      <c r="R15" s="34">
        <f t="shared" si="1"/>
        <v>994721.20000000019</v>
      </c>
      <c r="S15" s="34">
        <f t="shared" si="2"/>
        <v>159155.39200000002</v>
      </c>
      <c r="T15" s="34">
        <f t="shared" si="0"/>
        <v>1153876.5920000002</v>
      </c>
      <c r="U15" s="32">
        <v>1132.7</v>
      </c>
      <c r="V15" s="4"/>
      <c r="W15" s="22"/>
      <c r="X15" s="22"/>
      <c r="Y15" s="22"/>
    </row>
    <row r="16" spans="1:25" x14ac:dyDescent="0.2">
      <c r="A16" s="1"/>
      <c r="B16" s="41"/>
      <c r="C16" s="38"/>
      <c r="D16" s="1"/>
      <c r="E16" s="1"/>
      <c r="F16" s="14"/>
      <c r="G16" s="14"/>
      <c r="H16" s="14"/>
      <c r="I16" s="1"/>
      <c r="J16" s="1"/>
      <c r="K16" s="3"/>
      <c r="L16" s="22">
        <v>62</v>
      </c>
      <c r="M16" s="4" t="s">
        <v>53</v>
      </c>
      <c r="N16" s="32">
        <v>58580.35</v>
      </c>
      <c r="O16" s="32">
        <v>106147.18</v>
      </c>
      <c r="P16" s="32">
        <v>1751</v>
      </c>
      <c r="Q16" s="32">
        <v>60.01</v>
      </c>
      <c r="R16" s="34">
        <f t="shared" si="1"/>
        <v>166538.54</v>
      </c>
      <c r="S16" s="34">
        <f t="shared" si="2"/>
        <v>26646.166400000002</v>
      </c>
      <c r="T16" s="34">
        <f t="shared" si="0"/>
        <v>193184.70640000002</v>
      </c>
      <c r="U16" s="32">
        <v>226.18</v>
      </c>
      <c r="V16" s="4"/>
      <c r="W16" s="22"/>
      <c r="X16" s="22"/>
      <c r="Y16" s="22"/>
    </row>
    <row r="17" spans="1:25" x14ac:dyDescent="0.2">
      <c r="A17" s="172"/>
      <c r="B17" s="42" t="s">
        <v>41</v>
      </c>
      <c r="C17" s="38" t="s">
        <v>54</v>
      </c>
      <c r="D17" s="1" t="s">
        <v>55</v>
      </c>
      <c r="E17" s="173">
        <v>28</v>
      </c>
      <c r="F17" s="18">
        <f>+P38+P48+P53</f>
        <v>2985.3900000000003</v>
      </c>
      <c r="G17" s="19">
        <f>+P86</f>
        <v>114.85</v>
      </c>
      <c r="H17" s="14"/>
      <c r="I17" s="1"/>
      <c r="J17" s="1"/>
      <c r="K17" s="3"/>
      <c r="L17" s="4"/>
      <c r="M17" s="4"/>
      <c r="N17" s="32"/>
      <c r="O17" s="32"/>
      <c r="P17" s="32"/>
      <c r="Q17" s="32"/>
      <c r="R17" s="32"/>
      <c r="S17" s="32"/>
      <c r="T17" s="32">
        <v>0</v>
      </c>
      <c r="U17" s="43"/>
      <c r="V17" s="5"/>
      <c r="W17" s="4"/>
      <c r="X17" s="22"/>
      <c r="Y17" s="4"/>
    </row>
    <row r="18" spans="1:25" x14ac:dyDescent="0.2">
      <c r="A18" s="172"/>
      <c r="B18" s="42" t="s">
        <v>41</v>
      </c>
      <c r="C18" s="1" t="s">
        <v>56</v>
      </c>
      <c r="D18" s="1" t="s">
        <v>57</v>
      </c>
      <c r="E18" s="173"/>
      <c r="F18" s="37">
        <f>+P47</f>
        <v>148403.51</v>
      </c>
      <c r="G18" s="19">
        <f>+P88</f>
        <v>77527.42</v>
      </c>
      <c r="H18" s="14"/>
      <c r="I18" s="1"/>
      <c r="J18" s="1"/>
      <c r="K18" s="3"/>
      <c r="L18" s="44">
        <f>SUM(L10:L16)</f>
        <v>855</v>
      </c>
      <c r="M18" s="4" t="s">
        <v>58</v>
      </c>
      <c r="N18" s="45">
        <f>SUM(N10:N17)</f>
        <v>699790.67</v>
      </c>
      <c r="O18" s="46">
        <f t="shared" ref="O18:U18" si="3">SUM(O10:O17)</f>
        <v>1404753.76</v>
      </c>
      <c r="P18" s="47">
        <f t="shared" si="3"/>
        <v>124192.09</v>
      </c>
      <c r="Q18" s="45">
        <f t="shared" si="3"/>
        <v>2985.3900000000003</v>
      </c>
      <c r="R18" s="48">
        <f t="shared" si="3"/>
        <v>2231721.91</v>
      </c>
      <c r="S18" s="48">
        <f t="shared" si="3"/>
        <v>357075.50560000003</v>
      </c>
      <c r="T18" s="48">
        <f t="shared" si="3"/>
        <v>2588797.4156000004</v>
      </c>
      <c r="U18" s="49">
        <f t="shared" si="3"/>
        <v>2511.58</v>
      </c>
      <c r="V18" s="4"/>
      <c r="W18" s="4"/>
      <c r="X18" s="4"/>
      <c r="Y18" s="4"/>
    </row>
    <row r="19" spans="1:25" x14ac:dyDescent="0.2">
      <c r="A19" s="35"/>
      <c r="B19" s="42"/>
      <c r="C19" s="38"/>
      <c r="D19" s="1"/>
      <c r="E19" s="39"/>
      <c r="F19" s="40">
        <f>SUM(F17:F18)</f>
        <v>151388.90000000002</v>
      </c>
      <c r="G19" s="40">
        <f>SUM(G17:G18)</f>
        <v>77642.27</v>
      </c>
      <c r="H19" s="14">
        <f>+F19-G19</f>
        <v>73746.630000000019</v>
      </c>
      <c r="I19" s="1"/>
      <c r="J19" s="1"/>
      <c r="K19" s="3"/>
      <c r="L19" s="4"/>
      <c r="M19" s="4"/>
      <c r="N19" s="32"/>
      <c r="O19" s="32"/>
      <c r="P19" s="32"/>
      <c r="Q19" s="32"/>
      <c r="R19" s="32"/>
      <c r="S19" s="32"/>
      <c r="T19" s="5"/>
      <c r="U19" s="4"/>
      <c r="V19" s="4"/>
      <c r="W19" s="4"/>
      <c r="X19" s="4"/>
      <c r="Y19" s="4"/>
    </row>
    <row r="20" spans="1:25" x14ac:dyDescent="0.2">
      <c r="A20" s="1"/>
      <c r="B20" s="41"/>
      <c r="C20" s="38"/>
      <c r="D20" s="1"/>
      <c r="E20" s="1"/>
      <c r="F20" s="14"/>
      <c r="G20" s="19"/>
      <c r="H20" s="14"/>
      <c r="I20" s="1"/>
      <c r="J20" s="1"/>
      <c r="K20" s="3"/>
      <c r="L20" s="4"/>
      <c r="M20" s="4"/>
      <c r="N20" s="4"/>
      <c r="O20" s="4"/>
      <c r="P20" s="4"/>
      <c r="Q20" s="4"/>
      <c r="R20" s="4"/>
      <c r="S20" s="4"/>
      <c r="T20" s="5"/>
      <c r="U20" s="4"/>
      <c r="V20" s="4"/>
      <c r="W20" s="4"/>
      <c r="X20" s="4"/>
      <c r="Y20" s="4"/>
    </row>
    <row r="21" spans="1:25" x14ac:dyDescent="0.2">
      <c r="A21" s="172" t="s">
        <v>59</v>
      </c>
      <c r="B21" s="50" t="s">
        <v>60</v>
      </c>
      <c r="C21" s="1" t="s">
        <v>61</v>
      </c>
      <c r="D21" s="1" t="s">
        <v>62</v>
      </c>
      <c r="E21" s="173">
        <v>549</v>
      </c>
      <c r="F21" s="51">
        <f>+P37</f>
        <v>559438.79999999993</v>
      </c>
      <c r="G21" s="19">
        <f>+P78</f>
        <v>344899.20999999996</v>
      </c>
      <c r="H21" s="14"/>
      <c r="I21" s="1"/>
      <c r="J21" s="1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">
      <c r="A22" s="172"/>
      <c r="B22" s="50" t="s">
        <v>60</v>
      </c>
      <c r="C22" s="1" t="s">
        <v>63</v>
      </c>
      <c r="D22" s="1" t="s">
        <v>64</v>
      </c>
      <c r="E22" s="173"/>
      <c r="F22" s="51">
        <f>+P41</f>
        <v>1463.72</v>
      </c>
      <c r="G22" s="19">
        <f>+P82</f>
        <v>769.41000000000008</v>
      </c>
      <c r="H22" s="14"/>
      <c r="I22" s="1"/>
      <c r="J22" s="1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2"/>
      <c r="X22" s="4"/>
      <c r="Y22" s="4"/>
    </row>
    <row r="23" spans="1:25" x14ac:dyDescent="0.2">
      <c r="A23" s="35" t="s">
        <v>65</v>
      </c>
      <c r="B23" s="50" t="s">
        <v>66</v>
      </c>
      <c r="C23" s="1" t="s">
        <v>67</v>
      </c>
      <c r="D23" s="1" t="s">
        <v>68</v>
      </c>
      <c r="E23" s="28">
        <v>58</v>
      </c>
      <c r="F23" s="51">
        <f>+O51-N51</f>
        <v>120437.72</v>
      </c>
      <c r="G23" s="19">
        <f>+P91</f>
        <v>92147.38</v>
      </c>
      <c r="H23" s="14"/>
      <c r="I23" s="1"/>
      <c r="J23" s="1"/>
      <c r="K23" s="3"/>
      <c r="L23" s="52"/>
      <c r="M23" s="52"/>
      <c r="N23" s="32"/>
      <c r="O23" s="53"/>
      <c r="P23" s="53"/>
      <c r="Q23" s="32"/>
      <c r="R23" s="54" t="s">
        <v>69</v>
      </c>
      <c r="S23" s="4"/>
      <c r="T23" s="55">
        <f>+P36+P40+P45+P50+P55+P60+P68+P38</f>
        <v>702676.74</v>
      </c>
      <c r="U23" s="56">
        <f>+N18-T23</f>
        <v>-2886.0699999999488</v>
      </c>
      <c r="V23" s="57"/>
      <c r="W23" s="52"/>
      <c r="X23" s="4"/>
      <c r="Y23" s="4"/>
    </row>
    <row r="24" spans="1:25" x14ac:dyDescent="0.2">
      <c r="A24" s="172" t="s">
        <v>70</v>
      </c>
      <c r="B24" s="50" t="s">
        <v>71</v>
      </c>
      <c r="C24" s="1" t="s">
        <v>72</v>
      </c>
      <c r="D24" s="1" t="s">
        <v>73</v>
      </c>
      <c r="E24" s="28">
        <v>51</v>
      </c>
      <c r="F24" s="51">
        <f>+O56-N56</f>
        <v>154646.48000000001</v>
      </c>
      <c r="G24" s="19">
        <f>+P96</f>
        <v>140028.72</v>
      </c>
      <c r="H24" s="14"/>
      <c r="I24" s="1"/>
      <c r="J24" s="1"/>
      <c r="K24" s="3"/>
      <c r="L24" s="54"/>
      <c r="M24" s="58"/>
      <c r="N24" s="54"/>
      <c r="O24" s="54"/>
      <c r="P24" s="54"/>
      <c r="Q24" s="52"/>
      <c r="R24" s="54" t="s">
        <v>74</v>
      </c>
      <c r="S24" s="4"/>
      <c r="T24" s="59">
        <f>+P37+P41+P46+P51+P56+P61+P65-P68</f>
        <v>1404753.76</v>
      </c>
      <c r="U24" s="56">
        <f>+O18-T24</f>
        <v>0</v>
      </c>
      <c r="V24" s="52"/>
      <c r="W24" s="52"/>
      <c r="X24" s="4"/>
      <c r="Y24" s="4"/>
    </row>
    <row r="25" spans="1:25" x14ac:dyDescent="0.2">
      <c r="A25" s="172"/>
      <c r="B25" s="50" t="s">
        <v>71</v>
      </c>
      <c r="C25" s="1" t="s">
        <v>75</v>
      </c>
      <c r="D25" s="1" t="s">
        <v>76</v>
      </c>
      <c r="E25" s="28">
        <v>5</v>
      </c>
      <c r="F25" s="14">
        <f>+O61-N61</f>
        <v>21377.040000000001</v>
      </c>
      <c r="G25" s="19">
        <f>P101</f>
        <v>16874.2</v>
      </c>
      <c r="H25" s="14"/>
      <c r="I25" s="1"/>
      <c r="J25" s="1"/>
      <c r="K25" s="3"/>
      <c r="L25" s="4"/>
      <c r="M25" s="4"/>
      <c r="N25" s="4"/>
      <c r="O25" s="4"/>
      <c r="P25" s="4"/>
      <c r="Q25" s="4"/>
      <c r="R25" s="54" t="s">
        <v>77</v>
      </c>
      <c r="S25" s="4"/>
      <c r="T25" s="60">
        <f>+P42+P47+P52+P57+P66</f>
        <v>155737.29</v>
      </c>
      <c r="U25" s="61">
        <f>+P18-T25</f>
        <v>-31545.200000000012</v>
      </c>
      <c r="V25" s="52"/>
      <c r="W25" s="52"/>
      <c r="X25" s="4"/>
      <c r="Y25" s="4"/>
    </row>
    <row r="26" spans="1:25" x14ac:dyDescent="0.2">
      <c r="A26" s="35" t="s">
        <v>78</v>
      </c>
      <c r="B26" s="50" t="s">
        <v>60</v>
      </c>
      <c r="C26" s="1" t="s">
        <v>79</v>
      </c>
      <c r="D26" s="1" t="s">
        <v>80</v>
      </c>
      <c r="E26" s="28">
        <v>17</v>
      </c>
      <c r="F26" s="51">
        <f>+P46</f>
        <v>547390</v>
      </c>
      <c r="G26" s="19">
        <f>+P87</f>
        <v>246360.34999999998</v>
      </c>
      <c r="H26" s="14"/>
      <c r="I26" s="1"/>
      <c r="J26" s="1"/>
      <c r="K26" s="3"/>
      <c r="L26" s="4"/>
      <c r="M26" s="4"/>
      <c r="N26" s="4"/>
      <c r="O26" s="4"/>
      <c r="P26" s="4"/>
      <c r="Q26" s="4"/>
      <c r="R26" s="54" t="s">
        <v>81</v>
      </c>
      <c r="S26" s="4"/>
      <c r="T26" s="55">
        <f>+P38+P43+P48+P53+P58</f>
        <v>2985.3900000000003</v>
      </c>
      <c r="U26" s="61">
        <f>+Q18-T26</f>
        <v>0</v>
      </c>
      <c r="V26" s="4"/>
      <c r="W26" s="4"/>
      <c r="X26" s="4"/>
      <c r="Y26" s="4"/>
    </row>
    <row r="27" spans="1:25" x14ac:dyDescent="0.2">
      <c r="A27" s="62"/>
      <c r="B27" s="63"/>
      <c r="C27" s="64"/>
      <c r="D27" s="63"/>
      <c r="E27" s="65">
        <f>SUM(E21:E26)</f>
        <v>680</v>
      </c>
      <c r="F27" s="66">
        <f>SUM(F21:F26)</f>
        <v>1404753.7599999998</v>
      </c>
      <c r="G27" s="66">
        <f>SUM(G21:G26)</f>
        <v>841079.2699999999</v>
      </c>
      <c r="H27" s="66">
        <f>+F27-G27</f>
        <v>563674.48999999987</v>
      </c>
      <c r="I27" s="1"/>
      <c r="J27" s="1"/>
      <c r="K27" s="3"/>
      <c r="L27" s="4"/>
      <c r="M27" s="4"/>
      <c r="N27" s="4"/>
      <c r="O27" s="4"/>
      <c r="P27" s="4"/>
      <c r="Q27" s="4"/>
      <c r="R27" s="54"/>
      <c r="S27" s="4"/>
      <c r="V27" s="4"/>
      <c r="W27" s="4"/>
      <c r="X27" s="4"/>
      <c r="Y27" s="4"/>
    </row>
    <row r="28" spans="1:25" ht="12" thickBot="1" x14ac:dyDescent="0.25">
      <c r="A28" s="62"/>
      <c r="B28" s="63"/>
      <c r="C28" s="64"/>
      <c r="D28" s="63"/>
      <c r="E28" s="65"/>
      <c r="F28" s="66"/>
      <c r="G28" s="67"/>
      <c r="H28" s="66"/>
      <c r="I28" s="1"/>
      <c r="J28" s="67"/>
      <c r="K28" s="3"/>
      <c r="L28" s="4"/>
      <c r="M28" s="4"/>
      <c r="N28" s="4"/>
      <c r="O28" s="4"/>
      <c r="P28" s="4"/>
      <c r="Q28" s="4"/>
      <c r="R28" s="4"/>
      <c r="S28" s="4"/>
      <c r="T28" s="68">
        <f>SUM(T23:T27)</f>
        <v>2266153.1800000002</v>
      </c>
      <c r="U28" s="56">
        <f>+T28-R18</f>
        <v>34431.270000000019</v>
      </c>
      <c r="V28" s="4"/>
      <c r="W28" s="4"/>
      <c r="X28" s="4"/>
      <c r="Y28" s="4"/>
    </row>
    <row r="29" spans="1:25" ht="12" thickTop="1" x14ac:dyDescent="0.2">
      <c r="A29" s="1"/>
      <c r="B29" s="69" t="s">
        <v>82</v>
      </c>
      <c r="C29" s="69"/>
      <c r="D29" s="69"/>
      <c r="E29" s="70">
        <f>+E15+E19+E27</f>
        <v>1610</v>
      </c>
      <c r="F29" s="71">
        <f>+F15+F19+F27</f>
        <v>2262427.11</v>
      </c>
      <c r="G29" s="72">
        <f>+G15+G19+G27</f>
        <v>1040441.7999999999</v>
      </c>
      <c r="H29" s="72">
        <f>+H15+H19+H27</f>
        <v>1221985.31</v>
      </c>
      <c r="I29" s="73"/>
      <c r="J29" s="1"/>
      <c r="K29" s="3"/>
      <c r="L29" s="54" t="s">
        <v>83</v>
      </c>
      <c r="M29" s="58"/>
      <c r="N29" s="54"/>
      <c r="O29" s="54"/>
      <c r="P29" s="54"/>
      <c r="Q29" s="52"/>
      <c r="R29" s="4"/>
      <c r="S29" s="4"/>
      <c r="T29" s="56">
        <f>+T28-P70</f>
        <v>2886.070000000298</v>
      </c>
      <c r="V29" s="4"/>
      <c r="W29" s="4"/>
      <c r="X29" s="4"/>
      <c r="Y29" s="4"/>
    </row>
    <row r="30" spans="1:25" x14ac:dyDescent="0.2">
      <c r="A30" s="62"/>
      <c r="B30" s="63"/>
      <c r="C30" s="64"/>
      <c r="D30" s="63"/>
      <c r="E30" s="65"/>
      <c r="F30" s="67"/>
      <c r="G30" s="67"/>
      <c r="H30" s="66"/>
      <c r="I30" s="20"/>
      <c r="J30" s="67"/>
      <c r="K30" s="74"/>
      <c r="L30" s="54" t="s">
        <v>84</v>
      </c>
      <c r="M30" s="58"/>
      <c r="N30" s="54"/>
      <c r="O30" s="54"/>
      <c r="P30" s="54"/>
      <c r="Q30" s="52"/>
      <c r="R30" s="52"/>
      <c r="S30" s="52"/>
      <c r="T30" s="75"/>
      <c r="U30" s="75"/>
      <c r="V30" s="4"/>
      <c r="W30" s="4"/>
      <c r="X30" s="4"/>
      <c r="Y30" s="4"/>
    </row>
    <row r="31" spans="1:25" x14ac:dyDescent="0.2">
      <c r="A31" s="35" t="s">
        <v>85</v>
      </c>
      <c r="B31" s="50" t="s">
        <v>86</v>
      </c>
      <c r="C31" s="1" t="s">
        <v>87</v>
      </c>
      <c r="D31" s="1" t="s">
        <v>88</v>
      </c>
      <c r="E31" s="10"/>
      <c r="F31" s="76">
        <f>302127.61-8964.87</f>
        <v>293162.74</v>
      </c>
      <c r="G31" s="76">
        <f>186655.63-5443.89</f>
        <v>181211.74</v>
      </c>
      <c r="H31" s="14"/>
      <c r="I31" s="20"/>
      <c r="J31" s="77"/>
      <c r="K31" s="74"/>
      <c r="L31" s="54"/>
      <c r="M31" s="52"/>
      <c r="N31" s="78"/>
      <c r="O31" s="79"/>
      <c r="P31" s="80"/>
      <c r="Q31" s="52"/>
      <c r="R31" s="75"/>
      <c r="S31" s="75"/>
      <c r="T31" s="75"/>
      <c r="U31" s="4"/>
      <c r="V31" s="75"/>
      <c r="W31" s="75"/>
      <c r="X31" s="75"/>
      <c r="Y31" s="75"/>
    </row>
    <row r="32" spans="1:25" x14ac:dyDescent="0.2">
      <c r="A32" s="1"/>
      <c r="B32" s="81"/>
      <c r="C32" s="82"/>
      <c r="D32" s="81"/>
      <c r="E32" s="83"/>
      <c r="F32" s="66">
        <f>SUM(F31:F31)</f>
        <v>293162.74</v>
      </c>
      <c r="G32" s="66">
        <f>SUM(G31:G31)</f>
        <v>181211.74</v>
      </c>
      <c r="H32" s="84">
        <f>+F32-G32</f>
        <v>111951</v>
      </c>
      <c r="I32" s="1"/>
      <c r="J32" s="81"/>
      <c r="K32" s="3"/>
      <c r="L32" s="54"/>
      <c r="M32" s="4"/>
      <c r="N32" s="4"/>
      <c r="O32" s="4"/>
      <c r="P32" s="52"/>
      <c r="Q32" s="52"/>
      <c r="R32" s="75"/>
      <c r="S32" s="75"/>
      <c r="T32" s="75"/>
      <c r="U32" s="75"/>
      <c r="V32" s="75"/>
      <c r="W32" s="75"/>
      <c r="X32" s="75"/>
      <c r="Y32" s="75"/>
    </row>
    <row r="33" spans="1:25" x14ac:dyDescent="0.2">
      <c r="A33" s="35"/>
      <c r="B33" s="1"/>
      <c r="C33" s="1"/>
      <c r="D33" s="1"/>
      <c r="E33" s="10"/>
      <c r="F33" s="76"/>
      <c r="G33" s="76"/>
      <c r="H33" s="14"/>
      <c r="I33" s="20"/>
      <c r="J33" s="1"/>
      <c r="K33" s="74"/>
      <c r="L33" s="85"/>
      <c r="M33" s="86"/>
      <c r="N33" s="87" t="s">
        <v>89</v>
      </c>
      <c r="O33" s="88" t="s">
        <v>90</v>
      </c>
      <c r="P33" s="88" t="s">
        <v>91</v>
      </c>
      <c r="Q33" s="89"/>
      <c r="R33" s="75"/>
      <c r="S33" s="75"/>
      <c r="T33" s="75"/>
      <c r="U33" s="4"/>
      <c r="V33" s="4"/>
      <c r="W33" s="4"/>
      <c r="X33" s="75"/>
      <c r="Y33" s="75"/>
    </row>
    <row r="34" spans="1:25" x14ac:dyDescent="0.2">
      <c r="A34" s="1"/>
      <c r="B34" s="90" t="s">
        <v>92</v>
      </c>
      <c r="C34" s="50"/>
      <c r="D34" s="50"/>
      <c r="E34" s="91"/>
      <c r="F34" s="40">
        <f>SUM(F32,F27)</f>
        <v>1697916.4999999998</v>
      </c>
      <c r="G34" s="40">
        <f>SUM(G32,G27)</f>
        <v>1022291.0099999999</v>
      </c>
      <c r="H34" s="40">
        <f>SUM(H32,H27,H57)</f>
        <v>675625.48999999987</v>
      </c>
      <c r="I34" s="1"/>
      <c r="J34" s="1"/>
      <c r="K34" s="92"/>
      <c r="L34" s="85">
        <v>483</v>
      </c>
      <c r="M34" s="58" t="s">
        <v>93</v>
      </c>
      <c r="N34" s="32"/>
      <c r="O34" s="93"/>
      <c r="P34" s="75"/>
      <c r="Q34" s="75"/>
      <c r="R34" s="75"/>
      <c r="S34" s="75"/>
      <c r="T34" s="4"/>
      <c r="U34" s="94"/>
      <c r="V34" s="75"/>
      <c r="W34" s="75"/>
      <c r="X34" s="4"/>
      <c r="Y34" s="4"/>
    </row>
    <row r="35" spans="1:25" x14ac:dyDescent="0.2">
      <c r="A35" s="35"/>
      <c r="B35" s="1"/>
      <c r="C35" s="1"/>
      <c r="D35" s="1"/>
      <c r="E35" s="10"/>
      <c r="F35" s="76"/>
      <c r="G35" s="76"/>
      <c r="H35" s="40"/>
      <c r="I35" s="20"/>
      <c r="J35" s="1"/>
      <c r="K35" s="95"/>
      <c r="L35" s="54" t="s">
        <v>94</v>
      </c>
      <c r="M35" s="58" t="s">
        <v>95</v>
      </c>
      <c r="N35" s="32"/>
      <c r="O35" s="93"/>
      <c r="Q35" s="96">
        <f>SUM(P36:P43)</f>
        <v>1161259.74</v>
      </c>
      <c r="R35" s="97">
        <f>+R16-Q35</f>
        <v>-994721.2</v>
      </c>
      <c r="S35" s="4"/>
      <c r="T35" s="98">
        <f>+Q35-1091108.5</f>
        <v>70151.239999999991</v>
      </c>
      <c r="U35" s="4"/>
      <c r="V35" s="4"/>
      <c r="W35" s="4"/>
      <c r="X35" s="94"/>
      <c r="Y35" s="94"/>
    </row>
    <row r="36" spans="1:25" x14ac:dyDescent="0.2">
      <c r="A36" s="1"/>
      <c r="B36" s="1"/>
      <c r="C36" s="1"/>
      <c r="D36" s="1"/>
      <c r="E36" s="1"/>
      <c r="F36" s="1"/>
      <c r="G36" s="1"/>
      <c r="H36" s="14"/>
      <c r="I36" s="1"/>
      <c r="J36" s="1"/>
      <c r="K36" s="3"/>
      <c r="L36" s="52" t="s">
        <v>96</v>
      </c>
      <c r="M36" s="99" t="s">
        <v>97</v>
      </c>
      <c r="N36" s="100">
        <v>33432.980000000003</v>
      </c>
      <c r="O36" s="100">
        <v>624611.35</v>
      </c>
      <c r="P36" s="55">
        <f>+O36-N36</f>
        <v>591178.37</v>
      </c>
      <c r="Q36" s="101"/>
      <c r="R36" s="101"/>
      <c r="S36" s="75"/>
      <c r="T36" s="4"/>
      <c r="U36" s="4"/>
      <c r="V36" s="94"/>
      <c r="W36" s="94"/>
      <c r="X36" s="4"/>
      <c r="Y36" s="4"/>
    </row>
    <row r="37" spans="1:25" x14ac:dyDescent="0.2">
      <c r="A37" s="1"/>
      <c r="B37" s="2" t="s">
        <v>98</v>
      </c>
      <c r="C37" s="2"/>
      <c r="D37" s="2"/>
      <c r="E37" s="39"/>
      <c r="F37" s="40">
        <f>+F29+F32</f>
        <v>2555589.8499999996</v>
      </c>
      <c r="G37" s="102">
        <f>+G29+G32</f>
        <v>1221653.54</v>
      </c>
      <c r="H37" s="40">
        <f>+H29+H32</f>
        <v>1333936.31</v>
      </c>
      <c r="I37" s="1"/>
      <c r="J37" s="2"/>
      <c r="K37" s="3"/>
      <c r="L37" s="52" t="s">
        <v>99</v>
      </c>
      <c r="M37" s="99" t="s">
        <v>100</v>
      </c>
      <c r="N37" s="100">
        <v>37055.67</v>
      </c>
      <c r="O37" s="100">
        <v>596494.47</v>
      </c>
      <c r="P37" s="103">
        <f>+O37-N37</f>
        <v>559438.79999999993</v>
      </c>
      <c r="S37" s="4"/>
      <c r="T37" s="4"/>
      <c r="U37" s="94"/>
      <c r="V37" s="4"/>
      <c r="W37" s="4"/>
      <c r="X37" s="4"/>
      <c r="Y37" s="4"/>
    </row>
    <row r="38" spans="1:25" x14ac:dyDescent="0.2">
      <c r="A38" s="35"/>
      <c r="B38" s="1"/>
      <c r="C38" s="1"/>
      <c r="D38" s="1"/>
      <c r="E38" s="10"/>
      <c r="F38" s="76"/>
      <c r="G38" s="76"/>
      <c r="H38" s="14"/>
      <c r="I38" s="20"/>
      <c r="J38" s="1"/>
      <c r="K38" s="95"/>
      <c r="L38" s="52" t="s">
        <v>101</v>
      </c>
      <c r="M38" s="99" t="s">
        <v>102</v>
      </c>
      <c r="N38" s="100">
        <v>114</v>
      </c>
      <c r="O38" s="100">
        <v>3000.07</v>
      </c>
      <c r="P38" s="55">
        <f>+O38-N38</f>
        <v>2886.07</v>
      </c>
      <c r="S38" s="4"/>
      <c r="T38" s="94"/>
      <c r="U38" s="4"/>
      <c r="V38" s="4"/>
      <c r="W38" s="4"/>
      <c r="X38" s="94"/>
      <c r="Y38" s="94"/>
    </row>
    <row r="39" spans="1:25" x14ac:dyDescent="0.2">
      <c r="A39" s="1"/>
      <c r="B39" s="1" t="s">
        <v>103</v>
      </c>
      <c r="C39" s="1"/>
      <c r="D39" s="1"/>
      <c r="E39" s="1"/>
      <c r="F39" s="1"/>
      <c r="G39" s="1"/>
      <c r="H39" s="14"/>
      <c r="I39" s="1"/>
      <c r="J39" s="1"/>
      <c r="K39" s="3"/>
      <c r="L39" s="54" t="s">
        <v>104</v>
      </c>
      <c r="M39" s="58" t="s">
        <v>105</v>
      </c>
      <c r="N39" s="104"/>
      <c r="O39" s="104"/>
      <c r="Q39" s="105"/>
      <c r="R39" s="105"/>
      <c r="S39" s="94"/>
      <c r="T39" s="4"/>
      <c r="U39" s="4"/>
      <c r="V39" s="94"/>
      <c r="W39" s="106"/>
      <c r="X39" s="5"/>
      <c r="Y39" s="5"/>
    </row>
    <row r="40" spans="1:25" x14ac:dyDescent="0.2">
      <c r="A40" s="1"/>
      <c r="B40" s="1"/>
      <c r="C40" s="1"/>
      <c r="D40" s="1" t="s">
        <v>106</v>
      </c>
      <c r="E40" s="1"/>
      <c r="F40" s="107">
        <v>293162.74</v>
      </c>
      <c r="G40" s="107">
        <v>181211.74</v>
      </c>
      <c r="H40" s="14"/>
      <c r="I40" s="1"/>
      <c r="J40" s="1"/>
      <c r="K40" s="3"/>
      <c r="L40" s="52" t="s">
        <v>107</v>
      </c>
      <c r="M40" s="99" t="s">
        <v>14</v>
      </c>
      <c r="N40" s="100">
        <v>400</v>
      </c>
      <c r="O40" s="100">
        <v>2710</v>
      </c>
      <c r="P40" s="55">
        <f>+O40-N40</f>
        <v>2310</v>
      </c>
      <c r="S40" s="4"/>
      <c r="T40" s="4"/>
      <c r="U40" s="4"/>
      <c r="V40" s="4"/>
      <c r="W40" s="5"/>
      <c r="X40" s="5"/>
      <c r="Y40" s="5"/>
    </row>
    <row r="41" spans="1:25" x14ac:dyDescent="0.2">
      <c r="A41" s="1"/>
      <c r="B41" s="1"/>
      <c r="C41" s="1"/>
      <c r="D41" s="1" t="s">
        <v>108</v>
      </c>
      <c r="E41" s="1"/>
      <c r="F41" s="107">
        <v>2263267.11</v>
      </c>
      <c r="G41" s="107">
        <v>1090440.1499999999</v>
      </c>
      <c r="H41" s="66"/>
      <c r="I41" s="1"/>
      <c r="J41" s="77"/>
      <c r="K41" s="3"/>
      <c r="L41" s="52" t="s">
        <v>109</v>
      </c>
      <c r="M41" s="99" t="s">
        <v>110</v>
      </c>
      <c r="N41" s="100">
        <v>187.44</v>
      </c>
      <c r="O41" s="100">
        <v>1651.16</v>
      </c>
      <c r="P41" s="103">
        <f>+O41-N41</f>
        <v>1463.72</v>
      </c>
      <c r="S41" s="4"/>
      <c r="T41" s="4"/>
      <c r="U41" s="4"/>
      <c r="V41" s="4"/>
      <c r="W41" s="4"/>
      <c r="X41" s="4"/>
      <c r="Y41" s="4"/>
    </row>
    <row r="42" spans="1:25" x14ac:dyDescent="0.2">
      <c r="A42" s="1"/>
      <c r="B42" s="1"/>
      <c r="C42" s="1"/>
      <c r="D42" s="1"/>
      <c r="E42" s="1"/>
      <c r="F42" s="1"/>
      <c r="G42" s="108"/>
      <c r="H42" s="14"/>
      <c r="I42" s="1"/>
      <c r="J42" s="1"/>
      <c r="K42" s="3"/>
      <c r="L42" s="52" t="s">
        <v>111</v>
      </c>
      <c r="M42" s="99" t="s">
        <v>112</v>
      </c>
      <c r="N42" s="100"/>
      <c r="O42" s="100">
        <v>3982.78</v>
      </c>
      <c r="P42" s="60">
        <f>+O42-N42</f>
        <v>3982.78</v>
      </c>
      <c r="Q42" s="105"/>
      <c r="R42" s="105"/>
      <c r="S42" s="94"/>
      <c r="T42" s="25"/>
      <c r="U42" s="4"/>
      <c r="V42" s="5"/>
      <c r="W42" s="5"/>
      <c r="X42" s="5"/>
      <c r="Y42" s="4"/>
    </row>
    <row r="43" spans="1:25" x14ac:dyDescent="0.2">
      <c r="A43" s="35"/>
      <c r="B43" s="1"/>
      <c r="C43" s="1"/>
      <c r="D43" s="1" t="s">
        <v>113</v>
      </c>
      <c r="E43" s="10"/>
      <c r="F43" s="14">
        <f>SUM(F40:F42)</f>
        <v>2556429.8499999996</v>
      </c>
      <c r="G43" s="109">
        <f>+SUM(G40:G41)</f>
        <v>1271651.8899999999</v>
      </c>
      <c r="H43" s="14">
        <f>+F43-G43</f>
        <v>1284777.9599999997</v>
      </c>
      <c r="I43" s="20"/>
      <c r="J43" s="1"/>
      <c r="K43" s="110"/>
      <c r="L43" s="52" t="s">
        <v>114</v>
      </c>
      <c r="M43" s="99" t="s">
        <v>115</v>
      </c>
      <c r="N43" s="100"/>
      <c r="O43" s="100"/>
      <c r="P43" s="55">
        <f>+O43-N43</f>
        <v>0</v>
      </c>
      <c r="Q43" s="105"/>
      <c r="R43" s="105"/>
      <c r="S43" s="4"/>
      <c r="T43" s="4"/>
      <c r="U43" s="4"/>
      <c r="V43" s="5"/>
      <c r="W43" s="26"/>
      <c r="X43" s="26"/>
      <c r="Y43" s="25"/>
    </row>
    <row r="44" spans="1:25" x14ac:dyDescent="0.2">
      <c r="A44" s="1"/>
      <c r="B44" s="1"/>
      <c r="C44" s="1"/>
      <c r="D44" s="1"/>
      <c r="E44" s="1"/>
      <c r="F44" s="1"/>
      <c r="G44" s="1"/>
      <c r="H44" s="14"/>
      <c r="I44" s="1"/>
      <c r="J44" s="1"/>
      <c r="K44" s="3"/>
      <c r="L44" s="54" t="s">
        <v>116</v>
      </c>
      <c r="M44" s="58" t="s">
        <v>117</v>
      </c>
      <c r="N44" s="111"/>
      <c r="O44" s="111"/>
      <c r="Q44" s="96">
        <f>SUM(P45:P48)</f>
        <v>696633.51</v>
      </c>
      <c r="R44" s="56">
        <f>+R11-Q44</f>
        <v>-31545.199999999953</v>
      </c>
      <c r="S44" s="4"/>
      <c r="T44" s="4"/>
      <c r="U44" s="25"/>
      <c r="V44" s="26"/>
      <c r="W44" s="5"/>
      <c r="X44" s="5"/>
      <c r="Y44" s="4"/>
    </row>
    <row r="45" spans="1:25" x14ac:dyDescent="0.2">
      <c r="A45" s="1"/>
      <c r="B45" s="1"/>
      <c r="C45" s="1"/>
      <c r="D45" s="1" t="s">
        <v>118</v>
      </c>
      <c r="E45" s="1"/>
      <c r="F45" s="112">
        <f>+F43-F37</f>
        <v>840</v>
      </c>
      <c r="G45" s="112">
        <f>+G43-G37</f>
        <v>49998.34999999986</v>
      </c>
      <c r="H45" s="14"/>
      <c r="I45" s="1"/>
      <c r="J45" s="1"/>
      <c r="K45" s="3"/>
      <c r="L45" s="52" t="s">
        <v>119</v>
      </c>
      <c r="M45" s="99" t="s">
        <v>120</v>
      </c>
      <c r="N45" s="100"/>
      <c r="O45" s="100">
        <v>840</v>
      </c>
      <c r="P45" s="55">
        <f>+O45-N45</f>
        <v>840</v>
      </c>
      <c r="S45" s="4"/>
      <c r="T45" s="4"/>
      <c r="U45" s="4"/>
      <c r="V45" s="5"/>
      <c r="W45" s="5"/>
      <c r="X45" s="5"/>
      <c r="Y45" s="4"/>
    </row>
    <row r="46" spans="1:25" x14ac:dyDescent="0.2">
      <c r="A46" s="1"/>
      <c r="B46" s="1"/>
      <c r="C46" s="1"/>
      <c r="D46" s="1"/>
      <c r="E46" s="1"/>
      <c r="F46" s="76" t="s">
        <v>121</v>
      </c>
      <c r="G46" s="113">
        <f>+F45+G45</f>
        <v>50838.34999999986</v>
      </c>
      <c r="H46" s="14"/>
      <c r="I46" s="1"/>
      <c r="J46" s="1"/>
      <c r="K46" s="3"/>
      <c r="L46" s="52" t="s">
        <v>122</v>
      </c>
      <c r="M46" s="99" t="s">
        <v>123</v>
      </c>
      <c r="N46" s="100">
        <v>9896.5</v>
      </c>
      <c r="O46" s="100">
        <v>557286.5</v>
      </c>
      <c r="P46" s="103">
        <f>+O46-N46</f>
        <v>547390</v>
      </c>
      <c r="S46" s="4"/>
      <c r="T46" s="4"/>
      <c r="U46" s="4"/>
      <c r="V46" s="4"/>
      <c r="W46" s="5"/>
      <c r="X46" s="5"/>
      <c r="Y46" s="4"/>
    </row>
    <row r="47" spans="1:25" x14ac:dyDescent="0.2">
      <c r="A47" s="1"/>
      <c r="B47" s="1"/>
      <c r="C47" s="1"/>
      <c r="D47" s="1"/>
      <c r="E47" s="1"/>
      <c r="F47" s="1"/>
      <c r="G47" s="1"/>
      <c r="H47" s="14"/>
      <c r="I47" s="1"/>
      <c r="J47" s="1"/>
      <c r="K47" s="3"/>
      <c r="L47" s="52" t="s">
        <v>124</v>
      </c>
      <c r="M47" s="99" t="s">
        <v>125</v>
      </c>
      <c r="N47" s="100">
        <v>2605.77</v>
      </c>
      <c r="O47" s="100">
        <v>151009.28</v>
      </c>
      <c r="P47" s="60">
        <f>+O47-N47</f>
        <v>148403.51</v>
      </c>
      <c r="S47" s="25"/>
      <c r="T47" s="4"/>
      <c r="U47" s="4"/>
      <c r="V47" s="4"/>
      <c r="W47" s="5"/>
      <c r="X47" s="5"/>
      <c r="Y47" s="4"/>
    </row>
    <row r="48" spans="1:25" x14ac:dyDescent="0.2">
      <c r="A48" s="1"/>
      <c r="B48" s="1"/>
      <c r="C48" s="1"/>
      <c r="D48" s="1"/>
      <c r="E48" s="1"/>
      <c r="F48" s="1"/>
      <c r="G48" s="1"/>
      <c r="H48" s="14"/>
      <c r="I48" s="1"/>
      <c r="J48" s="1"/>
      <c r="K48" s="92"/>
      <c r="L48" s="4" t="s">
        <v>126</v>
      </c>
      <c r="M48" s="4" t="s">
        <v>127</v>
      </c>
      <c r="N48" s="100"/>
      <c r="O48" s="100"/>
      <c r="P48" s="61">
        <f>+O48-N48</f>
        <v>0</v>
      </c>
      <c r="S48" s="4"/>
      <c r="T48" s="4"/>
      <c r="U48" s="4"/>
      <c r="V48" s="4"/>
      <c r="W48" s="5"/>
      <c r="X48" s="5"/>
      <c r="Y48" s="4"/>
    </row>
    <row r="49" spans="1:24" x14ac:dyDescent="0.2">
      <c r="A49" s="1"/>
      <c r="B49" s="1"/>
      <c r="C49" s="1"/>
      <c r="D49" s="1"/>
      <c r="E49" s="10" t="s">
        <v>128</v>
      </c>
      <c r="F49" s="114">
        <f>+N112</f>
        <v>1014028.84</v>
      </c>
      <c r="G49" s="114">
        <f>+O112</f>
        <v>967202.07</v>
      </c>
      <c r="H49" s="14"/>
      <c r="I49" s="1"/>
      <c r="J49" s="1"/>
      <c r="K49" s="3"/>
      <c r="L49" s="54" t="s">
        <v>129</v>
      </c>
      <c r="M49" s="58" t="s">
        <v>130</v>
      </c>
      <c r="N49" s="104"/>
      <c r="O49" s="104"/>
      <c r="Q49" s="115">
        <f>SUM(P50:P53)</f>
        <v>160054.84000000003</v>
      </c>
      <c r="R49" s="116">
        <f>+R10-Q49</f>
        <v>0</v>
      </c>
      <c r="S49" s="4"/>
      <c r="T49" s="4"/>
      <c r="U49" s="4"/>
      <c r="V49" s="4"/>
      <c r="W49" s="5"/>
      <c r="X49" s="5"/>
    </row>
    <row r="50" spans="1:24" x14ac:dyDescent="0.2">
      <c r="A50" s="1"/>
      <c r="B50" s="1"/>
      <c r="C50" s="1"/>
      <c r="D50" s="1"/>
      <c r="E50" s="10" t="s">
        <v>131</v>
      </c>
      <c r="F50" s="114">
        <f>+N113</f>
        <v>89061</v>
      </c>
      <c r="G50" s="114">
        <f>+O113</f>
        <v>85889.42</v>
      </c>
      <c r="H50" s="14"/>
      <c r="I50" s="1"/>
      <c r="J50" s="1"/>
      <c r="K50" s="3"/>
      <c r="L50" s="52" t="s">
        <v>132</v>
      </c>
      <c r="M50" s="99" t="s">
        <v>133</v>
      </c>
      <c r="N50" s="100"/>
      <c r="O50" s="100">
        <v>39517.800000000003</v>
      </c>
      <c r="P50" s="55">
        <f>+O50-N50</f>
        <v>39517.800000000003</v>
      </c>
      <c r="S50" s="4"/>
      <c r="T50" s="4"/>
      <c r="U50" s="4"/>
      <c r="V50" s="4"/>
      <c r="W50" s="5"/>
      <c r="X50" s="5"/>
    </row>
    <row r="51" spans="1:24" x14ac:dyDescent="0.2">
      <c r="A51" s="1"/>
      <c r="B51" s="1"/>
      <c r="C51" s="1"/>
      <c r="D51" s="1"/>
      <c r="E51" s="1"/>
      <c r="F51" s="117"/>
      <c r="G51" s="117"/>
      <c r="H51" s="14"/>
      <c r="I51" s="1"/>
      <c r="J51" s="1"/>
      <c r="K51" s="3"/>
      <c r="L51" s="52" t="s">
        <v>134</v>
      </c>
      <c r="M51" s="99" t="s">
        <v>68</v>
      </c>
      <c r="N51" s="100"/>
      <c r="O51" s="100">
        <v>120437.72</v>
      </c>
      <c r="P51" s="103">
        <f>+O51-N51</f>
        <v>120437.72</v>
      </c>
      <c r="S51" s="4"/>
      <c r="T51" s="4"/>
      <c r="U51" s="4"/>
      <c r="V51" s="4"/>
      <c r="W51" s="4"/>
      <c r="X51" s="5"/>
    </row>
    <row r="52" spans="1:24" x14ac:dyDescent="0.2">
      <c r="A52" s="1"/>
      <c r="B52" s="1"/>
      <c r="C52" s="1"/>
      <c r="D52" s="1"/>
      <c r="E52" s="1"/>
      <c r="F52" s="14">
        <f>SUM(F49:F51)</f>
        <v>1103089.8399999999</v>
      </c>
      <c r="G52" s="14">
        <f>SUM(G49:G51)</f>
        <v>1053091.49</v>
      </c>
      <c r="H52" s="14"/>
      <c r="I52" s="1"/>
      <c r="J52" s="1"/>
      <c r="K52" s="3"/>
      <c r="L52" s="52" t="s">
        <v>135</v>
      </c>
      <c r="M52" s="99" t="s">
        <v>136</v>
      </c>
      <c r="N52" s="100"/>
      <c r="O52" s="100"/>
      <c r="P52" s="60">
        <f>+O52-N52</f>
        <v>0</v>
      </c>
      <c r="S52" s="4"/>
      <c r="T52" s="4"/>
      <c r="U52" s="4"/>
      <c r="V52" s="4"/>
      <c r="W52" s="5"/>
      <c r="X52" s="5"/>
    </row>
    <row r="53" spans="1:24" x14ac:dyDescent="0.2">
      <c r="A53" s="1"/>
      <c r="B53" s="1"/>
      <c r="C53" s="1"/>
      <c r="D53" s="1"/>
      <c r="E53" s="1"/>
      <c r="F53" s="14"/>
      <c r="G53" s="14"/>
      <c r="H53" s="14"/>
      <c r="I53" s="1"/>
      <c r="J53" s="1"/>
      <c r="K53" s="3"/>
      <c r="L53" s="52" t="s">
        <v>137</v>
      </c>
      <c r="M53" s="99" t="s">
        <v>138</v>
      </c>
      <c r="N53" s="100"/>
      <c r="O53" s="100">
        <v>99.32</v>
      </c>
      <c r="P53" s="55">
        <f>+O53-N53</f>
        <v>99.32</v>
      </c>
      <c r="S53" s="4"/>
      <c r="T53" s="4"/>
      <c r="U53" s="4"/>
      <c r="V53" s="4"/>
      <c r="W53" s="4"/>
      <c r="X53" s="5"/>
    </row>
    <row r="54" spans="1:24" x14ac:dyDescent="0.2">
      <c r="A54" s="1"/>
      <c r="B54" s="1"/>
      <c r="C54" s="1"/>
      <c r="D54" s="1"/>
      <c r="E54" s="1"/>
      <c r="F54" s="40">
        <f>+F52-G52</f>
        <v>49998.34999999986</v>
      </c>
      <c r="G54" s="14"/>
      <c r="H54" s="14"/>
      <c r="I54" s="1"/>
      <c r="J54" s="1"/>
      <c r="K54" s="3"/>
      <c r="L54" s="54" t="s">
        <v>139</v>
      </c>
      <c r="M54" s="58" t="s">
        <v>140</v>
      </c>
      <c r="N54" s="104"/>
      <c r="O54" s="104"/>
      <c r="Q54" s="115">
        <f>SUM(P55:P58)</f>
        <v>173909.48</v>
      </c>
      <c r="R54" s="56">
        <f>+R12-Q54</f>
        <v>0</v>
      </c>
      <c r="S54" s="4"/>
      <c r="T54" s="4"/>
      <c r="U54" s="4"/>
      <c r="V54" s="4"/>
      <c r="W54" s="5"/>
      <c r="X54" s="5"/>
    </row>
    <row r="55" spans="1:24" x14ac:dyDescent="0.2">
      <c r="A55" s="1"/>
      <c r="B55" s="1"/>
      <c r="C55" s="1"/>
      <c r="D55" s="1"/>
      <c r="E55" s="1"/>
      <c r="F55" s="14">
        <f>+G45-F54</f>
        <v>0</v>
      </c>
      <c r="G55" s="14"/>
      <c r="H55" s="14"/>
      <c r="I55" s="1"/>
      <c r="J55" s="1"/>
      <c r="K55" s="3"/>
      <c r="L55" s="52" t="s">
        <v>141</v>
      </c>
      <c r="M55" s="99" t="s">
        <v>34</v>
      </c>
      <c r="N55" s="100">
        <v>333</v>
      </c>
      <c r="O55" s="100">
        <v>16245</v>
      </c>
      <c r="P55" s="55">
        <f>+O55-N55</f>
        <v>15912</v>
      </c>
      <c r="S55" s="4"/>
      <c r="T55" s="4"/>
      <c r="U55" s="4"/>
      <c r="V55" s="4"/>
      <c r="W55" s="5"/>
      <c r="X55" s="5"/>
    </row>
    <row r="56" spans="1:24" x14ac:dyDescent="0.2">
      <c r="A56" s="4"/>
      <c r="B56" s="4"/>
      <c r="C56" s="4"/>
      <c r="D56" s="4"/>
      <c r="E56" s="4"/>
      <c r="F56" s="4"/>
      <c r="G56" s="118"/>
      <c r="H56" s="34"/>
      <c r="I56" s="4"/>
      <c r="J56" s="4"/>
      <c r="K56" s="3"/>
      <c r="L56" s="52" t="s">
        <v>142</v>
      </c>
      <c r="M56" s="99" t="s">
        <v>73</v>
      </c>
      <c r="N56" s="100">
        <v>9743.7800000000007</v>
      </c>
      <c r="O56" s="100">
        <v>164390.26</v>
      </c>
      <c r="P56" s="103">
        <f>+O56-N56</f>
        <v>154646.48000000001</v>
      </c>
      <c r="S56" s="4"/>
      <c r="T56" s="4"/>
      <c r="U56" s="4"/>
      <c r="V56" s="4"/>
      <c r="W56" s="5"/>
      <c r="X56" s="5"/>
    </row>
    <row r="57" spans="1:24" x14ac:dyDescent="0.2">
      <c r="A57" s="119" t="s">
        <v>85</v>
      </c>
      <c r="B57" s="120" t="s">
        <v>86</v>
      </c>
      <c r="C57" s="121">
        <v>403</v>
      </c>
      <c r="D57" s="4" t="s">
        <v>143</v>
      </c>
      <c r="E57" s="122"/>
      <c r="F57" s="123"/>
      <c r="G57" s="123"/>
      <c r="H57" s="124"/>
      <c r="I57" s="4"/>
      <c r="J57" s="94"/>
      <c r="K57" s="3"/>
      <c r="L57" s="52" t="s">
        <v>144</v>
      </c>
      <c r="M57" s="99" t="s">
        <v>47</v>
      </c>
      <c r="N57" s="100">
        <v>500</v>
      </c>
      <c r="O57" s="100">
        <v>3851</v>
      </c>
      <c r="P57" s="60">
        <f>+O57-N57</f>
        <v>3351</v>
      </c>
      <c r="S57" s="4"/>
      <c r="T57" s="4"/>
      <c r="U57" s="4"/>
      <c r="V57" s="4"/>
      <c r="W57" s="5"/>
      <c r="X57" s="5"/>
    </row>
    <row r="58" spans="1:24" x14ac:dyDescent="0.2">
      <c r="A58" s="4"/>
      <c r="B58" s="4"/>
      <c r="C58" s="4"/>
      <c r="D58" s="4"/>
      <c r="E58" s="4"/>
      <c r="F58" s="4"/>
      <c r="G58" s="4"/>
      <c r="H58" s="34"/>
      <c r="I58" s="4"/>
      <c r="J58" s="4"/>
      <c r="K58" s="3"/>
      <c r="L58" s="52" t="s">
        <v>145</v>
      </c>
      <c r="M58" s="99" t="s">
        <v>146</v>
      </c>
      <c r="N58" s="111"/>
      <c r="O58" s="111"/>
      <c r="P58" s="61">
        <f>+O58</f>
        <v>0</v>
      </c>
      <c r="S58" s="4"/>
      <c r="T58" s="4"/>
      <c r="U58" s="4"/>
      <c r="V58" s="4"/>
      <c r="W58" s="5"/>
      <c r="X58" s="5"/>
    </row>
    <row r="59" spans="1:24" x14ac:dyDescent="0.2">
      <c r="A59" s="4"/>
      <c r="B59" s="4"/>
      <c r="C59" s="4"/>
      <c r="D59" s="4"/>
      <c r="E59" s="4"/>
      <c r="F59" s="4"/>
      <c r="G59" s="4"/>
      <c r="H59" s="34"/>
      <c r="I59" s="4"/>
      <c r="J59" s="4"/>
      <c r="K59" s="3"/>
      <c r="L59" s="54" t="s">
        <v>147</v>
      </c>
      <c r="M59" s="58" t="s">
        <v>148</v>
      </c>
      <c r="N59" s="104"/>
      <c r="O59" s="104"/>
      <c r="Q59" s="115">
        <f>SUM(P60)</f>
        <v>50032.5</v>
      </c>
      <c r="S59" s="4"/>
      <c r="T59" s="4"/>
      <c r="U59" s="4"/>
      <c r="V59" s="4"/>
      <c r="W59" s="5"/>
      <c r="X59" s="5"/>
    </row>
    <row r="60" spans="1:24" x14ac:dyDescent="0.2">
      <c r="A60" s="4"/>
      <c r="B60" s="4"/>
      <c r="C60" s="4"/>
      <c r="D60" s="4"/>
      <c r="E60" s="4"/>
      <c r="F60" s="4"/>
      <c r="G60" s="4"/>
      <c r="H60" s="34"/>
      <c r="I60" s="4"/>
      <c r="J60" s="4"/>
      <c r="K60" s="3"/>
      <c r="L60" s="52" t="s">
        <v>149</v>
      </c>
      <c r="M60" s="99" t="s">
        <v>39</v>
      </c>
      <c r="N60" s="111"/>
      <c r="O60" s="100">
        <v>50032.5</v>
      </c>
      <c r="P60" s="55">
        <f>+O60-N60</f>
        <v>50032.5</v>
      </c>
      <c r="S60" s="4"/>
      <c r="T60" s="4"/>
      <c r="U60" s="4"/>
      <c r="V60" s="4"/>
      <c r="W60" s="4"/>
      <c r="X60" s="5"/>
    </row>
    <row r="61" spans="1:24" x14ac:dyDescent="0.2">
      <c r="A61" s="4"/>
      <c r="B61" s="4"/>
      <c r="C61" s="4"/>
      <c r="D61" s="4"/>
      <c r="E61" s="4"/>
      <c r="F61" s="4"/>
      <c r="G61" s="4"/>
      <c r="H61" s="34"/>
      <c r="I61" s="4"/>
      <c r="J61" s="4"/>
      <c r="K61" s="3"/>
      <c r="L61" s="52" t="s">
        <v>150</v>
      </c>
      <c r="M61" s="99" t="s">
        <v>76</v>
      </c>
      <c r="N61" s="104"/>
      <c r="O61" s="104">
        <v>21377.040000000001</v>
      </c>
      <c r="P61" s="103">
        <f>+O61-N61</f>
        <v>21377.040000000001</v>
      </c>
      <c r="S61" s="4"/>
      <c r="T61" s="4"/>
      <c r="U61" s="4"/>
      <c r="V61" s="4"/>
      <c r="W61" s="5"/>
      <c r="X61" s="5"/>
    </row>
    <row r="62" spans="1:24" x14ac:dyDescent="0.2">
      <c r="A62" s="4"/>
      <c r="B62" s="4"/>
      <c r="C62" s="4"/>
      <c r="D62" s="4"/>
      <c r="E62" s="4"/>
      <c r="F62" s="4"/>
      <c r="G62" s="4"/>
      <c r="H62" s="34"/>
      <c r="I62" s="4"/>
      <c r="J62" s="4"/>
      <c r="K62" s="3"/>
      <c r="L62" s="52"/>
      <c r="M62" s="99"/>
      <c r="N62" s="104"/>
      <c r="O62" s="104"/>
      <c r="P62" s="61"/>
      <c r="Q62" s="125"/>
      <c r="S62" s="4"/>
      <c r="T62" s="4"/>
      <c r="U62" s="4"/>
      <c r="V62" s="4"/>
      <c r="W62" s="5"/>
      <c r="X62" s="5"/>
    </row>
    <row r="63" spans="1:24" x14ac:dyDescent="0.2">
      <c r="A63" s="4"/>
      <c r="B63" s="4"/>
      <c r="C63" s="4"/>
      <c r="D63" s="4"/>
      <c r="E63" s="4"/>
      <c r="F63" s="4"/>
      <c r="G63" s="4"/>
      <c r="H63" s="34"/>
      <c r="I63" s="4"/>
      <c r="J63" s="4"/>
      <c r="K63" s="3"/>
      <c r="L63" s="54" t="s">
        <v>151</v>
      </c>
      <c r="M63" s="58" t="s">
        <v>152</v>
      </c>
      <c r="N63" s="32"/>
      <c r="O63" s="32"/>
      <c r="P63" s="61"/>
      <c r="Q63" s="115">
        <f>SUM(P64:P66)</f>
        <v>0</v>
      </c>
      <c r="S63" s="4"/>
      <c r="T63" s="4"/>
      <c r="U63" s="4"/>
      <c r="V63" s="4"/>
      <c r="W63" s="5"/>
      <c r="X63" s="5"/>
    </row>
    <row r="64" spans="1:24" x14ac:dyDescent="0.2">
      <c r="A64" s="4"/>
      <c r="B64" s="4"/>
      <c r="C64" s="4"/>
      <c r="D64" s="4"/>
      <c r="E64" s="4"/>
      <c r="F64" s="4"/>
      <c r="G64" s="4"/>
      <c r="H64" s="34"/>
      <c r="I64" s="4"/>
      <c r="J64" s="4"/>
      <c r="K64" s="3"/>
      <c r="L64" s="52" t="s">
        <v>153</v>
      </c>
      <c r="M64" s="99" t="s">
        <v>154</v>
      </c>
      <c r="N64" s="32"/>
      <c r="O64" s="5"/>
      <c r="P64" s="55">
        <f>+O64-N64</f>
        <v>0</v>
      </c>
      <c r="Q64" s="125"/>
      <c r="S64" s="4"/>
      <c r="T64" s="4"/>
      <c r="U64" s="4"/>
      <c r="V64" s="4"/>
      <c r="W64" s="5"/>
      <c r="X64" s="5"/>
    </row>
    <row r="65" spans="2:24" x14ac:dyDescent="0.2">
      <c r="B65" s="4"/>
      <c r="C65" s="4"/>
      <c r="D65" s="4"/>
      <c r="E65" s="4"/>
      <c r="F65" s="4"/>
      <c r="G65" s="4"/>
      <c r="H65" s="34"/>
      <c r="I65" s="4"/>
      <c r="J65" s="4"/>
      <c r="K65" s="3"/>
      <c r="L65" s="52" t="s">
        <v>155</v>
      </c>
      <c r="M65" s="4" t="s">
        <v>156</v>
      </c>
      <c r="N65" s="32"/>
      <c r="O65" s="126"/>
      <c r="P65" s="127">
        <f>+O65-N65</f>
        <v>0</v>
      </c>
      <c r="Q65" s="125"/>
      <c r="S65" s="4"/>
      <c r="T65" s="4"/>
      <c r="U65" s="4"/>
      <c r="V65" s="4"/>
      <c r="W65" s="5"/>
      <c r="X65" s="5"/>
    </row>
    <row r="66" spans="2:24" x14ac:dyDescent="0.2">
      <c r="B66" s="4"/>
      <c r="C66" s="4"/>
      <c r="D66" s="4"/>
      <c r="E66" s="4"/>
      <c r="F66" s="4"/>
      <c r="G66" s="4"/>
      <c r="H66" s="34"/>
      <c r="I66" s="4"/>
      <c r="J66" s="4"/>
      <c r="K66" s="3"/>
      <c r="L66" s="52" t="s">
        <v>157</v>
      </c>
      <c r="M66" s="4" t="s">
        <v>158</v>
      </c>
      <c r="N66" s="32"/>
      <c r="O66" s="126"/>
      <c r="P66" s="128">
        <f>+O66-N66</f>
        <v>0</v>
      </c>
      <c r="Q66" s="125"/>
      <c r="S66" s="4"/>
      <c r="T66" s="4"/>
      <c r="U66" s="4"/>
      <c r="V66" s="4"/>
      <c r="W66" s="5"/>
      <c r="X66" s="5"/>
    </row>
    <row r="67" spans="2:24" x14ac:dyDescent="0.2">
      <c r="B67" s="4"/>
      <c r="C67" s="4"/>
      <c r="D67" s="4"/>
      <c r="E67" s="4"/>
      <c r="F67" s="4"/>
      <c r="G67" s="4"/>
      <c r="H67" s="34"/>
      <c r="I67" s="4"/>
      <c r="J67" s="4"/>
      <c r="K67" s="3"/>
      <c r="L67" s="52"/>
      <c r="M67" s="99"/>
      <c r="N67" s="32"/>
      <c r="O67" s="126"/>
      <c r="P67" s="61"/>
      <c r="Q67" s="125"/>
      <c r="S67" s="4"/>
      <c r="T67" s="4"/>
      <c r="U67" s="4"/>
      <c r="V67" s="4"/>
      <c r="W67" s="4"/>
      <c r="X67" s="4"/>
    </row>
    <row r="68" spans="2:24" x14ac:dyDescent="0.2">
      <c r="B68" s="4"/>
      <c r="C68" s="4"/>
      <c r="D68" s="4"/>
      <c r="E68" s="4"/>
      <c r="F68" s="4"/>
      <c r="G68" s="4"/>
      <c r="H68" s="34"/>
      <c r="I68" s="4"/>
      <c r="J68" s="4"/>
      <c r="K68" s="3"/>
      <c r="L68" s="54" t="s">
        <v>159</v>
      </c>
      <c r="M68" s="58" t="s">
        <v>160</v>
      </c>
      <c r="N68" s="5"/>
      <c r="O68" s="32"/>
      <c r="P68" s="129"/>
      <c r="Q68" s="125"/>
      <c r="S68" s="4"/>
      <c r="T68" s="4"/>
      <c r="U68" s="4"/>
      <c r="V68" s="4"/>
      <c r="W68" s="4"/>
      <c r="X68" s="5"/>
    </row>
    <row r="69" spans="2:24" x14ac:dyDescent="0.2">
      <c r="B69" s="4"/>
      <c r="C69" s="4"/>
      <c r="D69" s="4"/>
      <c r="E69" s="4"/>
      <c r="F69" s="4"/>
      <c r="G69" s="4"/>
      <c r="H69" s="34"/>
      <c r="I69" s="4"/>
      <c r="J69" s="4"/>
      <c r="K69" s="3"/>
      <c r="L69" s="52"/>
      <c r="M69" s="99"/>
      <c r="N69" s="32"/>
      <c r="O69" s="32"/>
      <c r="P69" s="61"/>
      <c r="Q69" s="125"/>
      <c r="S69" s="4"/>
      <c r="T69" s="4"/>
      <c r="U69" s="4"/>
      <c r="V69" s="4"/>
      <c r="W69" s="4"/>
      <c r="X69" s="5"/>
    </row>
    <row r="70" spans="2:24" x14ac:dyDescent="0.2">
      <c r="B70" s="4"/>
      <c r="C70" s="4"/>
      <c r="D70" s="4"/>
      <c r="E70" s="4"/>
      <c r="F70" s="4"/>
      <c r="G70" s="4"/>
      <c r="H70" s="34"/>
      <c r="I70" s="4"/>
      <c r="J70" s="4"/>
      <c r="K70" s="3"/>
      <c r="L70" s="52"/>
      <c r="M70" s="4" t="s">
        <v>161</v>
      </c>
      <c r="N70" s="130">
        <f>+SUM(N34:N68)</f>
        <v>94269.14</v>
      </c>
      <c r="O70" s="130">
        <f>+SUM(O34:O68)</f>
        <v>2357536.25</v>
      </c>
      <c r="P70" s="131">
        <f>+O70-N70+P68</f>
        <v>2263267.11</v>
      </c>
      <c r="Q70" s="132"/>
      <c r="S70" s="4"/>
      <c r="T70" s="4"/>
      <c r="U70" s="4"/>
      <c r="V70" s="4"/>
      <c r="W70" s="4"/>
      <c r="X70" s="4"/>
    </row>
    <row r="71" spans="2:24" x14ac:dyDescent="0.2">
      <c r="B71" s="4"/>
      <c r="C71" s="4"/>
      <c r="D71" s="4"/>
      <c r="E71" s="4"/>
      <c r="F71" s="4"/>
      <c r="G71" s="4"/>
      <c r="H71" s="34"/>
      <c r="I71" s="4"/>
      <c r="J71" s="4"/>
      <c r="K71" s="3"/>
      <c r="L71" s="52"/>
      <c r="M71" s="4"/>
      <c r="N71" s="4"/>
      <c r="O71" s="4"/>
      <c r="P71" s="56">
        <f>+P70-F29</f>
        <v>840</v>
      </c>
      <c r="Q71" s="132"/>
      <c r="S71" s="4"/>
      <c r="T71" s="4"/>
      <c r="U71" s="4"/>
      <c r="V71" s="5"/>
      <c r="W71" s="5"/>
      <c r="X71" s="5"/>
    </row>
    <row r="72" spans="2:24" x14ac:dyDescent="0.2">
      <c r="H72" s="34"/>
      <c r="L72" s="52"/>
      <c r="M72" s="4"/>
      <c r="N72" s="4"/>
      <c r="O72" s="4"/>
      <c r="Q72" s="132"/>
      <c r="S72" s="4"/>
    </row>
    <row r="73" spans="2:24" x14ac:dyDescent="0.2">
      <c r="B73" s="4"/>
      <c r="C73" s="4"/>
      <c r="D73" s="134"/>
      <c r="E73" s="4"/>
      <c r="F73" s="4"/>
      <c r="G73" s="4"/>
      <c r="H73" s="34"/>
      <c r="I73" s="4"/>
      <c r="J73" s="4"/>
      <c r="K73" s="3"/>
      <c r="T73" s="4"/>
      <c r="U73" s="4"/>
      <c r="V73" s="4"/>
      <c r="W73" s="4"/>
      <c r="X73" s="4"/>
    </row>
    <row r="74" spans="2:24" x14ac:dyDescent="0.2">
      <c r="B74" s="4"/>
      <c r="C74" s="4"/>
      <c r="D74" s="4"/>
      <c r="E74" s="4"/>
      <c r="F74" s="4"/>
      <c r="G74" s="4"/>
      <c r="H74" s="34"/>
      <c r="I74" s="4"/>
      <c r="J74" s="4"/>
      <c r="K74" s="3"/>
      <c r="L74" s="85"/>
      <c r="M74" s="86"/>
      <c r="N74" s="135"/>
      <c r="O74" s="136"/>
      <c r="P74" s="137" t="s">
        <v>91</v>
      </c>
      <c r="Q74" s="138"/>
      <c r="R74" s="101"/>
      <c r="S74" s="4"/>
      <c r="T74" s="5"/>
      <c r="U74" s="5"/>
      <c r="V74" s="5"/>
      <c r="W74" s="4"/>
      <c r="X74" s="4"/>
    </row>
    <row r="75" spans="2:24" x14ac:dyDescent="0.2">
      <c r="B75" s="4"/>
      <c r="C75" s="4"/>
      <c r="D75" s="4"/>
      <c r="E75" s="4"/>
      <c r="F75" s="4"/>
      <c r="G75" s="4"/>
      <c r="H75" s="34"/>
      <c r="I75" s="4"/>
      <c r="J75" s="4"/>
      <c r="K75" s="3"/>
      <c r="L75" s="85">
        <v>683</v>
      </c>
      <c r="M75" s="58" t="s">
        <v>93</v>
      </c>
      <c r="N75" s="32"/>
      <c r="O75" s="93"/>
      <c r="P75" s="101"/>
      <c r="Q75" s="101"/>
      <c r="R75" s="101"/>
      <c r="S75" s="4"/>
      <c r="T75" s="5"/>
      <c r="U75" s="5"/>
      <c r="V75" s="5"/>
      <c r="W75" s="139"/>
      <c r="X75" s="52"/>
    </row>
    <row r="76" spans="2:24" x14ac:dyDescent="0.2">
      <c r="B76" s="4"/>
      <c r="C76" s="4"/>
      <c r="D76" s="4"/>
      <c r="E76" s="4"/>
      <c r="F76" s="4"/>
      <c r="G76" s="4"/>
      <c r="H76" s="34"/>
      <c r="I76" s="4"/>
      <c r="J76" s="4"/>
      <c r="K76" s="3"/>
      <c r="L76" s="54" t="s">
        <v>162</v>
      </c>
      <c r="M76" s="58" t="s">
        <v>95</v>
      </c>
      <c r="N76" s="140"/>
      <c r="O76" s="141"/>
      <c r="Q76" s="96">
        <f>SUM(P77:P84)</f>
        <v>393205.03999999992</v>
      </c>
      <c r="R76" s="97">
        <f>+R52-Q76</f>
        <v>-393205.03999999992</v>
      </c>
      <c r="S76" s="4"/>
      <c r="T76" s="5"/>
      <c r="U76" s="4"/>
      <c r="V76" s="4"/>
      <c r="W76" s="142"/>
      <c r="X76" s="52"/>
    </row>
    <row r="77" spans="2:24" x14ac:dyDescent="0.2">
      <c r="B77" s="4"/>
      <c r="C77" s="4"/>
      <c r="D77" s="4"/>
      <c r="E77" s="4"/>
      <c r="F77" s="4"/>
      <c r="G77" s="4"/>
      <c r="H77" s="34"/>
      <c r="I77" s="4"/>
      <c r="J77" s="4"/>
      <c r="K77" s="3"/>
      <c r="L77" s="52" t="s">
        <v>163</v>
      </c>
      <c r="M77" s="99" t="s">
        <v>97</v>
      </c>
      <c r="N77" s="100">
        <v>61878.9</v>
      </c>
      <c r="O77" s="100">
        <v>17975.73</v>
      </c>
      <c r="P77" s="55">
        <f>+N77-O77</f>
        <v>43903.17</v>
      </c>
      <c r="Q77" s="101"/>
      <c r="R77" s="101"/>
      <c r="S77" s="4"/>
      <c r="T77" s="5"/>
      <c r="U77" s="5"/>
      <c r="V77" s="5"/>
      <c r="W77" s="139"/>
      <c r="X77" s="52"/>
    </row>
    <row r="78" spans="2:24" x14ac:dyDescent="0.2">
      <c r="B78" s="4"/>
      <c r="C78" s="4"/>
      <c r="D78" s="4"/>
      <c r="E78" s="4"/>
      <c r="F78" s="4"/>
      <c r="G78" s="4"/>
      <c r="H78" s="34"/>
      <c r="I78" s="4"/>
      <c r="J78" s="4"/>
      <c r="K78" s="3"/>
      <c r="L78" s="52" t="s">
        <v>164</v>
      </c>
      <c r="M78" s="99" t="s">
        <v>100</v>
      </c>
      <c r="N78" s="100">
        <v>368468.04</v>
      </c>
      <c r="O78" s="100">
        <v>23568.83</v>
      </c>
      <c r="P78" s="103">
        <f>+N78-O78</f>
        <v>344899.20999999996</v>
      </c>
      <c r="S78" s="4"/>
      <c r="T78" s="5"/>
      <c r="U78" s="5"/>
      <c r="V78" s="5"/>
      <c r="W78" s="139"/>
      <c r="X78" s="52"/>
    </row>
    <row r="79" spans="2:24" x14ac:dyDescent="0.2">
      <c r="B79" s="4"/>
      <c r="C79" s="4"/>
      <c r="D79" s="4"/>
      <c r="E79" s="4"/>
      <c r="F79" s="4"/>
      <c r="G79" s="4"/>
      <c r="H79" s="34"/>
      <c r="I79" s="4"/>
      <c r="J79" s="4"/>
      <c r="K79" s="3"/>
      <c r="L79" s="52" t="s">
        <v>165</v>
      </c>
      <c r="M79" s="99" t="s">
        <v>102</v>
      </c>
      <c r="N79" s="100"/>
      <c r="O79" s="100"/>
      <c r="P79" s="55">
        <f>-O79+N79</f>
        <v>0</v>
      </c>
      <c r="Q79" s="143"/>
      <c r="S79" s="4"/>
      <c r="T79" s="5"/>
      <c r="U79" s="5"/>
      <c r="V79" s="4"/>
      <c r="W79" s="139"/>
      <c r="X79" s="52"/>
    </row>
    <row r="80" spans="2:24" x14ac:dyDescent="0.2">
      <c r="B80" s="4"/>
      <c r="C80" s="4"/>
      <c r="D80" s="144"/>
      <c r="E80" s="4"/>
      <c r="F80" s="4"/>
      <c r="G80" s="4"/>
      <c r="H80" s="34"/>
      <c r="I80" s="4"/>
      <c r="J80" s="4"/>
      <c r="K80" s="3"/>
      <c r="L80" s="54" t="s">
        <v>166</v>
      </c>
      <c r="M80" s="58" t="s">
        <v>105</v>
      </c>
      <c r="N80" s="145"/>
      <c r="O80" s="145"/>
      <c r="Q80" s="105"/>
      <c r="R80" s="105"/>
      <c r="S80" s="4"/>
      <c r="T80" s="5"/>
      <c r="U80" s="5"/>
      <c r="V80" s="4"/>
      <c r="W80" s="139"/>
      <c r="X80" s="52"/>
    </row>
    <row r="81" spans="3:24" x14ac:dyDescent="0.2">
      <c r="C81" s="4"/>
      <c r="D81" s="144"/>
      <c r="E81" s="4"/>
      <c r="F81" s="4"/>
      <c r="G81" s="4"/>
      <c r="H81" s="34"/>
      <c r="I81" s="4"/>
      <c r="J81" s="4"/>
      <c r="K81" s="3"/>
      <c r="L81" s="52" t="s">
        <v>167</v>
      </c>
      <c r="M81" s="99" t="s">
        <v>14</v>
      </c>
      <c r="N81" s="100">
        <v>170.49</v>
      </c>
      <c r="O81" s="100">
        <v>37.24</v>
      </c>
      <c r="P81" s="55">
        <f>+N81-O81</f>
        <v>133.25</v>
      </c>
      <c r="S81" s="4"/>
      <c r="T81" s="5"/>
      <c r="U81" s="5"/>
      <c r="V81" s="5"/>
      <c r="W81" s="139"/>
      <c r="X81" s="52"/>
    </row>
    <row r="82" spans="3:24" x14ac:dyDescent="0.2">
      <c r="C82" s="4"/>
      <c r="D82" s="144"/>
      <c r="E82" s="4"/>
      <c r="F82" s="4"/>
      <c r="G82" s="4"/>
      <c r="H82" s="34"/>
      <c r="I82" s="4"/>
      <c r="J82" s="4"/>
      <c r="K82" s="3"/>
      <c r="L82" s="52" t="s">
        <v>168</v>
      </c>
      <c r="M82" s="99" t="s">
        <v>110</v>
      </c>
      <c r="N82" s="100">
        <v>882.1</v>
      </c>
      <c r="O82" s="100">
        <v>112.69</v>
      </c>
      <c r="P82" s="103">
        <f>+N82-O82</f>
        <v>769.41000000000008</v>
      </c>
      <c r="S82" s="4"/>
      <c r="T82" s="5"/>
      <c r="U82" s="5"/>
      <c r="V82" s="4"/>
      <c r="W82" s="93"/>
      <c r="X82" s="52"/>
    </row>
    <row r="83" spans="3:24" x14ac:dyDescent="0.2">
      <c r="C83" s="4"/>
      <c r="D83" s="144"/>
      <c r="E83" s="4"/>
      <c r="F83" s="4"/>
      <c r="G83" s="4"/>
      <c r="H83" s="34"/>
      <c r="I83" s="4"/>
      <c r="J83" s="4"/>
      <c r="K83" s="3"/>
      <c r="L83" s="52" t="s">
        <v>169</v>
      </c>
      <c r="M83" s="99" t="s">
        <v>112</v>
      </c>
      <c r="N83" s="100">
        <v>3500</v>
      </c>
      <c r="O83" s="100"/>
      <c r="P83" s="60">
        <f>+N83-O83</f>
        <v>3500</v>
      </c>
      <c r="Q83" s="105"/>
      <c r="R83" s="105"/>
      <c r="S83" s="4"/>
      <c r="T83" s="5"/>
      <c r="U83" s="5"/>
      <c r="V83" s="4"/>
      <c r="W83" s="139"/>
      <c r="X83" s="52"/>
    </row>
    <row r="84" spans="3:24" x14ac:dyDescent="0.2">
      <c r="C84" s="4"/>
      <c r="D84" s="144"/>
      <c r="E84" s="4"/>
      <c r="F84" s="4"/>
      <c r="G84" s="4"/>
      <c r="H84" s="34"/>
      <c r="I84" s="4"/>
      <c r="J84" s="4"/>
      <c r="K84" s="3"/>
      <c r="L84" s="52" t="s">
        <v>170</v>
      </c>
      <c r="M84" s="99" t="s">
        <v>115</v>
      </c>
      <c r="N84" s="104"/>
      <c r="O84" s="104"/>
      <c r="P84" s="55">
        <f>-O84+N84</f>
        <v>0</v>
      </c>
      <c r="Q84" s="105"/>
      <c r="R84" s="105"/>
      <c r="S84" s="4"/>
      <c r="T84" s="5"/>
      <c r="U84" s="5"/>
      <c r="V84" s="4"/>
      <c r="W84" s="139"/>
      <c r="X84" s="52"/>
    </row>
    <row r="85" spans="3:24" x14ac:dyDescent="0.2">
      <c r="C85" s="4"/>
      <c r="D85" s="144"/>
      <c r="E85" s="4"/>
      <c r="F85" s="4"/>
      <c r="G85" s="4"/>
      <c r="H85" s="34"/>
      <c r="I85" s="4"/>
      <c r="J85" s="4"/>
      <c r="K85" s="3"/>
      <c r="L85" s="54" t="s">
        <v>171</v>
      </c>
      <c r="M85" s="58" t="s">
        <v>117</v>
      </c>
      <c r="N85" s="145"/>
      <c r="O85" s="145"/>
      <c r="Q85" s="96">
        <f>SUM(P86:P88)</f>
        <v>324002.62</v>
      </c>
      <c r="R85" s="56">
        <f>+R49-Q85</f>
        <v>-324002.62</v>
      </c>
      <c r="S85" s="4"/>
      <c r="T85" s="5"/>
      <c r="U85" s="5"/>
      <c r="V85" s="5"/>
      <c r="W85" s="146"/>
      <c r="X85" s="52"/>
    </row>
    <row r="86" spans="3:24" x14ac:dyDescent="0.2">
      <c r="C86" s="4"/>
      <c r="D86" s="144"/>
      <c r="E86" s="4"/>
      <c r="F86" s="4"/>
      <c r="G86" s="4"/>
      <c r="H86" s="34"/>
      <c r="I86" s="4"/>
      <c r="J86" s="4"/>
      <c r="K86" s="3"/>
      <c r="L86" s="52" t="s">
        <v>172</v>
      </c>
      <c r="M86" s="99" t="s">
        <v>120</v>
      </c>
      <c r="N86" s="100">
        <v>114.85</v>
      </c>
      <c r="O86" s="100"/>
      <c r="P86" s="55">
        <f>-O86+N86</f>
        <v>114.85</v>
      </c>
      <c r="S86" s="4"/>
      <c r="T86" s="5"/>
      <c r="U86" s="4"/>
      <c r="V86" s="4"/>
      <c r="W86" s="147"/>
      <c r="X86" s="52"/>
    </row>
    <row r="87" spans="3:24" x14ac:dyDescent="0.2">
      <c r="C87" s="4"/>
      <c r="D87" s="144"/>
      <c r="E87" s="4"/>
      <c r="F87" s="4"/>
      <c r="G87" s="4"/>
      <c r="H87" s="34"/>
      <c r="I87" s="4"/>
      <c r="J87" s="4"/>
      <c r="K87" s="3"/>
      <c r="L87" s="52" t="s">
        <v>173</v>
      </c>
      <c r="M87" s="99" t="s">
        <v>123</v>
      </c>
      <c r="N87" s="100">
        <v>252486.49</v>
      </c>
      <c r="O87" s="100">
        <v>6126.14</v>
      </c>
      <c r="P87" s="103">
        <f>-O87+N87</f>
        <v>246360.34999999998</v>
      </c>
      <c r="S87" s="4"/>
      <c r="T87" s="5"/>
      <c r="U87" s="5"/>
      <c r="V87" s="5"/>
      <c r="W87" s="146"/>
      <c r="X87" s="52"/>
    </row>
    <row r="88" spans="3:24" x14ac:dyDescent="0.2">
      <c r="C88" s="4"/>
      <c r="D88" s="144"/>
      <c r="E88" s="4"/>
      <c r="F88" s="4"/>
      <c r="G88" s="4"/>
      <c r="H88" s="34"/>
      <c r="I88" s="4"/>
      <c r="J88" s="4"/>
      <c r="K88" s="3"/>
      <c r="L88" s="52" t="s">
        <v>174</v>
      </c>
      <c r="M88" s="99" t="s">
        <v>125</v>
      </c>
      <c r="N88" s="100">
        <v>77877.42</v>
      </c>
      <c r="O88" s="100">
        <v>350</v>
      </c>
      <c r="P88" s="60">
        <f>-O88+N88</f>
        <v>77527.42</v>
      </c>
      <c r="S88" s="4"/>
      <c r="T88" s="5"/>
      <c r="U88" s="5"/>
      <c r="V88" s="5"/>
      <c r="W88" s="93"/>
      <c r="X88" s="52"/>
    </row>
    <row r="89" spans="3:24" x14ac:dyDescent="0.2">
      <c r="C89" s="4"/>
      <c r="D89" s="144"/>
      <c r="E89" s="4"/>
      <c r="F89" s="4"/>
      <c r="G89" s="4"/>
      <c r="H89" s="34"/>
      <c r="I89" s="4"/>
      <c r="J89" s="4"/>
      <c r="K89" s="3"/>
      <c r="L89" s="54" t="s">
        <v>175</v>
      </c>
      <c r="M89" s="58" t="s">
        <v>130</v>
      </c>
      <c r="N89" s="145"/>
      <c r="O89" s="145"/>
      <c r="Q89" s="115">
        <f>SUM(P90:P93)</f>
        <v>96246.49</v>
      </c>
      <c r="R89" s="116">
        <f>+R47-Q89</f>
        <v>-96246.49</v>
      </c>
      <c r="S89" s="4"/>
      <c r="T89" s="5"/>
      <c r="U89" s="5"/>
      <c r="V89" s="5"/>
      <c r="W89" s="146"/>
      <c r="X89" s="52"/>
    </row>
    <row r="90" spans="3:24" x14ac:dyDescent="0.2">
      <c r="C90" s="4"/>
      <c r="D90" s="144"/>
      <c r="E90" s="4"/>
      <c r="F90" s="4"/>
      <c r="G90" s="4"/>
      <c r="H90" s="34"/>
      <c r="I90" s="4"/>
      <c r="J90" s="4"/>
      <c r="K90" s="3"/>
      <c r="L90" s="52" t="s">
        <v>176</v>
      </c>
      <c r="M90" s="99" t="s">
        <v>133</v>
      </c>
      <c r="N90" s="100">
        <v>5112.1400000000003</v>
      </c>
      <c r="O90" s="100">
        <v>1013.03</v>
      </c>
      <c r="P90" s="55">
        <f>-O90+N90</f>
        <v>4099.1100000000006</v>
      </c>
      <c r="S90" s="4"/>
      <c r="T90" s="5"/>
      <c r="U90" s="5"/>
      <c r="V90" s="5"/>
      <c r="W90" s="146"/>
      <c r="X90" s="52"/>
    </row>
    <row r="91" spans="3:24" x14ac:dyDescent="0.2">
      <c r="C91" s="4"/>
      <c r="D91" s="144"/>
      <c r="E91" s="4"/>
      <c r="F91" s="4"/>
      <c r="G91" s="4"/>
      <c r="H91" s="34"/>
      <c r="I91" s="4"/>
      <c r="J91" s="4"/>
      <c r="K91" s="3"/>
      <c r="L91" s="52" t="s">
        <v>177</v>
      </c>
      <c r="M91" s="99" t="s">
        <v>68</v>
      </c>
      <c r="N91" s="100">
        <v>92147.38</v>
      </c>
      <c r="O91" s="100"/>
      <c r="P91" s="103">
        <f>-O91+N91</f>
        <v>92147.38</v>
      </c>
      <c r="S91" s="4"/>
      <c r="T91" s="5"/>
      <c r="U91" s="5"/>
      <c r="V91" s="5"/>
      <c r="W91" s="93"/>
      <c r="X91" s="52"/>
    </row>
    <row r="92" spans="3:24" x14ac:dyDescent="0.2">
      <c r="C92" s="4"/>
      <c r="D92" s="144"/>
      <c r="E92" s="4"/>
      <c r="F92" s="4"/>
      <c r="G92" s="4"/>
      <c r="H92" s="34"/>
      <c r="I92" s="4"/>
      <c r="J92" s="4"/>
      <c r="K92" s="3"/>
      <c r="L92" s="52" t="s">
        <v>178</v>
      </c>
      <c r="M92" s="99" t="s">
        <v>136</v>
      </c>
      <c r="N92" s="100"/>
      <c r="O92" s="100"/>
      <c r="P92" s="60">
        <f>-O92+N92</f>
        <v>0</v>
      </c>
      <c r="S92" s="4"/>
      <c r="T92" s="5"/>
      <c r="U92" s="5"/>
      <c r="V92" s="5"/>
      <c r="W92" s="93"/>
      <c r="X92" s="52"/>
    </row>
    <row r="93" spans="3:24" x14ac:dyDescent="0.2">
      <c r="C93" s="4"/>
      <c r="D93" s="144"/>
      <c r="E93" s="4"/>
      <c r="F93" s="4"/>
      <c r="G93" s="4"/>
      <c r="H93" s="34"/>
      <c r="I93" s="4"/>
      <c r="J93" s="4"/>
      <c r="K93" s="3"/>
      <c r="L93" s="52" t="s">
        <v>137</v>
      </c>
      <c r="M93" s="99" t="s">
        <v>138</v>
      </c>
      <c r="N93" s="32"/>
      <c r="O93" s="32"/>
      <c r="P93" s="55">
        <f>-O93</f>
        <v>0</v>
      </c>
      <c r="S93" s="4"/>
      <c r="T93" s="5"/>
      <c r="U93" s="5"/>
      <c r="V93" s="5"/>
      <c r="W93" s="93"/>
      <c r="X93" s="52"/>
    </row>
    <row r="94" spans="3:24" x14ac:dyDescent="0.2">
      <c r="C94" s="4"/>
      <c r="D94" s="144"/>
      <c r="E94" s="4"/>
      <c r="F94" s="4"/>
      <c r="G94" s="4"/>
      <c r="H94" s="34"/>
      <c r="I94" s="4"/>
      <c r="J94" s="4"/>
      <c r="K94" s="3"/>
      <c r="L94" s="54" t="s">
        <v>179</v>
      </c>
      <c r="M94" s="58" t="s">
        <v>140</v>
      </c>
      <c r="N94" s="140"/>
      <c r="O94" s="140"/>
      <c r="Q94" s="115">
        <f>SUM(P95:P97)</f>
        <v>153339.57</v>
      </c>
      <c r="R94" s="56">
        <f>+R50-Q94</f>
        <v>-153339.57</v>
      </c>
      <c r="S94" s="4"/>
      <c r="T94" s="5"/>
      <c r="U94" s="5"/>
      <c r="V94" s="5"/>
      <c r="W94" s="93"/>
      <c r="X94" s="52"/>
    </row>
    <row r="95" spans="3:24" x14ac:dyDescent="0.2">
      <c r="C95" s="4"/>
      <c r="D95" s="144"/>
      <c r="E95" s="4"/>
      <c r="F95" s="4"/>
      <c r="G95" s="4"/>
      <c r="H95" s="34"/>
      <c r="I95" s="4"/>
      <c r="J95" s="4"/>
      <c r="K95" s="3"/>
      <c r="L95" s="52" t="s">
        <v>180</v>
      </c>
      <c r="M95" s="99" t="s">
        <v>34</v>
      </c>
      <c r="N95" s="100">
        <v>17440.43</v>
      </c>
      <c r="O95" s="100">
        <v>7329.58</v>
      </c>
      <c r="P95" s="55">
        <f>-O95+N95</f>
        <v>10110.85</v>
      </c>
      <c r="S95" s="4"/>
      <c r="T95" s="5"/>
      <c r="U95" s="5"/>
      <c r="V95" s="5"/>
      <c r="W95" s="93"/>
      <c r="X95" s="52"/>
    </row>
    <row r="96" spans="3:24" x14ac:dyDescent="0.2">
      <c r="C96" s="4"/>
      <c r="D96" s="144"/>
      <c r="E96" s="4"/>
      <c r="F96" s="4"/>
      <c r="G96" s="4"/>
      <c r="H96" s="34"/>
      <c r="I96" s="4"/>
      <c r="J96" s="4"/>
      <c r="K96" s="3"/>
      <c r="L96" s="52" t="s">
        <v>181</v>
      </c>
      <c r="M96" s="99" t="s">
        <v>73</v>
      </c>
      <c r="N96" s="100">
        <v>148886.74</v>
      </c>
      <c r="O96" s="100">
        <v>8858.02</v>
      </c>
      <c r="P96" s="103">
        <f>-O96+N96</f>
        <v>140028.72</v>
      </c>
      <c r="S96" s="4"/>
      <c r="T96" s="5"/>
      <c r="U96" s="5"/>
      <c r="V96" s="5"/>
      <c r="W96" s="93"/>
      <c r="X96" s="52"/>
    </row>
    <row r="97" spans="3:23" x14ac:dyDescent="0.2">
      <c r="C97" s="4"/>
      <c r="D97" s="144"/>
      <c r="E97" s="4"/>
      <c r="F97" s="4"/>
      <c r="G97" s="4"/>
      <c r="H97" s="34"/>
      <c r="I97" s="4"/>
      <c r="J97" s="4"/>
      <c r="K97" s="3"/>
      <c r="L97" s="52" t="s">
        <v>182</v>
      </c>
      <c r="M97" s="99" t="s">
        <v>47</v>
      </c>
      <c r="N97" s="100">
        <v>3700</v>
      </c>
      <c r="O97" s="100">
        <v>500</v>
      </c>
      <c r="P97" s="60">
        <f>-O97+N97</f>
        <v>3200</v>
      </c>
      <c r="S97" s="4"/>
      <c r="T97" s="5"/>
      <c r="U97" s="5"/>
      <c r="V97" s="5"/>
      <c r="W97" s="5"/>
    </row>
    <row r="98" spans="3:23" x14ac:dyDescent="0.2">
      <c r="C98" s="4"/>
      <c r="D98" s="144"/>
      <c r="E98" s="4"/>
      <c r="F98" s="4"/>
      <c r="G98" s="4"/>
      <c r="H98" s="34"/>
      <c r="I98" s="4"/>
      <c r="J98" s="4"/>
      <c r="K98" s="3"/>
      <c r="L98" s="52"/>
      <c r="M98" s="99"/>
      <c r="N98" s="104"/>
      <c r="O98" s="104"/>
      <c r="P98" s="60"/>
      <c r="S98" s="4"/>
      <c r="T98" s="5"/>
      <c r="U98" s="5"/>
      <c r="V98" s="5"/>
      <c r="W98" s="5"/>
    </row>
    <row r="99" spans="3:23" x14ac:dyDescent="0.2">
      <c r="C99" s="4"/>
      <c r="D99" s="144"/>
      <c r="E99" s="4"/>
      <c r="F99" s="4"/>
      <c r="G99" s="4"/>
      <c r="H99" s="34"/>
      <c r="I99" s="4"/>
      <c r="J99" s="4"/>
      <c r="K99" s="3"/>
      <c r="L99" s="54" t="s">
        <v>183</v>
      </c>
      <c r="M99" s="58" t="s">
        <v>148</v>
      </c>
      <c r="N99" s="145"/>
      <c r="O99" s="145"/>
      <c r="Q99" s="115">
        <f>SUM(P100)</f>
        <v>29163.839999999997</v>
      </c>
      <c r="S99" s="4"/>
      <c r="T99" s="5"/>
      <c r="U99" s="5"/>
      <c r="V99" s="5"/>
      <c r="W99" s="5"/>
    </row>
    <row r="100" spans="3:23" x14ac:dyDescent="0.2">
      <c r="C100" s="4"/>
      <c r="D100" s="144"/>
      <c r="E100" s="4"/>
      <c r="F100" s="4"/>
      <c r="G100" s="4"/>
      <c r="H100" s="34"/>
      <c r="I100" s="4"/>
      <c r="J100" s="4"/>
      <c r="K100" s="3"/>
      <c r="L100" s="52" t="s">
        <v>184</v>
      </c>
      <c r="M100" s="99" t="s">
        <v>39</v>
      </c>
      <c r="N100" s="100">
        <v>44042.74</v>
      </c>
      <c r="O100" s="100">
        <v>14878.9</v>
      </c>
      <c r="P100" s="55">
        <f>-O100+N100</f>
        <v>29163.839999999997</v>
      </c>
      <c r="S100" s="4"/>
      <c r="T100" s="5"/>
      <c r="U100" s="5"/>
      <c r="V100" s="5"/>
      <c r="W100" s="5"/>
    </row>
    <row r="101" spans="3:23" x14ac:dyDescent="0.2">
      <c r="C101" s="4"/>
      <c r="D101" s="144"/>
      <c r="E101" s="4"/>
      <c r="F101" s="4"/>
      <c r="G101" s="4"/>
      <c r="H101" s="34"/>
      <c r="I101" s="4"/>
      <c r="J101" s="4"/>
      <c r="K101" s="3"/>
      <c r="L101" s="52" t="s">
        <v>185</v>
      </c>
      <c r="M101" s="99" t="s">
        <v>76</v>
      </c>
      <c r="N101" s="104">
        <v>16874.2</v>
      </c>
      <c r="O101" s="104"/>
      <c r="P101" s="103">
        <f>-O101+N101</f>
        <v>16874.2</v>
      </c>
      <c r="S101" s="4"/>
      <c r="T101" s="5"/>
      <c r="U101" s="5"/>
      <c r="V101" s="5"/>
      <c r="W101" s="5"/>
    </row>
    <row r="102" spans="3:23" x14ac:dyDescent="0.2">
      <c r="C102" s="4"/>
      <c r="D102" s="144"/>
      <c r="E102" s="4"/>
      <c r="F102" s="4"/>
      <c r="G102" s="4"/>
      <c r="H102" s="34"/>
      <c r="I102" s="4"/>
      <c r="J102" s="4"/>
      <c r="K102" s="3"/>
      <c r="L102" s="52"/>
      <c r="M102" s="99"/>
      <c r="N102" s="104"/>
      <c r="O102" s="104"/>
      <c r="P102" s="103"/>
      <c r="S102" s="4"/>
      <c r="T102" s="5"/>
      <c r="U102" s="4"/>
      <c r="V102" s="4"/>
      <c r="W102" s="4"/>
    </row>
    <row r="103" spans="3:23" x14ac:dyDescent="0.2">
      <c r="C103" s="4"/>
      <c r="D103" s="144"/>
      <c r="E103" s="4"/>
      <c r="F103" s="4"/>
      <c r="G103" s="4"/>
      <c r="H103" s="34"/>
      <c r="I103" s="4"/>
      <c r="J103" s="4"/>
      <c r="K103" s="3"/>
      <c r="L103" s="54" t="s">
        <v>186</v>
      </c>
      <c r="M103" s="58" t="s">
        <v>152</v>
      </c>
      <c r="N103" s="145"/>
      <c r="O103" s="145"/>
      <c r="P103" s="148"/>
      <c r="Q103" s="115">
        <f>SUM(P104:P106)</f>
        <v>0</v>
      </c>
      <c r="S103" s="4"/>
      <c r="T103" s="5"/>
      <c r="U103" s="5"/>
      <c r="V103" s="5"/>
      <c r="W103" s="5"/>
    </row>
    <row r="104" spans="3:23" x14ac:dyDescent="0.2">
      <c r="C104" s="4"/>
      <c r="D104" s="144"/>
      <c r="E104" s="4"/>
      <c r="F104" s="4"/>
      <c r="G104" s="4"/>
      <c r="H104" s="34"/>
      <c r="I104" s="4"/>
      <c r="J104" s="4"/>
      <c r="K104" s="3"/>
      <c r="L104" s="52" t="s">
        <v>187</v>
      </c>
      <c r="M104" s="99" t="s">
        <v>188</v>
      </c>
      <c r="N104" s="111"/>
      <c r="O104" s="111"/>
      <c r="P104" s="55">
        <f>-O104+N104</f>
        <v>0</v>
      </c>
      <c r="S104" s="4"/>
      <c r="T104" s="5"/>
      <c r="U104" s="4"/>
      <c r="V104" s="4"/>
      <c r="W104" s="4"/>
    </row>
    <row r="105" spans="3:23" x14ac:dyDescent="0.2">
      <c r="C105" s="4"/>
      <c r="D105" s="144"/>
      <c r="E105" s="4"/>
      <c r="F105" s="4"/>
      <c r="G105" s="4"/>
      <c r="H105" s="34"/>
      <c r="I105" s="4"/>
      <c r="J105" s="4"/>
      <c r="K105" s="3"/>
      <c r="L105" s="4" t="s">
        <v>189</v>
      </c>
      <c r="M105" s="4" t="s">
        <v>190</v>
      </c>
      <c r="N105" s="111"/>
      <c r="O105" s="104"/>
      <c r="P105" s="127">
        <f>-O105+N105</f>
        <v>0</v>
      </c>
      <c r="S105" s="4"/>
      <c r="T105" s="5"/>
      <c r="U105" s="4"/>
      <c r="V105" s="4"/>
      <c r="W105" s="4"/>
    </row>
    <row r="106" spans="3:23" x14ac:dyDescent="0.2">
      <c r="C106" s="4"/>
      <c r="D106" s="144"/>
      <c r="E106" s="4"/>
      <c r="F106" s="4"/>
      <c r="G106" s="4"/>
      <c r="H106" s="34"/>
      <c r="I106" s="4"/>
      <c r="J106" s="4"/>
      <c r="K106" s="3"/>
      <c r="L106" s="4" t="s">
        <v>191</v>
      </c>
      <c r="M106" s="4" t="s">
        <v>192</v>
      </c>
      <c r="N106" s="111"/>
      <c r="O106" s="104"/>
      <c r="P106" s="128">
        <f>-O106+N106</f>
        <v>0</v>
      </c>
      <c r="S106" s="4"/>
      <c r="T106" s="5"/>
      <c r="U106" s="4"/>
      <c r="V106" s="4"/>
      <c r="W106" s="4"/>
    </row>
    <row r="107" spans="3:23" x14ac:dyDescent="0.2">
      <c r="C107" s="4"/>
      <c r="D107" s="144"/>
      <c r="E107" s="4"/>
      <c r="F107" s="4"/>
      <c r="G107" s="4"/>
      <c r="H107" s="34"/>
      <c r="I107" s="4"/>
      <c r="J107" s="4"/>
      <c r="K107" s="3"/>
      <c r="L107" s="52"/>
      <c r="M107" s="99"/>
      <c r="N107" s="104"/>
      <c r="O107" s="104"/>
      <c r="P107" s="148"/>
      <c r="S107" s="4"/>
      <c r="T107" s="5"/>
      <c r="U107" s="4"/>
      <c r="V107" s="4"/>
      <c r="W107" s="4"/>
    </row>
    <row r="108" spans="3:23" x14ac:dyDescent="0.2">
      <c r="C108" s="4"/>
      <c r="D108" s="144"/>
      <c r="E108" s="4"/>
      <c r="F108" s="4"/>
      <c r="G108" s="4"/>
      <c r="H108" s="34"/>
      <c r="I108" s="4"/>
      <c r="J108" s="4"/>
      <c r="K108" s="3"/>
      <c r="L108" s="52"/>
      <c r="M108" s="99"/>
      <c r="N108" s="104"/>
      <c r="O108" s="104"/>
      <c r="P108" s="148"/>
      <c r="S108" s="4"/>
      <c r="T108" s="5"/>
      <c r="U108" s="4"/>
      <c r="V108" s="4"/>
      <c r="W108" s="4"/>
    </row>
    <row r="109" spans="3:23" x14ac:dyDescent="0.2">
      <c r="C109" s="4"/>
      <c r="D109" s="144"/>
      <c r="E109" s="4"/>
      <c r="F109" s="4"/>
      <c r="G109" s="4"/>
      <c r="H109" s="34"/>
      <c r="I109" s="4"/>
      <c r="J109" s="4"/>
      <c r="K109" s="3"/>
      <c r="L109" s="54" t="s">
        <v>193</v>
      </c>
      <c r="M109" s="58" t="s">
        <v>194</v>
      </c>
      <c r="N109" s="145"/>
      <c r="O109" s="145"/>
      <c r="Q109" s="115">
        <f>SUM(P110)</f>
        <v>27610.04</v>
      </c>
      <c r="S109" s="4"/>
      <c r="T109" s="5"/>
      <c r="U109" s="4"/>
      <c r="V109" s="4"/>
      <c r="W109" s="4"/>
    </row>
    <row r="110" spans="3:23" x14ac:dyDescent="0.2">
      <c r="C110" s="4"/>
      <c r="D110" s="144"/>
      <c r="E110" s="4"/>
      <c r="F110" s="4"/>
      <c r="G110" s="4"/>
      <c r="H110" s="34"/>
      <c r="I110" s="4"/>
      <c r="J110" s="4"/>
      <c r="K110" s="3"/>
      <c r="L110" s="52" t="s">
        <v>195</v>
      </c>
      <c r="M110" s="99" t="s">
        <v>196</v>
      </c>
      <c r="N110" s="100">
        <v>42466.6</v>
      </c>
      <c r="O110" s="111">
        <v>14856.56</v>
      </c>
      <c r="P110" s="55">
        <f>-O110+N110</f>
        <v>27610.04</v>
      </c>
      <c r="S110" s="4"/>
      <c r="T110" s="5"/>
      <c r="U110" s="4"/>
      <c r="V110" s="4"/>
      <c r="W110" s="4"/>
    </row>
    <row r="111" spans="3:23" x14ac:dyDescent="0.2">
      <c r="C111" s="4"/>
      <c r="D111" s="144"/>
      <c r="E111" s="4"/>
      <c r="F111" s="4"/>
      <c r="G111" s="4"/>
      <c r="H111" s="34"/>
      <c r="I111" s="4"/>
      <c r="J111" s="4"/>
      <c r="K111" s="3"/>
      <c r="L111" s="52"/>
      <c r="M111" s="99"/>
      <c r="N111" s="104"/>
      <c r="O111" s="104"/>
      <c r="P111" s="61"/>
      <c r="Q111" s="125"/>
      <c r="S111" s="4"/>
      <c r="T111" s="5"/>
      <c r="U111" s="4"/>
      <c r="V111" s="4"/>
      <c r="W111" s="4"/>
    </row>
    <row r="112" spans="3:23" x14ac:dyDescent="0.2">
      <c r="C112" s="4"/>
      <c r="D112" s="144"/>
      <c r="E112" s="4"/>
      <c r="F112" s="4"/>
      <c r="G112" s="4"/>
      <c r="H112" s="34"/>
      <c r="I112" s="4"/>
      <c r="J112" s="4"/>
      <c r="K112" s="3"/>
      <c r="L112" s="54" t="s">
        <v>128</v>
      </c>
      <c r="M112" s="4" t="s">
        <v>197</v>
      </c>
      <c r="N112" s="100">
        <v>1014028.84</v>
      </c>
      <c r="O112" s="100">
        <v>967202.07</v>
      </c>
      <c r="P112" s="129">
        <f>+N112+N113-O112-O113</f>
        <v>49998.349999999904</v>
      </c>
      <c r="Q112" s="125"/>
      <c r="S112" s="4"/>
      <c r="T112" s="5"/>
      <c r="U112" s="4"/>
      <c r="V112" s="4"/>
      <c r="W112" s="4"/>
    </row>
    <row r="113" spans="2:20" x14ac:dyDescent="0.2">
      <c r="B113" s="4"/>
      <c r="C113" s="4"/>
      <c r="D113" s="144"/>
      <c r="E113" s="4"/>
      <c r="F113" s="4"/>
      <c r="G113" s="4"/>
      <c r="H113" s="34"/>
      <c r="I113" s="4"/>
      <c r="J113" s="4"/>
      <c r="K113" s="3"/>
      <c r="L113" s="54" t="s">
        <v>131</v>
      </c>
      <c r="M113" s="4" t="s">
        <v>198</v>
      </c>
      <c r="N113" s="100">
        <v>89061</v>
      </c>
      <c r="O113" s="100">
        <v>85889.42</v>
      </c>
      <c r="P113" s="129"/>
      <c r="Q113" s="125"/>
      <c r="S113" s="4"/>
      <c r="T113" s="5"/>
    </row>
    <row r="114" spans="2:20" x14ac:dyDescent="0.2">
      <c r="B114" s="4"/>
      <c r="C114" s="4"/>
      <c r="D114" s="4"/>
      <c r="E114" s="4"/>
      <c r="F114" s="4"/>
      <c r="G114" s="4"/>
      <c r="H114" s="34"/>
      <c r="I114" s="4"/>
      <c r="J114" s="4"/>
      <c r="K114" s="3"/>
      <c r="L114" s="52"/>
      <c r="M114" s="99"/>
      <c r="N114" s="32"/>
      <c r="O114" s="32"/>
      <c r="P114" s="61"/>
      <c r="Q114" s="132"/>
      <c r="S114" s="4"/>
      <c r="T114" s="5"/>
    </row>
    <row r="115" spans="2:20" x14ac:dyDescent="0.2">
      <c r="B115" s="4"/>
      <c r="C115" s="4"/>
      <c r="D115" s="4"/>
      <c r="E115" s="4"/>
      <c r="F115" s="4"/>
      <c r="G115" s="4"/>
      <c r="H115" s="34"/>
      <c r="I115" s="4"/>
      <c r="J115" s="4"/>
      <c r="K115" s="3"/>
      <c r="L115" s="52"/>
      <c r="M115" s="4" t="s">
        <v>161</v>
      </c>
      <c r="N115" s="149">
        <f>SUM(N77:N113)</f>
        <v>2239138.36</v>
      </c>
      <c r="O115" s="149">
        <f>SUM(O77:O113)</f>
        <v>1148698.21</v>
      </c>
      <c r="P115" s="131">
        <f>+O115-N115+P112</f>
        <v>-1040441.8</v>
      </c>
      <c r="Q115" s="61"/>
      <c r="S115" s="4"/>
      <c r="T115" s="5"/>
    </row>
    <row r="116" spans="2:20" x14ac:dyDescent="0.2">
      <c r="B116" s="4"/>
      <c r="C116" s="4"/>
      <c r="D116" s="4"/>
      <c r="E116" s="4"/>
      <c r="F116" s="4"/>
      <c r="G116" s="4"/>
      <c r="H116" s="34"/>
      <c r="I116" s="4"/>
      <c r="J116" s="4"/>
      <c r="K116" s="3"/>
      <c r="L116" s="52"/>
      <c r="M116" s="4"/>
      <c r="N116" s="4"/>
      <c r="O116" s="4"/>
      <c r="P116" s="56">
        <f>+P115+G29</f>
        <v>0</v>
      </c>
      <c r="Q116" s="132"/>
      <c r="S116" s="4"/>
      <c r="T116" s="5"/>
    </row>
    <row r="117" spans="2:20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52"/>
      <c r="M117" s="4"/>
      <c r="N117" s="57"/>
      <c r="O117" s="4"/>
      <c r="R117" s="4"/>
      <c r="S117" s="4"/>
      <c r="T117" s="5"/>
    </row>
    <row r="118" spans="2:20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4"/>
      <c r="M118" s="4"/>
      <c r="N118" s="57"/>
      <c r="O118" s="57"/>
      <c r="R118" s="4"/>
      <c r="S118" s="4"/>
      <c r="T118" s="5"/>
    </row>
    <row r="119" spans="2:20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4"/>
      <c r="M119" s="4"/>
      <c r="N119" s="5"/>
      <c r="O119" s="5"/>
      <c r="R119" s="4"/>
      <c r="S119" s="4"/>
      <c r="T119" s="5"/>
    </row>
    <row r="120" spans="2:20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4"/>
      <c r="M120" s="4"/>
      <c r="N120" s="32"/>
      <c r="O120" s="32"/>
      <c r="R120" s="4"/>
      <c r="S120" s="4"/>
      <c r="T120" s="5"/>
    </row>
    <row r="121" spans="2:20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4"/>
      <c r="M121" s="4"/>
      <c r="N121" s="4"/>
      <c r="O121" s="57"/>
      <c r="P121" s="56"/>
      <c r="R121" s="4"/>
      <c r="S121" s="4"/>
      <c r="T121" s="5"/>
    </row>
    <row r="122" spans="2:20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4"/>
      <c r="M122" s="4"/>
      <c r="N122" s="4"/>
      <c r="O122" s="4"/>
      <c r="R122" s="4"/>
      <c r="S122" s="4"/>
      <c r="T122" s="5"/>
    </row>
    <row r="123" spans="2:20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4"/>
      <c r="M123" s="4"/>
      <c r="N123" s="5"/>
      <c r="O123" s="5"/>
      <c r="R123" s="4"/>
      <c r="S123" s="4"/>
      <c r="T123" s="5"/>
    </row>
    <row r="124" spans="2:20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4"/>
      <c r="M124" s="4"/>
      <c r="N124" s="5"/>
      <c r="O124" s="5"/>
      <c r="R124" s="4"/>
      <c r="S124" s="4"/>
      <c r="T124" s="5"/>
    </row>
    <row r="125" spans="2:20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4"/>
      <c r="M125" s="4"/>
      <c r="N125" s="4"/>
      <c r="O125" s="4"/>
      <c r="P125" s="4"/>
      <c r="Q125" s="4"/>
      <c r="R125" s="4"/>
      <c r="S125" s="4"/>
      <c r="T125" s="5"/>
    </row>
    <row r="126" spans="2:20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4"/>
      <c r="M126" s="4"/>
      <c r="N126" s="5"/>
      <c r="O126" s="4"/>
      <c r="P126" s="4"/>
      <c r="Q126" s="4"/>
      <c r="R126" s="4"/>
      <c r="S126" s="4"/>
      <c r="T126" s="5"/>
    </row>
    <row r="127" spans="2:20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4"/>
      <c r="M127" s="4"/>
      <c r="N127" s="4"/>
      <c r="O127" s="4"/>
      <c r="P127" s="4"/>
      <c r="Q127" s="4"/>
      <c r="R127" s="4"/>
      <c r="S127" s="4"/>
      <c r="T127" s="5"/>
    </row>
    <row r="128" spans="2:20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4"/>
      <c r="M128" s="4"/>
      <c r="N128" s="4"/>
      <c r="O128" s="4"/>
      <c r="P128" s="4"/>
      <c r="Q128" s="4"/>
      <c r="R128" s="4"/>
      <c r="S128" s="4"/>
      <c r="T128" s="5"/>
    </row>
    <row r="129" spans="12:20" x14ac:dyDescent="0.2">
      <c r="L129" s="4"/>
      <c r="M129" s="4"/>
      <c r="N129" s="4"/>
      <c r="O129" s="4"/>
      <c r="P129" s="4"/>
      <c r="Q129" s="4"/>
      <c r="R129" s="4"/>
      <c r="S129" s="4"/>
      <c r="T129" s="5"/>
    </row>
    <row r="130" spans="12:20" x14ac:dyDescent="0.2">
      <c r="T130" s="5"/>
    </row>
    <row r="131" spans="12:20" x14ac:dyDescent="0.2">
      <c r="T131" s="5"/>
    </row>
    <row r="132" spans="12:20" x14ac:dyDescent="0.2">
      <c r="T132" s="5"/>
    </row>
    <row r="133" spans="12:20" x14ac:dyDescent="0.2">
      <c r="T133" s="5"/>
    </row>
    <row r="134" spans="12:20" x14ac:dyDescent="0.2">
      <c r="T134" s="5"/>
    </row>
    <row r="135" spans="12:20" x14ac:dyDescent="0.2">
      <c r="T135" s="5"/>
    </row>
    <row r="136" spans="12:20" x14ac:dyDescent="0.2">
      <c r="T136" s="5"/>
    </row>
    <row r="137" spans="12:20" x14ac:dyDescent="0.2">
      <c r="T137" s="5"/>
    </row>
    <row r="138" spans="12:20" x14ac:dyDescent="0.2">
      <c r="T138" s="5"/>
    </row>
    <row r="139" spans="12:20" x14ac:dyDescent="0.2">
      <c r="T139" s="5"/>
    </row>
    <row r="140" spans="12:20" x14ac:dyDescent="0.2">
      <c r="T140" s="5"/>
    </row>
    <row r="141" spans="12:20" x14ac:dyDescent="0.2">
      <c r="T141" s="5"/>
    </row>
    <row r="142" spans="12:20" x14ac:dyDescent="0.2">
      <c r="T142" s="5"/>
    </row>
    <row r="143" spans="12:20" x14ac:dyDescent="0.2">
      <c r="T143" s="5"/>
    </row>
    <row r="144" spans="12:20" x14ac:dyDescent="0.2">
      <c r="T144" s="5"/>
    </row>
    <row r="145" spans="20:20" x14ac:dyDescent="0.2">
      <c r="T145" s="5"/>
    </row>
    <row r="146" spans="20:20" x14ac:dyDescent="0.2">
      <c r="T146" s="5"/>
    </row>
    <row r="147" spans="20:20" x14ac:dyDescent="0.2">
      <c r="T147" s="5"/>
    </row>
    <row r="148" spans="20:20" x14ac:dyDescent="0.2">
      <c r="T148" s="5"/>
    </row>
    <row r="149" spans="20:20" x14ac:dyDescent="0.2">
      <c r="T149" s="5"/>
    </row>
    <row r="150" spans="20:20" x14ac:dyDescent="0.2">
      <c r="T150" s="5"/>
    </row>
    <row r="151" spans="20:20" x14ac:dyDescent="0.2">
      <c r="T151" s="5"/>
    </row>
    <row r="152" spans="20:20" x14ac:dyDescent="0.2">
      <c r="T152" s="5"/>
    </row>
    <row r="153" spans="20:20" x14ac:dyDescent="0.2">
      <c r="T153" s="5"/>
    </row>
    <row r="154" spans="20:20" x14ac:dyDescent="0.2">
      <c r="T154" s="5"/>
    </row>
    <row r="155" spans="20:20" x14ac:dyDescent="0.2">
      <c r="T155" s="5"/>
    </row>
    <row r="156" spans="20:20" x14ac:dyDescent="0.2">
      <c r="T156" s="5"/>
    </row>
    <row r="157" spans="20:20" x14ac:dyDescent="0.2">
      <c r="T157" s="5"/>
    </row>
    <row r="158" spans="20:20" x14ac:dyDescent="0.2">
      <c r="T158" s="5"/>
    </row>
    <row r="159" spans="20:20" x14ac:dyDescent="0.2">
      <c r="T159" s="5"/>
    </row>
    <row r="160" spans="20:20" x14ac:dyDescent="0.2">
      <c r="T160" s="5"/>
    </row>
    <row r="161" spans="20:20" x14ac:dyDescent="0.2">
      <c r="T161" s="5"/>
    </row>
    <row r="162" spans="20:20" x14ac:dyDescent="0.2">
      <c r="T162" s="5"/>
    </row>
    <row r="163" spans="20:20" x14ac:dyDescent="0.2">
      <c r="T163" s="5"/>
    </row>
    <row r="164" spans="20:20" x14ac:dyDescent="0.2">
      <c r="T164" s="5"/>
    </row>
    <row r="165" spans="20:20" x14ac:dyDescent="0.2">
      <c r="T165" s="5"/>
    </row>
    <row r="166" spans="20:20" x14ac:dyDescent="0.2">
      <c r="T166" s="5"/>
    </row>
    <row r="167" spans="20:20" x14ac:dyDescent="0.2">
      <c r="T167" s="5"/>
    </row>
    <row r="168" spans="20:20" x14ac:dyDescent="0.2">
      <c r="T168" s="5"/>
    </row>
    <row r="169" spans="20:20" x14ac:dyDescent="0.2">
      <c r="T169" s="5"/>
    </row>
    <row r="170" spans="20:20" x14ac:dyDescent="0.2">
      <c r="T170" s="5"/>
    </row>
    <row r="171" spans="20:20" x14ac:dyDescent="0.2">
      <c r="T171" s="5"/>
    </row>
    <row r="172" spans="20:20" x14ac:dyDescent="0.2">
      <c r="T172" s="5"/>
    </row>
    <row r="173" spans="20:20" x14ac:dyDescent="0.2">
      <c r="T173" s="5"/>
    </row>
    <row r="174" spans="20:20" x14ac:dyDescent="0.2">
      <c r="T174" s="5"/>
    </row>
    <row r="175" spans="20:20" x14ac:dyDescent="0.2">
      <c r="T175" s="5"/>
    </row>
    <row r="176" spans="20:20" x14ac:dyDescent="0.2">
      <c r="T176" s="5"/>
    </row>
    <row r="177" spans="20:20" x14ac:dyDescent="0.2">
      <c r="T177" s="5"/>
    </row>
    <row r="178" spans="20:20" x14ac:dyDescent="0.2">
      <c r="T178" s="5"/>
    </row>
    <row r="179" spans="20:20" x14ac:dyDescent="0.2">
      <c r="T179" s="5"/>
    </row>
    <row r="180" spans="20:20" x14ac:dyDescent="0.2">
      <c r="T180" s="5"/>
    </row>
    <row r="181" spans="20:20" x14ac:dyDescent="0.2">
      <c r="T181" s="5"/>
    </row>
    <row r="182" spans="20:20" x14ac:dyDescent="0.2">
      <c r="T182" s="5"/>
    </row>
    <row r="183" spans="20:20" x14ac:dyDescent="0.2">
      <c r="T183" s="5"/>
    </row>
    <row r="184" spans="20:20" x14ac:dyDescent="0.2">
      <c r="T184" s="5"/>
    </row>
    <row r="185" spans="20:20" x14ac:dyDescent="0.2">
      <c r="T185" s="5"/>
    </row>
    <row r="186" spans="20:20" x14ac:dyDescent="0.2">
      <c r="T186" s="5"/>
    </row>
    <row r="187" spans="20:20" x14ac:dyDescent="0.2">
      <c r="T187" s="5"/>
    </row>
    <row r="188" spans="20:20" x14ac:dyDescent="0.2">
      <c r="T188" s="5"/>
    </row>
    <row r="189" spans="20:20" x14ac:dyDescent="0.2">
      <c r="T189" s="5"/>
    </row>
    <row r="190" spans="20:20" x14ac:dyDescent="0.2">
      <c r="T190" s="5"/>
    </row>
    <row r="191" spans="20:20" x14ac:dyDescent="0.2">
      <c r="T191" s="5"/>
    </row>
    <row r="192" spans="20:20" x14ac:dyDescent="0.2">
      <c r="T192" s="5"/>
    </row>
    <row r="193" spans="20:20" x14ac:dyDescent="0.2">
      <c r="T193" s="5"/>
    </row>
    <row r="194" spans="20:20" x14ac:dyDescent="0.2">
      <c r="T194" s="5"/>
    </row>
    <row r="195" spans="20:20" x14ac:dyDescent="0.2">
      <c r="T195" s="5"/>
    </row>
    <row r="196" spans="20:20" x14ac:dyDescent="0.2">
      <c r="T196" s="5"/>
    </row>
    <row r="197" spans="20:20" x14ac:dyDescent="0.2">
      <c r="T197" s="5"/>
    </row>
    <row r="198" spans="20:20" x14ac:dyDescent="0.2">
      <c r="T198" s="5"/>
    </row>
    <row r="199" spans="20:20" x14ac:dyDescent="0.2">
      <c r="T199" s="5"/>
    </row>
    <row r="200" spans="20:20" x14ac:dyDescent="0.2">
      <c r="T200" s="5"/>
    </row>
    <row r="201" spans="20:20" x14ac:dyDescent="0.2">
      <c r="T201" s="5"/>
    </row>
    <row r="202" spans="20:20" x14ac:dyDescent="0.2">
      <c r="T202" s="5"/>
    </row>
    <row r="203" spans="20:20" x14ac:dyDescent="0.2">
      <c r="T203" s="5"/>
    </row>
    <row r="204" spans="20:20" x14ac:dyDescent="0.2">
      <c r="T204" s="5"/>
    </row>
    <row r="205" spans="20:20" x14ac:dyDescent="0.2">
      <c r="T205" s="5"/>
    </row>
    <row r="206" spans="20:20" x14ac:dyDescent="0.2">
      <c r="T206" s="5"/>
    </row>
    <row r="207" spans="20:20" x14ac:dyDescent="0.2">
      <c r="T207" s="5"/>
    </row>
    <row r="208" spans="20:20" x14ac:dyDescent="0.2">
      <c r="T208" s="5"/>
    </row>
    <row r="209" spans="20:20" x14ac:dyDescent="0.2">
      <c r="T209" s="5"/>
    </row>
    <row r="210" spans="20:20" x14ac:dyDescent="0.2">
      <c r="T210" s="5"/>
    </row>
    <row r="211" spans="20:20" x14ac:dyDescent="0.2">
      <c r="T211" s="5"/>
    </row>
    <row r="212" spans="20:20" x14ac:dyDescent="0.2">
      <c r="T212" s="5"/>
    </row>
    <row r="213" spans="20:20" x14ac:dyDescent="0.2">
      <c r="T213" s="5"/>
    </row>
    <row r="214" spans="20:20" x14ac:dyDescent="0.2">
      <c r="T214" s="5"/>
    </row>
    <row r="215" spans="20:20" x14ac:dyDescent="0.2">
      <c r="T215" s="5"/>
    </row>
    <row r="216" spans="20:20" x14ac:dyDescent="0.2">
      <c r="T216" s="5"/>
    </row>
    <row r="217" spans="20:20" x14ac:dyDescent="0.2">
      <c r="T217" s="5"/>
    </row>
    <row r="218" spans="20:20" x14ac:dyDescent="0.2">
      <c r="T218" s="5"/>
    </row>
    <row r="219" spans="20:20" x14ac:dyDescent="0.2">
      <c r="T219" s="5"/>
    </row>
    <row r="220" spans="20:20" x14ac:dyDescent="0.2">
      <c r="T220" s="5"/>
    </row>
    <row r="221" spans="20:20" x14ac:dyDescent="0.2">
      <c r="T221" s="5"/>
    </row>
    <row r="222" spans="20:20" x14ac:dyDescent="0.2">
      <c r="T222" s="5"/>
    </row>
    <row r="223" spans="20:20" x14ac:dyDescent="0.2">
      <c r="T223" s="5"/>
    </row>
    <row r="224" spans="20:20" x14ac:dyDescent="0.2">
      <c r="T224" s="5"/>
    </row>
    <row r="225" spans="20:20" x14ac:dyDescent="0.2">
      <c r="T225" s="5"/>
    </row>
    <row r="226" spans="20:20" x14ac:dyDescent="0.2">
      <c r="T226" s="5"/>
    </row>
    <row r="227" spans="20:20" x14ac:dyDescent="0.2">
      <c r="T227" s="5"/>
    </row>
    <row r="228" spans="20:20" x14ac:dyDescent="0.2">
      <c r="T228" s="5"/>
    </row>
    <row r="229" spans="20:20" x14ac:dyDescent="0.2">
      <c r="T229" s="5"/>
    </row>
    <row r="230" spans="20:20" x14ac:dyDescent="0.2">
      <c r="T230" s="5"/>
    </row>
    <row r="231" spans="20:20" x14ac:dyDescent="0.2">
      <c r="T231" s="5"/>
    </row>
    <row r="232" spans="20:20" x14ac:dyDescent="0.2">
      <c r="T232" s="5"/>
    </row>
    <row r="233" spans="20:20" x14ac:dyDescent="0.2">
      <c r="T233" s="5"/>
    </row>
    <row r="234" spans="20:20" x14ac:dyDescent="0.2">
      <c r="T234" s="5"/>
    </row>
    <row r="235" spans="20:20" x14ac:dyDescent="0.2">
      <c r="T235" s="5"/>
    </row>
    <row r="236" spans="20:20" x14ac:dyDescent="0.2">
      <c r="T236" s="5"/>
    </row>
    <row r="237" spans="20:20" x14ac:dyDescent="0.2">
      <c r="T237" s="5"/>
    </row>
    <row r="238" spans="20:20" x14ac:dyDescent="0.2">
      <c r="T238" s="5"/>
    </row>
    <row r="239" spans="20:20" x14ac:dyDescent="0.2">
      <c r="T239" s="5"/>
    </row>
    <row r="240" spans="20:20" x14ac:dyDescent="0.2">
      <c r="T240" s="5"/>
    </row>
    <row r="241" spans="20:20" x14ac:dyDescent="0.2">
      <c r="T241" s="5"/>
    </row>
    <row r="242" spans="20:20" x14ac:dyDescent="0.2">
      <c r="T242" s="5"/>
    </row>
    <row r="243" spans="20:20" x14ac:dyDescent="0.2">
      <c r="T243" s="5"/>
    </row>
    <row r="244" spans="20:20" x14ac:dyDescent="0.2">
      <c r="T244" s="5"/>
    </row>
    <row r="245" spans="20:20" x14ac:dyDescent="0.2">
      <c r="T245" s="5"/>
    </row>
    <row r="246" spans="20:20" x14ac:dyDescent="0.2">
      <c r="T246" s="5"/>
    </row>
    <row r="247" spans="20:20" x14ac:dyDescent="0.2">
      <c r="T247" s="5"/>
    </row>
    <row r="248" spans="20:20" x14ac:dyDescent="0.2">
      <c r="T248" s="5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8"/>
  <sheetViews>
    <sheetView topLeftCell="A25" workbookViewId="0">
      <selection activeCell="B52" sqref="B52"/>
    </sheetView>
  </sheetViews>
  <sheetFormatPr baseColWidth="10" defaultRowHeight="11.25" x14ac:dyDescent="0.2"/>
  <cols>
    <col min="1" max="1" width="2.7109375" style="6" bestFit="1" customWidth="1"/>
    <col min="2" max="2" width="43.28515625" style="6" bestFit="1" customWidth="1"/>
    <col min="3" max="3" width="9.85546875" style="6" bestFit="1" customWidth="1"/>
    <col min="4" max="4" width="35.42578125" style="6" bestFit="1" customWidth="1"/>
    <col min="5" max="5" width="6.7109375" style="6" bestFit="1" customWidth="1"/>
    <col min="6" max="8" width="11.140625" style="6" bestFit="1" customWidth="1"/>
    <col min="9" max="9" width="6.7109375" style="6" customWidth="1"/>
    <col min="10" max="10" width="7.5703125" style="6" customWidth="1"/>
    <col min="11" max="11" width="5.5703125" style="133" customWidth="1"/>
    <col min="12" max="12" width="11.42578125" style="6"/>
    <col min="13" max="13" width="34.140625" style="6" customWidth="1"/>
    <col min="14" max="14" width="11.140625" style="6" bestFit="1" customWidth="1"/>
    <col min="15" max="15" width="11.5703125" style="6" bestFit="1" customWidth="1"/>
    <col min="16" max="17" width="11.140625" style="6" bestFit="1" customWidth="1"/>
    <col min="18" max="18" width="17.42578125" style="6" bestFit="1" customWidth="1"/>
    <col min="19" max="19" width="9.85546875" style="6" bestFit="1" customWidth="1"/>
    <col min="20" max="21" width="11.140625" style="6" bestFit="1" customWidth="1"/>
    <col min="22" max="16384" width="11.42578125" style="6"/>
  </cols>
  <sheetData>
    <row r="1" spans="1:25" x14ac:dyDescent="0.2">
      <c r="A1" s="1"/>
      <c r="B1" s="2" t="s">
        <v>0</v>
      </c>
      <c r="C1" s="1"/>
      <c r="D1" s="1"/>
      <c r="E1" s="1"/>
      <c r="F1" s="1"/>
      <c r="G1" s="1" t="s">
        <v>1</v>
      </c>
      <c r="H1" s="1"/>
      <c r="I1" s="1"/>
      <c r="J1" s="1"/>
      <c r="K1" s="3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</row>
    <row r="2" spans="1:25" x14ac:dyDescent="0.2">
      <c r="A2" s="1"/>
      <c r="B2" s="2" t="s">
        <v>2</v>
      </c>
      <c r="C2" s="1"/>
      <c r="D2" s="1"/>
      <c r="E2" s="1"/>
      <c r="F2" s="1"/>
      <c r="G2" s="1"/>
      <c r="H2" s="1"/>
      <c r="I2" s="1"/>
      <c r="J2" s="1"/>
      <c r="K2" s="3"/>
      <c r="L2" s="4"/>
      <c r="M2" s="7" t="s">
        <v>3</v>
      </c>
      <c r="N2" s="7"/>
      <c r="O2" s="7"/>
      <c r="P2" s="7"/>
      <c r="Q2" s="7"/>
      <c r="R2" s="7"/>
      <c r="S2" s="4"/>
      <c r="T2" s="5"/>
      <c r="U2" s="4"/>
      <c r="V2" s="4"/>
      <c r="W2" s="4"/>
      <c r="X2" s="4"/>
      <c r="Y2" s="4"/>
    </row>
    <row r="3" spans="1:25" x14ac:dyDescent="0.2">
      <c r="A3" s="150"/>
      <c r="B3" s="9">
        <v>42795</v>
      </c>
      <c r="C3" s="1"/>
      <c r="D3" s="1"/>
      <c r="E3" s="10"/>
      <c r="F3" s="11" t="s">
        <v>4</v>
      </c>
      <c r="G3" s="11" t="s">
        <v>5</v>
      </c>
      <c r="H3" s="11" t="s">
        <v>6</v>
      </c>
      <c r="I3" s="12"/>
      <c r="J3" s="1"/>
      <c r="K3" s="13"/>
      <c r="L3" s="4"/>
      <c r="M3" s="7" t="s">
        <v>7</v>
      </c>
      <c r="N3" s="7"/>
      <c r="O3" s="7"/>
      <c r="P3" s="7"/>
      <c r="Q3" s="7"/>
      <c r="R3" s="7"/>
      <c r="S3" s="4"/>
      <c r="T3" s="5"/>
      <c r="U3" s="4"/>
      <c r="V3" s="4"/>
      <c r="W3" s="4"/>
      <c r="X3" s="4"/>
      <c r="Y3" s="4"/>
    </row>
    <row r="4" spans="1:25" x14ac:dyDescent="0.2">
      <c r="A4" s="1"/>
      <c r="B4" s="1"/>
      <c r="C4" s="1"/>
      <c r="D4" s="1"/>
      <c r="E4" s="1"/>
      <c r="F4" s="1"/>
      <c r="G4" s="1"/>
      <c r="H4" s="14"/>
      <c r="I4" s="1"/>
      <c r="J4" s="1"/>
      <c r="K4" s="3"/>
      <c r="L4" s="4"/>
      <c r="M4" s="15">
        <v>42795</v>
      </c>
      <c r="N4" s="7"/>
      <c r="O4" s="7"/>
      <c r="P4" s="7"/>
      <c r="Q4" s="7"/>
      <c r="R4" s="7"/>
      <c r="S4" s="4"/>
      <c r="T4" s="5"/>
      <c r="U4" s="4"/>
      <c r="V4" s="4"/>
      <c r="W4" s="4"/>
      <c r="X4" s="4"/>
      <c r="Y4" s="4"/>
    </row>
    <row r="5" spans="1:25" x14ac:dyDescent="0.2">
      <c r="A5" s="150" t="s">
        <v>8</v>
      </c>
      <c r="B5" s="16" t="s">
        <v>9</v>
      </c>
      <c r="C5" s="17" t="s">
        <v>10</v>
      </c>
      <c r="D5" s="17" t="s">
        <v>11</v>
      </c>
      <c r="E5" s="173">
        <f>689+7</f>
        <v>696</v>
      </c>
      <c r="F5" s="18">
        <f>+O36-N36</f>
        <v>660600.14999999991</v>
      </c>
      <c r="G5" s="19">
        <f>+P77</f>
        <v>66202.58</v>
      </c>
      <c r="H5" s="14"/>
      <c r="I5" s="20"/>
      <c r="J5" s="17"/>
      <c r="K5" s="21"/>
      <c r="L5" s="22"/>
      <c r="M5" s="7" t="s">
        <v>12</v>
      </c>
      <c r="N5" s="7"/>
      <c r="O5" s="7"/>
      <c r="P5" s="7"/>
      <c r="Q5" s="7"/>
      <c r="R5" s="7"/>
      <c r="S5" s="4"/>
      <c r="T5" s="5"/>
      <c r="U5" s="4"/>
      <c r="V5" s="4"/>
      <c r="W5" s="22"/>
      <c r="X5" s="22"/>
      <c r="Y5" s="22"/>
    </row>
    <row r="6" spans="1:25" x14ac:dyDescent="0.2">
      <c r="A6" s="150"/>
      <c r="B6" s="16" t="s">
        <v>9</v>
      </c>
      <c r="C6" s="17" t="s">
        <v>13</v>
      </c>
      <c r="D6" s="17" t="s">
        <v>14</v>
      </c>
      <c r="E6" s="173"/>
      <c r="F6" s="18">
        <f>+O40-N40</f>
        <v>1760</v>
      </c>
      <c r="G6" s="23">
        <f>+P81</f>
        <v>111.75</v>
      </c>
      <c r="H6" s="14"/>
      <c r="I6" s="20"/>
      <c r="J6" s="17"/>
      <c r="K6" s="21"/>
      <c r="L6" s="22"/>
      <c r="M6" s="4"/>
      <c r="N6" s="4"/>
      <c r="O6" s="4"/>
      <c r="P6" s="4"/>
      <c r="Q6" s="4"/>
      <c r="R6" s="4"/>
      <c r="S6" s="4"/>
      <c r="T6" s="5"/>
      <c r="U6" s="4"/>
      <c r="V6" s="4"/>
      <c r="W6" s="22"/>
      <c r="X6" s="22"/>
      <c r="Y6" s="22"/>
    </row>
    <row r="7" spans="1:25" x14ac:dyDescent="0.2">
      <c r="A7" s="150"/>
      <c r="B7" s="16" t="s">
        <v>9</v>
      </c>
      <c r="C7" s="17" t="s">
        <v>15</v>
      </c>
      <c r="D7" s="17" t="s">
        <v>16</v>
      </c>
      <c r="E7" s="173"/>
      <c r="F7" s="24">
        <f>+O43-N43</f>
        <v>0</v>
      </c>
      <c r="G7" s="23">
        <f>+N84-O84</f>
        <v>0</v>
      </c>
      <c r="H7" s="14"/>
      <c r="I7" s="20"/>
      <c r="J7" s="17"/>
      <c r="K7" s="21"/>
      <c r="L7" s="22"/>
      <c r="M7" s="4"/>
      <c r="N7" s="25" t="s">
        <v>17</v>
      </c>
      <c r="O7" s="25" t="s">
        <v>18</v>
      </c>
      <c r="P7" s="25" t="s">
        <v>19</v>
      </c>
      <c r="Q7" s="25" t="s">
        <v>20</v>
      </c>
      <c r="R7" s="25" t="s">
        <v>21</v>
      </c>
      <c r="S7" s="25" t="s">
        <v>22</v>
      </c>
      <c r="T7" s="25" t="s">
        <v>23</v>
      </c>
      <c r="U7" s="25" t="s">
        <v>24</v>
      </c>
      <c r="V7" s="26"/>
      <c r="W7" s="25"/>
      <c r="X7" s="22"/>
      <c r="Y7" s="22"/>
    </row>
    <row r="8" spans="1:25" x14ac:dyDescent="0.2">
      <c r="A8" s="150"/>
      <c r="B8" s="16" t="s">
        <v>9</v>
      </c>
      <c r="C8" s="17" t="s">
        <v>25</v>
      </c>
      <c r="D8" s="17" t="s">
        <v>26</v>
      </c>
      <c r="E8" s="173"/>
      <c r="F8" s="24">
        <v>0</v>
      </c>
      <c r="G8" s="23">
        <f>+P110</f>
        <v>34465.24</v>
      </c>
      <c r="H8" s="14"/>
      <c r="I8" s="20"/>
      <c r="J8" s="17"/>
      <c r="K8" s="21"/>
      <c r="L8" s="22"/>
      <c r="M8" s="4"/>
      <c r="N8" s="4"/>
      <c r="O8" s="4"/>
      <c r="P8" s="4"/>
      <c r="Q8" s="4"/>
      <c r="R8" s="4"/>
      <c r="S8" s="4"/>
      <c r="T8" s="4"/>
      <c r="U8" s="4"/>
      <c r="V8" s="5"/>
      <c r="W8" s="4"/>
      <c r="X8" s="22"/>
      <c r="Y8" s="22"/>
    </row>
    <row r="9" spans="1:25" x14ac:dyDescent="0.2">
      <c r="A9" s="150" t="s">
        <v>27</v>
      </c>
      <c r="B9" s="27" t="s">
        <v>28</v>
      </c>
      <c r="C9" s="17" t="s">
        <v>29</v>
      </c>
      <c r="D9" s="17" t="s">
        <v>30</v>
      </c>
      <c r="E9" s="151">
        <v>231</v>
      </c>
      <c r="F9" s="18">
        <f>+O50-N50</f>
        <v>41322</v>
      </c>
      <c r="G9" s="23">
        <f>+P90</f>
        <v>6135.7</v>
      </c>
      <c r="H9" s="14"/>
      <c r="I9" s="20"/>
      <c r="J9" s="17"/>
      <c r="K9" s="21"/>
      <c r="L9" s="22"/>
      <c r="M9" s="22"/>
      <c r="N9" s="29"/>
      <c r="O9" s="30"/>
      <c r="P9" s="31"/>
      <c r="Q9" s="4"/>
      <c r="R9" s="4"/>
      <c r="S9" s="4"/>
      <c r="T9" s="4"/>
      <c r="U9" s="4"/>
      <c r="V9" s="5"/>
      <c r="W9" s="4"/>
      <c r="X9" s="22"/>
      <c r="Y9" s="22"/>
    </row>
    <row r="10" spans="1:25" x14ac:dyDescent="0.2">
      <c r="A10" s="150" t="s">
        <v>31</v>
      </c>
      <c r="B10" s="16" t="s">
        <v>32</v>
      </c>
      <c r="C10" s="17" t="s">
        <v>33</v>
      </c>
      <c r="D10" s="17" t="s">
        <v>34</v>
      </c>
      <c r="E10" s="151">
        <v>72</v>
      </c>
      <c r="F10" s="18">
        <f>+O55-N55</f>
        <v>17304.3</v>
      </c>
      <c r="G10" s="23">
        <f>+P95</f>
        <v>19298.47</v>
      </c>
      <c r="H10" s="14"/>
      <c r="I10" s="20"/>
      <c r="J10" s="17"/>
      <c r="K10" s="21"/>
      <c r="L10" s="4">
        <v>218</v>
      </c>
      <c r="M10" s="4" t="s">
        <v>35</v>
      </c>
      <c r="N10" s="32">
        <v>41322</v>
      </c>
      <c r="O10" s="33">
        <v>193205.8</v>
      </c>
      <c r="P10" s="32"/>
      <c r="Q10" s="32">
        <v>98.94</v>
      </c>
      <c r="R10" s="34">
        <f>+SUM(N10:Q10)</f>
        <v>234626.74</v>
      </c>
      <c r="S10" s="34">
        <f>+R10*0.16</f>
        <v>37540.278400000003</v>
      </c>
      <c r="T10" s="34">
        <f t="shared" ref="T10:T16" si="0">+R10+S10</f>
        <v>272167.0184</v>
      </c>
      <c r="U10" s="32">
        <v>260.8</v>
      </c>
      <c r="V10" s="4"/>
      <c r="W10" s="22"/>
      <c r="X10" s="22"/>
      <c r="Y10" s="22"/>
    </row>
    <row r="11" spans="1:25" x14ac:dyDescent="0.2">
      <c r="A11" s="150" t="s">
        <v>36</v>
      </c>
      <c r="B11" s="16" t="s">
        <v>37</v>
      </c>
      <c r="C11" s="17" t="s">
        <v>38</v>
      </c>
      <c r="D11" s="17" t="s">
        <v>39</v>
      </c>
      <c r="E11" s="151">
        <v>14</v>
      </c>
      <c r="F11" s="18">
        <f>+O60-N60</f>
        <v>34275</v>
      </c>
      <c r="G11" s="19">
        <f>+P100</f>
        <v>29522.34</v>
      </c>
      <c r="H11" s="14"/>
      <c r="I11" s="20"/>
      <c r="J11" s="17"/>
      <c r="K11" s="21"/>
      <c r="L11" s="4">
        <v>16</v>
      </c>
      <c r="M11" s="4" t="s">
        <v>40</v>
      </c>
      <c r="N11" s="32">
        <v>6725</v>
      </c>
      <c r="O11" s="32">
        <v>562436.18000000005</v>
      </c>
      <c r="P11" s="32">
        <v>125007.19</v>
      </c>
      <c r="Q11" s="32">
        <v>1263.26</v>
      </c>
      <c r="R11" s="34">
        <f t="shared" ref="R11:R16" si="1">+SUM(N11:Q11)</f>
        <v>695431.63000000012</v>
      </c>
      <c r="S11" s="34">
        <f t="shared" ref="S11:S16" si="2">+R11*0.16</f>
        <v>111269.06080000002</v>
      </c>
      <c r="T11" s="34">
        <f t="shared" si="0"/>
        <v>806700.6908000001</v>
      </c>
      <c r="U11" s="32">
        <v>21</v>
      </c>
      <c r="V11" s="4"/>
      <c r="W11" s="22"/>
      <c r="X11" s="22"/>
      <c r="Y11" s="22"/>
    </row>
    <row r="12" spans="1:25" x14ac:dyDescent="0.2">
      <c r="A12" s="172"/>
      <c r="B12" s="36" t="s">
        <v>41</v>
      </c>
      <c r="C12" s="1" t="s">
        <v>42</v>
      </c>
      <c r="D12" s="1" t="s">
        <v>43</v>
      </c>
      <c r="E12" s="173">
        <v>7</v>
      </c>
      <c r="F12" s="37">
        <f>+O42-N42</f>
        <v>7881</v>
      </c>
      <c r="G12" s="19">
        <f>+P83</f>
        <v>5450</v>
      </c>
      <c r="H12" s="14"/>
      <c r="I12" s="20"/>
      <c r="J12" s="17"/>
      <c r="K12" s="21"/>
      <c r="L12" s="4">
        <v>62</v>
      </c>
      <c r="M12" s="4" t="s">
        <v>44</v>
      </c>
      <c r="N12" s="32">
        <v>17304.3</v>
      </c>
      <c r="O12" s="32">
        <v>151603.41</v>
      </c>
      <c r="P12" s="32">
        <v>4827.22</v>
      </c>
      <c r="Q12" s="32"/>
      <c r="R12" s="34">
        <f t="shared" si="1"/>
        <v>173734.93</v>
      </c>
      <c r="S12" s="34">
        <f t="shared" si="2"/>
        <v>27797.588799999998</v>
      </c>
      <c r="T12" s="34">
        <f t="shared" si="0"/>
        <v>201532.51879999999</v>
      </c>
      <c r="U12" s="32">
        <v>203.8</v>
      </c>
      <c r="V12" s="4"/>
      <c r="W12" s="22"/>
      <c r="X12" s="22"/>
      <c r="Y12" s="22"/>
    </row>
    <row r="13" spans="1:25" x14ac:dyDescent="0.2">
      <c r="A13" s="172"/>
      <c r="B13" s="16" t="s">
        <v>45</v>
      </c>
      <c r="C13" s="17" t="s">
        <v>46</v>
      </c>
      <c r="D13" s="17" t="s">
        <v>47</v>
      </c>
      <c r="E13" s="173"/>
      <c r="F13" s="37">
        <f>+O57-N57</f>
        <v>4827.22</v>
      </c>
      <c r="G13" s="19">
        <f>+P97</f>
        <v>4716.22</v>
      </c>
      <c r="H13" s="14"/>
      <c r="I13" s="20"/>
      <c r="J13" s="17"/>
      <c r="K13" s="21"/>
      <c r="L13" s="4">
        <v>74</v>
      </c>
      <c r="M13" s="4" t="s">
        <v>48</v>
      </c>
      <c r="N13" s="32">
        <v>34275</v>
      </c>
      <c r="O13" s="32">
        <v>15974.4</v>
      </c>
      <c r="P13" s="32"/>
      <c r="Q13" s="32"/>
      <c r="R13" s="34">
        <f t="shared" si="1"/>
        <v>50249.4</v>
      </c>
      <c r="S13" s="34">
        <f t="shared" si="2"/>
        <v>8039.9040000000005</v>
      </c>
      <c r="T13" s="34">
        <f t="shared" si="0"/>
        <v>58289.304000000004</v>
      </c>
      <c r="U13" s="32">
        <v>667.1</v>
      </c>
      <c r="V13" s="4"/>
      <c r="W13" s="22"/>
      <c r="X13" s="22"/>
      <c r="Y13" s="22"/>
    </row>
    <row r="14" spans="1:25" x14ac:dyDescent="0.2">
      <c r="A14" s="172"/>
      <c r="B14" s="16" t="s">
        <v>41</v>
      </c>
      <c r="C14" s="17" t="s">
        <v>49</v>
      </c>
      <c r="D14" s="17" t="s">
        <v>50</v>
      </c>
      <c r="E14" s="173"/>
      <c r="F14" s="37">
        <f>+O52-N52</f>
        <v>0</v>
      </c>
      <c r="G14" s="19">
        <f>+P92</f>
        <v>0</v>
      </c>
      <c r="H14" s="14"/>
      <c r="I14" s="20"/>
      <c r="J14" s="17"/>
      <c r="K14" s="21"/>
      <c r="L14" s="22"/>
      <c r="M14" s="22" t="s">
        <v>51</v>
      </c>
      <c r="N14" s="22"/>
      <c r="O14" s="22"/>
      <c r="P14" s="22"/>
      <c r="Q14" s="22"/>
      <c r="R14" s="34">
        <f t="shared" si="1"/>
        <v>0</v>
      </c>
      <c r="S14" s="34">
        <f t="shared" si="2"/>
        <v>0</v>
      </c>
      <c r="T14" s="34">
        <f t="shared" si="0"/>
        <v>0</v>
      </c>
      <c r="U14" s="32"/>
      <c r="V14" s="4"/>
      <c r="W14" s="22"/>
      <c r="X14" s="22"/>
      <c r="Y14" s="22"/>
    </row>
    <row r="15" spans="1:25" x14ac:dyDescent="0.2">
      <c r="A15" s="150"/>
      <c r="B15" s="36"/>
      <c r="C15" s="38"/>
      <c r="D15" s="1"/>
      <c r="E15" s="39">
        <f>+E12+E11+E10+E9+E5</f>
        <v>1020</v>
      </c>
      <c r="F15" s="40">
        <f>SUM(F5:F14)</f>
        <v>767969.66999999993</v>
      </c>
      <c r="G15" s="40">
        <f>SUM(G5:G14)</f>
        <v>165902.30000000002</v>
      </c>
      <c r="H15" s="14">
        <f>+F15-G15</f>
        <v>602067.36999999988</v>
      </c>
      <c r="I15" s="20"/>
      <c r="J15" s="1"/>
      <c r="K15" s="21"/>
      <c r="L15" s="22">
        <v>423</v>
      </c>
      <c r="M15" s="4" t="s">
        <v>52</v>
      </c>
      <c r="N15" s="32">
        <v>591540.30000000005</v>
      </c>
      <c r="O15" s="32">
        <v>540385.96</v>
      </c>
      <c r="P15" s="32">
        <v>4375</v>
      </c>
      <c r="Q15" s="32">
        <v>3390</v>
      </c>
      <c r="R15" s="34">
        <f t="shared" si="1"/>
        <v>1139691.26</v>
      </c>
      <c r="S15" s="34">
        <f t="shared" si="2"/>
        <v>182350.60159999999</v>
      </c>
      <c r="T15" s="34">
        <f t="shared" si="0"/>
        <v>1322041.8615999999</v>
      </c>
      <c r="U15" s="32">
        <v>1132.7</v>
      </c>
      <c r="V15" s="4"/>
      <c r="W15" s="22"/>
      <c r="X15" s="22"/>
      <c r="Y15" s="22"/>
    </row>
    <row r="16" spans="1:25" x14ac:dyDescent="0.2">
      <c r="A16" s="1"/>
      <c r="B16" s="41"/>
      <c r="C16" s="38"/>
      <c r="D16" s="1"/>
      <c r="E16" s="1"/>
      <c r="F16" s="14"/>
      <c r="G16" s="14"/>
      <c r="H16" s="14"/>
      <c r="I16" s="1"/>
      <c r="J16" s="1"/>
      <c r="K16" s="3"/>
      <c r="L16" s="22">
        <v>62</v>
      </c>
      <c r="M16" s="4" t="s">
        <v>53</v>
      </c>
      <c r="N16" s="32">
        <v>71251.73</v>
      </c>
      <c r="O16" s="32">
        <v>82549.27</v>
      </c>
      <c r="P16" s="32">
        <v>1206</v>
      </c>
      <c r="Q16" s="32">
        <v>24</v>
      </c>
      <c r="R16" s="34">
        <f t="shared" si="1"/>
        <v>155031</v>
      </c>
      <c r="S16" s="34">
        <f t="shared" si="2"/>
        <v>24804.959999999999</v>
      </c>
      <c r="T16" s="34">
        <f t="shared" si="0"/>
        <v>179835.96</v>
      </c>
      <c r="U16" s="32">
        <v>226.18</v>
      </c>
      <c r="V16" s="4"/>
      <c r="W16" s="22"/>
      <c r="X16" s="22"/>
      <c r="Y16" s="22"/>
    </row>
    <row r="17" spans="1:25" x14ac:dyDescent="0.2">
      <c r="A17" s="172"/>
      <c r="B17" s="42" t="s">
        <v>41</v>
      </c>
      <c r="C17" s="38" t="s">
        <v>54</v>
      </c>
      <c r="D17" s="1" t="s">
        <v>55</v>
      </c>
      <c r="E17" s="173">
        <v>51</v>
      </c>
      <c r="F17" s="18">
        <f>+P38+P48+P53</f>
        <v>4764.2</v>
      </c>
      <c r="G17" s="19">
        <f>+P86</f>
        <v>36.67</v>
      </c>
      <c r="H17" s="14"/>
      <c r="I17" s="1"/>
      <c r="J17" s="1"/>
      <c r="K17" s="3"/>
      <c r="L17" s="4"/>
      <c r="M17" s="4"/>
      <c r="N17" s="32"/>
      <c r="O17" s="32"/>
      <c r="P17" s="32"/>
      <c r="Q17" s="32"/>
      <c r="R17" s="32"/>
      <c r="S17" s="32"/>
      <c r="T17" s="32">
        <v>0</v>
      </c>
      <c r="U17" s="43"/>
      <c r="V17" s="5"/>
      <c r="W17" s="4"/>
      <c r="X17" s="22"/>
      <c r="Y17" s="4"/>
    </row>
    <row r="18" spans="1:25" x14ac:dyDescent="0.2">
      <c r="A18" s="172"/>
      <c r="B18" s="42" t="s">
        <v>41</v>
      </c>
      <c r="C18" s="1" t="s">
        <v>56</v>
      </c>
      <c r="D18" s="1" t="s">
        <v>57</v>
      </c>
      <c r="E18" s="173"/>
      <c r="F18" s="37">
        <f>+P47</f>
        <v>181117.87</v>
      </c>
      <c r="G18" s="19">
        <f>+P88</f>
        <v>85549.99</v>
      </c>
      <c r="H18" s="14"/>
      <c r="I18" s="1"/>
      <c r="J18" s="1"/>
      <c r="K18" s="3"/>
      <c r="L18" s="44">
        <f>SUM(L10:L16)</f>
        <v>855</v>
      </c>
      <c r="M18" s="4" t="s">
        <v>58</v>
      </c>
      <c r="N18" s="45">
        <f>SUM(N10:N17)</f>
        <v>762418.33000000007</v>
      </c>
      <c r="O18" s="46">
        <f t="shared" ref="O18:U18" si="3">SUM(O10:O17)</f>
        <v>1546155.02</v>
      </c>
      <c r="P18" s="47">
        <f t="shared" si="3"/>
        <v>135415.41</v>
      </c>
      <c r="Q18" s="45">
        <f t="shared" si="3"/>
        <v>4776.2</v>
      </c>
      <c r="R18" s="48">
        <f t="shared" si="3"/>
        <v>2448764.96</v>
      </c>
      <c r="S18" s="48">
        <f t="shared" si="3"/>
        <v>391802.39360000001</v>
      </c>
      <c r="T18" s="48">
        <f t="shared" si="3"/>
        <v>2840567.3536</v>
      </c>
      <c r="U18" s="49">
        <f t="shared" si="3"/>
        <v>2511.58</v>
      </c>
      <c r="V18" s="4"/>
      <c r="W18" s="4"/>
      <c r="X18" s="4"/>
      <c r="Y18" s="4"/>
    </row>
    <row r="19" spans="1:25" x14ac:dyDescent="0.2">
      <c r="A19" s="150"/>
      <c r="B19" s="42"/>
      <c r="C19" s="38"/>
      <c r="D19" s="1"/>
      <c r="E19" s="39"/>
      <c r="F19" s="40">
        <f>SUM(F17:F18)</f>
        <v>185882.07</v>
      </c>
      <c r="G19" s="40">
        <f>SUM(G17:G18)</f>
        <v>85586.66</v>
      </c>
      <c r="H19" s="14">
        <f>+F19-G19</f>
        <v>100295.41</v>
      </c>
      <c r="I19" s="1"/>
      <c r="J19" s="1"/>
      <c r="K19" s="3"/>
      <c r="L19" s="4"/>
      <c r="M19" s="4"/>
      <c r="N19" s="32"/>
      <c r="O19" s="32"/>
      <c r="P19" s="32"/>
      <c r="Q19" s="32"/>
      <c r="R19" s="32"/>
      <c r="S19" s="32"/>
      <c r="T19" s="5"/>
      <c r="U19" s="4"/>
      <c r="V19" s="4"/>
      <c r="W19" s="4"/>
      <c r="X19" s="4"/>
      <c r="Y19" s="4"/>
    </row>
    <row r="20" spans="1:25" x14ac:dyDescent="0.2">
      <c r="A20" s="1"/>
      <c r="B20" s="41"/>
      <c r="C20" s="38"/>
      <c r="D20" s="1"/>
      <c r="E20" s="1"/>
      <c r="F20" s="14"/>
      <c r="G20" s="19"/>
      <c r="H20" s="14"/>
      <c r="I20" s="1"/>
      <c r="J20" s="1"/>
      <c r="K20" s="3"/>
      <c r="L20" s="4"/>
      <c r="M20" s="4"/>
      <c r="N20" s="4"/>
      <c r="O20" s="4"/>
      <c r="P20" s="4"/>
      <c r="Q20" s="4"/>
      <c r="R20" s="4"/>
      <c r="S20" s="4"/>
      <c r="T20" s="5"/>
      <c r="U20" s="4"/>
      <c r="V20" s="4"/>
      <c r="W20" s="4"/>
      <c r="X20" s="4"/>
      <c r="Y20" s="4"/>
    </row>
    <row r="21" spans="1:25" x14ac:dyDescent="0.2">
      <c r="A21" s="172" t="s">
        <v>59</v>
      </c>
      <c r="B21" s="50" t="s">
        <v>60</v>
      </c>
      <c r="C21" s="1" t="s">
        <v>61</v>
      </c>
      <c r="D21" s="1" t="s">
        <v>62</v>
      </c>
      <c r="E21" s="173">
        <f>647+6</f>
        <v>653</v>
      </c>
      <c r="F21" s="51">
        <f>+P37</f>
        <v>614296.46000000008</v>
      </c>
      <c r="G21" s="19">
        <f>+P78</f>
        <v>381467.20999999996</v>
      </c>
      <c r="H21" s="14"/>
      <c r="I21" s="1"/>
      <c r="J21" s="1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">
      <c r="A22" s="172"/>
      <c r="B22" s="50" t="s">
        <v>60</v>
      </c>
      <c r="C22" s="1" t="s">
        <v>63</v>
      </c>
      <c r="D22" s="1" t="s">
        <v>64</v>
      </c>
      <c r="E22" s="173"/>
      <c r="F22" s="51">
        <f>+P41</f>
        <v>9718.19</v>
      </c>
      <c r="G22" s="19">
        <f>+P82</f>
        <v>6978.09</v>
      </c>
      <c r="H22" s="14"/>
      <c r="I22" s="1"/>
      <c r="J22" s="1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2"/>
      <c r="X22" s="4"/>
      <c r="Y22" s="4"/>
    </row>
    <row r="23" spans="1:25" x14ac:dyDescent="0.2">
      <c r="A23" s="150" t="s">
        <v>65</v>
      </c>
      <c r="B23" s="50" t="s">
        <v>66</v>
      </c>
      <c r="C23" s="1" t="s">
        <v>67</v>
      </c>
      <c r="D23" s="1" t="s">
        <v>68</v>
      </c>
      <c r="E23" s="151">
        <v>61</v>
      </c>
      <c r="F23" s="51">
        <f>+O51-N51</f>
        <v>193205.8</v>
      </c>
      <c r="G23" s="19">
        <f>+P91</f>
        <v>158553.07999999999</v>
      </c>
      <c r="H23" s="14"/>
      <c r="I23" s="1"/>
      <c r="J23" s="1"/>
      <c r="K23" s="3"/>
      <c r="L23" s="52"/>
      <c r="M23" s="52"/>
      <c r="N23" s="32"/>
      <c r="O23" s="53"/>
      <c r="P23" s="53"/>
      <c r="Q23" s="32"/>
      <c r="R23" s="54" t="s">
        <v>69</v>
      </c>
      <c r="S23" s="4"/>
      <c r="T23" s="55">
        <f>+P36+P40+P45+P50+P55+P60+P68+P38</f>
        <v>765389.04999999993</v>
      </c>
      <c r="U23" s="56">
        <f>+N18-T23</f>
        <v>-2970.7199999998556</v>
      </c>
      <c r="V23" s="57"/>
      <c r="W23" s="52"/>
      <c r="X23" s="4"/>
      <c r="Y23" s="4"/>
    </row>
    <row r="24" spans="1:25" x14ac:dyDescent="0.2">
      <c r="A24" s="172" t="s">
        <v>70</v>
      </c>
      <c r="B24" s="50" t="s">
        <v>71</v>
      </c>
      <c r="C24" s="1" t="s">
        <v>72</v>
      </c>
      <c r="D24" s="1" t="s">
        <v>73</v>
      </c>
      <c r="E24" s="151">
        <v>64</v>
      </c>
      <c r="F24" s="51">
        <f>+O56-N56</f>
        <v>151603.41</v>
      </c>
      <c r="G24" s="19">
        <f>+P96</f>
        <v>136707.4</v>
      </c>
      <c r="H24" s="14"/>
      <c r="I24" s="1"/>
      <c r="J24" s="1"/>
      <c r="K24" s="3"/>
      <c r="L24" s="54"/>
      <c r="M24" s="58"/>
      <c r="N24" s="54"/>
      <c r="O24" s="54"/>
      <c r="P24" s="54"/>
      <c r="Q24" s="52"/>
      <c r="R24" s="54" t="s">
        <v>74</v>
      </c>
      <c r="S24" s="4"/>
      <c r="T24" s="59">
        <f>+P37+P41+P46+P51+P56+P61+P65-P68</f>
        <v>1544048.12</v>
      </c>
      <c r="U24" s="56">
        <f>+O18-T24</f>
        <v>2106.8999999999069</v>
      </c>
      <c r="V24" s="52"/>
      <c r="W24" s="52"/>
      <c r="X24" s="4"/>
      <c r="Y24" s="4"/>
    </row>
    <row r="25" spans="1:25" x14ac:dyDescent="0.2">
      <c r="A25" s="172"/>
      <c r="B25" s="50" t="s">
        <v>71</v>
      </c>
      <c r="C25" s="1" t="s">
        <v>75</v>
      </c>
      <c r="D25" s="1" t="s">
        <v>76</v>
      </c>
      <c r="E25" s="151">
        <v>5</v>
      </c>
      <c r="F25" s="14">
        <f>+O61-N61</f>
        <v>15974.4</v>
      </c>
      <c r="G25" s="19">
        <f>P101</f>
        <v>14522.1</v>
      </c>
      <c r="H25" s="14"/>
      <c r="I25" s="1"/>
      <c r="J25" s="1"/>
      <c r="K25" s="3"/>
      <c r="L25" s="4"/>
      <c r="M25" s="4"/>
      <c r="N25" s="4"/>
      <c r="O25" s="4"/>
      <c r="P25" s="4"/>
      <c r="Q25" s="4"/>
      <c r="R25" s="54" t="s">
        <v>77</v>
      </c>
      <c r="S25" s="4"/>
      <c r="T25" s="60">
        <f>+P42+P47+P52+P57+P66</f>
        <v>193826.09</v>
      </c>
      <c r="U25" s="61">
        <f>+P18-T25</f>
        <v>-58410.679999999993</v>
      </c>
      <c r="V25" s="52"/>
      <c r="W25" s="52"/>
      <c r="X25" s="4"/>
      <c r="Y25" s="4"/>
    </row>
    <row r="26" spans="1:25" x14ac:dyDescent="0.2">
      <c r="A26" s="150" t="s">
        <v>78</v>
      </c>
      <c r="B26" s="50" t="s">
        <v>60</v>
      </c>
      <c r="C26" s="1" t="s">
        <v>79</v>
      </c>
      <c r="D26" s="1" t="s">
        <v>80</v>
      </c>
      <c r="E26" s="151">
        <v>22</v>
      </c>
      <c r="F26" s="51">
        <f>+P46</f>
        <v>559249.8600000001</v>
      </c>
      <c r="G26" s="19">
        <f>+P87</f>
        <v>273404.82</v>
      </c>
      <c r="H26" s="14"/>
      <c r="I26" s="1"/>
      <c r="J26" s="1"/>
      <c r="K26" s="3"/>
      <c r="L26" s="4"/>
      <c r="M26" s="4"/>
      <c r="N26" s="4"/>
      <c r="O26" s="4"/>
      <c r="P26" s="4"/>
      <c r="Q26" s="4"/>
      <c r="R26" s="54" t="s">
        <v>81</v>
      </c>
      <c r="S26" s="4"/>
      <c r="T26" s="55">
        <f>+P38+P43+P48+P53+P58</f>
        <v>4764.2</v>
      </c>
      <c r="U26" s="61">
        <f>+Q18-T26</f>
        <v>12</v>
      </c>
      <c r="V26" s="4"/>
      <c r="W26" s="4"/>
      <c r="X26" s="4"/>
      <c r="Y26" s="4"/>
    </row>
    <row r="27" spans="1:25" x14ac:dyDescent="0.2">
      <c r="A27" s="62"/>
      <c r="B27" s="63"/>
      <c r="C27" s="64"/>
      <c r="D27" s="63"/>
      <c r="E27" s="65">
        <f>SUM(E21:E26)</f>
        <v>805</v>
      </c>
      <c r="F27" s="66">
        <f>SUM(F21:F26)</f>
        <v>1544048.12</v>
      </c>
      <c r="G27" s="66">
        <f>SUM(G21:G26)</f>
        <v>971632.7</v>
      </c>
      <c r="H27" s="66">
        <f>+F27-G27</f>
        <v>572415.42000000016</v>
      </c>
      <c r="I27" s="1"/>
      <c r="J27" s="1"/>
      <c r="K27" s="3"/>
      <c r="L27" s="4"/>
      <c r="M27" s="4"/>
      <c r="N27" s="4"/>
      <c r="O27" s="4"/>
      <c r="P27" s="4"/>
      <c r="Q27" s="4"/>
      <c r="R27" s="54"/>
      <c r="S27" s="4"/>
      <c r="V27" s="4"/>
      <c r="W27" s="4"/>
      <c r="X27" s="4"/>
      <c r="Y27" s="4"/>
    </row>
    <row r="28" spans="1:25" ht="12" thickBot="1" x14ac:dyDescent="0.25">
      <c r="A28" s="62"/>
      <c r="B28" s="63"/>
      <c r="C28" s="64"/>
      <c r="D28" s="63"/>
      <c r="E28" s="65"/>
      <c r="F28" s="66"/>
      <c r="G28" s="67"/>
      <c r="H28" s="66"/>
      <c r="I28" s="1"/>
      <c r="J28" s="67"/>
      <c r="K28" s="3"/>
      <c r="L28" s="4"/>
      <c r="M28" s="4"/>
      <c r="N28" s="4"/>
      <c r="O28" s="4"/>
      <c r="P28" s="4"/>
      <c r="Q28" s="4"/>
      <c r="R28" s="4"/>
      <c r="S28" s="4"/>
      <c r="T28" s="68">
        <f>SUM(T23:T27)</f>
        <v>2508027.46</v>
      </c>
      <c r="U28" s="56">
        <f>+T28-R18</f>
        <v>59262.5</v>
      </c>
      <c r="V28" s="4"/>
      <c r="W28" s="4"/>
      <c r="X28" s="4"/>
      <c r="Y28" s="4"/>
    </row>
    <row r="29" spans="1:25" ht="12" thickTop="1" x14ac:dyDescent="0.2">
      <c r="A29" s="1"/>
      <c r="B29" s="69" t="s">
        <v>82</v>
      </c>
      <c r="C29" s="69"/>
      <c r="D29" s="69"/>
      <c r="E29" s="70">
        <f>+E15+E19+E27</f>
        <v>1825</v>
      </c>
      <c r="F29" s="71">
        <f>+F15+F19+F27</f>
        <v>2497899.8600000003</v>
      </c>
      <c r="G29" s="72">
        <f>+G15+G19+G27</f>
        <v>1223121.6599999999</v>
      </c>
      <c r="H29" s="72">
        <f>+H15+H19+H27</f>
        <v>1274778.2000000002</v>
      </c>
      <c r="I29" s="73"/>
      <c r="J29" s="1"/>
      <c r="K29" s="3"/>
      <c r="L29" s="54" t="s">
        <v>83</v>
      </c>
      <c r="M29" s="58"/>
      <c r="N29" s="54"/>
      <c r="O29" s="54"/>
      <c r="P29" s="54"/>
      <c r="Q29" s="52"/>
      <c r="R29" s="4"/>
      <c r="S29" s="4"/>
      <c r="T29" s="56">
        <f>+T28-P70</f>
        <v>3401.9999999995343</v>
      </c>
      <c r="V29" s="4"/>
      <c r="W29" s="4"/>
      <c r="X29" s="4"/>
      <c r="Y29" s="4"/>
    </row>
    <row r="30" spans="1:25" x14ac:dyDescent="0.2">
      <c r="A30" s="62"/>
      <c r="B30" s="63"/>
      <c r="C30" s="64"/>
      <c r="D30" s="63"/>
      <c r="E30" s="65"/>
      <c r="F30" s="67"/>
      <c r="G30" s="67"/>
      <c r="H30" s="66"/>
      <c r="I30" s="20"/>
      <c r="J30" s="67"/>
      <c r="K30" s="74"/>
      <c r="L30" s="54" t="s">
        <v>84</v>
      </c>
      <c r="M30" s="58"/>
      <c r="N30" s="54"/>
      <c r="O30" s="54"/>
      <c r="P30" s="54"/>
      <c r="Q30" s="52"/>
      <c r="R30" s="52"/>
      <c r="S30" s="52"/>
      <c r="T30" s="75"/>
      <c r="U30" s="75"/>
      <c r="V30" s="4"/>
      <c r="W30" s="4"/>
      <c r="X30" s="4"/>
      <c r="Y30" s="4"/>
    </row>
    <row r="31" spans="1:25" x14ac:dyDescent="0.2">
      <c r="A31" s="150" t="s">
        <v>85</v>
      </c>
      <c r="B31" s="50" t="s">
        <v>86</v>
      </c>
      <c r="C31" s="1" t="s">
        <v>87</v>
      </c>
      <c r="D31" s="1" t="s">
        <v>88</v>
      </c>
      <c r="E31" s="10">
        <v>257</v>
      </c>
      <c r="F31" s="76">
        <f>361940.29-13568.93</f>
        <v>348371.36</v>
      </c>
      <c r="G31" s="76">
        <f>221201.79-7874.26</f>
        <v>213327.53</v>
      </c>
      <c r="H31" s="14"/>
      <c r="I31" s="20"/>
      <c r="J31" s="77"/>
      <c r="K31" s="74"/>
      <c r="L31" s="54"/>
      <c r="M31" s="52"/>
      <c r="N31" s="78"/>
      <c r="O31" s="79"/>
      <c r="P31" s="80"/>
      <c r="Q31" s="52"/>
      <c r="R31" s="75"/>
      <c r="S31" s="75"/>
      <c r="T31" s="75"/>
      <c r="U31" s="4"/>
      <c r="V31" s="75"/>
      <c r="W31" s="75"/>
      <c r="X31" s="75"/>
      <c r="Y31" s="75"/>
    </row>
    <row r="32" spans="1:25" x14ac:dyDescent="0.2">
      <c r="A32" s="1"/>
      <c r="B32" s="81"/>
      <c r="C32" s="82"/>
      <c r="D32" s="81"/>
      <c r="E32" s="83"/>
      <c r="F32" s="66">
        <f>SUM(F31:F31)</f>
        <v>348371.36</v>
      </c>
      <c r="G32" s="66">
        <f>SUM(G31:G31)</f>
        <v>213327.53</v>
      </c>
      <c r="H32" s="84">
        <f>+F32-G32</f>
        <v>135043.82999999999</v>
      </c>
      <c r="I32" s="1"/>
      <c r="J32" s="81"/>
      <c r="K32" s="3"/>
      <c r="L32" s="54"/>
      <c r="M32" s="4"/>
      <c r="N32" s="4"/>
      <c r="O32" s="4"/>
      <c r="P32" s="52"/>
      <c r="Q32" s="52"/>
      <c r="R32" s="75"/>
      <c r="S32" s="75"/>
      <c r="T32" s="75"/>
      <c r="U32" s="75"/>
      <c r="V32" s="75"/>
      <c r="W32" s="75"/>
      <c r="X32" s="75"/>
      <c r="Y32" s="75"/>
    </row>
    <row r="33" spans="1:25" x14ac:dyDescent="0.2">
      <c r="A33" s="150"/>
      <c r="B33" s="1"/>
      <c r="C33" s="1"/>
      <c r="D33" s="1"/>
      <c r="E33" s="10"/>
      <c r="F33" s="76"/>
      <c r="G33" s="76"/>
      <c r="H33" s="14"/>
      <c r="I33" s="20"/>
      <c r="J33" s="1"/>
      <c r="K33" s="74"/>
      <c r="L33" s="85"/>
      <c r="M33" s="86"/>
      <c r="N33" s="87" t="s">
        <v>89</v>
      </c>
      <c r="O33" s="88" t="s">
        <v>90</v>
      </c>
      <c r="P33" s="88" t="s">
        <v>91</v>
      </c>
      <c r="Q33" s="89"/>
      <c r="R33" s="75"/>
      <c r="S33" s="75"/>
      <c r="T33" s="75"/>
      <c r="U33" s="4"/>
      <c r="V33" s="4"/>
      <c r="W33" s="4"/>
      <c r="X33" s="75"/>
      <c r="Y33" s="75"/>
    </row>
    <row r="34" spans="1:25" x14ac:dyDescent="0.2">
      <c r="A34" s="1"/>
      <c r="B34" s="90" t="s">
        <v>92</v>
      </c>
      <c r="C34" s="50"/>
      <c r="D34" s="50"/>
      <c r="E34" s="91"/>
      <c r="F34" s="40">
        <f>SUM(F32,F27)</f>
        <v>1892419.48</v>
      </c>
      <c r="G34" s="40">
        <f>SUM(G32,G27)</f>
        <v>1184960.23</v>
      </c>
      <c r="H34" s="40">
        <f>SUM(H32,H27,H57)</f>
        <v>707459.25000000012</v>
      </c>
      <c r="I34" s="1"/>
      <c r="J34" s="1"/>
      <c r="K34" s="92"/>
      <c r="L34" s="85">
        <v>483</v>
      </c>
      <c r="M34" s="58" t="s">
        <v>93</v>
      </c>
      <c r="N34" s="32"/>
      <c r="O34" s="93"/>
      <c r="P34" s="75"/>
      <c r="Q34" s="75"/>
      <c r="R34" s="75"/>
      <c r="S34" s="75"/>
      <c r="T34" s="4"/>
      <c r="U34" s="94"/>
      <c r="V34" s="75"/>
      <c r="W34" s="75"/>
      <c r="X34" s="4"/>
      <c r="Y34" s="4"/>
    </row>
    <row r="35" spans="1:25" x14ac:dyDescent="0.2">
      <c r="A35" s="150"/>
      <c r="B35" s="1"/>
      <c r="C35" s="1"/>
      <c r="D35" s="1"/>
      <c r="E35" s="10"/>
      <c r="F35" s="76"/>
      <c r="G35" s="76"/>
      <c r="H35" s="40"/>
      <c r="I35" s="20"/>
      <c r="J35" s="1"/>
      <c r="K35" s="95"/>
      <c r="L35" s="54" t="s">
        <v>94</v>
      </c>
      <c r="M35" s="58" t="s">
        <v>95</v>
      </c>
      <c r="N35" s="32"/>
      <c r="O35" s="93"/>
      <c r="Q35" s="96">
        <f>SUM(P36:P43)</f>
        <v>1297657.7999999998</v>
      </c>
      <c r="R35" s="97">
        <f>+R16-Q35</f>
        <v>-1142626.7999999998</v>
      </c>
      <c r="S35" s="4"/>
      <c r="T35" s="98">
        <f>+Q35-1091108.5</f>
        <v>206549.29999999981</v>
      </c>
      <c r="U35" s="4"/>
      <c r="V35" s="4"/>
      <c r="W35" s="4"/>
      <c r="X35" s="94"/>
      <c r="Y35" s="94"/>
    </row>
    <row r="36" spans="1:25" x14ac:dyDescent="0.2">
      <c r="A36" s="1"/>
      <c r="B36" s="1"/>
      <c r="C36" s="1"/>
      <c r="D36" s="1"/>
      <c r="E36" s="1"/>
      <c r="F36" s="1"/>
      <c r="G36" s="1"/>
      <c r="H36" s="14"/>
      <c r="I36" s="1"/>
      <c r="J36" s="1"/>
      <c r="K36" s="3"/>
      <c r="L36" s="52" t="s">
        <v>96</v>
      </c>
      <c r="M36" s="99" t="s">
        <v>97</v>
      </c>
      <c r="N36" s="100">
        <v>40827.94</v>
      </c>
      <c r="O36" s="100">
        <v>701428.09</v>
      </c>
      <c r="P36" s="55">
        <f>+O36-N36</f>
        <v>660600.14999999991</v>
      </c>
      <c r="Q36" s="101"/>
      <c r="R36" s="101"/>
      <c r="S36" s="75"/>
      <c r="T36" s="4"/>
      <c r="U36" s="4"/>
      <c r="V36" s="94"/>
      <c r="W36" s="94"/>
      <c r="X36" s="4"/>
      <c r="Y36" s="4"/>
    </row>
    <row r="37" spans="1:25" x14ac:dyDescent="0.2">
      <c r="A37" s="1"/>
      <c r="B37" s="2" t="s">
        <v>98</v>
      </c>
      <c r="C37" s="2"/>
      <c r="D37" s="2"/>
      <c r="E37" s="39"/>
      <c r="F37" s="40">
        <f>+F29+F32</f>
        <v>2846271.22</v>
      </c>
      <c r="G37" s="102">
        <f>+G29+G32</f>
        <v>1436449.19</v>
      </c>
      <c r="H37" s="40">
        <f>+H29+H32</f>
        <v>1409822.0300000003</v>
      </c>
      <c r="I37" s="1"/>
      <c r="J37" s="2"/>
      <c r="K37" s="3"/>
      <c r="L37" s="52" t="s">
        <v>99</v>
      </c>
      <c r="M37" s="99" t="s">
        <v>100</v>
      </c>
      <c r="N37" s="100">
        <v>55385.84</v>
      </c>
      <c r="O37" s="100">
        <v>669682.30000000005</v>
      </c>
      <c r="P37" s="103">
        <f>+O37-N37</f>
        <v>614296.46000000008</v>
      </c>
      <c r="S37" s="4"/>
      <c r="T37" s="4"/>
      <c r="U37" s="94"/>
      <c r="V37" s="4"/>
      <c r="W37" s="4"/>
      <c r="X37" s="4"/>
      <c r="Y37" s="4"/>
    </row>
    <row r="38" spans="1:25" x14ac:dyDescent="0.2">
      <c r="A38" s="150"/>
      <c r="B38" s="1"/>
      <c r="C38" s="1"/>
      <c r="D38" s="1"/>
      <c r="E38" s="10"/>
      <c r="F38" s="76"/>
      <c r="G38" s="76"/>
      <c r="H38" s="14"/>
      <c r="I38" s="20"/>
      <c r="J38" s="1"/>
      <c r="K38" s="95"/>
      <c r="L38" s="52" t="s">
        <v>101</v>
      </c>
      <c r="M38" s="99" t="s">
        <v>102</v>
      </c>
      <c r="N38" s="100">
        <v>204</v>
      </c>
      <c r="O38" s="100">
        <v>3606</v>
      </c>
      <c r="P38" s="55">
        <f>+O38-N38</f>
        <v>3402</v>
      </c>
      <c r="S38" s="4"/>
      <c r="T38" s="94"/>
      <c r="U38" s="4"/>
      <c r="V38" s="4"/>
      <c r="W38" s="4"/>
      <c r="X38" s="94"/>
      <c r="Y38" s="94"/>
    </row>
    <row r="39" spans="1:25" x14ac:dyDescent="0.2">
      <c r="A39" s="1"/>
      <c r="B39" s="1" t="s">
        <v>103</v>
      </c>
      <c r="C39" s="1"/>
      <c r="D39" s="1"/>
      <c r="E39" s="1"/>
      <c r="F39" s="1"/>
      <c r="G39" s="1"/>
      <c r="H39" s="14"/>
      <c r="I39" s="1"/>
      <c r="J39" s="1"/>
      <c r="K39" s="3"/>
      <c r="L39" s="54" t="s">
        <v>104</v>
      </c>
      <c r="M39" s="58" t="s">
        <v>105</v>
      </c>
      <c r="N39" s="104"/>
      <c r="O39" s="104"/>
      <c r="Q39" s="105"/>
      <c r="R39" s="105"/>
      <c r="S39" s="94"/>
      <c r="T39" s="4"/>
      <c r="U39" s="4"/>
      <c r="V39" s="94"/>
      <c r="W39" s="106"/>
      <c r="X39" s="5"/>
      <c r="Y39" s="5"/>
    </row>
    <row r="40" spans="1:25" x14ac:dyDescent="0.2">
      <c r="A40" s="1"/>
      <c r="B40" s="1"/>
      <c r="C40" s="1"/>
      <c r="D40" s="1" t="s">
        <v>106</v>
      </c>
      <c r="E40" s="1"/>
      <c r="F40" s="107">
        <v>348371.36</v>
      </c>
      <c r="G40" s="107">
        <v>213327.53</v>
      </c>
      <c r="H40" s="14"/>
      <c r="I40" s="1"/>
      <c r="J40" s="1"/>
      <c r="K40" s="3"/>
      <c r="L40" s="52" t="s">
        <v>107</v>
      </c>
      <c r="M40" s="99" t="s">
        <v>14</v>
      </c>
      <c r="N40" s="100"/>
      <c r="O40" s="100">
        <v>1760</v>
      </c>
      <c r="P40" s="55">
        <f>+O40-N40</f>
        <v>1760</v>
      </c>
      <c r="S40" s="4"/>
      <c r="T40" s="4"/>
      <c r="U40" s="4"/>
      <c r="V40" s="4"/>
      <c r="W40" s="5"/>
      <c r="X40" s="5"/>
      <c r="Y40" s="5"/>
    </row>
    <row r="41" spans="1:25" x14ac:dyDescent="0.2">
      <c r="A41" s="1"/>
      <c r="B41" s="1"/>
      <c r="C41" s="1"/>
      <c r="D41" s="1" t="s">
        <v>108</v>
      </c>
      <c r="E41" s="1"/>
      <c r="F41" s="107">
        <v>2504625.46</v>
      </c>
      <c r="G41" s="107">
        <v>1318657.52</v>
      </c>
      <c r="H41" s="66"/>
      <c r="I41" s="1"/>
      <c r="J41" s="77"/>
      <c r="K41" s="3"/>
      <c r="L41" s="52" t="s">
        <v>109</v>
      </c>
      <c r="M41" s="99" t="s">
        <v>110</v>
      </c>
      <c r="N41" s="100">
        <v>2046.66</v>
      </c>
      <c r="O41" s="100">
        <v>11764.85</v>
      </c>
      <c r="P41" s="103">
        <f>+O41-N41</f>
        <v>9718.19</v>
      </c>
      <c r="S41" s="4"/>
      <c r="T41" s="4"/>
      <c r="U41" s="4"/>
      <c r="V41" s="4"/>
      <c r="W41" s="4"/>
      <c r="X41" s="4"/>
      <c r="Y41" s="4"/>
    </row>
    <row r="42" spans="1:25" x14ac:dyDescent="0.2">
      <c r="A42" s="1"/>
      <c r="B42" s="1"/>
      <c r="C42" s="1"/>
      <c r="D42" s="1"/>
      <c r="E42" s="1"/>
      <c r="F42" s="1"/>
      <c r="G42" s="108"/>
      <c r="H42" s="14"/>
      <c r="I42" s="1"/>
      <c r="J42" s="1"/>
      <c r="K42" s="3"/>
      <c r="L42" s="52" t="s">
        <v>111</v>
      </c>
      <c r="M42" s="99" t="s">
        <v>112</v>
      </c>
      <c r="N42" s="100"/>
      <c r="O42" s="100">
        <v>7881</v>
      </c>
      <c r="P42" s="60">
        <f>+O42-N42</f>
        <v>7881</v>
      </c>
      <c r="Q42" s="105"/>
      <c r="R42" s="105"/>
      <c r="S42" s="94"/>
      <c r="T42" s="25"/>
      <c r="U42" s="4"/>
      <c r="V42" s="5"/>
      <c r="W42" s="5"/>
      <c r="X42" s="5"/>
      <c r="Y42" s="4"/>
    </row>
    <row r="43" spans="1:25" x14ac:dyDescent="0.2">
      <c r="A43" s="150"/>
      <c r="B43" s="1"/>
      <c r="C43" s="1"/>
      <c r="D43" s="1" t="s">
        <v>113</v>
      </c>
      <c r="E43" s="10"/>
      <c r="F43" s="14">
        <f>SUM(F40:F42)</f>
        <v>2852996.82</v>
      </c>
      <c r="G43" s="109">
        <f>+SUM(G40:G41)</f>
        <v>1531985.05</v>
      </c>
      <c r="H43" s="14">
        <f>+F43-G43</f>
        <v>1321011.7699999998</v>
      </c>
      <c r="I43" s="20"/>
      <c r="J43" s="1"/>
      <c r="K43" s="110"/>
      <c r="L43" s="52" t="s">
        <v>114</v>
      </c>
      <c r="M43" s="99" t="s">
        <v>115</v>
      </c>
      <c r="N43" s="100"/>
      <c r="O43" s="100"/>
      <c r="P43" s="55">
        <f>+O43-N43</f>
        <v>0</v>
      </c>
      <c r="Q43" s="105"/>
      <c r="R43" s="105"/>
      <c r="S43" s="4"/>
      <c r="T43" s="4"/>
      <c r="U43" s="4"/>
      <c r="V43" s="5"/>
      <c r="W43" s="26"/>
      <c r="X43" s="26"/>
      <c r="Y43" s="25"/>
    </row>
    <row r="44" spans="1:25" x14ac:dyDescent="0.2">
      <c r="A44" s="1"/>
      <c r="B44" s="1"/>
      <c r="C44" s="1"/>
      <c r="D44" s="1"/>
      <c r="E44" s="1"/>
      <c r="F44" s="1"/>
      <c r="G44" s="1"/>
      <c r="H44" s="14"/>
      <c r="I44" s="1"/>
      <c r="J44" s="1"/>
      <c r="K44" s="3"/>
      <c r="L44" s="54" t="s">
        <v>116</v>
      </c>
      <c r="M44" s="58" t="s">
        <v>117</v>
      </c>
      <c r="N44" s="111"/>
      <c r="O44" s="111"/>
      <c r="Q44" s="96">
        <f>SUM(P45:P48)</f>
        <v>748356.59000000008</v>
      </c>
      <c r="R44" s="56">
        <f>+R11-Q44</f>
        <v>-52924.959999999963</v>
      </c>
      <c r="S44" s="4"/>
      <c r="T44" s="4"/>
      <c r="U44" s="25"/>
      <c r="V44" s="26"/>
      <c r="W44" s="5"/>
      <c r="X44" s="5"/>
      <c r="Y44" s="4"/>
    </row>
    <row r="45" spans="1:25" x14ac:dyDescent="0.2">
      <c r="A45" s="1"/>
      <c r="B45" s="1"/>
      <c r="C45" s="1"/>
      <c r="D45" s="1" t="s">
        <v>118</v>
      </c>
      <c r="E45" s="1"/>
      <c r="F45" s="112">
        <f>+F43-F37</f>
        <v>6725.5999999996275</v>
      </c>
      <c r="G45" s="112">
        <f>+G43-G37</f>
        <v>95535.860000000102</v>
      </c>
      <c r="H45" s="14"/>
      <c r="I45" s="1"/>
      <c r="J45" s="1"/>
      <c r="K45" s="3"/>
      <c r="L45" s="52" t="s">
        <v>119</v>
      </c>
      <c r="M45" s="99" t="s">
        <v>120</v>
      </c>
      <c r="N45" s="100"/>
      <c r="O45" s="100">
        <v>6725.6</v>
      </c>
      <c r="P45" s="55">
        <f>+O45-N45</f>
        <v>6725.6</v>
      </c>
      <c r="S45" s="4"/>
      <c r="T45" s="4"/>
      <c r="U45" s="4"/>
      <c r="V45" s="5"/>
      <c r="W45" s="5"/>
      <c r="X45" s="5"/>
      <c r="Y45" s="4"/>
    </row>
    <row r="46" spans="1:25" x14ac:dyDescent="0.2">
      <c r="A46" s="1"/>
      <c r="B46" s="1"/>
      <c r="C46" s="1"/>
      <c r="D46" s="1"/>
      <c r="E46" s="1"/>
      <c r="F46" s="76" t="s">
        <v>121</v>
      </c>
      <c r="G46" s="113">
        <f>+F45+G45</f>
        <v>102261.45999999973</v>
      </c>
      <c r="H46" s="14"/>
      <c r="I46" s="1"/>
      <c r="J46" s="1"/>
      <c r="K46" s="3"/>
      <c r="L46" s="52" t="s">
        <v>122</v>
      </c>
      <c r="M46" s="99" t="s">
        <v>123</v>
      </c>
      <c r="N46" s="100">
        <v>11432.2</v>
      </c>
      <c r="O46" s="100">
        <v>570682.06000000006</v>
      </c>
      <c r="P46" s="103">
        <f>+O46-N46</f>
        <v>559249.8600000001</v>
      </c>
      <c r="S46" s="4"/>
      <c r="T46" s="4"/>
      <c r="U46" s="4"/>
      <c r="V46" s="4"/>
      <c r="W46" s="5"/>
      <c r="X46" s="5"/>
      <c r="Y46" s="4"/>
    </row>
    <row r="47" spans="1:25" x14ac:dyDescent="0.2">
      <c r="A47" s="1"/>
      <c r="B47" s="1"/>
      <c r="C47" s="1"/>
      <c r="D47" s="1"/>
      <c r="E47" s="1"/>
      <c r="F47" s="1"/>
      <c r="G47" s="1"/>
      <c r="H47" s="14"/>
      <c r="I47" s="1"/>
      <c r="J47" s="1"/>
      <c r="K47" s="3"/>
      <c r="L47" s="52" t="s">
        <v>124</v>
      </c>
      <c r="M47" s="99" t="s">
        <v>125</v>
      </c>
      <c r="N47" s="100">
        <v>3377.28</v>
      </c>
      <c r="O47" s="100">
        <v>184495.15</v>
      </c>
      <c r="P47" s="60">
        <f>+O47-N47</f>
        <v>181117.87</v>
      </c>
      <c r="S47" s="25"/>
      <c r="T47" s="4"/>
      <c r="U47" s="4"/>
      <c r="V47" s="4"/>
      <c r="W47" s="5"/>
      <c r="X47" s="5"/>
      <c r="Y47" s="4"/>
    </row>
    <row r="48" spans="1:25" x14ac:dyDescent="0.2">
      <c r="A48" s="1"/>
      <c r="B48" s="1"/>
      <c r="C48" s="1"/>
      <c r="D48" s="1"/>
      <c r="E48" s="1"/>
      <c r="F48" s="1"/>
      <c r="G48" s="1"/>
      <c r="H48" s="14"/>
      <c r="I48" s="1"/>
      <c r="J48" s="1"/>
      <c r="K48" s="92"/>
      <c r="L48" s="4" t="s">
        <v>126</v>
      </c>
      <c r="M48" s="4" t="s">
        <v>127</v>
      </c>
      <c r="N48" s="100">
        <v>1163.1500000000001</v>
      </c>
      <c r="O48" s="100">
        <v>2426.41</v>
      </c>
      <c r="P48" s="61">
        <f>+O48-N48</f>
        <v>1263.2599999999998</v>
      </c>
      <c r="S48" s="4"/>
      <c r="T48" s="4"/>
      <c r="U48" s="4"/>
      <c r="V48" s="4"/>
      <c r="W48" s="5"/>
      <c r="X48" s="5"/>
      <c r="Y48" s="4"/>
    </row>
    <row r="49" spans="1:24" x14ac:dyDescent="0.2">
      <c r="A49" s="1"/>
      <c r="B49" s="1"/>
      <c r="C49" s="1"/>
      <c r="D49" s="1"/>
      <c r="E49" s="10" t="s">
        <v>128</v>
      </c>
      <c r="F49" s="114">
        <f>+N112</f>
        <v>1201652.43</v>
      </c>
      <c r="G49" s="114">
        <f>+O112</f>
        <v>1107426.58</v>
      </c>
      <c r="H49" s="14"/>
      <c r="I49" s="1"/>
      <c r="J49" s="1"/>
      <c r="K49" s="3"/>
      <c r="L49" s="54" t="s">
        <v>129</v>
      </c>
      <c r="M49" s="58" t="s">
        <v>130</v>
      </c>
      <c r="N49" s="104"/>
      <c r="O49" s="104"/>
      <c r="Q49" s="115">
        <f>SUM(P50:P53)</f>
        <v>234626.74</v>
      </c>
      <c r="R49" s="116">
        <f>+R10-Q49</f>
        <v>0</v>
      </c>
      <c r="S49" s="4"/>
      <c r="T49" s="4"/>
      <c r="U49" s="4"/>
      <c r="V49" s="4"/>
      <c r="W49" s="5"/>
      <c r="X49" s="5"/>
    </row>
    <row r="50" spans="1:24" x14ac:dyDescent="0.2">
      <c r="A50" s="1"/>
      <c r="B50" s="1"/>
      <c r="C50" s="1"/>
      <c r="D50" s="1"/>
      <c r="E50" s="10" t="s">
        <v>131</v>
      </c>
      <c r="F50" s="114">
        <f>+N113</f>
        <v>98932.23</v>
      </c>
      <c r="G50" s="114">
        <f>+O113</f>
        <v>97622.22</v>
      </c>
      <c r="H50" s="14"/>
      <c r="I50" s="1"/>
      <c r="J50" s="1"/>
      <c r="K50" s="3"/>
      <c r="L50" s="52" t="s">
        <v>132</v>
      </c>
      <c r="M50" s="99" t="s">
        <v>133</v>
      </c>
      <c r="N50" s="100"/>
      <c r="O50" s="100">
        <v>41322</v>
      </c>
      <c r="P50" s="55">
        <f>+O50-N50</f>
        <v>41322</v>
      </c>
      <c r="S50" s="4"/>
      <c r="T50" s="4"/>
      <c r="U50" s="4"/>
      <c r="V50" s="4"/>
      <c r="W50" s="5"/>
      <c r="X50" s="5"/>
    </row>
    <row r="51" spans="1:24" x14ac:dyDescent="0.2">
      <c r="A51" s="1"/>
      <c r="B51" s="1"/>
      <c r="C51" s="1"/>
      <c r="D51" s="1"/>
      <c r="E51" s="1"/>
      <c r="F51" s="117"/>
      <c r="G51" s="117"/>
      <c r="H51" s="14"/>
      <c r="I51" s="1"/>
      <c r="J51" s="1"/>
      <c r="K51" s="3"/>
      <c r="L51" s="52" t="s">
        <v>134</v>
      </c>
      <c r="M51" s="99" t="s">
        <v>68</v>
      </c>
      <c r="N51" s="100"/>
      <c r="O51" s="100">
        <v>193205.8</v>
      </c>
      <c r="P51" s="103">
        <f>+O51-N51</f>
        <v>193205.8</v>
      </c>
      <c r="S51" s="4"/>
      <c r="T51" s="4"/>
      <c r="U51" s="4"/>
      <c r="V51" s="4"/>
      <c r="W51" s="4"/>
      <c r="X51" s="5"/>
    </row>
    <row r="52" spans="1:24" x14ac:dyDescent="0.2">
      <c r="A52" s="1"/>
      <c r="B52" s="1"/>
      <c r="C52" s="1"/>
      <c r="D52" s="1"/>
      <c r="E52" s="1"/>
      <c r="F52" s="14">
        <f>SUM(F49:F51)</f>
        <v>1300584.6599999999</v>
      </c>
      <c r="G52" s="14">
        <f>SUM(G49:G51)</f>
        <v>1205048.8</v>
      </c>
      <c r="H52" s="14"/>
      <c r="I52" s="1"/>
      <c r="J52" s="1"/>
      <c r="K52" s="3"/>
      <c r="L52" s="52" t="s">
        <v>135</v>
      </c>
      <c r="M52" s="99" t="s">
        <v>136</v>
      </c>
      <c r="N52" s="100"/>
      <c r="O52" s="100"/>
      <c r="P52" s="60">
        <f>+O52-N52</f>
        <v>0</v>
      </c>
      <c r="S52" s="4"/>
      <c r="T52" s="4"/>
      <c r="U52" s="4"/>
      <c r="V52" s="4"/>
      <c r="W52" s="5"/>
      <c r="X52" s="5"/>
    </row>
    <row r="53" spans="1:24" x14ac:dyDescent="0.2">
      <c r="A53" s="1"/>
      <c r="B53" s="1"/>
      <c r="C53" s="1"/>
      <c r="D53" s="1"/>
      <c r="E53" s="1"/>
      <c r="F53" s="14"/>
      <c r="G53" s="14"/>
      <c r="H53" s="14"/>
      <c r="I53" s="1"/>
      <c r="J53" s="1"/>
      <c r="K53" s="3"/>
      <c r="L53" s="52" t="s">
        <v>137</v>
      </c>
      <c r="M53" s="99" t="s">
        <v>138</v>
      </c>
      <c r="N53" s="100"/>
      <c r="O53" s="100">
        <v>98.94</v>
      </c>
      <c r="P53" s="55">
        <f>+O53-N53</f>
        <v>98.94</v>
      </c>
      <c r="S53" s="4"/>
      <c r="T53" s="4"/>
      <c r="U53" s="4"/>
      <c r="V53" s="4"/>
      <c r="W53" s="4"/>
      <c r="X53" s="5"/>
    </row>
    <row r="54" spans="1:24" x14ac:dyDescent="0.2">
      <c r="A54" s="1"/>
      <c r="B54" s="1"/>
      <c r="C54" s="1"/>
      <c r="D54" s="1"/>
      <c r="E54" s="1"/>
      <c r="F54" s="40">
        <f>+F52-G52</f>
        <v>95535.85999999987</v>
      </c>
      <c r="G54" s="14"/>
      <c r="H54" s="14"/>
      <c r="I54" s="1"/>
      <c r="J54" s="1"/>
      <c r="K54" s="3"/>
      <c r="L54" s="54" t="s">
        <v>139</v>
      </c>
      <c r="M54" s="58" t="s">
        <v>140</v>
      </c>
      <c r="N54" s="104"/>
      <c r="O54" s="104"/>
      <c r="Q54" s="115">
        <f>SUM(P55:P58)</f>
        <v>173734.93</v>
      </c>
      <c r="R54" s="56">
        <f>+R12-Q54</f>
        <v>0</v>
      </c>
      <c r="S54" s="4"/>
      <c r="T54" s="4"/>
      <c r="U54" s="4"/>
      <c r="V54" s="4"/>
      <c r="W54" s="5"/>
      <c r="X54" s="5"/>
    </row>
    <row r="55" spans="1:24" x14ac:dyDescent="0.2">
      <c r="A55" s="1"/>
      <c r="B55" s="1"/>
      <c r="C55" s="1"/>
      <c r="D55" s="1"/>
      <c r="E55" s="1"/>
      <c r="F55" s="14">
        <f>+G45-F54</f>
        <v>2.3283064365386963E-10</v>
      </c>
      <c r="G55" s="14"/>
      <c r="H55" s="14"/>
      <c r="I55" s="1"/>
      <c r="J55" s="1"/>
      <c r="K55" s="3"/>
      <c r="L55" s="52" t="s">
        <v>141</v>
      </c>
      <c r="M55" s="99" t="s">
        <v>34</v>
      </c>
      <c r="N55" s="100"/>
      <c r="O55" s="100">
        <v>17304.3</v>
      </c>
      <c r="P55" s="55">
        <f>+O55-N55</f>
        <v>17304.3</v>
      </c>
      <c r="S55" s="4"/>
      <c r="T55" s="4"/>
      <c r="U55" s="4"/>
      <c r="V55" s="4"/>
      <c r="W55" s="5"/>
      <c r="X55" s="5"/>
    </row>
    <row r="56" spans="1:24" x14ac:dyDescent="0.2">
      <c r="A56" s="4"/>
      <c r="B56" s="4"/>
      <c r="C56" s="4"/>
      <c r="D56" s="4"/>
      <c r="E56" s="4"/>
      <c r="F56" s="4"/>
      <c r="G56" s="118"/>
      <c r="H56" s="34"/>
      <c r="I56" s="4"/>
      <c r="J56" s="4"/>
      <c r="K56" s="3"/>
      <c r="L56" s="52" t="s">
        <v>142</v>
      </c>
      <c r="M56" s="99" t="s">
        <v>73</v>
      </c>
      <c r="N56" s="100"/>
      <c r="O56" s="100">
        <v>151603.41</v>
      </c>
      <c r="P56" s="103">
        <f>+O56-N56</f>
        <v>151603.41</v>
      </c>
      <c r="S56" s="4"/>
      <c r="T56" s="4"/>
      <c r="U56" s="4"/>
      <c r="V56" s="4"/>
      <c r="W56" s="5"/>
      <c r="X56" s="5"/>
    </row>
    <row r="57" spans="1:24" x14ac:dyDescent="0.2">
      <c r="A57" s="119" t="s">
        <v>85</v>
      </c>
      <c r="B57" s="120" t="s">
        <v>86</v>
      </c>
      <c r="C57" s="121">
        <v>403</v>
      </c>
      <c r="D57" s="4" t="s">
        <v>143</v>
      </c>
      <c r="E57" s="122"/>
      <c r="F57" s="123"/>
      <c r="G57" s="123"/>
      <c r="H57" s="124"/>
      <c r="I57" s="4"/>
      <c r="J57" s="94"/>
      <c r="K57" s="3"/>
      <c r="L57" s="52" t="s">
        <v>144</v>
      </c>
      <c r="M57" s="99" t="s">
        <v>47</v>
      </c>
      <c r="N57" s="100"/>
      <c r="O57" s="100">
        <v>4827.22</v>
      </c>
      <c r="P57" s="60">
        <f>+O57-N57</f>
        <v>4827.22</v>
      </c>
      <c r="S57" s="4"/>
      <c r="T57" s="4"/>
      <c r="U57" s="4"/>
      <c r="V57" s="4"/>
      <c r="W57" s="5"/>
      <c r="X57" s="5"/>
    </row>
    <row r="58" spans="1:24" x14ac:dyDescent="0.2">
      <c r="A58" s="4"/>
      <c r="B58" s="4"/>
      <c r="C58" s="4"/>
      <c r="D58" s="4"/>
      <c r="E58" s="4"/>
      <c r="F58" s="4"/>
      <c r="G58" s="4"/>
      <c r="H58" s="34"/>
      <c r="I58" s="4"/>
      <c r="J58" s="4"/>
      <c r="K58" s="3"/>
      <c r="L58" s="52" t="s">
        <v>145</v>
      </c>
      <c r="M58" s="99" t="s">
        <v>146</v>
      </c>
      <c r="N58" s="111"/>
      <c r="O58" s="111"/>
      <c r="P58" s="61">
        <f>+O58</f>
        <v>0</v>
      </c>
      <c r="S58" s="4"/>
      <c r="T58" s="4"/>
      <c r="U58" s="4"/>
      <c r="V58" s="4"/>
      <c r="W58" s="5"/>
      <c r="X58" s="5"/>
    </row>
    <row r="59" spans="1:24" x14ac:dyDescent="0.2">
      <c r="A59" s="4"/>
      <c r="B59" s="4"/>
      <c r="C59" s="4"/>
      <c r="D59" s="4"/>
      <c r="E59" s="4"/>
      <c r="F59" s="4"/>
      <c r="G59" s="4"/>
      <c r="H59" s="34"/>
      <c r="I59" s="4"/>
      <c r="J59" s="4"/>
      <c r="K59" s="3"/>
      <c r="L59" s="54" t="s">
        <v>147</v>
      </c>
      <c r="M59" s="58" t="s">
        <v>148</v>
      </c>
      <c r="N59" s="104"/>
      <c r="O59" s="104"/>
      <c r="Q59" s="115">
        <f>SUM(P60)</f>
        <v>34275</v>
      </c>
      <c r="S59" s="4"/>
      <c r="T59" s="4"/>
      <c r="U59" s="4"/>
      <c r="V59" s="4"/>
      <c r="W59" s="5"/>
      <c r="X59" s="5"/>
    </row>
    <row r="60" spans="1:24" x14ac:dyDescent="0.2">
      <c r="A60" s="4"/>
      <c r="B60" s="4"/>
      <c r="C60" s="4"/>
      <c r="D60" s="4"/>
      <c r="E60" s="4"/>
      <c r="F60" s="4"/>
      <c r="G60" s="4"/>
      <c r="H60" s="34"/>
      <c r="I60" s="4"/>
      <c r="J60" s="4"/>
      <c r="K60" s="3"/>
      <c r="L60" s="52" t="s">
        <v>149</v>
      </c>
      <c r="M60" s="99" t="s">
        <v>39</v>
      </c>
      <c r="N60" s="111"/>
      <c r="O60" s="100">
        <v>34275</v>
      </c>
      <c r="P60" s="55">
        <f>+O60-N60</f>
        <v>34275</v>
      </c>
      <c r="S60" s="4"/>
      <c r="T60" s="4"/>
      <c r="U60" s="4"/>
      <c r="V60" s="4"/>
      <c r="W60" s="4"/>
      <c r="X60" s="5"/>
    </row>
    <row r="61" spans="1:24" x14ac:dyDescent="0.2">
      <c r="A61" s="4"/>
      <c r="B61" s="4"/>
      <c r="C61" s="4"/>
      <c r="D61" s="4"/>
      <c r="E61" s="4"/>
      <c r="F61" s="4"/>
      <c r="G61" s="4"/>
      <c r="H61" s="34"/>
      <c r="I61" s="4"/>
      <c r="J61" s="4"/>
      <c r="K61" s="3"/>
      <c r="L61" s="52" t="s">
        <v>150</v>
      </c>
      <c r="M61" s="99" t="s">
        <v>76</v>
      </c>
      <c r="N61" s="104"/>
      <c r="O61" s="104">
        <v>15974.4</v>
      </c>
      <c r="P61" s="103">
        <f>+O61-N61</f>
        <v>15974.4</v>
      </c>
      <c r="S61" s="4"/>
      <c r="T61" s="4"/>
      <c r="U61" s="4"/>
      <c r="V61" s="4"/>
      <c r="W61" s="5"/>
      <c r="X61" s="5"/>
    </row>
    <row r="62" spans="1:24" x14ac:dyDescent="0.2">
      <c r="A62" s="4"/>
      <c r="B62" s="4"/>
      <c r="C62" s="4"/>
      <c r="D62" s="4"/>
      <c r="E62" s="4"/>
      <c r="F62" s="4"/>
      <c r="G62" s="4"/>
      <c r="H62" s="34"/>
      <c r="I62" s="4"/>
      <c r="J62" s="4"/>
      <c r="K62" s="3"/>
      <c r="L62" s="52"/>
      <c r="M62" s="99"/>
      <c r="N62" s="104"/>
      <c r="O62" s="104"/>
      <c r="P62" s="61"/>
      <c r="Q62" s="125"/>
      <c r="S62" s="4"/>
      <c r="T62" s="4"/>
      <c r="U62" s="4"/>
      <c r="V62" s="4"/>
      <c r="W62" s="5"/>
      <c r="X62" s="5"/>
    </row>
    <row r="63" spans="1:24" x14ac:dyDescent="0.2">
      <c r="A63" s="4"/>
      <c r="B63" s="4"/>
      <c r="C63" s="4"/>
      <c r="D63" s="4"/>
      <c r="E63" s="4"/>
      <c r="F63" s="4"/>
      <c r="G63" s="4"/>
      <c r="H63" s="34"/>
      <c r="I63" s="4"/>
      <c r="J63" s="4"/>
      <c r="K63" s="3"/>
      <c r="L63" s="54" t="s">
        <v>151</v>
      </c>
      <c r="M63" s="58" t="s">
        <v>152</v>
      </c>
      <c r="N63" s="32"/>
      <c r="O63" s="32"/>
      <c r="P63" s="61"/>
      <c r="Q63" s="115">
        <f>SUM(P64:P66)</f>
        <v>0</v>
      </c>
      <c r="S63" s="4"/>
      <c r="T63" s="4"/>
      <c r="U63" s="4"/>
      <c r="V63" s="4"/>
      <c r="W63" s="5"/>
      <c r="X63" s="5"/>
    </row>
    <row r="64" spans="1:24" x14ac:dyDescent="0.2">
      <c r="A64" s="4"/>
      <c r="B64" s="4"/>
      <c r="C64" s="4"/>
      <c r="D64" s="4"/>
      <c r="E64" s="4"/>
      <c r="F64" s="4"/>
      <c r="G64" s="4"/>
      <c r="H64" s="34"/>
      <c r="I64" s="4"/>
      <c r="J64" s="4"/>
      <c r="K64" s="3"/>
      <c r="L64" s="52" t="s">
        <v>153</v>
      </c>
      <c r="M64" s="99" t="s">
        <v>154</v>
      </c>
      <c r="N64" s="32"/>
      <c r="O64" s="5"/>
      <c r="P64" s="55">
        <f>+O64-N64</f>
        <v>0</v>
      </c>
      <c r="Q64" s="125"/>
      <c r="S64" s="4"/>
      <c r="T64" s="4"/>
      <c r="U64" s="4"/>
      <c r="V64" s="4"/>
      <c r="W64" s="5"/>
      <c r="X64" s="5"/>
    </row>
    <row r="65" spans="2:24" x14ac:dyDescent="0.2">
      <c r="B65" s="4"/>
      <c r="C65" s="4"/>
      <c r="D65" s="4"/>
      <c r="E65" s="4"/>
      <c r="F65" s="4"/>
      <c r="G65" s="4"/>
      <c r="H65" s="34"/>
      <c r="I65" s="4"/>
      <c r="J65" s="4"/>
      <c r="K65" s="3"/>
      <c r="L65" s="52" t="s">
        <v>155</v>
      </c>
      <c r="M65" s="4" t="s">
        <v>156</v>
      </c>
      <c r="N65" s="32"/>
      <c r="O65" s="126"/>
      <c r="P65" s="127">
        <f>+O65-N65</f>
        <v>0</v>
      </c>
      <c r="Q65" s="125"/>
      <c r="S65" s="4"/>
      <c r="T65" s="4"/>
      <c r="U65" s="4"/>
      <c r="V65" s="4"/>
      <c r="W65" s="5"/>
      <c r="X65" s="5"/>
    </row>
    <row r="66" spans="2:24" x14ac:dyDescent="0.2">
      <c r="B66" s="4"/>
      <c r="C66" s="4"/>
      <c r="D66" s="4"/>
      <c r="E66" s="4"/>
      <c r="F66" s="4"/>
      <c r="G66" s="4"/>
      <c r="H66" s="34"/>
      <c r="I66" s="4"/>
      <c r="J66" s="4"/>
      <c r="K66" s="3"/>
      <c r="L66" s="52" t="s">
        <v>157</v>
      </c>
      <c r="M66" s="4" t="s">
        <v>158</v>
      </c>
      <c r="N66" s="32"/>
      <c r="O66" s="126"/>
      <c r="P66" s="128">
        <f>+O66-N66</f>
        <v>0</v>
      </c>
      <c r="Q66" s="125"/>
      <c r="S66" s="4"/>
      <c r="T66" s="4"/>
      <c r="U66" s="4"/>
      <c r="V66" s="4"/>
      <c r="W66" s="5"/>
      <c r="X66" s="5"/>
    </row>
    <row r="67" spans="2:24" x14ac:dyDescent="0.2">
      <c r="B67" s="4"/>
      <c r="C67" s="4"/>
      <c r="D67" s="4"/>
      <c r="E67" s="4"/>
      <c r="F67" s="4"/>
      <c r="G67" s="4"/>
      <c r="H67" s="34"/>
      <c r="I67" s="4"/>
      <c r="J67" s="4"/>
      <c r="K67" s="3"/>
      <c r="L67" s="52"/>
      <c r="M67" s="99"/>
      <c r="N67" s="32"/>
      <c r="O67" s="126"/>
      <c r="P67" s="61"/>
      <c r="Q67" s="125"/>
      <c r="S67" s="4"/>
      <c r="T67" s="4"/>
      <c r="U67" s="4"/>
      <c r="V67" s="4"/>
      <c r="W67" s="4"/>
      <c r="X67" s="4"/>
    </row>
    <row r="68" spans="2:24" x14ac:dyDescent="0.2">
      <c r="B68" s="4"/>
      <c r="C68" s="4"/>
      <c r="D68" s="4"/>
      <c r="E68" s="4"/>
      <c r="F68" s="4"/>
      <c r="G68" s="4"/>
      <c r="H68" s="34"/>
      <c r="I68" s="4"/>
      <c r="J68" s="4"/>
      <c r="K68" s="3"/>
      <c r="L68" s="54" t="s">
        <v>159</v>
      </c>
      <c r="M68" s="58" t="s">
        <v>160</v>
      </c>
      <c r="N68" s="5"/>
      <c r="O68" s="32"/>
      <c r="P68" s="129"/>
      <c r="Q68" s="125"/>
      <c r="S68" s="4"/>
      <c r="T68" s="4"/>
      <c r="U68" s="4"/>
      <c r="V68" s="4"/>
      <c r="W68" s="4"/>
      <c r="X68" s="5"/>
    </row>
    <row r="69" spans="2:24" x14ac:dyDescent="0.2">
      <c r="B69" s="4"/>
      <c r="C69" s="4"/>
      <c r="D69" s="4"/>
      <c r="E69" s="4"/>
      <c r="F69" s="4"/>
      <c r="G69" s="4"/>
      <c r="H69" s="34"/>
      <c r="I69" s="4"/>
      <c r="J69" s="4"/>
      <c r="K69" s="3"/>
      <c r="L69" s="52"/>
      <c r="M69" s="99"/>
      <c r="N69" s="32"/>
      <c r="O69" s="32"/>
      <c r="P69" s="61"/>
      <c r="Q69" s="125"/>
      <c r="S69" s="4"/>
      <c r="T69" s="4"/>
      <c r="U69" s="4"/>
      <c r="V69" s="4"/>
      <c r="W69" s="4"/>
      <c r="X69" s="5"/>
    </row>
    <row r="70" spans="2:24" x14ac:dyDescent="0.2">
      <c r="B70" s="4"/>
      <c r="C70" s="4"/>
      <c r="D70" s="4"/>
      <c r="E70" s="4"/>
      <c r="F70" s="4"/>
      <c r="G70" s="4"/>
      <c r="H70" s="34"/>
      <c r="I70" s="4"/>
      <c r="J70" s="4"/>
      <c r="K70" s="3"/>
      <c r="L70" s="52"/>
      <c r="M70" s="4" t="s">
        <v>161</v>
      </c>
      <c r="N70" s="130">
        <f>+SUM(N34:N68)</f>
        <v>114437.06999999999</v>
      </c>
      <c r="O70" s="130">
        <f>+SUM(O34:O68)</f>
        <v>2619062.5300000003</v>
      </c>
      <c r="P70" s="131">
        <f>+O70-N70+P68</f>
        <v>2504625.4600000004</v>
      </c>
      <c r="Q70" s="132"/>
      <c r="S70" s="4"/>
      <c r="T70" s="4"/>
      <c r="U70" s="4"/>
      <c r="V70" s="4"/>
      <c r="W70" s="4"/>
      <c r="X70" s="4"/>
    </row>
    <row r="71" spans="2:24" x14ac:dyDescent="0.2">
      <c r="B71" s="4"/>
      <c r="C71" s="4"/>
      <c r="D71" s="4"/>
      <c r="E71" s="4"/>
      <c r="F71" s="4"/>
      <c r="G71" s="4"/>
      <c r="H71" s="34"/>
      <c r="I71" s="4"/>
      <c r="J71" s="4"/>
      <c r="K71" s="3"/>
      <c r="L71" s="52"/>
      <c r="M71" s="4"/>
      <c r="N71" s="4"/>
      <c r="O71" s="4"/>
      <c r="P71" s="56">
        <f>+P70-F29</f>
        <v>6725.6000000000931</v>
      </c>
      <c r="Q71" s="132"/>
      <c r="S71" s="4"/>
      <c r="T71" s="4"/>
      <c r="U71" s="4"/>
      <c r="V71" s="5"/>
      <c r="W71" s="5"/>
      <c r="X71" s="5"/>
    </row>
    <row r="72" spans="2:24" x14ac:dyDescent="0.2">
      <c r="H72" s="34"/>
      <c r="L72" s="52"/>
      <c r="M72" s="4"/>
      <c r="N72" s="4"/>
      <c r="O72" s="4"/>
      <c r="Q72" s="132"/>
      <c r="S72" s="4"/>
    </row>
    <row r="73" spans="2:24" x14ac:dyDescent="0.2">
      <c r="B73" s="4"/>
      <c r="C73" s="4"/>
      <c r="D73" s="134"/>
      <c r="E73" s="4"/>
      <c r="F73" s="4"/>
      <c r="G73" s="4"/>
      <c r="H73" s="34"/>
      <c r="I73" s="4"/>
      <c r="J73" s="4"/>
      <c r="K73" s="3"/>
      <c r="T73" s="4"/>
      <c r="U73" s="4"/>
      <c r="V73" s="4"/>
      <c r="W73" s="4"/>
      <c r="X73" s="4"/>
    </row>
    <row r="74" spans="2:24" x14ac:dyDescent="0.2">
      <c r="B74" s="4"/>
      <c r="C74" s="4"/>
      <c r="D74" s="4"/>
      <c r="E74" s="4"/>
      <c r="F74" s="4"/>
      <c r="G74" s="4"/>
      <c r="H74" s="34"/>
      <c r="I74" s="4"/>
      <c r="J74" s="4"/>
      <c r="K74" s="3"/>
      <c r="L74" s="85"/>
      <c r="M74" s="86"/>
      <c r="N74" s="135"/>
      <c r="O74" s="136"/>
      <c r="P74" s="137" t="s">
        <v>91</v>
      </c>
      <c r="Q74" s="138"/>
      <c r="R74" s="101"/>
      <c r="S74" s="4"/>
      <c r="T74" s="5"/>
      <c r="U74" s="5"/>
      <c r="V74" s="5"/>
      <c r="W74" s="4"/>
      <c r="X74" s="4"/>
    </row>
    <row r="75" spans="2:24" x14ac:dyDescent="0.2">
      <c r="B75" s="4"/>
      <c r="C75" s="4"/>
      <c r="D75" s="4"/>
      <c r="E75" s="4"/>
      <c r="F75" s="4"/>
      <c r="G75" s="4"/>
      <c r="H75" s="34"/>
      <c r="I75" s="4"/>
      <c r="J75" s="4"/>
      <c r="K75" s="3"/>
      <c r="L75" s="85">
        <v>683</v>
      </c>
      <c r="M75" s="58" t="s">
        <v>93</v>
      </c>
      <c r="N75" s="32"/>
      <c r="O75" s="93"/>
      <c r="P75" s="101"/>
      <c r="Q75" s="101"/>
      <c r="R75" s="101"/>
      <c r="S75" s="4"/>
      <c r="T75" s="5"/>
      <c r="U75" s="5"/>
      <c r="V75" s="5"/>
      <c r="W75" s="139"/>
      <c r="X75" s="52"/>
    </row>
    <row r="76" spans="2:24" x14ac:dyDescent="0.2">
      <c r="B76" s="4"/>
      <c r="C76" s="4"/>
      <c r="D76" s="4"/>
      <c r="E76" s="4"/>
      <c r="F76" s="4"/>
      <c r="G76" s="4"/>
      <c r="H76" s="34"/>
      <c r="I76" s="4"/>
      <c r="J76" s="4"/>
      <c r="K76" s="3"/>
      <c r="L76" s="54" t="s">
        <v>162</v>
      </c>
      <c r="M76" s="58" t="s">
        <v>95</v>
      </c>
      <c r="N76" s="140"/>
      <c r="O76" s="141"/>
      <c r="Q76" s="96">
        <f>SUM(P77:P84)</f>
        <v>460209.63</v>
      </c>
      <c r="R76" s="97">
        <f>+R52-Q76</f>
        <v>-460209.63</v>
      </c>
      <c r="S76" s="4"/>
      <c r="T76" s="5"/>
      <c r="U76" s="4"/>
      <c r="V76" s="4"/>
      <c r="W76" s="142"/>
      <c r="X76" s="52"/>
    </row>
    <row r="77" spans="2:24" x14ac:dyDescent="0.2">
      <c r="B77" s="4"/>
      <c r="C77" s="4"/>
      <c r="D77" s="4"/>
      <c r="E77" s="4"/>
      <c r="F77" s="4"/>
      <c r="G77" s="4"/>
      <c r="H77" s="34"/>
      <c r="I77" s="4"/>
      <c r="J77" s="4"/>
      <c r="K77" s="3"/>
      <c r="L77" s="52" t="s">
        <v>163</v>
      </c>
      <c r="M77" s="99" t="s">
        <v>97</v>
      </c>
      <c r="N77" s="100">
        <f>34010.01+32192.57</f>
        <v>66202.58</v>
      </c>
      <c r="O77" s="100"/>
      <c r="P77" s="55">
        <f>+N77-O77</f>
        <v>66202.58</v>
      </c>
      <c r="Q77" s="101"/>
      <c r="R77" s="101"/>
      <c r="S77" s="4"/>
      <c r="T77" s="5"/>
      <c r="U77" s="5"/>
      <c r="V77" s="5"/>
      <c r="W77" s="139"/>
      <c r="X77" s="52"/>
    </row>
    <row r="78" spans="2:24" x14ac:dyDescent="0.2">
      <c r="B78" s="4"/>
      <c r="C78" s="4"/>
      <c r="D78" s="4"/>
      <c r="E78" s="4"/>
      <c r="F78" s="4"/>
      <c r="G78" s="4"/>
      <c r="H78" s="34"/>
      <c r="I78" s="4"/>
      <c r="J78" s="4"/>
      <c r="K78" s="3"/>
      <c r="L78" s="52" t="s">
        <v>164</v>
      </c>
      <c r="M78" s="99" t="s">
        <v>100</v>
      </c>
      <c r="N78" s="100">
        <v>416134.54</v>
      </c>
      <c r="O78" s="100">
        <v>34667.33</v>
      </c>
      <c r="P78" s="103">
        <f>+N78-O78</f>
        <v>381467.20999999996</v>
      </c>
      <c r="S78" s="4"/>
      <c r="T78" s="5"/>
      <c r="U78" s="5"/>
      <c r="V78" s="5"/>
      <c r="W78" s="139"/>
      <c r="X78" s="52"/>
    </row>
    <row r="79" spans="2:24" x14ac:dyDescent="0.2">
      <c r="B79" s="4"/>
      <c r="C79" s="4"/>
      <c r="D79" s="4"/>
      <c r="E79" s="4"/>
      <c r="F79" s="4"/>
      <c r="G79" s="4"/>
      <c r="H79" s="34"/>
      <c r="I79" s="4"/>
      <c r="J79" s="4"/>
      <c r="K79" s="3"/>
      <c r="L79" s="52" t="s">
        <v>165</v>
      </c>
      <c r="M79" s="99" t="s">
        <v>102</v>
      </c>
      <c r="N79" s="100"/>
      <c r="O79" s="100"/>
      <c r="P79" s="55">
        <f>-O79+N79</f>
        <v>0</v>
      </c>
      <c r="Q79" s="143"/>
      <c r="S79" s="4"/>
      <c r="T79" s="5"/>
      <c r="U79" s="5"/>
      <c r="V79" s="4"/>
      <c r="W79" s="139"/>
      <c r="X79" s="52"/>
    </row>
    <row r="80" spans="2:24" x14ac:dyDescent="0.2">
      <c r="B80" s="4"/>
      <c r="C80" s="4"/>
      <c r="D80" s="144"/>
      <c r="E80" s="4"/>
      <c r="F80" s="4"/>
      <c r="G80" s="4"/>
      <c r="H80" s="34"/>
      <c r="I80" s="4"/>
      <c r="J80" s="4"/>
      <c r="K80" s="3"/>
      <c r="L80" s="54" t="s">
        <v>166</v>
      </c>
      <c r="M80" s="58" t="s">
        <v>105</v>
      </c>
      <c r="N80" s="145"/>
      <c r="O80" s="145"/>
      <c r="Q80" s="105"/>
      <c r="R80" s="105"/>
      <c r="S80" s="4"/>
      <c r="T80" s="5"/>
      <c r="U80" s="5"/>
      <c r="V80" s="4"/>
      <c r="W80" s="139"/>
      <c r="X80" s="52"/>
    </row>
    <row r="81" spans="3:24" x14ac:dyDescent="0.2">
      <c r="C81" s="4"/>
      <c r="D81" s="144"/>
      <c r="E81" s="4"/>
      <c r="F81" s="4"/>
      <c r="G81" s="4"/>
      <c r="H81" s="34"/>
      <c r="I81" s="4"/>
      <c r="J81" s="4"/>
      <c r="K81" s="3"/>
      <c r="L81" s="52" t="s">
        <v>167</v>
      </c>
      <c r="M81" s="99" t="s">
        <v>14</v>
      </c>
      <c r="N81" s="100">
        <v>111.75</v>
      </c>
      <c r="O81" s="100"/>
      <c r="P81" s="55">
        <f>+N81-O81</f>
        <v>111.75</v>
      </c>
      <c r="S81" s="4"/>
      <c r="T81" s="5"/>
      <c r="U81" s="5"/>
      <c r="V81" s="5"/>
      <c r="W81" s="139"/>
      <c r="X81" s="52"/>
    </row>
    <row r="82" spans="3:24" x14ac:dyDescent="0.2">
      <c r="C82" s="4"/>
      <c r="D82" s="144"/>
      <c r="E82" s="4"/>
      <c r="F82" s="4"/>
      <c r="G82" s="4"/>
      <c r="H82" s="34"/>
      <c r="I82" s="4"/>
      <c r="J82" s="4"/>
      <c r="K82" s="3"/>
      <c r="L82" s="52" t="s">
        <v>168</v>
      </c>
      <c r="M82" s="99" t="s">
        <v>110</v>
      </c>
      <c r="N82" s="100">
        <v>8208.33</v>
      </c>
      <c r="O82" s="100">
        <v>1230.24</v>
      </c>
      <c r="P82" s="103">
        <f>+N82-O82</f>
        <v>6978.09</v>
      </c>
      <c r="S82" s="4"/>
      <c r="T82" s="5"/>
      <c r="U82" s="5"/>
      <c r="V82" s="4"/>
      <c r="W82" s="93"/>
      <c r="X82" s="52"/>
    </row>
    <row r="83" spans="3:24" x14ac:dyDescent="0.2">
      <c r="C83" s="4"/>
      <c r="D83" s="144"/>
      <c r="E83" s="4"/>
      <c r="F83" s="4"/>
      <c r="G83" s="4"/>
      <c r="H83" s="34"/>
      <c r="I83" s="4"/>
      <c r="J83" s="4"/>
      <c r="K83" s="3"/>
      <c r="L83" s="52" t="s">
        <v>169</v>
      </c>
      <c r="M83" s="99" t="s">
        <v>112</v>
      </c>
      <c r="N83" s="100">
        <v>5450</v>
      </c>
      <c r="O83" s="100"/>
      <c r="P83" s="60">
        <f>+N83-O83</f>
        <v>5450</v>
      </c>
      <c r="Q83" s="105"/>
      <c r="R83" s="105"/>
      <c r="S83" s="4"/>
      <c r="T83" s="5"/>
      <c r="U83" s="5"/>
      <c r="V83" s="4"/>
      <c r="W83" s="139"/>
      <c r="X83" s="52"/>
    </row>
    <row r="84" spans="3:24" x14ac:dyDescent="0.2">
      <c r="C84" s="4"/>
      <c r="D84" s="144"/>
      <c r="E84" s="4"/>
      <c r="F84" s="4"/>
      <c r="G84" s="4"/>
      <c r="H84" s="34"/>
      <c r="I84" s="4"/>
      <c r="J84" s="4"/>
      <c r="K84" s="3"/>
      <c r="L84" s="52" t="s">
        <v>170</v>
      </c>
      <c r="M84" s="99" t="s">
        <v>115</v>
      </c>
      <c r="N84" s="104"/>
      <c r="O84" s="104"/>
      <c r="P84" s="55">
        <f>-O84+N84</f>
        <v>0</v>
      </c>
      <c r="Q84" s="105"/>
      <c r="R84" s="105"/>
      <c r="S84" s="4"/>
      <c r="T84" s="5"/>
      <c r="U84" s="5"/>
      <c r="V84" s="4"/>
      <c r="W84" s="139"/>
      <c r="X84" s="52"/>
    </row>
    <row r="85" spans="3:24" x14ac:dyDescent="0.2">
      <c r="C85" s="4"/>
      <c r="D85" s="144"/>
      <c r="E85" s="4"/>
      <c r="F85" s="4"/>
      <c r="G85" s="4"/>
      <c r="H85" s="34"/>
      <c r="I85" s="4"/>
      <c r="J85" s="4"/>
      <c r="K85" s="3"/>
      <c r="L85" s="54" t="s">
        <v>171</v>
      </c>
      <c r="M85" s="58" t="s">
        <v>117</v>
      </c>
      <c r="N85" s="145"/>
      <c r="O85" s="145"/>
      <c r="Q85" s="96">
        <f>SUM(P86:P88)</f>
        <v>358991.48</v>
      </c>
      <c r="R85" s="56">
        <f>+R49-Q85</f>
        <v>-358991.48</v>
      </c>
      <c r="S85" s="4"/>
      <c r="T85" s="5"/>
      <c r="U85" s="5"/>
      <c r="V85" s="5"/>
      <c r="W85" s="146"/>
      <c r="X85" s="52"/>
    </row>
    <row r="86" spans="3:24" x14ac:dyDescent="0.2">
      <c r="C86" s="4"/>
      <c r="D86" s="144"/>
      <c r="E86" s="4"/>
      <c r="F86" s="4"/>
      <c r="G86" s="4"/>
      <c r="H86" s="34"/>
      <c r="I86" s="4"/>
      <c r="J86" s="4"/>
      <c r="K86" s="3"/>
      <c r="L86" s="52" t="s">
        <v>172</v>
      </c>
      <c r="M86" s="99" t="s">
        <v>120</v>
      </c>
      <c r="N86" s="100">
        <v>36.67</v>
      </c>
      <c r="O86" s="100"/>
      <c r="P86" s="55">
        <f>-O86+N86</f>
        <v>36.67</v>
      </c>
      <c r="S86" s="4"/>
      <c r="T86" s="5"/>
      <c r="U86" s="4"/>
      <c r="V86" s="4"/>
      <c r="W86" s="147"/>
      <c r="X86" s="52"/>
    </row>
    <row r="87" spans="3:24" x14ac:dyDescent="0.2">
      <c r="C87" s="4"/>
      <c r="D87" s="144"/>
      <c r="E87" s="4"/>
      <c r="F87" s="4"/>
      <c r="G87" s="4"/>
      <c r="H87" s="34"/>
      <c r="I87" s="4"/>
      <c r="J87" s="4"/>
      <c r="K87" s="3"/>
      <c r="L87" s="52" t="s">
        <v>173</v>
      </c>
      <c r="M87" s="99" t="s">
        <v>123</v>
      </c>
      <c r="N87" s="100">
        <v>281473.23</v>
      </c>
      <c r="O87" s="100">
        <v>8068.41</v>
      </c>
      <c r="P87" s="103">
        <f>-O87+N87</f>
        <v>273404.82</v>
      </c>
      <c r="S87" s="4"/>
      <c r="T87" s="5"/>
      <c r="U87" s="5"/>
      <c r="V87" s="5"/>
      <c r="W87" s="146"/>
      <c r="X87" s="52"/>
    </row>
    <row r="88" spans="3:24" x14ac:dyDescent="0.2">
      <c r="C88" s="4"/>
      <c r="D88" s="144"/>
      <c r="E88" s="4"/>
      <c r="F88" s="4"/>
      <c r="G88" s="4"/>
      <c r="H88" s="34"/>
      <c r="I88" s="4"/>
      <c r="J88" s="4"/>
      <c r="K88" s="3"/>
      <c r="L88" s="52" t="s">
        <v>174</v>
      </c>
      <c r="M88" s="99" t="s">
        <v>125</v>
      </c>
      <c r="N88" s="100">
        <v>87050</v>
      </c>
      <c r="O88" s="100">
        <v>1500.01</v>
      </c>
      <c r="P88" s="60">
        <f>-O88+N88</f>
        <v>85549.99</v>
      </c>
      <c r="S88" s="4"/>
      <c r="T88" s="5"/>
      <c r="U88" s="5"/>
      <c r="V88" s="5"/>
      <c r="W88" s="93"/>
      <c r="X88" s="52"/>
    </row>
    <row r="89" spans="3:24" x14ac:dyDescent="0.2">
      <c r="C89" s="4"/>
      <c r="D89" s="144"/>
      <c r="E89" s="4"/>
      <c r="F89" s="4"/>
      <c r="G89" s="4"/>
      <c r="H89" s="34"/>
      <c r="I89" s="4"/>
      <c r="J89" s="4"/>
      <c r="K89" s="3"/>
      <c r="L89" s="54" t="s">
        <v>175</v>
      </c>
      <c r="M89" s="58" t="s">
        <v>130</v>
      </c>
      <c r="N89" s="145"/>
      <c r="O89" s="145"/>
      <c r="Q89" s="115">
        <f>SUM(P90:P93)</f>
        <v>164688.78</v>
      </c>
      <c r="R89" s="116">
        <f>+R47-Q89</f>
        <v>-164688.78</v>
      </c>
      <c r="S89" s="4"/>
      <c r="T89" s="5"/>
      <c r="U89" s="5"/>
      <c r="V89" s="5"/>
      <c r="W89" s="146"/>
      <c r="X89" s="52"/>
    </row>
    <row r="90" spans="3:24" x14ac:dyDescent="0.2">
      <c r="C90" s="4"/>
      <c r="D90" s="144"/>
      <c r="E90" s="4"/>
      <c r="F90" s="4"/>
      <c r="G90" s="4"/>
      <c r="H90" s="34"/>
      <c r="I90" s="4"/>
      <c r="J90" s="4"/>
      <c r="K90" s="3"/>
      <c r="L90" s="52" t="s">
        <v>176</v>
      </c>
      <c r="M90" s="99" t="s">
        <v>133</v>
      </c>
      <c r="N90" s="100">
        <v>6135.7</v>
      </c>
      <c r="O90" s="100"/>
      <c r="P90" s="55">
        <f>-O90+N90</f>
        <v>6135.7</v>
      </c>
      <c r="S90" s="4"/>
      <c r="T90" s="5"/>
      <c r="U90" s="5"/>
      <c r="V90" s="5"/>
      <c r="W90" s="146"/>
      <c r="X90" s="52"/>
    </row>
    <row r="91" spans="3:24" x14ac:dyDescent="0.2">
      <c r="C91" s="4"/>
      <c r="D91" s="144"/>
      <c r="E91" s="4"/>
      <c r="F91" s="4"/>
      <c r="G91" s="4"/>
      <c r="H91" s="34"/>
      <c r="I91" s="4"/>
      <c r="J91" s="4"/>
      <c r="K91" s="3"/>
      <c r="L91" s="52" t="s">
        <v>177</v>
      </c>
      <c r="M91" s="99" t="s">
        <v>68</v>
      </c>
      <c r="N91" s="100">
        <v>158553.07999999999</v>
      </c>
      <c r="O91" s="100"/>
      <c r="P91" s="103">
        <f>-O91+N91</f>
        <v>158553.07999999999</v>
      </c>
      <c r="S91" s="4"/>
      <c r="T91" s="5"/>
      <c r="U91" s="5"/>
      <c r="V91" s="5"/>
      <c r="W91" s="93"/>
      <c r="X91" s="52"/>
    </row>
    <row r="92" spans="3:24" x14ac:dyDescent="0.2">
      <c r="C92" s="4"/>
      <c r="D92" s="144"/>
      <c r="E92" s="4"/>
      <c r="F92" s="4"/>
      <c r="G92" s="4"/>
      <c r="H92" s="34"/>
      <c r="I92" s="4"/>
      <c r="J92" s="4"/>
      <c r="K92" s="3"/>
      <c r="L92" s="52" t="s">
        <v>178</v>
      </c>
      <c r="M92" s="99" t="s">
        <v>136</v>
      </c>
      <c r="N92" s="100"/>
      <c r="O92" s="100"/>
      <c r="P92" s="60">
        <f>-O92+N92</f>
        <v>0</v>
      </c>
      <c r="S92" s="4"/>
      <c r="T92" s="5"/>
      <c r="U92" s="5"/>
      <c r="V92" s="5"/>
      <c r="W92" s="93"/>
      <c r="X92" s="52"/>
    </row>
    <row r="93" spans="3:24" x14ac:dyDescent="0.2">
      <c r="C93" s="4"/>
      <c r="D93" s="144"/>
      <c r="E93" s="4"/>
      <c r="F93" s="4"/>
      <c r="G93" s="4"/>
      <c r="H93" s="34"/>
      <c r="I93" s="4"/>
      <c r="J93" s="4"/>
      <c r="K93" s="3"/>
      <c r="L93" s="52" t="s">
        <v>137</v>
      </c>
      <c r="M93" s="99" t="s">
        <v>138</v>
      </c>
      <c r="N93" s="32"/>
      <c r="O93" s="32"/>
      <c r="P93" s="55">
        <f>-O93</f>
        <v>0</v>
      </c>
      <c r="S93" s="4"/>
      <c r="T93" s="5"/>
      <c r="U93" s="5"/>
      <c r="V93" s="5"/>
      <c r="W93" s="93"/>
      <c r="X93" s="52"/>
    </row>
    <row r="94" spans="3:24" x14ac:dyDescent="0.2">
      <c r="C94" s="4"/>
      <c r="D94" s="144"/>
      <c r="E94" s="4"/>
      <c r="F94" s="4"/>
      <c r="G94" s="4"/>
      <c r="H94" s="34"/>
      <c r="I94" s="4"/>
      <c r="J94" s="4"/>
      <c r="K94" s="3"/>
      <c r="L94" s="54" t="s">
        <v>179</v>
      </c>
      <c r="M94" s="58" t="s">
        <v>140</v>
      </c>
      <c r="N94" s="140"/>
      <c r="O94" s="140"/>
      <c r="Q94" s="115">
        <f>SUM(P95:P97)</f>
        <v>160722.09</v>
      </c>
      <c r="R94" s="56">
        <f>+R50-Q94</f>
        <v>-160722.09</v>
      </c>
      <c r="S94" s="4"/>
      <c r="T94" s="5"/>
      <c r="U94" s="5"/>
      <c r="V94" s="5"/>
      <c r="W94" s="93"/>
      <c r="X94" s="52"/>
    </row>
    <row r="95" spans="3:24" x14ac:dyDescent="0.2">
      <c r="C95" s="4"/>
      <c r="D95" s="144"/>
      <c r="E95" s="4"/>
      <c r="F95" s="4"/>
      <c r="G95" s="4"/>
      <c r="H95" s="34"/>
      <c r="I95" s="4"/>
      <c r="J95" s="4"/>
      <c r="K95" s="3"/>
      <c r="L95" s="52" t="s">
        <v>180</v>
      </c>
      <c r="M95" s="99" t="s">
        <v>34</v>
      </c>
      <c r="N95" s="100">
        <v>19298.47</v>
      </c>
      <c r="O95" s="100"/>
      <c r="P95" s="55">
        <f>-O95+N95</f>
        <v>19298.47</v>
      </c>
      <c r="S95" s="4"/>
      <c r="T95" s="5"/>
      <c r="U95" s="5"/>
      <c r="V95" s="5"/>
      <c r="W95" s="93"/>
      <c r="X95" s="52"/>
    </row>
    <row r="96" spans="3:24" x14ac:dyDescent="0.2">
      <c r="C96" s="4"/>
      <c r="D96" s="144"/>
      <c r="E96" s="4"/>
      <c r="F96" s="4"/>
      <c r="G96" s="4"/>
      <c r="H96" s="34"/>
      <c r="I96" s="4"/>
      <c r="J96" s="4"/>
      <c r="K96" s="3"/>
      <c r="L96" s="52" t="s">
        <v>181</v>
      </c>
      <c r="M96" s="99" t="s">
        <v>73</v>
      </c>
      <c r="N96" s="100">
        <v>136707.4</v>
      </c>
      <c r="O96" s="100"/>
      <c r="P96" s="103">
        <f>-O96+N96</f>
        <v>136707.4</v>
      </c>
      <c r="S96" s="4"/>
      <c r="T96" s="5"/>
      <c r="U96" s="5"/>
      <c r="V96" s="5"/>
      <c r="W96" s="93"/>
      <c r="X96" s="52"/>
    </row>
    <row r="97" spans="3:23" x14ac:dyDescent="0.2">
      <c r="C97" s="4"/>
      <c r="D97" s="144"/>
      <c r="E97" s="4"/>
      <c r="F97" s="4"/>
      <c r="G97" s="4"/>
      <c r="H97" s="34"/>
      <c r="I97" s="4"/>
      <c r="J97" s="4"/>
      <c r="K97" s="3"/>
      <c r="L97" s="52" t="s">
        <v>182</v>
      </c>
      <c r="M97" s="99" t="s">
        <v>47</v>
      </c>
      <c r="N97" s="100">
        <v>4716.22</v>
      </c>
      <c r="O97" s="100"/>
      <c r="P97" s="60">
        <f>-O97+N97</f>
        <v>4716.22</v>
      </c>
      <c r="S97" s="4"/>
      <c r="T97" s="5"/>
      <c r="U97" s="5"/>
      <c r="V97" s="5"/>
      <c r="W97" s="5"/>
    </row>
    <row r="98" spans="3:23" x14ac:dyDescent="0.2">
      <c r="C98" s="4"/>
      <c r="D98" s="144"/>
      <c r="E98" s="4"/>
      <c r="F98" s="4"/>
      <c r="G98" s="4"/>
      <c r="H98" s="34"/>
      <c r="I98" s="4"/>
      <c r="J98" s="4"/>
      <c r="K98" s="3"/>
      <c r="L98" s="52"/>
      <c r="M98" s="99"/>
      <c r="N98" s="104"/>
      <c r="O98" s="104"/>
      <c r="P98" s="60"/>
      <c r="S98" s="4"/>
      <c r="T98" s="5"/>
      <c r="U98" s="5"/>
      <c r="V98" s="5"/>
      <c r="W98" s="5"/>
    </row>
    <row r="99" spans="3:23" x14ac:dyDescent="0.2">
      <c r="C99" s="4"/>
      <c r="D99" s="144"/>
      <c r="E99" s="4"/>
      <c r="F99" s="4"/>
      <c r="G99" s="4"/>
      <c r="H99" s="34"/>
      <c r="I99" s="4"/>
      <c r="J99" s="4"/>
      <c r="K99" s="3"/>
      <c r="L99" s="54" t="s">
        <v>183</v>
      </c>
      <c r="M99" s="58" t="s">
        <v>148</v>
      </c>
      <c r="N99" s="145"/>
      <c r="O99" s="145"/>
      <c r="Q99" s="115">
        <f>SUM(P100)</f>
        <v>29522.34</v>
      </c>
      <c r="S99" s="4"/>
      <c r="T99" s="5"/>
      <c r="U99" s="5"/>
      <c r="V99" s="5"/>
      <c r="W99" s="5"/>
    </row>
    <row r="100" spans="3:23" x14ac:dyDescent="0.2">
      <c r="C100" s="4"/>
      <c r="D100" s="144"/>
      <c r="E100" s="4"/>
      <c r="F100" s="4"/>
      <c r="G100" s="4"/>
      <c r="H100" s="34"/>
      <c r="I100" s="4"/>
      <c r="J100" s="4"/>
      <c r="K100" s="3"/>
      <c r="L100" s="52" t="s">
        <v>184</v>
      </c>
      <c r="M100" s="99" t="s">
        <v>39</v>
      </c>
      <c r="N100" s="104">
        <v>29522.34</v>
      </c>
      <c r="O100" s="100"/>
      <c r="P100" s="55">
        <f>-O100+N100</f>
        <v>29522.34</v>
      </c>
      <c r="S100" s="4"/>
      <c r="T100" s="5"/>
      <c r="U100" s="5"/>
      <c r="V100" s="5"/>
      <c r="W100" s="5"/>
    </row>
    <row r="101" spans="3:23" x14ac:dyDescent="0.2">
      <c r="C101" s="4"/>
      <c r="D101" s="144"/>
      <c r="E101" s="4"/>
      <c r="F101" s="4"/>
      <c r="G101" s="4"/>
      <c r="H101" s="34"/>
      <c r="I101" s="4"/>
      <c r="J101" s="4"/>
      <c r="K101" s="3"/>
      <c r="L101" s="52" t="s">
        <v>185</v>
      </c>
      <c r="M101" s="99" t="s">
        <v>76</v>
      </c>
      <c r="N101" s="104">
        <v>14522.1</v>
      </c>
      <c r="O101" s="104"/>
      <c r="P101" s="103">
        <f>-O101+N101</f>
        <v>14522.1</v>
      </c>
      <c r="S101" s="4"/>
      <c r="T101" s="5"/>
      <c r="U101" s="5"/>
      <c r="V101" s="5"/>
      <c r="W101" s="5"/>
    </row>
    <row r="102" spans="3:23" x14ac:dyDescent="0.2">
      <c r="C102" s="4"/>
      <c r="D102" s="144"/>
      <c r="E102" s="4"/>
      <c r="F102" s="4"/>
      <c r="G102" s="4"/>
      <c r="H102" s="34"/>
      <c r="I102" s="4"/>
      <c r="J102" s="4"/>
      <c r="K102" s="3"/>
      <c r="L102" s="52"/>
      <c r="M102" s="99"/>
      <c r="N102" s="104"/>
      <c r="O102" s="104"/>
      <c r="P102" s="103"/>
      <c r="S102" s="4"/>
      <c r="T102" s="5"/>
      <c r="U102" s="4"/>
      <c r="V102" s="4"/>
      <c r="W102" s="4"/>
    </row>
    <row r="103" spans="3:23" x14ac:dyDescent="0.2">
      <c r="C103" s="4"/>
      <c r="D103" s="144"/>
      <c r="E103" s="4"/>
      <c r="F103" s="4"/>
      <c r="G103" s="4"/>
      <c r="H103" s="34"/>
      <c r="I103" s="4"/>
      <c r="J103" s="4"/>
      <c r="K103" s="3"/>
      <c r="L103" s="54" t="s">
        <v>186</v>
      </c>
      <c r="M103" s="58" t="s">
        <v>152</v>
      </c>
      <c r="N103" s="145"/>
      <c r="O103" s="145"/>
      <c r="P103" s="148"/>
      <c r="Q103" s="115">
        <f>SUM(P104:P106)</f>
        <v>0</v>
      </c>
      <c r="S103" s="4"/>
      <c r="T103" s="5"/>
      <c r="U103" s="5"/>
      <c r="V103" s="5"/>
      <c r="W103" s="5"/>
    </row>
    <row r="104" spans="3:23" x14ac:dyDescent="0.2">
      <c r="C104" s="4"/>
      <c r="D104" s="144"/>
      <c r="E104" s="4"/>
      <c r="F104" s="4"/>
      <c r="G104" s="4"/>
      <c r="H104" s="34"/>
      <c r="I104" s="4"/>
      <c r="J104" s="4"/>
      <c r="K104" s="3"/>
      <c r="L104" s="52" t="s">
        <v>187</v>
      </c>
      <c r="M104" s="99" t="s">
        <v>188</v>
      </c>
      <c r="N104" s="111"/>
      <c r="O104" s="111"/>
      <c r="P104" s="55">
        <f>-O104+N104</f>
        <v>0</v>
      </c>
      <c r="S104" s="4"/>
      <c r="T104" s="5"/>
      <c r="U104" s="4"/>
      <c r="V104" s="4"/>
      <c r="W104" s="4"/>
    </row>
    <row r="105" spans="3:23" x14ac:dyDescent="0.2">
      <c r="C105" s="4"/>
      <c r="D105" s="144"/>
      <c r="E105" s="4"/>
      <c r="F105" s="4"/>
      <c r="G105" s="4"/>
      <c r="H105" s="34"/>
      <c r="I105" s="4"/>
      <c r="J105" s="4"/>
      <c r="K105" s="3"/>
      <c r="L105" s="4" t="s">
        <v>189</v>
      </c>
      <c r="M105" s="4" t="s">
        <v>190</v>
      </c>
      <c r="N105" s="111"/>
      <c r="O105" s="104"/>
      <c r="P105" s="127">
        <f>-O105+N105</f>
        <v>0</v>
      </c>
      <c r="S105" s="4"/>
      <c r="T105" s="5"/>
      <c r="U105" s="4"/>
      <c r="V105" s="4"/>
      <c r="W105" s="4"/>
    </row>
    <row r="106" spans="3:23" x14ac:dyDescent="0.2">
      <c r="C106" s="4"/>
      <c r="D106" s="144"/>
      <c r="E106" s="4"/>
      <c r="F106" s="4"/>
      <c r="G106" s="4"/>
      <c r="H106" s="34"/>
      <c r="I106" s="4"/>
      <c r="J106" s="4"/>
      <c r="K106" s="3"/>
      <c r="L106" s="4" t="s">
        <v>191</v>
      </c>
      <c r="M106" s="4" t="s">
        <v>192</v>
      </c>
      <c r="N106" s="111"/>
      <c r="O106" s="104"/>
      <c r="P106" s="128">
        <f>-O106+N106</f>
        <v>0</v>
      </c>
      <c r="S106" s="4"/>
      <c r="T106" s="5"/>
      <c r="U106" s="4"/>
      <c r="V106" s="4"/>
      <c r="W106" s="4"/>
    </row>
    <row r="107" spans="3:23" x14ac:dyDescent="0.2">
      <c r="C107" s="4"/>
      <c r="D107" s="144"/>
      <c r="E107" s="4"/>
      <c r="F107" s="4"/>
      <c r="G107" s="4"/>
      <c r="H107" s="34"/>
      <c r="I107" s="4"/>
      <c r="J107" s="4"/>
      <c r="K107" s="3"/>
      <c r="L107" s="52"/>
      <c r="M107" s="99"/>
      <c r="N107" s="104"/>
      <c r="O107" s="104"/>
      <c r="P107" s="148"/>
      <c r="S107" s="4"/>
      <c r="T107" s="5"/>
      <c r="U107" s="4"/>
      <c r="V107" s="4"/>
      <c r="W107" s="4"/>
    </row>
    <row r="108" spans="3:23" x14ac:dyDescent="0.2">
      <c r="C108" s="4"/>
      <c r="D108" s="144"/>
      <c r="E108" s="4"/>
      <c r="F108" s="4"/>
      <c r="G108" s="4"/>
      <c r="H108" s="34"/>
      <c r="I108" s="4"/>
      <c r="J108" s="4"/>
      <c r="K108" s="3"/>
      <c r="L108" s="52"/>
      <c r="M108" s="99"/>
      <c r="N108" s="104"/>
      <c r="O108" s="104"/>
      <c r="P108" s="148"/>
      <c r="S108" s="4"/>
      <c r="T108" s="5"/>
      <c r="U108" s="4"/>
      <c r="V108" s="4"/>
      <c r="W108" s="4"/>
    </row>
    <row r="109" spans="3:23" x14ac:dyDescent="0.2">
      <c r="C109" s="4"/>
      <c r="D109" s="144"/>
      <c r="E109" s="4"/>
      <c r="F109" s="4"/>
      <c r="G109" s="4"/>
      <c r="H109" s="34"/>
      <c r="I109" s="4"/>
      <c r="J109" s="4"/>
      <c r="K109" s="3"/>
      <c r="L109" s="54" t="s">
        <v>193</v>
      </c>
      <c r="M109" s="58" t="s">
        <v>194</v>
      </c>
      <c r="N109" s="145"/>
      <c r="O109" s="145"/>
      <c r="Q109" s="115">
        <f>SUM(P110)</f>
        <v>34465.24</v>
      </c>
      <c r="S109" s="4"/>
      <c r="T109" s="5"/>
      <c r="U109" s="4"/>
      <c r="V109" s="4"/>
      <c r="W109" s="4"/>
    </row>
    <row r="110" spans="3:23" x14ac:dyDescent="0.2">
      <c r="C110" s="4"/>
      <c r="D110" s="144"/>
      <c r="E110" s="4"/>
      <c r="F110" s="4"/>
      <c r="G110" s="4"/>
      <c r="H110" s="34"/>
      <c r="I110" s="4"/>
      <c r="J110" s="4"/>
      <c r="K110" s="3"/>
      <c r="L110" s="52" t="s">
        <v>195</v>
      </c>
      <c r="M110" s="99" t="s">
        <v>196</v>
      </c>
      <c r="N110" s="100">
        <v>34465.24</v>
      </c>
      <c r="O110" s="111"/>
      <c r="P110" s="55">
        <f>-O110+N110</f>
        <v>34465.24</v>
      </c>
      <c r="S110" s="4"/>
      <c r="T110" s="5"/>
      <c r="U110" s="4"/>
      <c r="V110" s="4"/>
      <c r="W110" s="4"/>
    </row>
    <row r="111" spans="3:23" x14ac:dyDescent="0.2">
      <c r="C111" s="4"/>
      <c r="D111" s="144"/>
      <c r="E111" s="4"/>
      <c r="F111" s="4"/>
      <c r="G111" s="4"/>
      <c r="H111" s="34"/>
      <c r="I111" s="4"/>
      <c r="J111" s="4"/>
      <c r="K111" s="3"/>
      <c r="L111" s="52"/>
      <c r="M111" s="99"/>
      <c r="N111" s="104"/>
      <c r="O111" s="104"/>
      <c r="P111" s="61"/>
      <c r="Q111" s="125"/>
      <c r="S111" s="4"/>
      <c r="T111" s="5"/>
      <c r="U111" s="4"/>
      <c r="V111" s="4"/>
      <c r="W111" s="4"/>
    </row>
    <row r="112" spans="3:23" x14ac:dyDescent="0.2">
      <c r="C112" s="4"/>
      <c r="D112" s="144"/>
      <c r="E112" s="4"/>
      <c r="F112" s="4"/>
      <c r="G112" s="4"/>
      <c r="H112" s="34"/>
      <c r="I112" s="4"/>
      <c r="J112" s="4"/>
      <c r="K112" s="3"/>
      <c r="L112" s="54" t="s">
        <v>128</v>
      </c>
      <c r="M112" s="4" t="s">
        <v>197</v>
      </c>
      <c r="N112" s="100">
        <v>1201652.43</v>
      </c>
      <c r="O112" s="100">
        <v>1107426.58</v>
      </c>
      <c r="P112" s="129">
        <f>+N112+N113-O112-O113</f>
        <v>95535.859999999841</v>
      </c>
      <c r="Q112" s="125"/>
      <c r="S112" s="4"/>
      <c r="T112" s="5"/>
      <c r="U112" s="4"/>
      <c r="V112" s="4"/>
      <c r="W112" s="4"/>
    </row>
    <row r="113" spans="2:20" x14ac:dyDescent="0.2">
      <c r="B113" s="4"/>
      <c r="C113" s="4"/>
      <c r="D113" s="144"/>
      <c r="E113" s="4"/>
      <c r="F113" s="4"/>
      <c r="G113" s="4"/>
      <c r="H113" s="34"/>
      <c r="I113" s="4"/>
      <c r="J113" s="4"/>
      <c r="K113" s="3"/>
      <c r="L113" s="54" t="s">
        <v>131</v>
      </c>
      <c r="M113" s="4" t="s">
        <v>198</v>
      </c>
      <c r="N113" s="100">
        <v>98932.23</v>
      </c>
      <c r="O113" s="100">
        <v>97622.22</v>
      </c>
      <c r="P113" s="129"/>
      <c r="Q113" s="125"/>
      <c r="S113" s="4"/>
      <c r="T113" s="5"/>
    </row>
    <row r="114" spans="2:20" x14ac:dyDescent="0.2">
      <c r="B114" s="4"/>
      <c r="C114" s="4"/>
      <c r="D114" s="4"/>
      <c r="E114" s="4"/>
      <c r="F114" s="4"/>
      <c r="G114" s="4"/>
      <c r="H114" s="34"/>
      <c r="I114" s="4"/>
      <c r="J114" s="4"/>
      <c r="K114" s="3"/>
      <c r="L114" s="52"/>
      <c r="M114" s="99"/>
      <c r="N114" s="32"/>
      <c r="O114" s="32"/>
      <c r="P114" s="61"/>
      <c r="Q114" s="132"/>
      <c r="S114" s="4"/>
      <c r="T114" s="5"/>
    </row>
    <row r="115" spans="2:20" x14ac:dyDescent="0.2">
      <c r="B115" s="4"/>
      <c r="C115" s="4"/>
      <c r="D115" s="4"/>
      <c r="E115" s="4"/>
      <c r="F115" s="4"/>
      <c r="G115" s="4"/>
      <c r="H115" s="34"/>
      <c r="I115" s="4"/>
      <c r="J115" s="4"/>
      <c r="K115" s="3"/>
      <c r="L115" s="52"/>
      <c r="M115" s="4" t="s">
        <v>161</v>
      </c>
      <c r="N115" s="149">
        <f>SUM(N77:N113)</f>
        <v>2569172.31</v>
      </c>
      <c r="O115" s="149">
        <f>SUM(O77:O113)</f>
        <v>1250514.79</v>
      </c>
      <c r="P115" s="131">
        <f>+O115-N115+P112</f>
        <v>-1223121.6600000001</v>
      </c>
      <c r="Q115" s="61"/>
      <c r="S115" s="4"/>
      <c r="T115" s="5"/>
    </row>
    <row r="116" spans="2:20" x14ac:dyDescent="0.2">
      <c r="B116" s="4"/>
      <c r="C116" s="4"/>
      <c r="D116" s="4"/>
      <c r="E116" s="4"/>
      <c r="F116" s="4"/>
      <c r="G116" s="4"/>
      <c r="H116" s="34"/>
      <c r="I116" s="4"/>
      <c r="J116" s="4"/>
      <c r="K116" s="3"/>
      <c r="L116" s="52"/>
      <c r="M116" s="4"/>
      <c r="N116" s="4"/>
      <c r="O116" s="4"/>
      <c r="P116" s="56">
        <f>+P115+G29</f>
        <v>0</v>
      </c>
      <c r="Q116" s="132"/>
      <c r="S116" s="4"/>
      <c r="T116" s="5"/>
    </row>
    <row r="117" spans="2:20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52"/>
      <c r="M117" s="4"/>
      <c r="N117" s="57"/>
      <c r="O117" s="4"/>
      <c r="R117" s="4"/>
      <c r="S117" s="4"/>
      <c r="T117" s="5"/>
    </row>
    <row r="118" spans="2:20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4"/>
      <c r="M118" s="4"/>
      <c r="N118" s="57"/>
      <c r="O118" s="57"/>
      <c r="R118" s="4"/>
      <c r="S118" s="4"/>
      <c r="T118" s="5"/>
    </row>
    <row r="119" spans="2:20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4"/>
      <c r="M119" s="4"/>
      <c r="N119" s="5"/>
      <c r="O119" s="5"/>
      <c r="R119" s="4"/>
      <c r="S119" s="4"/>
      <c r="T119" s="5"/>
    </row>
    <row r="120" spans="2:20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4"/>
      <c r="M120" s="4"/>
      <c r="N120" s="32"/>
      <c r="O120" s="32"/>
      <c r="R120" s="4"/>
      <c r="S120" s="4"/>
      <c r="T120" s="5"/>
    </row>
    <row r="121" spans="2:20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4"/>
      <c r="M121" s="4"/>
      <c r="N121" s="4"/>
      <c r="O121" s="57"/>
      <c r="P121" s="56"/>
      <c r="R121" s="4"/>
      <c r="S121" s="4"/>
      <c r="T121" s="5"/>
    </row>
    <row r="122" spans="2:20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4"/>
      <c r="M122" s="4"/>
      <c r="N122" s="4"/>
      <c r="O122" s="4"/>
      <c r="R122" s="4"/>
      <c r="S122" s="4"/>
      <c r="T122" s="5"/>
    </row>
    <row r="123" spans="2:20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4"/>
      <c r="M123" s="4"/>
      <c r="N123" s="5"/>
      <c r="O123" s="5"/>
      <c r="R123" s="4"/>
      <c r="S123" s="4"/>
      <c r="T123" s="5"/>
    </row>
    <row r="124" spans="2:20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4"/>
      <c r="M124" s="4"/>
      <c r="N124" s="5"/>
      <c r="O124" s="5"/>
      <c r="R124" s="4"/>
      <c r="S124" s="4"/>
      <c r="T124" s="5"/>
    </row>
    <row r="125" spans="2:20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4"/>
      <c r="M125" s="4"/>
      <c r="N125" s="4"/>
      <c r="O125" s="4"/>
      <c r="P125" s="4"/>
      <c r="Q125" s="4"/>
      <c r="R125" s="4"/>
      <c r="S125" s="4"/>
      <c r="T125" s="5"/>
    </row>
    <row r="126" spans="2:20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4"/>
      <c r="M126" s="4"/>
      <c r="N126" s="5"/>
      <c r="O126" s="4"/>
      <c r="P126" s="4"/>
      <c r="Q126" s="4"/>
      <c r="R126" s="4"/>
      <c r="S126" s="4"/>
      <c r="T126" s="5"/>
    </row>
    <row r="127" spans="2:20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4"/>
      <c r="M127" s="4"/>
      <c r="N127" s="4"/>
      <c r="O127" s="4"/>
      <c r="P127" s="4"/>
      <c r="Q127" s="4"/>
      <c r="R127" s="4"/>
      <c r="S127" s="4"/>
      <c r="T127" s="5"/>
    </row>
    <row r="128" spans="2:20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4"/>
      <c r="M128" s="4"/>
      <c r="N128" s="4"/>
      <c r="O128" s="4"/>
      <c r="P128" s="4"/>
      <c r="Q128" s="4"/>
      <c r="R128" s="4"/>
      <c r="S128" s="4"/>
      <c r="T128" s="5"/>
    </row>
    <row r="129" spans="12:20" x14ac:dyDescent="0.2">
      <c r="L129" s="4"/>
      <c r="M129" s="4"/>
      <c r="N129" s="4"/>
      <c r="O129" s="4"/>
      <c r="P129" s="4"/>
      <c r="Q129" s="4"/>
      <c r="R129" s="4"/>
      <c r="S129" s="4"/>
      <c r="T129" s="5"/>
    </row>
    <row r="130" spans="12:20" x14ac:dyDescent="0.2">
      <c r="T130" s="5"/>
    </row>
    <row r="131" spans="12:20" x14ac:dyDescent="0.2">
      <c r="T131" s="5"/>
    </row>
    <row r="132" spans="12:20" x14ac:dyDescent="0.2">
      <c r="T132" s="5"/>
    </row>
    <row r="133" spans="12:20" x14ac:dyDescent="0.2">
      <c r="T133" s="5"/>
    </row>
    <row r="134" spans="12:20" x14ac:dyDescent="0.2">
      <c r="T134" s="5"/>
    </row>
    <row r="135" spans="12:20" x14ac:dyDescent="0.2">
      <c r="T135" s="5"/>
    </row>
    <row r="136" spans="12:20" x14ac:dyDescent="0.2">
      <c r="T136" s="5"/>
    </row>
    <row r="137" spans="12:20" x14ac:dyDescent="0.2">
      <c r="T137" s="5"/>
    </row>
    <row r="138" spans="12:20" x14ac:dyDescent="0.2">
      <c r="T138" s="5"/>
    </row>
    <row r="139" spans="12:20" x14ac:dyDescent="0.2">
      <c r="T139" s="5"/>
    </row>
    <row r="140" spans="12:20" x14ac:dyDescent="0.2">
      <c r="T140" s="5"/>
    </row>
    <row r="141" spans="12:20" x14ac:dyDescent="0.2">
      <c r="T141" s="5"/>
    </row>
    <row r="142" spans="12:20" x14ac:dyDescent="0.2">
      <c r="T142" s="5"/>
    </row>
    <row r="143" spans="12:20" x14ac:dyDescent="0.2">
      <c r="T143" s="5"/>
    </row>
    <row r="144" spans="12:20" x14ac:dyDescent="0.2">
      <c r="T144" s="5"/>
    </row>
    <row r="145" spans="20:20" x14ac:dyDescent="0.2">
      <c r="T145" s="5"/>
    </row>
    <row r="146" spans="20:20" x14ac:dyDescent="0.2">
      <c r="T146" s="5"/>
    </row>
    <row r="147" spans="20:20" x14ac:dyDescent="0.2">
      <c r="T147" s="5"/>
    </row>
    <row r="148" spans="20:20" x14ac:dyDescent="0.2">
      <c r="T148" s="5"/>
    </row>
    <row r="149" spans="20:20" x14ac:dyDescent="0.2">
      <c r="T149" s="5"/>
    </row>
    <row r="150" spans="20:20" x14ac:dyDescent="0.2">
      <c r="T150" s="5"/>
    </row>
    <row r="151" spans="20:20" x14ac:dyDescent="0.2">
      <c r="T151" s="5"/>
    </row>
    <row r="152" spans="20:20" x14ac:dyDescent="0.2">
      <c r="T152" s="5"/>
    </row>
    <row r="153" spans="20:20" x14ac:dyDescent="0.2">
      <c r="T153" s="5"/>
    </row>
    <row r="154" spans="20:20" x14ac:dyDescent="0.2">
      <c r="T154" s="5"/>
    </row>
    <row r="155" spans="20:20" x14ac:dyDescent="0.2">
      <c r="T155" s="5"/>
    </row>
    <row r="156" spans="20:20" x14ac:dyDescent="0.2">
      <c r="T156" s="5"/>
    </row>
    <row r="157" spans="20:20" x14ac:dyDescent="0.2">
      <c r="T157" s="5"/>
    </row>
    <row r="158" spans="20:20" x14ac:dyDescent="0.2">
      <c r="T158" s="5"/>
    </row>
    <row r="159" spans="20:20" x14ac:dyDescent="0.2">
      <c r="T159" s="5"/>
    </row>
    <row r="160" spans="20:20" x14ac:dyDescent="0.2">
      <c r="T160" s="5"/>
    </row>
    <row r="161" spans="20:20" x14ac:dyDescent="0.2">
      <c r="T161" s="5"/>
    </row>
    <row r="162" spans="20:20" x14ac:dyDescent="0.2">
      <c r="T162" s="5"/>
    </row>
    <row r="163" spans="20:20" x14ac:dyDescent="0.2">
      <c r="T163" s="5"/>
    </row>
    <row r="164" spans="20:20" x14ac:dyDescent="0.2">
      <c r="T164" s="5"/>
    </row>
    <row r="165" spans="20:20" x14ac:dyDescent="0.2">
      <c r="T165" s="5"/>
    </row>
    <row r="166" spans="20:20" x14ac:dyDescent="0.2">
      <c r="T166" s="5"/>
    </row>
    <row r="167" spans="20:20" x14ac:dyDescent="0.2">
      <c r="T167" s="5"/>
    </row>
    <row r="168" spans="20:20" x14ac:dyDescent="0.2">
      <c r="T168" s="5"/>
    </row>
    <row r="169" spans="20:20" x14ac:dyDescent="0.2">
      <c r="T169" s="5"/>
    </row>
    <row r="170" spans="20:20" x14ac:dyDescent="0.2">
      <c r="T170" s="5"/>
    </row>
    <row r="171" spans="20:20" x14ac:dyDescent="0.2">
      <c r="T171" s="5"/>
    </row>
    <row r="172" spans="20:20" x14ac:dyDescent="0.2">
      <c r="T172" s="5"/>
    </row>
    <row r="173" spans="20:20" x14ac:dyDescent="0.2">
      <c r="T173" s="5"/>
    </row>
    <row r="174" spans="20:20" x14ac:dyDescent="0.2">
      <c r="T174" s="5"/>
    </row>
    <row r="175" spans="20:20" x14ac:dyDescent="0.2">
      <c r="T175" s="5"/>
    </row>
    <row r="176" spans="20:20" x14ac:dyDescent="0.2">
      <c r="T176" s="5"/>
    </row>
    <row r="177" spans="20:20" x14ac:dyDescent="0.2">
      <c r="T177" s="5"/>
    </row>
    <row r="178" spans="20:20" x14ac:dyDescent="0.2">
      <c r="T178" s="5"/>
    </row>
    <row r="179" spans="20:20" x14ac:dyDescent="0.2">
      <c r="T179" s="5"/>
    </row>
    <row r="180" spans="20:20" x14ac:dyDescent="0.2">
      <c r="T180" s="5"/>
    </row>
    <row r="181" spans="20:20" x14ac:dyDescent="0.2">
      <c r="T181" s="5"/>
    </row>
    <row r="182" spans="20:20" x14ac:dyDescent="0.2">
      <c r="T182" s="5"/>
    </row>
    <row r="183" spans="20:20" x14ac:dyDescent="0.2">
      <c r="T183" s="5"/>
    </row>
    <row r="184" spans="20:20" x14ac:dyDescent="0.2">
      <c r="T184" s="5"/>
    </row>
    <row r="185" spans="20:20" x14ac:dyDescent="0.2">
      <c r="T185" s="5"/>
    </row>
    <row r="186" spans="20:20" x14ac:dyDescent="0.2">
      <c r="T186" s="5"/>
    </row>
    <row r="187" spans="20:20" x14ac:dyDescent="0.2">
      <c r="T187" s="5"/>
    </row>
    <row r="188" spans="20:20" x14ac:dyDescent="0.2">
      <c r="T188" s="5"/>
    </row>
    <row r="189" spans="20:20" x14ac:dyDescent="0.2">
      <c r="T189" s="5"/>
    </row>
    <row r="190" spans="20:20" x14ac:dyDescent="0.2">
      <c r="T190" s="5"/>
    </row>
    <row r="191" spans="20:20" x14ac:dyDescent="0.2">
      <c r="T191" s="5"/>
    </row>
    <row r="192" spans="20:20" x14ac:dyDescent="0.2">
      <c r="T192" s="5"/>
    </row>
    <row r="193" spans="20:20" x14ac:dyDescent="0.2">
      <c r="T193" s="5"/>
    </row>
    <row r="194" spans="20:20" x14ac:dyDescent="0.2">
      <c r="T194" s="5"/>
    </row>
    <row r="195" spans="20:20" x14ac:dyDescent="0.2">
      <c r="T195" s="5"/>
    </row>
    <row r="196" spans="20:20" x14ac:dyDescent="0.2">
      <c r="T196" s="5"/>
    </row>
    <row r="197" spans="20:20" x14ac:dyDescent="0.2">
      <c r="T197" s="5"/>
    </row>
    <row r="198" spans="20:20" x14ac:dyDescent="0.2">
      <c r="T198" s="5"/>
    </row>
    <row r="199" spans="20:20" x14ac:dyDescent="0.2">
      <c r="T199" s="5"/>
    </row>
    <row r="200" spans="20:20" x14ac:dyDescent="0.2">
      <c r="T200" s="5"/>
    </row>
    <row r="201" spans="20:20" x14ac:dyDescent="0.2">
      <c r="T201" s="5"/>
    </row>
    <row r="202" spans="20:20" x14ac:dyDescent="0.2">
      <c r="T202" s="5"/>
    </row>
    <row r="203" spans="20:20" x14ac:dyDescent="0.2">
      <c r="T203" s="5"/>
    </row>
    <row r="204" spans="20:20" x14ac:dyDescent="0.2">
      <c r="T204" s="5"/>
    </row>
    <row r="205" spans="20:20" x14ac:dyDescent="0.2">
      <c r="T205" s="5"/>
    </row>
    <row r="206" spans="20:20" x14ac:dyDescent="0.2">
      <c r="T206" s="5"/>
    </row>
    <row r="207" spans="20:20" x14ac:dyDescent="0.2">
      <c r="T207" s="5"/>
    </row>
    <row r="208" spans="20:20" x14ac:dyDescent="0.2">
      <c r="T208" s="5"/>
    </row>
    <row r="209" spans="20:20" x14ac:dyDescent="0.2">
      <c r="T209" s="5"/>
    </row>
    <row r="210" spans="20:20" x14ac:dyDescent="0.2">
      <c r="T210" s="5"/>
    </row>
    <row r="211" spans="20:20" x14ac:dyDescent="0.2">
      <c r="T211" s="5"/>
    </row>
    <row r="212" spans="20:20" x14ac:dyDescent="0.2">
      <c r="T212" s="5"/>
    </row>
    <row r="213" spans="20:20" x14ac:dyDescent="0.2">
      <c r="T213" s="5"/>
    </row>
    <row r="214" spans="20:20" x14ac:dyDescent="0.2">
      <c r="T214" s="5"/>
    </row>
    <row r="215" spans="20:20" x14ac:dyDescent="0.2">
      <c r="T215" s="5"/>
    </row>
    <row r="216" spans="20:20" x14ac:dyDescent="0.2">
      <c r="T216" s="5"/>
    </row>
    <row r="217" spans="20:20" x14ac:dyDescent="0.2">
      <c r="T217" s="5"/>
    </row>
    <row r="218" spans="20:20" x14ac:dyDescent="0.2">
      <c r="T218" s="5"/>
    </row>
    <row r="219" spans="20:20" x14ac:dyDescent="0.2">
      <c r="T219" s="5"/>
    </row>
    <row r="220" spans="20:20" x14ac:dyDescent="0.2">
      <c r="T220" s="5"/>
    </row>
    <row r="221" spans="20:20" x14ac:dyDescent="0.2">
      <c r="T221" s="5"/>
    </row>
    <row r="222" spans="20:20" x14ac:dyDescent="0.2">
      <c r="T222" s="5"/>
    </row>
    <row r="223" spans="20:20" x14ac:dyDescent="0.2">
      <c r="T223" s="5"/>
    </row>
    <row r="224" spans="20:20" x14ac:dyDescent="0.2">
      <c r="T224" s="5"/>
    </row>
    <row r="225" spans="20:20" x14ac:dyDescent="0.2">
      <c r="T225" s="5"/>
    </row>
    <row r="226" spans="20:20" x14ac:dyDescent="0.2">
      <c r="T226" s="5"/>
    </row>
    <row r="227" spans="20:20" x14ac:dyDescent="0.2">
      <c r="T227" s="5"/>
    </row>
    <row r="228" spans="20:20" x14ac:dyDescent="0.2">
      <c r="T228" s="5"/>
    </row>
    <row r="229" spans="20:20" x14ac:dyDescent="0.2">
      <c r="T229" s="5"/>
    </row>
    <row r="230" spans="20:20" x14ac:dyDescent="0.2">
      <c r="T230" s="5"/>
    </row>
    <row r="231" spans="20:20" x14ac:dyDescent="0.2">
      <c r="T231" s="5"/>
    </row>
    <row r="232" spans="20:20" x14ac:dyDescent="0.2">
      <c r="T232" s="5"/>
    </row>
    <row r="233" spans="20:20" x14ac:dyDescent="0.2">
      <c r="T233" s="5"/>
    </row>
    <row r="234" spans="20:20" x14ac:dyDescent="0.2">
      <c r="T234" s="5"/>
    </row>
    <row r="235" spans="20:20" x14ac:dyDescent="0.2">
      <c r="T235" s="5"/>
    </row>
    <row r="236" spans="20:20" x14ac:dyDescent="0.2">
      <c r="T236" s="5"/>
    </row>
    <row r="237" spans="20:20" x14ac:dyDescent="0.2">
      <c r="T237" s="5"/>
    </row>
    <row r="238" spans="20:20" x14ac:dyDescent="0.2">
      <c r="T238" s="5"/>
    </row>
    <row r="239" spans="20:20" x14ac:dyDescent="0.2">
      <c r="T239" s="5"/>
    </row>
    <row r="240" spans="20:20" x14ac:dyDescent="0.2">
      <c r="T240" s="5"/>
    </row>
    <row r="241" spans="20:20" x14ac:dyDescent="0.2">
      <c r="T241" s="5"/>
    </row>
    <row r="242" spans="20:20" x14ac:dyDescent="0.2">
      <c r="T242" s="5"/>
    </row>
    <row r="243" spans="20:20" x14ac:dyDescent="0.2">
      <c r="T243" s="5"/>
    </row>
    <row r="244" spans="20:20" x14ac:dyDescent="0.2">
      <c r="T244" s="5"/>
    </row>
    <row r="245" spans="20:20" x14ac:dyDescent="0.2">
      <c r="T245" s="5"/>
    </row>
    <row r="246" spans="20:20" x14ac:dyDescent="0.2">
      <c r="T246" s="5"/>
    </row>
    <row r="247" spans="20:20" x14ac:dyDescent="0.2">
      <c r="T247" s="5"/>
    </row>
    <row r="248" spans="20:20" x14ac:dyDescent="0.2">
      <c r="T248" s="5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8"/>
  <sheetViews>
    <sheetView topLeftCell="E37" workbookViewId="0">
      <selection activeCell="F54" sqref="F54"/>
    </sheetView>
  </sheetViews>
  <sheetFormatPr baseColWidth="10" defaultRowHeight="11.25" x14ac:dyDescent="0.2"/>
  <cols>
    <col min="1" max="1" width="2.7109375" style="6" bestFit="1" customWidth="1"/>
    <col min="2" max="2" width="43.28515625" style="6" bestFit="1" customWidth="1"/>
    <col min="3" max="3" width="9.85546875" style="6" bestFit="1" customWidth="1"/>
    <col min="4" max="4" width="35.42578125" style="6" bestFit="1" customWidth="1"/>
    <col min="5" max="5" width="6.7109375" style="6" bestFit="1" customWidth="1"/>
    <col min="6" max="8" width="11.140625" style="6" bestFit="1" customWidth="1"/>
    <col min="9" max="9" width="6.7109375" style="6" customWidth="1"/>
    <col min="10" max="10" width="7.5703125" style="6" customWidth="1"/>
    <col min="11" max="11" width="5.5703125" style="133" customWidth="1"/>
    <col min="12" max="12" width="11.42578125" style="6"/>
    <col min="13" max="13" width="34.140625" style="6" customWidth="1"/>
    <col min="14" max="14" width="11.140625" style="6" bestFit="1" customWidth="1"/>
    <col min="15" max="15" width="11.5703125" style="6" bestFit="1" customWidth="1"/>
    <col min="16" max="17" width="11.140625" style="6" bestFit="1" customWidth="1"/>
    <col min="18" max="18" width="17.42578125" style="6" bestFit="1" customWidth="1"/>
    <col min="19" max="19" width="9.85546875" style="6" bestFit="1" customWidth="1"/>
    <col min="20" max="20" width="11.140625" style="6" bestFit="1" customWidth="1"/>
    <col min="21" max="21" width="9" style="6" bestFit="1" customWidth="1"/>
    <col min="22" max="16384" width="11.42578125" style="6"/>
  </cols>
  <sheetData>
    <row r="1" spans="1:25" x14ac:dyDescent="0.2">
      <c r="A1" s="1" t="s">
        <v>1</v>
      </c>
      <c r="B1" s="2" t="s">
        <v>0</v>
      </c>
      <c r="C1" s="1"/>
      <c r="D1" s="1"/>
      <c r="E1" s="1"/>
      <c r="F1" s="1"/>
      <c r="G1" s="1" t="s">
        <v>1</v>
      </c>
      <c r="H1" s="1"/>
      <c r="I1" s="1"/>
      <c r="J1" s="1"/>
      <c r="K1" s="3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</row>
    <row r="2" spans="1:25" x14ac:dyDescent="0.2">
      <c r="A2" s="1"/>
      <c r="B2" s="2" t="s">
        <v>2</v>
      </c>
      <c r="C2" s="1"/>
      <c r="D2" s="1"/>
      <c r="E2" s="1"/>
      <c r="F2" s="1"/>
      <c r="G2" s="1"/>
      <c r="H2" s="1"/>
      <c r="I2" s="1"/>
      <c r="J2" s="1"/>
      <c r="K2" s="3"/>
      <c r="L2" s="4"/>
      <c r="M2" s="7" t="s">
        <v>3</v>
      </c>
      <c r="N2" s="7"/>
      <c r="O2" s="7"/>
      <c r="P2" s="7"/>
      <c r="Q2" s="7"/>
      <c r="R2" s="7"/>
      <c r="S2" s="4"/>
      <c r="T2" s="5"/>
      <c r="U2" s="4"/>
      <c r="V2" s="4"/>
      <c r="W2" s="4"/>
      <c r="X2" s="4"/>
      <c r="Y2" s="4"/>
    </row>
    <row r="3" spans="1:25" x14ac:dyDescent="0.2">
      <c r="A3" s="152"/>
      <c r="B3" s="9">
        <v>42826</v>
      </c>
      <c r="C3" s="1"/>
      <c r="D3" s="1"/>
      <c r="E3" s="10"/>
      <c r="F3" s="11" t="s">
        <v>4</v>
      </c>
      <c r="G3" s="11" t="s">
        <v>5</v>
      </c>
      <c r="H3" s="11" t="s">
        <v>6</v>
      </c>
      <c r="I3" s="12"/>
      <c r="J3" s="1"/>
      <c r="K3" s="13"/>
      <c r="L3" s="4"/>
      <c r="M3" s="7" t="s">
        <v>7</v>
      </c>
      <c r="N3" s="7"/>
      <c r="O3" s="7"/>
      <c r="P3" s="7"/>
      <c r="Q3" s="7"/>
      <c r="R3" s="7"/>
      <c r="S3" s="4"/>
      <c r="T3" s="5"/>
      <c r="U3" s="4"/>
      <c r="V3" s="4"/>
      <c r="W3" s="4"/>
      <c r="X3" s="4"/>
      <c r="Y3" s="4"/>
    </row>
    <row r="4" spans="1:25" x14ac:dyDescent="0.2">
      <c r="A4" s="1"/>
      <c r="B4" s="1"/>
      <c r="C4" s="1"/>
      <c r="D4" s="1"/>
      <c r="E4" s="1"/>
      <c r="F4" s="1"/>
      <c r="G4" s="1"/>
      <c r="H4" s="14"/>
      <c r="I4" s="1"/>
      <c r="J4" s="1"/>
      <c r="K4" s="3"/>
      <c r="L4" s="4"/>
      <c r="M4" s="15">
        <v>42826</v>
      </c>
      <c r="N4" s="7"/>
      <c r="O4" s="7"/>
      <c r="P4" s="7"/>
      <c r="Q4" s="7"/>
      <c r="R4" s="7"/>
      <c r="S4" s="4"/>
      <c r="T4" s="5"/>
      <c r="U4" s="4"/>
      <c r="V4" s="4"/>
      <c r="W4" s="4"/>
      <c r="X4" s="4"/>
      <c r="Y4" s="4"/>
    </row>
    <row r="5" spans="1:25" x14ac:dyDescent="0.2">
      <c r="A5" s="152" t="s">
        <v>8</v>
      </c>
      <c r="B5" s="16" t="s">
        <v>9</v>
      </c>
      <c r="C5" s="17" t="s">
        <v>10</v>
      </c>
      <c r="D5" s="17" t="s">
        <v>11</v>
      </c>
      <c r="E5" s="173">
        <f>672+8-1</f>
        <v>679</v>
      </c>
      <c r="F5" s="18">
        <f>+O36-N36</f>
        <v>700673.86</v>
      </c>
      <c r="G5" s="19">
        <f>+P77</f>
        <v>69267.06</v>
      </c>
      <c r="H5" s="14"/>
      <c r="I5" s="20"/>
      <c r="J5" s="17"/>
      <c r="K5" s="21"/>
      <c r="L5" s="22"/>
      <c r="M5" s="7" t="s">
        <v>12</v>
      </c>
      <c r="N5" s="7"/>
      <c r="O5" s="7"/>
      <c r="P5" s="7"/>
      <c r="Q5" s="7"/>
      <c r="R5" s="7"/>
      <c r="S5" s="4"/>
      <c r="T5" s="5"/>
      <c r="U5" s="4"/>
      <c r="V5" s="4"/>
      <c r="W5" s="22"/>
      <c r="X5" s="22"/>
      <c r="Y5" s="22"/>
    </row>
    <row r="6" spans="1:25" x14ac:dyDescent="0.2">
      <c r="A6" s="152"/>
      <c r="B6" s="16" t="s">
        <v>9</v>
      </c>
      <c r="C6" s="17" t="s">
        <v>13</v>
      </c>
      <c r="D6" s="17" t="s">
        <v>14</v>
      </c>
      <c r="E6" s="173"/>
      <c r="F6" s="18">
        <f>+O40-N40</f>
        <v>2600</v>
      </c>
      <c r="G6" s="23">
        <f>+P81</f>
        <v>381.7299999999999</v>
      </c>
      <c r="H6" s="14"/>
      <c r="I6" s="20"/>
      <c r="J6" s="17"/>
      <c r="K6" s="21"/>
      <c r="L6" s="22"/>
      <c r="M6" s="4"/>
      <c r="N6" s="4"/>
      <c r="O6" s="4"/>
      <c r="P6" s="4"/>
      <c r="Q6" s="4"/>
      <c r="R6" s="4"/>
      <c r="S6" s="4"/>
      <c r="T6" s="5"/>
      <c r="U6" s="4"/>
      <c r="V6" s="4"/>
      <c r="W6" s="22"/>
      <c r="X6" s="22"/>
      <c r="Y6" s="22"/>
    </row>
    <row r="7" spans="1:25" x14ac:dyDescent="0.2">
      <c r="A7" s="152"/>
      <c r="B7" s="16" t="s">
        <v>9</v>
      </c>
      <c r="C7" s="17" t="s">
        <v>15</v>
      </c>
      <c r="D7" s="17" t="s">
        <v>16</v>
      </c>
      <c r="E7" s="173"/>
      <c r="F7" s="24">
        <f>+O43-N43</f>
        <v>-8.3000000000000007</v>
      </c>
      <c r="G7" s="23">
        <f>+N84-O84</f>
        <v>0</v>
      </c>
      <c r="H7" s="14"/>
      <c r="I7" s="20"/>
      <c r="J7" s="17"/>
      <c r="K7" s="21"/>
      <c r="L7" s="22"/>
      <c r="M7" s="4"/>
      <c r="N7" s="25" t="s">
        <v>17</v>
      </c>
      <c r="O7" s="25" t="s">
        <v>18</v>
      </c>
      <c r="P7" s="25" t="s">
        <v>19</v>
      </c>
      <c r="Q7" s="25" t="s">
        <v>20</v>
      </c>
      <c r="R7" s="25" t="s">
        <v>21</v>
      </c>
      <c r="S7" s="25" t="s">
        <v>22</v>
      </c>
      <c r="T7" s="25" t="s">
        <v>23</v>
      </c>
      <c r="U7" s="25" t="s">
        <v>24</v>
      </c>
      <c r="V7" s="26"/>
      <c r="W7" s="25"/>
      <c r="X7" s="22"/>
      <c r="Y7" s="22"/>
    </row>
    <row r="8" spans="1:25" x14ac:dyDescent="0.2">
      <c r="A8" s="152"/>
      <c r="B8" s="16" t="s">
        <v>9</v>
      </c>
      <c r="C8" s="17" t="s">
        <v>25</v>
      </c>
      <c r="D8" s="17" t="s">
        <v>26</v>
      </c>
      <c r="E8" s="173"/>
      <c r="F8" s="24">
        <v>0</v>
      </c>
      <c r="G8" s="23">
        <f>+P110</f>
        <v>35217.07</v>
      </c>
      <c r="H8" s="14"/>
      <c r="I8" s="20"/>
      <c r="J8" s="17"/>
      <c r="K8" s="21"/>
      <c r="L8" s="22"/>
      <c r="M8" s="4"/>
      <c r="N8" s="4"/>
      <c r="O8" s="4"/>
      <c r="P8" s="4"/>
      <c r="Q8" s="4"/>
      <c r="R8" s="4"/>
      <c r="S8" s="4"/>
      <c r="T8" s="4"/>
      <c r="U8" s="4"/>
      <c r="V8" s="5"/>
      <c r="W8" s="4"/>
      <c r="X8" s="22"/>
      <c r="Y8" s="22"/>
    </row>
    <row r="9" spans="1:25" x14ac:dyDescent="0.2">
      <c r="A9" s="152" t="s">
        <v>27</v>
      </c>
      <c r="B9" s="27" t="s">
        <v>28</v>
      </c>
      <c r="C9" s="17" t="s">
        <v>29</v>
      </c>
      <c r="D9" s="17" t="s">
        <v>30</v>
      </c>
      <c r="E9" s="153">
        <v>148</v>
      </c>
      <c r="F9" s="18">
        <f>+O50-N50</f>
        <v>28110.600000000002</v>
      </c>
      <c r="G9" s="23">
        <f>+P90</f>
        <v>4069.2799999999997</v>
      </c>
      <c r="H9" s="14"/>
      <c r="I9" s="20"/>
      <c r="J9" s="17"/>
      <c r="K9" s="21"/>
      <c r="L9" s="22"/>
      <c r="M9" s="22"/>
      <c r="N9" s="29"/>
      <c r="O9" s="30"/>
      <c r="P9" s="31"/>
      <c r="Q9" s="4"/>
      <c r="R9" s="4"/>
      <c r="S9" s="4"/>
      <c r="T9" s="4"/>
      <c r="U9" s="4"/>
      <c r="V9" s="5"/>
      <c r="W9" s="4"/>
      <c r="X9" s="22"/>
      <c r="Y9" s="22"/>
    </row>
    <row r="10" spans="1:25" x14ac:dyDescent="0.2">
      <c r="A10" s="152" t="s">
        <v>31</v>
      </c>
      <c r="B10" s="16" t="s">
        <v>32</v>
      </c>
      <c r="C10" s="17" t="s">
        <v>33</v>
      </c>
      <c r="D10" s="17" t="s">
        <v>34</v>
      </c>
      <c r="E10" s="153">
        <v>77</v>
      </c>
      <c r="F10" s="18">
        <f>+O55-N55</f>
        <v>24480</v>
      </c>
      <c r="G10" s="23">
        <f>+P95</f>
        <v>23323.63</v>
      </c>
      <c r="H10" s="14"/>
      <c r="I10" s="20"/>
      <c r="J10" s="17"/>
      <c r="K10" s="21"/>
      <c r="L10" s="4">
        <v>218</v>
      </c>
      <c r="M10" s="4" t="s">
        <v>35</v>
      </c>
      <c r="N10" s="32">
        <v>28110.6</v>
      </c>
      <c r="O10" s="33">
        <v>193848.76</v>
      </c>
      <c r="P10" s="32"/>
      <c r="Q10" s="32">
        <v>184.49</v>
      </c>
      <c r="R10" s="34">
        <f>+SUM(N10:Q10)</f>
        <v>222143.85</v>
      </c>
      <c r="S10" s="34">
        <f>+R10*0.16</f>
        <v>35543.016000000003</v>
      </c>
      <c r="T10" s="34">
        <f t="shared" ref="T10:T16" si="0">+R10+S10</f>
        <v>257686.86600000001</v>
      </c>
      <c r="U10" s="32">
        <v>243.6</v>
      </c>
      <c r="V10" s="4"/>
      <c r="W10" s="22"/>
      <c r="X10" s="22"/>
      <c r="Y10" s="22"/>
    </row>
    <row r="11" spans="1:25" x14ac:dyDescent="0.2">
      <c r="A11" s="152" t="s">
        <v>36</v>
      </c>
      <c r="B11" s="16" t="s">
        <v>37</v>
      </c>
      <c r="C11" s="17" t="s">
        <v>38</v>
      </c>
      <c r="D11" s="17" t="s">
        <v>39</v>
      </c>
      <c r="E11" s="153">
        <v>31</v>
      </c>
      <c r="F11" s="18">
        <f>+O60-N60</f>
        <v>84525</v>
      </c>
      <c r="G11" s="19">
        <f>+P100</f>
        <v>32578.590000000004</v>
      </c>
      <c r="H11" s="14"/>
      <c r="I11" s="20"/>
      <c r="J11" s="17"/>
      <c r="K11" s="21"/>
      <c r="L11" s="4">
        <v>16</v>
      </c>
      <c r="M11" s="4" t="s">
        <v>40</v>
      </c>
      <c r="N11" s="32">
        <v>1680.01</v>
      </c>
      <c r="O11" s="32">
        <v>494702.23</v>
      </c>
      <c r="P11" s="32">
        <v>102845.23</v>
      </c>
      <c r="Q11" s="32">
        <v>-409.97</v>
      </c>
      <c r="R11" s="34">
        <f t="shared" ref="R11:R16" si="1">+SUM(N11:Q11)</f>
        <v>598817.5</v>
      </c>
      <c r="S11" s="34">
        <f t="shared" ref="S11:S16" si="2">+R11*0.16</f>
        <v>95810.8</v>
      </c>
      <c r="T11" s="34">
        <f t="shared" si="0"/>
        <v>694628.3</v>
      </c>
      <c r="U11" s="32">
        <v>30</v>
      </c>
      <c r="V11" s="4"/>
      <c r="W11" s="22"/>
      <c r="X11" s="22"/>
      <c r="Y11" s="22"/>
    </row>
    <row r="12" spans="1:25" x14ac:dyDescent="0.2">
      <c r="A12" s="172"/>
      <c r="B12" s="36" t="s">
        <v>41</v>
      </c>
      <c r="C12" s="1" t="s">
        <v>42</v>
      </c>
      <c r="D12" s="1" t="s">
        <v>43</v>
      </c>
      <c r="E12" s="173">
        <v>12</v>
      </c>
      <c r="F12" s="37">
        <f>+O42-N42</f>
        <v>13974.01</v>
      </c>
      <c r="G12" s="19">
        <f>+P83</f>
        <v>6760</v>
      </c>
      <c r="H12" s="14"/>
      <c r="I12" s="20"/>
      <c r="J12" s="17"/>
      <c r="K12" s="21"/>
      <c r="L12" s="4">
        <v>62</v>
      </c>
      <c r="M12" s="4" t="s">
        <v>44</v>
      </c>
      <c r="N12" s="32">
        <v>24480</v>
      </c>
      <c r="O12" s="32">
        <v>127770.7</v>
      </c>
      <c r="P12" s="32">
        <v>12731</v>
      </c>
      <c r="Q12" s="32"/>
      <c r="R12" s="34">
        <f t="shared" si="1"/>
        <v>164981.70000000001</v>
      </c>
      <c r="S12" s="34">
        <f t="shared" si="2"/>
        <v>26397.072000000004</v>
      </c>
      <c r="T12" s="34">
        <f t="shared" si="0"/>
        <v>191378.77200000003</v>
      </c>
      <c r="U12" s="32">
        <v>327.5</v>
      </c>
      <c r="V12" s="4"/>
      <c r="W12" s="22"/>
      <c r="X12" s="22"/>
      <c r="Y12" s="22"/>
    </row>
    <row r="13" spans="1:25" x14ac:dyDescent="0.2">
      <c r="A13" s="172"/>
      <c r="B13" s="16" t="s">
        <v>45</v>
      </c>
      <c r="C13" s="17" t="s">
        <v>46</v>
      </c>
      <c r="D13" s="17" t="s">
        <v>47</v>
      </c>
      <c r="E13" s="173"/>
      <c r="F13" s="37">
        <f>+O57-N57</f>
        <v>12731</v>
      </c>
      <c r="G13" s="19">
        <f>+P97</f>
        <v>11600</v>
      </c>
      <c r="H13" s="14"/>
      <c r="I13" s="20"/>
      <c r="J13" s="17"/>
      <c r="K13" s="21"/>
      <c r="L13" s="4">
        <v>74</v>
      </c>
      <c r="M13" s="4" t="s">
        <v>48</v>
      </c>
      <c r="N13" s="32">
        <v>84525</v>
      </c>
      <c r="O13" s="32">
        <v>36172.050000000003</v>
      </c>
      <c r="P13" s="32">
        <v>2970</v>
      </c>
      <c r="Q13" s="32"/>
      <c r="R13" s="34">
        <f t="shared" si="1"/>
        <v>123667.05</v>
      </c>
      <c r="S13" s="34">
        <f t="shared" si="2"/>
        <v>19786.727999999999</v>
      </c>
      <c r="T13" s="34">
        <f t="shared" si="0"/>
        <v>143453.77799999999</v>
      </c>
      <c r="U13" s="32">
        <v>1127</v>
      </c>
      <c r="V13" s="4"/>
      <c r="W13" s="22"/>
      <c r="X13" s="22"/>
      <c r="Y13" s="22"/>
    </row>
    <row r="14" spans="1:25" x14ac:dyDescent="0.2">
      <c r="A14" s="172"/>
      <c r="B14" s="16" t="s">
        <v>41</v>
      </c>
      <c r="C14" s="17" t="s">
        <v>49</v>
      </c>
      <c r="D14" s="17" t="s">
        <v>50</v>
      </c>
      <c r="E14" s="173"/>
      <c r="F14" s="37">
        <f>+O52-N52</f>
        <v>0</v>
      </c>
      <c r="G14" s="19">
        <f>+P92</f>
        <v>0</v>
      </c>
      <c r="H14" s="14"/>
      <c r="I14" s="20"/>
      <c r="J14" s="17"/>
      <c r="K14" s="21"/>
      <c r="L14" s="22"/>
      <c r="M14" s="22" t="s">
        <v>51</v>
      </c>
      <c r="N14" s="22"/>
      <c r="O14" s="22"/>
      <c r="P14" s="22"/>
      <c r="Q14" s="22"/>
      <c r="R14" s="34">
        <f t="shared" si="1"/>
        <v>0</v>
      </c>
      <c r="S14" s="34">
        <f t="shared" si="2"/>
        <v>0</v>
      </c>
      <c r="T14" s="34">
        <f t="shared" si="0"/>
        <v>0</v>
      </c>
      <c r="U14" s="32"/>
      <c r="V14" s="4"/>
      <c r="W14" s="22"/>
      <c r="X14" s="22"/>
      <c r="Y14" s="22"/>
    </row>
    <row r="15" spans="1:25" x14ac:dyDescent="0.2">
      <c r="A15" s="152"/>
      <c r="B15" s="36"/>
      <c r="C15" s="38"/>
      <c r="D15" s="1"/>
      <c r="E15" s="39">
        <f>+E12+E11+E10+E9+E5</f>
        <v>947</v>
      </c>
      <c r="F15" s="40">
        <f>SUM(F5:F14)</f>
        <v>867086.16999999993</v>
      </c>
      <c r="G15" s="40">
        <f>SUM(G5:G14)</f>
        <v>183197.36</v>
      </c>
      <c r="H15" s="14">
        <f>+F15-G15</f>
        <v>683888.80999999994</v>
      </c>
      <c r="I15" s="20"/>
      <c r="J15" s="1"/>
      <c r="K15" s="21"/>
      <c r="L15" s="22">
        <v>423</v>
      </c>
      <c r="M15" s="4" t="s">
        <v>52</v>
      </c>
      <c r="N15" s="32">
        <v>636331.41</v>
      </c>
      <c r="O15" s="32">
        <v>521043.92</v>
      </c>
      <c r="P15" s="32">
        <v>5000</v>
      </c>
      <c r="Q15" s="32">
        <v>3195.7</v>
      </c>
      <c r="R15" s="34">
        <f t="shared" si="1"/>
        <v>1165571.03</v>
      </c>
      <c r="S15" s="34">
        <f t="shared" si="2"/>
        <v>186491.36480000001</v>
      </c>
      <c r="T15" s="34">
        <f t="shared" si="0"/>
        <v>1352062.3948000001</v>
      </c>
      <c r="U15" s="32">
        <v>1640.02</v>
      </c>
      <c r="V15" s="4"/>
      <c r="W15" s="22"/>
      <c r="X15" s="22"/>
      <c r="Y15" s="22"/>
    </row>
    <row r="16" spans="1:25" x14ac:dyDescent="0.2">
      <c r="A16" s="1"/>
      <c r="B16" s="41"/>
      <c r="C16" s="38"/>
      <c r="D16" s="1"/>
      <c r="E16" s="1"/>
      <c r="F16" s="14"/>
      <c r="G16" s="14"/>
      <c r="H16" s="14"/>
      <c r="I16" s="1"/>
      <c r="J16" s="1"/>
      <c r="K16" s="3"/>
      <c r="L16" s="22">
        <v>62</v>
      </c>
      <c r="M16" s="4" t="s">
        <v>53</v>
      </c>
      <c r="N16" s="32">
        <v>66942.44</v>
      </c>
      <c r="O16" s="32">
        <v>110555.6</v>
      </c>
      <c r="P16" s="32">
        <v>6067.24</v>
      </c>
      <c r="Q16" s="32">
        <v>91.5</v>
      </c>
      <c r="R16" s="34">
        <f t="shared" si="1"/>
        <v>183656.78</v>
      </c>
      <c r="S16" s="34">
        <f t="shared" si="2"/>
        <v>29385.084800000001</v>
      </c>
      <c r="T16" s="34">
        <f t="shared" si="0"/>
        <v>213041.86480000001</v>
      </c>
      <c r="U16" s="32">
        <v>262.39999999999998</v>
      </c>
      <c r="V16" s="4"/>
      <c r="W16" s="22"/>
      <c r="X16" s="22"/>
      <c r="Y16" s="22"/>
    </row>
    <row r="17" spans="1:25" x14ac:dyDescent="0.2">
      <c r="A17" s="172"/>
      <c r="B17" s="42" t="s">
        <v>41</v>
      </c>
      <c r="C17" s="38" t="s">
        <v>54</v>
      </c>
      <c r="D17" s="1" t="s">
        <v>55</v>
      </c>
      <c r="E17" s="173">
        <v>38</v>
      </c>
      <c r="F17" s="18">
        <f>+P38+P48+P53</f>
        <v>3070.0199999999995</v>
      </c>
      <c r="G17" s="19">
        <f>+P86</f>
        <v>909.49</v>
      </c>
      <c r="H17" s="14"/>
      <c r="I17" s="1"/>
      <c r="J17" s="1"/>
      <c r="K17" s="3"/>
      <c r="L17" s="4"/>
      <c r="M17" s="4"/>
      <c r="N17" s="32"/>
      <c r="O17" s="32"/>
      <c r="P17" s="32"/>
      <c r="Q17" s="32"/>
      <c r="R17" s="32"/>
      <c r="S17" s="32"/>
      <c r="T17" s="32">
        <v>0</v>
      </c>
      <c r="U17" s="43"/>
      <c r="V17" s="5"/>
      <c r="W17" s="4"/>
      <c r="X17" s="22"/>
      <c r="Y17" s="4"/>
    </row>
    <row r="18" spans="1:25" x14ac:dyDescent="0.2">
      <c r="A18" s="172"/>
      <c r="B18" s="42" t="s">
        <v>41</v>
      </c>
      <c r="C18" s="1" t="s">
        <v>56</v>
      </c>
      <c r="D18" s="1" t="s">
        <v>57</v>
      </c>
      <c r="E18" s="173"/>
      <c r="F18" s="37">
        <f>+P47</f>
        <v>126198.94</v>
      </c>
      <c r="G18" s="19">
        <f>+P88</f>
        <v>69117.25</v>
      </c>
      <c r="H18" s="14"/>
      <c r="I18" s="1"/>
      <c r="J18" s="1"/>
      <c r="K18" s="3"/>
      <c r="L18" s="44">
        <f>SUM(L10:L16)</f>
        <v>855</v>
      </c>
      <c r="M18" s="4" t="s">
        <v>58</v>
      </c>
      <c r="N18" s="45">
        <f>SUM(N10:N17)</f>
        <v>842069.46</v>
      </c>
      <c r="O18" s="46">
        <f t="shared" ref="O18:U18" si="3">SUM(O10:O17)</f>
        <v>1484093.26</v>
      </c>
      <c r="P18" s="47">
        <f>SUM(P10:P17)</f>
        <v>129613.47</v>
      </c>
      <c r="Q18" s="45">
        <f t="shared" si="3"/>
        <v>3061.72</v>
      </c>
      <c r="R18" s="48">
        <f t="shared" si="3"/>
        <v>2458837.9099999997</v>
      </c>
      <c r="S18" s="48">
        <f t="shared" si="3"/>
        <v>393414.06560000003</v>
      </c>
      <c r="T18" s="48">
        <f t="shared" si="3"/>
        <v>2852251.9756</v>
      </c>
      <c r="U18" s="49">
        <f t="shared" si="3"/>
        <v>3630.52</v>
      </c>
      <c r="V18" s="4"/>
      <c r="W18" s="4"/>
      <c r="X18" s="4"/>
      <c r="Y18" s="4"/>
    </row>
    <row r="19" spans="1:25" x14ac:dyDescent="0.2">
      <c r="A19" s="152"/>
      <c r="B19" s="42"/>
      <c r="C19" s="38"/>
      <c r="D19" s="1"/>
      <c r="E19" s="39"/>
      <c r="F19" s="40">
        <f>SUM(F17:F18)</f>
        <v>129268.96</v>
      </c>
      <c r="G19" s="40">
        <f>SUM(G17:G18)</f>
        <v>70026.740000000005</v>
      </c>
      <c r="H19" s="14">
        <f>+F19-G19</f>
        <v>59242.22</v>
      </c>
      <c r="I19" s="1"/>
      <c r="J19" s="1"/>
      <c r="K19" s="3"/>
      <c r="L19" s="4"/>
      <c r="M19" s="4"/>
      <c r="N19" s="32"/>
      <c r="O19" s="32"/>
      <c r="P19" s="32"/>
      <c r="Q19" s="32"/>
      <c r="R19" s="32"/>
      <c r="S19" s="32"/>
      <c r="T19" s="5"/>
      <c r="U19" s="4"/>
      <c r="V19" s="4"/>
      <c r="W19" s="4"/>
      <c r="X19" s="4"/>
      <c r="Y19" s="4"/>
    </row>
    <row r="20" spans="1:25" x14ac:dyDescent="0.2">
      <c r="A20" s="1"/>
      <c r="B20" s="41"/>
      <c r="C20" s="38"/>
      <c r="D20" s="1"/>
      <c r="E20" s="1"/>
      <c r="F20" s="14"/>
      <c r="G20" s="19"/>
      <c r="H20" s="14"/>
      <c r="I20" s="1"/>
      <c r="J20" s="1"/>
      <c r="K20" s="3"/>
      <c r="L20" s="4"/>
      <c r="M20" s="4"/>
      <c r="N20" s="4"/>
      <c r="O20" s="4"/>
      <c r="P20" s="4"/>
      <c r="Q20" s="4"/>
      <c r="R20" s="4"/>
      <c r="S20" s="4"/>
      <c r="T20" s="5"/>
      <c r="U20" s="4"/>
      <c r="V20" s="4"/>
      <c r="W20" s="4"/>
      <c r="X20" s="4"/>
      <c r="Y20" s="4"/>
    </row>
    <row r="21" spans="1:25" x14ac:dyDescent="0.2">
      <c r="A21" s="172" t="s">
        <v>59</v>
      </c>
      <c r="B21" s="50" t="s">
        <v>60</v>
      </c>
      <c r="C21" s="1" t="s">
        <v>61</v>
      </c>
      <c r="D21" s="1" t="s">
        <v>62</v>
      </c>
      <c r="E21" s="173">
        <f>629+8</f>
        <v>637</v>
      </c>
      <c r="F21" s="51">
        <f>+P37</f>
        <v>627402.53</v>
      </c>
      <c r="G21" s="19">
        <f>+P78</f>
        <v>394840.2</v>
      </c>
      <c r="H21" s="14"/>
      <c r="I21" s="1"/>
      <c r="J21" s="1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">
      <c r="A22" s="172"/>
      <c r="B22" s="50" t="s">
        <v>60</v>
      </c>
      <c r="C22" s="1" t="s">
        <v>63</v>
      </c>
      <c r="D22" s="1" t="s">
        <v>64</v>
      </c>
      <c r="E22" s="173"/>
      <c r="F22" s="51">
        <f>+P41</f>
        <v>4790.22</v>
      </c>
      <c r="G22" s="19">
        <f>+P82</f>
        <v>2830.75</v>
      </c>
      <c r="H22" s="14"/>
      <c r="I22" s="1"/>
      <c r="J22" s="1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2"/>
      <c r="X22" s="4"/>
      <c r="Y22" s="4"/>
    </row>
    <row r="23" spans="1:25" x14ac:dyDescent="0.2">
      <c r="A23" s="152" t="s">
        <v>65</v>
      </c>
      <c r="B23" s="50" t="s">
        <v>66</v>
      </c>
      <c r="C23" s="1" t="s">
        <v>67</v>
      </c>
      <c r="D23" s="1" t="s">
        <v>68</v>
      </c>
      <c r="E23" s="153">
        <v>62</v>
      </c>
      <c r="F23" s="51">
        <f>+O51-N51</f>
        <v>193848.76</v>
      </c>
      <c r="G23" s="19">
        <f>+P91</f>
        <v>156530.18</v>
      </c>
      <c r="H23" s="14"/>
      <c r="I23" s="1"/>
      <c r="J23" s="1"/>
      <c r="K23" s="3"/>
      <c r="L23" s="52"/>
      <c r="M23" s="52"/>
      <c r="N23" s="32"/>
      <c r="O23" s="53"/>
      <c r="P23" s="53"/>
      <c r="Q23" s="32"/>
      <c r="R23" s="54" t="s">
        <v>69</v>
      </c>
      <c r="S23" s="4"/>
      <c r="T23" s="55">
        <f>+P36+P40+P45+P50+P55+P60+P68+P38</f>
        <v>845364.96</v>
      </c>
      <c r="U23" s="56">
        <f>+N18-T23</f>
        <v>-3295.5</v>
      </c>
      <c r="V23" s="57"/>
      <c r="W23" s="52"/>
      <c r="X23" s="4"/>
      <c r="Y23" s="4"/>
    </row>
    <row r="24" spans="1:25" x14ac:dyDescent="0.2">
      <c r="A24" s="172" t="s">
        <v>70</v>
      </c>
      <c r="B24" s="50" t="s">
        <v>71</v>
      </c>
      <c r="C24" s="1" t="s">
        <v>72</v>
      </c>
      <c r="D24" s="1" t="s">
        <v>73</v>
      </c>
      <c r="E24" s="153">
        <v>44</v>
      </c>
      <c r="F24" s="51">
        <f>+O56-N56</f>
        <v>127770.7</v>
      </c>
      <c r="G24" s="19">
        <f>+P96</f>
        <v>115783.42</v>
      </c>
      <c r="H24" s="14"/>
      <c r="I24" s="1"/>
      <c r="J24" s="1"/>
      <c r="K24" s="3"/>
      <c r="L24" s="54"/>
      <c r="M24" s="58"/>
      <c r="N24" s="54"/>
      <c r="O24" s="54"/>
      <c r="P24" s="54"/>
      <c r="Q24" s="52"/>
      <c r="R24" s="54" t="s">
        <v>74</v>
      </c>
      <c r="S24" s="4"/>
      <c r="T24" s="59">
        <f>+P37+P41+P46+P51+P56+P61+P65-P68</f>
        <v>1484093.26</v>
      </c>
      <c r="U24" s="56">
        <f>+O18-T24</f>
        <v>0</v>
      </c>
      <c r="V24" s="52"/>
      <c r="W24" s="52"/>
      <c r="X24" s="4"/>
      <c r="Y24" s="4"/>
    </row>
    <row r="25" spans="1:25" x14ac:dyDescent="0.2">
      <c r="A25" s="172"/>
      <c r="B25" s="50" t="s">
        <v>71</v>
      </c>
      <c r="C25" s="1" t="s">
        <v>75</v>
      </c>
      <c r="D25" s="1" t="s">
        <v>76</v>
      </c>
      <c r="E25" s="153">
        <v>5</v>
      </c>
      <c r="F25" s="14">
        <f>+O61-N61</f>
        <v>36172.050000000003</v>
      </c>
      <c r="G25" s="19">
        <f>P101</f>
        <v>32883.599999999999</v>
      </c>
      <c r="H25" s="14"/>
      <c r="I25" s="1"/>
      <c r="J25" s="1"/>
      <c r="K25" s="3"/>
      <c r="L25" s="4"/>
      <c r="M25" s="4"/>
      <c r="N25" s="4"/>
      <c r="O25" s="4"/>
      <c r="P25" s="4"/>
      <c r="Q25" s="4"/>
      <c r="R25" s="54" t="s">
        <v>77</v>
      </c>
      <c r="S25" s="4"/>
      <c r="T25" s="60">
        <f>+P42+P47+P52+P57+P66+P62</f>
        <v>155873.95000000001</v>
      </c>
      <c r="U25" s="61">
        <f>+P18-T25</f>
        <v>-26260.48000000001</v>
      </c>
      <c r="V25" s="52"/>
      <c r="W25" s="52"/>
      <c r="X25" s="4"/>
      <c r="Y25" s="4"/>
    </row>
    <row r="26" spans="1:25" x14ac:dyDescent="0.2">
      <c r="A26" s="152" t="s">
        <v>78</v>
      </c>
      <c r="B26" s="50" t="s">
        <v>60</v>
      </c>
      <c r="C26" s="1" t="s">
        <v>79</v>
      </c>
      <c r="D26" s="1" t="s">
        <v>80</v>
      </c>
      <c r="E26" s="153">
        <v>23</v>
      </c>
      <c r="F26" s="51">
        <f>+P46</f>
        <v>494109</v>
      </c>
      <c r="G26" s="19">
        <f>+P87</f>
        <v>242462.08000000002</v>
      </c>
      <c r="H26" s="14"/>
      <c r="I26" s="1"/>
      <c r="J26" s="1"/>
      <c r="K26" s="3"/>
      <c r="L26" s="4"/>
      <c r="M26" s="4"/>
      <c r="N26" s="4"/>
      <c r="O26" s="4"/>
      <c r="P26" s="4"/>
      <c r="Q26" s="4"/>
      <c r="R26" s="54" t="s">
        <v>81</v>
      </c>
      <c r="S26" s="4"/>
      <c r="T26" s="55">
        <f>+P38+P43+P48+P53+P58</f>
        <v>3061.7199999999993</v>
      </c>
      <c r="U26" s="61">
        <f>+Q18-T26</f>
        <v>0</v>
      </c>
      <c r="V26" s="4"/>
      <c r="W26" s="4"/>
      <c r="X26" s="4"/>
      <c r="Y26" s="4"/>
    </row>
    <row r="27" spans="1:25" x14ac:dyDescent="0.2">
      <c r="A27" s="62"/>
      <c r="B27" s="63"/>
      <c r="C27" s="64"/>
      <c r="D27" s="63"/>
      <c r="E27" s="65">
        <f>SUM(E21:E26)</f>
        <v>771</v>
      </c>
      <c r="F27" s="66">
        <f>SUM(F21:F26)</f>
        <v>1484093.26</v>
      </c>
      <c r="G27" s="66">
        <f>SUM(G21:G26)</f>
        <v>945330.23</v>
      </c>
      <c r="H27" s="66">
        <f>+F27-G27</f>
        <v>538763.03</v>
      </c>
      <c r="I27" s="1"/>
      <c r="J27" s="1"/>
      <c r="K27" s="3"/>
      <c r="L27" s="4"/>
      <c r="M27" s="4"/>
      <c r="N27" s="4"/>
      <c r="O27" s="4"/>
      <c r="P27" s="4"/>
      <c r="Q27" s="4"/>
      <c r="R27" s="54"/>
      <c r="S27" s="4"/>
      <c r="V27" s="4"/>
      <c r="W27" s="4"/>
      <c r="X27" s="4"/>
      <c r="Y27" s="4"/>
    </row>
    <row r="28" spans="1:25" ht="12" thickBot="1" x14ac:dyDescent="0.25">
      <c r="A28" s="62"/>
      <c r="B28" s="63"/>
      <c r="C28" s="64"/>
      <c r="D28" s="63"/>
      <c r="E28" s="65"/>
      <c r="F28" s="66"/>
      <c r="G28" s="67"/>
      <c r="H28" s="66"/>
      <c r="I28" s="1"/>
      <c r="J28" s="67"/>
      <c r="K28" s="3"/>
      <c r="L28" s="4"/>
      <c r="M28" s="4"/>
      <c r="N28" s="4"/>
      <c r="O28" s="4"/>
      <c r="P28" s="4"/>
      <c r="Q28" s="4"/>
      <c r="R28" s="4"/>
      <c r="S28" s="4"/>
      <c r="T28" s="68">
        <f>SUM(T23:T27)</f>
        <v>2488393.89</v>
      </c>
      <c r="U28" s="56">
        <f>+T28-R18</f>
        <v>29555.980000000447</v>
      </c>
      <c r="V28" s="4"/>
      <c r="W28" s="4"/>
      <c r="X28" s="4"/>
      <c r="Y28" s="4"/>
    </row>
    <row r="29" spans="1:25" ht="12" thickTop="1" x14ac:dyDescent="0.2">
      <c r="A29" s="1"/>
      <c r="B29" s="69" t="s">
        <v>82</v>
      </c>
      <c r="C29" s="69"/>
      <c r="D29" s="69"/>
      <c r="E29" s="70">
        <f>+E15+E19+E27</f>
        <v>1718</v>
      </c>
      <c r="F29" s="71">
        <f>+F15+F19+F27</f>
        <v>2480448.3899999997</v>
      </c>
      <c r="G29" s="72">
        <f>+G15+G19+G27</f>
        <v>1198554.33</v>
      </c>
      <c r="H29" s="72">
        <f>+H15+H19+H27</f>
        <v>1281894.06</v>
      </c>
      <c r="I29" s="73"/>
      <c r="J29" s="1"/>
      <c r="K29" s="3"/>
      <c r="L29" s="54" t="s">
        <v>83</v>
      </c>
      <c r="M29" s="58"/>
      <c r="N29" s="54"/>
      <c r="O29" s="54"/>
      <c r="P29" s="54"/>
      <c r="Q29" s="52"/>
      <c r="R29" s="4"/>
      <c r="S29" s="4"/>
      <c r="T29" s="56">
        <f>+T28-P70</f>
        <v>3295.5000000004657</v>
      </c>
      <c r="V29" s="4"/>
      <c r="W29" s="4"/>
      <c r="X29" s="4"/>
      <c r="Y29" s="4"/>
    </row>
    <row r="30" spans="1:25" x14ac:dyDescent="0.2">
      <c r="A30" s="62"/>
      <c r="B30" s="63"/>
      <c r="C30" s="64"/>
      <c r="D30" s="63"/>
      <c r="E30" s="65"/>
      <c r="F30" s="67"/>
      <c r="G30" s="67"/>
      <c r="H30" s="66"/>
      <c r="I30" s="20"/>
      <c r="J30" s="67"/>
      <c r="K30" s="74"/>
      <c r="L30" s="54" t="s">
        <v>84</v>
      </c>
      <c r="M30" s="58"/>
      <c r="N30" s="54"/>
      <c r="O30" s="54"/>
      <c r="P30" s="54"/>
      <c r="Q30" s="52"/>
      <c r="R30" s="52"/>
      <c r="S30" s="52"/>
      <c r="T30" s="75"/>
      <c r="U30" s="75"/>
      <c r="V30" s="4"/>
      <c r="W30" s="4"/>
      <c r="X30" s="4"/>
      <c r="Y30" s="4"/>
    </row>
    <row r="31" spans="1:25" x14ac:dyDescent="0.2">
      <c r="A31" s="152" t="s">
        <v>85</v>
      </c>
      <c r="B31" s="50" t="s">
        <v>86</v>
      </c>
      <c r="C31" s="1" t="s">
        <v>87</v>
      </c>
      <c r="D31" s="1" t="s">
        <v>88</v>
      </c>
      <c r="E31" s="10">
        <v>216</v>
      </c>
      <c r="F31" s="76">
        <f>366150.72-37770.33</f>
        <v>328380.38999999996</v>
      </c>
      <c r="G31" s="76">
        <f>230234.8-28212.32</f>
        <v>202022.47999999998</v>
      </c>
      <c r="H31" s="14"/>
      <c r="I31" s="20"/>
      <c r="J31" s="77"/>
      <c r="K31" s="74"/>
      <c r="L31" s="54"/>
      <c r="M31" s="52"/>
      <c r="N31" s="78"/>
      <c r="O31" s="79"/>
      <c r="P31" s="80"/>
      <c r="Q31" s="52"/>
      <c r="R31" s="75"/>
      <c r="S31" s="75"/>
      <c r="T31" s="75"/>
      <c r="U31" s="4"/>
      <c r="V31" s="75"/>
      <c r="W31" s="75"/>
      <c r="X31" s="75"/>
      <c r="Y31" s="75"/>
    </row>
    <row r="32" spans="1:25" x14ac:dyDescent="0.2">
      <c r="A32" s="1"/>
      <c r="B32" s="81"/>
      <c r="C32" s="82"/>
      <c r="D32" s="81"/>
      <c r="E32" s="83"/>
      <c r="F32" s="66">
        <f>SUM(F31:F31)</f>
        <v>328380.38999999996</v>
      </c>
      <c r="G32" s="66">
        <f>SUM(G31:G31)</f>
        <v>202022.47999999998</v>
      </c>
      <c r="H32" s="84">
        <f>+F32-G32</f>
        <v>126357.90999999997</v>
      </c>
      <c r="I32" s="1"/>
      <c r="J32" s="81"/>
      <c r="K32" s="3"/>
      <c r="L32" s="54"/>
      <c r="M32" s="4"/>
      <c r="N32" s="4"/>
      <c r="O32" s="4"/>
      <c r="P32" s="52"/>
      <c r="Q32" s="52"/>
      <c r="R32" s="75"/>
      <c r="S32" s="75"/>
      <c r="T32" s="75"/>
      <c r="U32" s="75"/>
      <c r="V32" s="75"/>
      <c r="W32" s="75"/>
      <c r="X32" s="75"/>
      <c r="Y32" s="75"/>
    </row>
    <row r="33" spans="1:25" x14ac:dyDescent="0.2">
      <c r="A33" s="152"/>
      <c r="B33" s="1"/>
      <c r="C33" s="1"/>
      <c r="D33" s="1"/>
      <c r="E33" s="10"/>
      <c r="F33" s="76"/>
      <c r="G33" s="76"/>
      <c r="H33" s="14"/>
      <c r="I33" s="20"/>
      <c r="J33" s="1"/>
      <c r="K33" s="74"/>
      <c r="L33" s="85"/>
      <c r="M33" s="86"/>
      <c r="N33" s="87" t="s">
        <v>89</v>
      </c>
      <c r="O33" s="88" t="s">
        <v>90</v>
      </c>
      <c r="P33" s="88" t="s">
        <v>91</v>
      </c>
      <c r="Q33" s="89"/>
      <c r="R33" s="75"/>
      <c r="S33" s="75"/>
      <c r="T33" s="75"/>
      <c r="U33" s="4"/>
      <c r="V33" s="4"/>
      <c r="W33" s="4"/>
      <c r="X33" s="75"/>
      <c r="Y33" s="75"/>
    </row>
    <row r="34" spans="1:25" x14ac:dyDescent="0.2">
      <c r="A34" s="1"/>
      <c r="B34" s="90" t="s">
        <v>92</v>
      </c>
      <c r="C34" s="50"/>
      <c r="D34" s="50"/>
      <c r="E34" s="91"/>
      <c r="F34" s="40">
        <f>SUM(F32,F27)</f>
        <v>1812473.65</v>
      </c>
      <c r="G34" s="40">
        <f>SUM(G32,G27)</f>
        <v>1147352.71</v>
      </c>
      <c r="H34" s="40">
        <f>SUM(H32,H27,H57)</f>
        <v>665120.93999999994</v>
      </c>
      <c r="I34" s="1"/>
      <c r="J34" s="1"/>
      <c r="K34" s="92"/>
      <c r="L34" s="85">
        <v>483</v>
      </c>
      <c r="M34" s="58" t="s">
        <v>93</v>
      </c>
      <c r="N34" s="32"/>
      <c r="O34" s="93"/>
      <c r="P34" s="75"/>
      <c r="Q34" s="75"/>
      <c r="R34" s="75"/>
      <c r="S34" s="75"/>
      <c r="T34" s="4"/>
      <c r="U34" s="94"/>
      <c r="V34" s="75"/>
      <c r="W34" s="75"/>
      <c r="X34" s="4"/>
      <c r="Y34" s="4"/>
    </row>
    <row r="35" spans="1:25" x14ac:dyDescent="0.2">
      <c r="A35" s="152"/>
      <c r="B35" s="1"/>
      <c r="C35" s="1"/>
      <c r="D35" s="1"/>
      <c r="E35" s="10"/>
      <c r="F35" s="76"/>
      <c r="G35" s="76"/>
      <c r="H35" s="40"/>
      <c r="I35" s="20"/>
      <c r="J35" s="1"/>
      <c r="K35" s="95"/>
      <c r="L35" s="54" t="s">
        <v>94</v>
      </c>
      <c r="M35" s="58" t="s">
        <v>95</v>
      </c>
      <c r="N35" s="32"/>
      <c r="O35" s="93"/>
      <c r="Q35" s="96">
        <f>SUM(P36:P43)</f>
        <v>1352727.82</v>
      </c>
      <c r="R35" s="97">
        <f>+R16-Q35</f>
        <v>-1169071.04</v>
      </c>
      <c r="S35" s="4"/>
      <c r="T35" s="98">
        <f>+Q35-1091108.5</f>
        <v>261619.32000000007</v>
      </c>
      <c r="U35" s="4"/>
      <c r="V35" s="4"/>
      <c r="W35" s="4"/>
      <c r="X35" s="94"/>
      <c r="Y35" s="94"/>
    </row>
    <row r="36" spans="1:25" x14ac:dyDescent="0.2">
      <c r="A36" s="1"/>
      <c r="B36" s="1"/>
      <c r="C36" s="1"/>
      <c r="D36" s="1"/>
      <c r="E36" s="1"/>
      <c r="F36" s="1"/>
      <c r="G36" s="1"/>
      <c r="H36" s="14"/>
      <c r="I36" s="1"/>
      <c r="J36" s="1"/>
      <c r="K36" s="3"/>
      <c r="L36" s="52" t="s">
        <v>96</v>
      </c>
      <c r="M36" s="99" t="s">
        <v>97</v>
      </c>
      <c r="N36" s="100">
        <v>45222.99</v>
      </c>
      <c r="O36" s="100">
        <v>745896.85</v>
      </c>
      <c r="P36" s="55">
        <f>+O36-N36</f>
        <v>700673.86</v>
      </c>
      <c r="Q36" s="101"/>
      <c r="R36" s="101"/>
      <c r="S36" s="75"/>
      <c r="T36" s="4"/>
      <c r="U36" s="4"/>
      <c r="V36" s="94"/>
      <c r="W36" s="94"/>
      <c r="X36" s="4"/>
      <c r="Y36" s="4"/>
    </row>
    <row r="37" spans="1:25" x14ac:dyDescent="0.2">
      <c r="A37" s="1"/>
      <c r="B37" s="2" t="s">
        <v>98</v>
      </c>
      <c r="C37" s="2"/>
      <c r="D37" s="2"/>
      <c r="E37" s="39"/>
      <c r="F37" s="40">
        <f>+F29+F32</f>
        <v>2808828.78</v>
      </c>
      <c r="G37" s="102">
        <f>+G29+G32</f>
        <v>1400576.81</v>
      </c>
      <c r="H37" s="40">
        <f>+H29+H32</f>
        <v>1408251.97</v>
      </c>
      <c r="I37" s="1"/>
      <c r="J37" s="2"/>
      <c r="K37" s="3"/>
      <c r="L37" s="52" t="s">
        <v>99</v>
      </c>
      <c r="M37" s="99" t="s">
        <v>100</v>
      </c>
      <c r="N37" s="100">
        <v>43011.14</v>
      </c>
      <c r="O37" s="100">
        <v>670413.67000000004</v>
      </c>
      <c r="P37" s="103">
        <f>+O37-N37</f>
        <v>627402.53</v>
      </c>
      <c r="S37" s="4"/>
      <c r="T37" s="4"/>
      <c r="U37" s="94"/>
      <c r="V37" s="4"/>
      <c r="W37" s="4"/>
      <c r="X37" s="4"/>
      <c r="Y37" s="4"/>
    </row>
    <row r="38" spans="1:25" x14ac:dyDescent="0.2">
      <c r="A38" s="152"/>
      <c r="B38" s="1"/>
      <c r="C38" s="1"/>
      <c r="D38" s="1"/>
      <c r="E38" s="10"/>
      <c r="F38" s="76"/>
      <c r="G38" s="76"/>
      <c r="H38" s="14"/>
      <c r="I38" s="20"/>
      <c r="J38" s="1"/>
      <c r="K38" s="95"/>
      <c r="L38" s="52" t="s">
        <v>101</v>
      </c>
      <c r="M38" s="99" t="s">
        <v>102</v>
      </c>
      <c r="N38" s="100">
        <v>168</v>
      </c>
      <c r="O38" s="100">
        <v>3463.5</v>
      </c>
      <c r="P38" s="55">
        <f>+O38-N38</f>
        <v>3295.5</v>
      </c>
      <c r="S38" s="4"/>
      <c r="T38" s="94"/>
      <c r="U38" s="4"/>
      <c r="V38" s="4"/>
      <c r="W38" s="4"/>
      <c r="X38" s="94"/>
      <c r="Y38" s="94"/>
    </row>
    <row r="39" spans="1:25" x14ac:dyDescent="0.2">
      <c r="A39" s="1"/>
      <c r="B39" s="1" t="s">
        <v>103</v>
      </c>
      <c r="C39" s="1"/>
      <c r="D39" s="1"/>
      <c r="E39" s="1"/>
      <c r="F39" s="1"/>
      <c r="G39" s="1"/>
      <c r="H39" s="14"/>
      <c r="I39" s="1"/>
      <c r="J39" s="1"/>
      <c r="K39" s="3"/>
      <c r="L39" s="54" t="s">
        <v>104</v>
      </c>
      <c r="M39" s="58" t="s">
        <v>105</v>
      </c>
      <c r="N39" s="104"/>
      <c r="O39" s="104"/>
      <c r="Q39" s="105"/>
      <c r="R39" s="105"/>
      <c r="S39" s="94"/>
      <c r="T39" s="4"/>
      <c r="U39" s="4"/>
      <c r="V39" s="94"/>
      <c r="W39" s="106"/>
      <c r="X39" s="5"/>
      <c r="Y39" s="5"/>
    </row>
    <row r="40" spans="1:25" x14ac:dyDescent="0.2">
      <c r="A40" s="1"/>
      <c r="B40" s="1"/>
      <c r="C40" s="1"/>
      <c r="D40" s="1" t="s">
        <v>106</v>
      </c>
      <c r="E40" s="1"/>
      <c r="F40" s="107">
        <v>328380.39</v>
      </c>
      <c r="G40" s="107">
        <v>202022.48</v>
      </c>
      <c r="H40" s="14"/>
      <c r="I40" s="1"/>
      <c r="J40" s="1"/>
      <c r="K40" s="3"/>
      <c r="L40" s="52" t="s">
        <v>107</v>
      </c>
      <c r="M40" s="99" t="s">
        <v>14</v>
      </c>
      <c r="N40" s="100"/>
      <c r="O40" s="100">
        <v>2600</v>
      </c>
      <c r="P40" s="55">
        <f>+O40-N40</f>
        <v>2600</v>
      </c>
      <c r="S40" s="4"/>
      <c r="T40" s="4"/>
      <c r="U40" s="4"/>
      <c r="V40" s="4"/>
      <c r="W40" s="5"/>
      <c r="X40" s="5"/>
      <c r="Y40" s="5"/>
    </row>
    <row r="41" spans="1:25" x14ac:dyDescent="0.2">
      <c r="A41" s="1"/>
      <c r="B41" s="1"/>
      <c r="C41" s="1"/>
      <c r="D41" s="1" t="s">
        <v>108</v>
      </c>
      <c r="E41" s="1"/>
      <c r="F41" s="107">
        <v>2485098.39</v>
      </c>
      <c r="G41" s="107">
        <v>1336952.54</v>
      </c>
      <c r="H41" s="66"/>
      <c r="I41" s="1"/>
      <c r="J41" s="77"/>
      <c r="K41" s="3"/>
      <c r="L41" s="52" t="s">
        <v>109</v>
      </c>
      <c r="M41" s="99" t="s">
        <v>110</v>
      </c>
      <c r="N41" s="100"/>
      <c r="O41" s="100">
        <v>4790.22</v>
      </c>
      <c r="P41" s="103">
        <f>+O41-N41</f>
        <v>4790.22</v>
      </c>
      <c r="S41" s="4"/>
      <c r="T41" s="4"/>
      <c r="U41" s="4"/>
      <c r="V41" s="4"/>
      <c r="W41" s="4"/>
      <c r="X41" s="4"/>
      <c r="Y41" s="4"/>
    </row>
    <row r="42" spans="1:25" x14ac:dyDescent="0.2">
      <c r="A42" s="1"/>
      <c r="B42" s="1"/>
      <c r="C42" s="1"/>
      <c r="D42" s="1"/>
      <c r="E42" s="1"/>
      <c r="F42" s="1"/>
      <c r="G42" s="108"/>
      <c r="H42" s="14"/>
      <c r="I42" s="1"/>
      <c r="J42" s="1"/>
      <c r="K42" s="3"/>
      <c r="L42" s="52" t="s">
        <v>111</v>
      </c>
      <c r="M42" s="99" t="s">
        <v>112</v>
      </c>
      <c r="N42" s="100">
        <v>5517.24</v>
      </c>
      <c r="O42" s="100">
        <v>19491.25</v>
      </c>
      <c r="P42" s="60">
        <f>+O42-N42</f>
        <v>13974.01</v>
      </c>
      <c r="Q42" s="105"/>
      <c r="R42" s="105"/>
      <c r="S42" s="94"/>
      <c r="T42" s="25"/>
      <c r="U42" s="4"/>
      <c r="V42" s="5"/>
      <c r="W42" s="5"/>
      <c r="X42" s="5"/>
      <c r="Y42" s="4"/>
    </row>
    <row r="43" spans="1:25" x14ac:dyDescent="0.2">
      <c r="A43" s="152"/>
      <c r="B43" s="1"/>
      <c r="C43" s="1"/>
      <c r="D43" s="1" t="s">
        <v>113</v>
      </c>
      <c r="E43" s="10"/>
      <c r="F43" s="14">
        <f>SUM(F40:F42)</f>
        <v>2813478.7800000003</v>
      </c>
      <c r="G43" s="109">
        <f>+SUM(G40:G41)</f>
        <v>1538975.02</v>
      </c>
      <c r="H43" s="14">
        <f>+F43-G43</f>
        <v>1274503.7600000002</v>
      </c>
      <c r="I43" s="20"/>
      <c r="J43" s="1"/>
      <c r="K43" s="110"/>
      <c r="L43" s="52" t="s">
        <v>114</v>
      </c>
      <c r="M43" s="99" t="s">
        <v>115</v>
      </c>
      <c r="N43" s="100"/>
      <c r="O43" s="100">
        <v>-8.3000000000000007</v>
      </c>
      <c r="P43" s="55">
        <f>+O43-N43</f>
        <v>-8.3000000000000007</v>
      </c>
      <c r="Q43" s="105"/>
      <c r="R43" s="105"/>
      <c r="S43" s="4"/>
      <c r="T43" s="4"/>
      <c r="U43" s="4"/>
      <c r="V43" s="5"/>
      <c r="W43" s="26"/>
      <c r="X43" s="26"/>
      <c r="Y43" s="25"/>
    </row>
    <row r="44" spans="1:25" x14ac:dyDescent="0.2">
      <c r="A44" s="1"/>
      <c r="B44" s="1"/>
      <c r="C44" s="1"/>
      <c r="D44" s="1"/>
      <c r="E44" s="1"/>
      <c r="F44" s="1"/>
      <c r="G44" s="1"/>
      <c r="H44" s="14"/>
      <c r="I44" s="1"/>
      <c r="J44" s="1"/>
      <c r="K44" s="3"/>
      <c r="L44" s="54" t="s">
        <v>116</v>
      </c>
      <c r="M44" s="58" t="s">
        <v>117</v>
      </c>
      <c r="N44" s="111"/>
      <c r="O44" s="111"/>
      <c r="Q44" s="96">
        <f>SUM(P45:P48)</f>
        <v>621577.97</v>
      </c>
      <c r="R44" s="56">
        <f>+R11-Q44</f>
        <v>-22760.469999999972</v>
      </c>
      <c r="S44" s="4"/>
      <c r="T44" s="4"/>
      <c r="U44" s="25"/>
      <c r="V44" s="26"/>
      <c r="W44" s="5"/>
      <c r="X44" s="5"/>
      <c r="Y44" s="4"/>
    </row>
    <row r="45" spans="1:25" x14ac:dyDescent="0.2">
      <c r="A45" s="1"/>
      <c r="B45" s="1"/>
      <c r="C45" s="1"/>
      <c r="D45" s="1" t="s">
        <v>118</v>
      </c>
      <c r="E45" s="1"/>
      <c r="F45" s="112">
        <f>+F43-F37</f>
        <v>4650.0000000004657</v>
      </c>
      <c r="G45" s="112">
        <f>+G43-G37</f>
        <v>138398.20999999996</v>
      </c>
      <c r="H45" s="14"/>
      <c r="I45" s="1"/>
      <c r="J45" s="1"/>
      <c r="K45" s="3"/>
      <c r="L45" s="52" t="s">
        <v>119</v>
      </c>
      <c r="M45" s="99" t="s">
        <v>120</v>
      </c>
      <c r="N45" s="100"/>
      <c r="O45" s="100">
        <v>1680</v>
      </c>
      <c r="P45" s="55">
        <f>+O45-N45</f>
        <v>1680</v>
      </c>
      <c r="S45" s="4"/>
      <c r="T45" s="4"/>
      <c r="U45" s="4"/>
      <c r="V45" s="5"/>
      <c r="W45" s="5"/>
      <c r="X45" s="5"/>
      <c r="Y45" s="4"/>
    </row>
    <row r="46" spans="1:25" x14ac:dyDescent="0.2">
      <c r="A46" s="1"/>
      <c r="B46" s="1"/>
      <c r="C46" s="1"/>
      <c r="D46" s="1"/>
      <c r="E46" s="1"/>
      <c r="F46" s="76" t="s">
        <v>121</v>
      </c>
      <c r="G46" s="113">
        <f>+F45+G45</f>
        <v>143048.21000000043</v>
      </c>
      <c r="H46" s="14"/>
      <c r="I46" s="1"/>
      <c r="J46" s="1"/>
      <c r="K46" s="3"/>
      <c r="L46" s="52" t="s">
        <v>122</v>
      </c>
      <c r="M46" s="99" t="s">
        <v>123</v>
      </c>
      <c r="N46" s="100">
        <v>129515.41</v>
      </c>
      <c r="O46" s="100">
        <v>623624.41</v>
      </c>
      <c r="P46" s="103">
        <f>+O46-N46</f>
        <v>494109</v>
      </c>
      <c r="S46" s="4"/>
      <c r="T46" s="4"/>
      <c r="U46" s="4"/>
      <c r="V46" s="4"/>
      <c r="W46" s="5"/>
      <c r="X46" s="5"/>
      <c r="Y46" s="4"/>
    </row>
    <row r="47" spans="1:25" x14ac:dyDescent="0.2">
      <c r="A47" s="1"/>
      <c r="B47" s="1"/>
      <c r="C47" s="1"/>
      <c r="D47" s="1"/>
      <c r="E47" s="1"/>
      <c r="F47" s="1"/>
      <c r="G47" s="1"/>
      <c r="H47" s="14"/>
      <c r="I47" s="1"/>
      <c r="J47" s="1"/>
      <c r="K47" s="3"/>
      <c r="L47" s="52" t="s">
        <v>124</v>
      </c>
      <c r="M47" s="99" t="s">
        <v>125</v>
      </c>
      <c r="N47" s="100">
        <v>44065.34</v>
      </c>
      <c r="O47" s="100">
        <v>170264.28</v>
      </c>
      <c r="P47" s="60">
        <f>+O47-N47</f>
        <v>126198.94</v>
      </c>
      <c r="S47" s="25"/>
      <c r="T47" s="4"/>
      <c r="U47" s="4"/>
      <c r="V47" s="4"/>
      <c r="W47" s="5"/>
      <c r="X47" s="5"/>
      <c r="Y47" s="4"/>
    </row>
    <row r="48" spans="1:25" x14ac:dyDescent="0.2">
      <c r="A48" s="1"/>
      <c r="B48" s="1"/>
      <c r="C48" s="1"/>
      <c r="D48" s="1"/>
      <c r="E48" s="1"/>
      <c r="F48" s="1"/>
      <c r="G48" s="1"/>
      <c r="H48" s="14"/>
      <c r="I48" s="1"/>
      <c r="J48" s="1"/>
      <c r="K48" s="92"/>
      <c r="L48" s="4" t="s">
        <v>126</v>
      </c>
      <c r="M48" s="4" t="s">
        <v>127</v>
      </c>
      <c r="N48" s="100">
        <v>310.22000000000003</v>
      </c>
      <c r="O48" s="100">
        <v>-99.75</v>
      </c>
      <c r="P48" s="61">
        <f>+O48-N48</f>
        <v>-409.97</v>
      </c>
      <c r="S48" s="4"/>
      <c r="T48" s="4"/>
      <c r="U48" s="4"/>
      <c r="V48" s="4"/>
      <c r="W48" s="5"/>
      <c r="X48" s="5"/>
      <c r="Y48" s="4"/>
    </row>
    <row r="49" spans="1:24" x14ac:dyDescent="0.2">
      <c r="A49" s="1"/>
      <c r="B49" s="1"/>
      <c r="C49" s="1"/>
      <c r="D49" s="1"/>
      <c r="E49" s="10" t="s">
        <v>128</v>
      </c>
      <c r="F49" s="114">
        <f>+N112</f>
        <v>1224410.53</v>
      </c>
      <c r="G49" s="114">
        <f>+O112</f>
        <v>1092878.31</v>
      </c>
      <c r="H49" s="14"/>
      <c r="I49" s="1"/>
      <c r="J49" s="1"/>
      <c r="K49" s="3"/>
      <c r="L49" s="54" t="s">
        <v>129</v>
      </c>
      <c r="M49" s="58" t="s">
        <v>130</v>
      </c>
      <c r="N49" s="104"/>
      <c r="O49" s="104"/>
      <c r="Q49" s="115">
        <f>SUM(P50:P53)</f>
        <v>222143.85</v>
      </c>
      <c r="R49" s="116">
        <f>+R10-Q49</f>
        <v>0</v>
      </c>
      <c r="S49" s="4"/>
      <c r="T49" s="4"/>
      <c r="U49" s="4"/>
      <c r="V49" s="4"/>
      <c r="W49" s="5"/>
      <c r="X49" s="5"/>
    </row>
    <row r="50" spans="1:24" x14ac:dyDescent="0.2">
      <c r="A50" s="1"/>
      <c r="B50" s="1"/>
      <c r="C50" s="1"/>
      <c r="D50" s="1"/>
      <c r="E50" s="10" t="s">
        <v>131</v>
      </c>
      <c r="F50" s="114">
        <f>+N113</f>
        <v>131853.24</v>
      </c>
      <c r="G50" s="114">
        <f>+O113</f>
        <v>124987.25</v>
      </c>
      <c r="H50" s="14"/>
      <c r="I50" s="1"/>
      <c r="J50" s="1"/>
      <c r="K50" s="3"/>
      <c r="L50" s="52" t="s">
        <v>132</v>
      </c>
      <c r="M50" s="99" t="s">
        <v>133</v>
      </c>
      <c r="N50" s="100">
        <v>174.6</v>
      </c>
      <c r="O50" s="100">
        <v>28285.200000000001</v>
      </c>
      <c r="P50" s="55">
        <f>+O50-N50</f>
        <v>28110.600000000002</v>
      </c>
      <c r="S50" s="4"/>
      <c r="T50" s="4"/>
      <c r="U50" s="4"/>
      <c r="V50" s="4"/>
      <c r="W50" s="5"/>
      <c r="X50" s="5"/>
    </row>
    <row r="51" spans="1:24" x14ac:dyDescent="0.2">
      <c r="A51" s="1"/>
      <c r="B51" s="1"/>
      <c r="C51" s="1"/>
      <c r="D51" s="1"/>
      <c r="E51" s="1"/>
      <c r="F51" s="117"/>
      <c r="G51" s="117"/>
      <c r="H51" s="14"/>
      <c r="I51" s="1"/>
      <c r="J51" s="1"/>
      <c r="K51" s="3"/>
      <c r="L51" s="52" t="s">
        <v>134</v>
      </c>
      <c r="M51" s="99" t="s">
        <v>68</v>
      </c>
      <c r="N51" s="100"/>
      <c r="O51" s="100">
        <v>193848.76</v>
      </c>
      <c r="P51" s="103">
        <f>+O51-N51</f>
        <v>193848.76</v>
      </c>
      <c r="S51" s="4"/>
      <c r="T51" s="4"/>
      <c r="U51" s="4"/>
      <c r="V51" s="4"/>
      <c r="W51" s="4"/>
      <c r="X51" s="5"/>
    </row>
    <row r="52" spans="1:24" x14ac:dyDescent="0.2">
      <c r="A52" s="1"/>
      <c r="B52" s="1"/>
      <c r="C52" s="1"/>
      <c r="D52" s="1"/>
      <c r="E52" s="1"/>
      <c r="F52" s="14">
        <f>SUM(F49:F51)</f>
        <v>1356263.77</v>
      </c>
      <c r="G52" s="14">
        <f>SUM(G49:G51)</f>
        <v>1217865.56</v>
      </c>
      <c r="H52" s="14"/>
      <c r="I52" s="1"/>
      <c r="J52" s="1"/>
      <c r="K52" s="3"/>
      <c r="L52" s="52" t="s">
        <v>135</v>
      </c>
      <c r="M52" s="99" t="s">
        <v>136</v>
      </c>
      <c r="N52" s="100"/>
      <c r="O52" s="100"/>
      <c r="P52" s="60">
        <f>+O52-N52</f>
        <v>0</v>
      </c>
      <c r="S52" s="4"/>
      <c r="T52" s="4"/>
      <c r="U52" s="4"/>
      <c r="V52" s="4"/>
      <c r="W52" s="5"/>
      <c r="X52" s="5"/>
    </row>
    <row r="53" spans="1:24" x14ac:dyDescent="0.2">
      <c r="A53" s="1"/>
      <c r="B53" s="1"/>
      <c r="C53" s="1"/>
      <c r="D53" s="1"/>
      <c r="E53" s="1"/>
      <c r="F53" s="14"/>
      <c r="G53" s="14"/>
      <c r="H53" s="14"/>
      <c r="I53" s="1"/>
      <c r="J53" s="1"/>
      <c r="K53" s="3"/>
      <c r="L53" s="52" t="s">
        <v>137</v>
      </c>
      <c r="M53" s="99" t="s">
        <v>138</v>
      </c>
      <c r="N53" s="100"/>
      <c r="O53" s="100">
        <v>184.49</v>
      </c>
      <c r="P53" s="55">
        <f>+O53-N53</f>
        <v>184.49</v>
      </c>
      <c r="S53" s="4"/>
      <c r="T53" s="4"/>
      <c r="U53" s="4"/>
      <c r="V53" s="4"/>
      <c r="W53" s="4"/>
      <c r="X53" s="5"/>
    </row>
    <row r="54" spans="1:24" x14ac:dyDescent="0.2">
      <c r="A54" s="1"/>
      <c r="B54" s="1"/>
      <c r="C54" s="1"/>
      <c r="D54" s="1"/>
      <c r="E54" s="1"/>
      <c r="F54" s="40">
        <f>+F52-G52</f>
        <v>138398.20999999996</v>
      </c>
      <c r="G54" s="14"/>
      <c r="H54" s="14"/>
      <c r="I54" s="1"/>
      <c r="J54" s="1"/>
      <c r="K54" s="3"/>
      <c r="L54" s="54" t="s">
        <v>139</v>
      </c>
      <c r="M54" s="58" t="s">
        <v>140</v>
      </c>
      <c r="N54" s="104"/>
      <c r="O54" s="104"/>
      <c r="Q54" s="115">
        <f>SUM(P55:P58)</f>
        <v>164981.70000000001</v>
      </c>
      <c r="R54" s="56">
        <f>+R12-Q54</f>
        <v>0</v>
      </c>
      <c r="S54" s="4"/>
      <c r="T54" s="4"/>
      <c r="U54" s="4"/>
      <c r="V54" s="4"/>
      <c r="W54" s="5"/>
      <c r="X54" s="5"/>
    </row>
    <row r="55" spans="1:24" x14ac:dyDescent="0.2">
      <c r="A55" s="1"/>
      <c r="B55" s="1"/>
      <c r="C55" s="1"/>
      <c r="D55" s="1"/>
      <c r="E55" s="1"/>
      <c r="F55" s="14">
        <f>+G45-F54</f>
        <v>0</v>
      </c>
      <c r="G55" s="14"/>
      <c r="H55" s="14"/>
      <c r="I55" s="1"/>
      <c r="J55" s="1"/>
      <c r="K55" s="3"/>
      <c r="L55" s="52" t="s">
        <v>141</v>
      </c>
      <c r="M55" s="99" t="s">
        <v>34</v>
      </c>
      <c r="N55" s="100">
        <v>630</v>
      </c>
      <c r="O55" s="100">
        <v>25110</v>
      </c>
      <c r="P55" s="55">
        <f>+O55-N55</f>
        <v>24480</v>
      </c>
      <c r="S55" s="4"/>
      <c r="T55" s="4"/>
      <c r="U55" s="4"/>
      <c r="V55" s="4"/>
      <c r="W55" s="5"/>
      <c r="X55" s="5"/>
    </row>
    <row r="56" spans="1:24" x14ac:dyDescent="0.2">
      <c r="A56" s="4"/>
      <c r="B56" s="4"/>
      <c r="C56" s="4"/>
      <c r="D56" s="4"/>
      <c r="E56" s="4"/>
      <c r="F56" s="4"/>
      <c r="G56" s="118"/>
      <c r="H56" s="34"/>
      <c r="I56" s="4"/>
      <c r="J56" s="4"/>
      <c r="K56" s="3"/>
      <c r="L56" s="52" t="s">
        <v>142</v>
      </c>
      <c r="M56" s="99" t="s">
        <v>73</v>
      </c>
      <c r="N56" s="100">
        <v>4332.45</v>
      </c>
      <c r="O56" s="100">
        <v>132103.15</v>
      </c>
      <c r="P56" s="103">
        <f>+O56-N56</f>
        <v>127770.7</v>
      </c>
      <c r="S56" s="4"/>
      <c r="T56" s="4"/>
      <c r="U56" s="4"/>
      <c r="V56" s="4"/>
      <c r="W56" s="5"/>
      <c r="X56" s="5"/>
    </row>
    <row r="57" spans="1:24" x14ac:dyDescent="0.2">
      <c r="A57" s="119" t="s">
        <v>85</v>
      </c>
      <c r="B57" s="120" t="s">
        <v>86</v>
      </c>
      <c r="C57" s="121">
        <v>403</v>
      </c>
      <c r="D57" s="4" t="s">
        <v>143</v>
      </c>
      <c r="E57" s="122"/>
      <c r="F57" s="123"/>
      <c r="G57" s="123"/>
      <c r="H57" s="124"/>
      <c r="I57" s="4"/>
      <c r="J57" s="94"/>
      <c r="K57" s="3"/>
      <c r="L57" s="52" t="s">
        <v>144</v>
      </c>
      <c r="M57" s="99" t="s">
        <v>47</v>
      </c>
      <c r="N57" s="100">
        <v>301</v>
      </c>
      <c r="O57" s="100">
        <v>13032</v>
      </c>
      <c r="P57" s="60">
        <f>+O57-N57</f>
        <v>12731</v>
      </c>
      <c r="S57" s="4"/>
      <c r="T57" s="4"/>
      <c r="U57" s="4"/>
      <c r="V57" s="4"/>
      <c r="W57" s="5"/>
      <c r="X57" s="5"/>
    </row>
    <row r="58" spans="1:24" x14ac:dyDescent="0.2">
      <c r="A58" s="4"/>
      <c r="B58" s="4"/>
      <c r="C58" s="4"/>
      <c r="D58" s="4"/>
      <c r="E58" s="4"/>
      <c r="F58" s="4"/>
      <c r="G58" s="4"/>
      <c r="H58" s="34"/>
      <c r="I58" s="4"/>
      <c r="J58" s="4"/>
      <c r="K58" s="3"/>
      <c r="L58" s="52" t="s">
        <v>145</v>
      </c>
      <c r="M58" s="99" t="s">
        <v>146</v>
      </c>
      <c r="N58" s="111"/>
      <c r="O58" s="111"/>
      <c r="P58" s="61">
        <f>+O58</f>
        <v>0</v>
      </c>
      <c r="S58" s="4"/>
      <c r="T58" s="4"/>
      <c r="U58" s="4"/>
      <c r="V58" s="4"/>
      <c r="W58" s="5"/>
      <c r="X58" s="5"/>
    </row>
    <row r="59" spans="1:24" x14ac:dyDescent="0.2">
      <c r="A59" s="4"/>
      <c r="B59" s="4"/>
      <c r="C59" s="4"/>
      <c r="D59" s="4"/>
      <c r="E59" s="4"/>
      <c r="F59" s="4"/>
      <c r="G59" s="4"/>
      <c r="H59" s="34"/>
      <c r="I59" s="4"/>
      <c r="J59" s="4"/>
      <c r="K59" s="3"/>
      <c r="L59" s="54" t="s">
        <v>147</v>
      </c>
      <c r="M59" s="58" t="s">
        <v>148</v>
      </c>
      <c r="N59" s="104"/>
      <c r="O59" s="104"/>
      <c r="Q59" s="115">
        <f>SUM(P60)</f>
        <v>84525</v>
      </c>
      <c r="S59" s="4"/>
      <c r="T59" s="4"/>
      <c r="U59" s="4"/>
      <c r="V59" s="4"/>
      <c r="W59" s="5"/>
      <c r="X59" s="5"/>
    </row>
    <row r="60" spans="1:24" x14ac:dyDescent="0.2">
      <c r="A60" s="4"/>
      <c r="B60" s="4"/>
      <c r="C60" s="4"/>
      <c r="D60" s="4"/>
      <c r="E60" s="4"/>
      <c r="F60" s="4"/>
      <c r="G60" s="4"/>
      <c r="H60" s="34"/>
      <c r="I60" s="4"/>
      <c r="J60" s="4"/>
      <c r="K60" s="3"/>
      <c r="L60" s="52" t="s">
        <v>149</v>
      </c>
      <c r="M60" s="99" t="s">
        <v>39</v>
      </c>
      <c r="N60" s="111"/>
      <c r="O60" s="100">
        <v>84525</v>
      </c>
      <c r="P60" s="55">
        <f>+O60-N60</f>
        <v>84525</v>
      </c>
      <c r="S60" s="4"/>
      <c r="T60" s="4"/>
      <c r="U60" s="4"/>
      <c r="V60" s="4"/>
      <c r="W60" s="4"/>
      <c r="X60" s="5"/>
    </row>
    <row r="61" spans="1:24" x14ac:dyDescent="0.2">
      <c r="A61" s="4"/>
      <c r="B61" s="4"/>
      <c r="C61" s="4"/>
      <c r="D61" s="4"/>
      <c r="E61" s="4"/>
      <c r="F61" s="4"/>
      <c r="G61" s="4"/>
      <c r="H61" s="34"/>
      <c r="I61" s="4"/>
      <c r="J61" s="4"/>
      <c r="K61" s="3"/>
      <c r="L61" s="52" t="s">
        <v>150</v>
      </c>
      <c r="M61" s="99" t="s">
        <v>76</v>
      </c>
      <c r="N61" s="104"/>
      <c r="O61" s="104">
        <v>36172.050000000003</v>
      </c>
      <c r="P61" s="103">
        <f>+O61-N61</f>
        <v>36172.050000000003</v>
      </c>
      <c r="S61" s="4"/>
      <c r="T61" s="4"/>
      <c r="U61" s="4"/>
      <c r="V61" s="4"/>
      <c r="W61" s="5"/>
      <c r="X61" s="5"/>
    </row>
    <row r="62" spans="1:24" x14ac:dyDescent="0.2">
      <c r="A62" s="4"/>
      <c r="B62" s="4"/>
      <c r="C62" s="4"/>
      <c r="D62" s="4"/>
      <c r="E62" s="4"/>
      <c r="F62" s="4"/>
      <c r="G62" s="4"/>
      <c r="H62" s="34"/>
      <c r="I62" s="4"/>
      <c r="J62" s="4"/>
      <c r="K62" s="3"/>
      <c r="L62" s="52" t="s">
        <v>199</v>
      </c>
      <c r="M62" s="99" t="s">
        <v>200</v>
      </c>
      <c r="N62" s="104"/>
      <c r="O62" s="104">
        <v>2970</v>
      </c>
      <c r="P62" s="60">
        <f>+O62-N62</f>
        <v>2970</v>
      </c>
      <c r="Q62" s="125"/>
      <c r="S62" s="4"/>
      <c r="T62" s="4"/>
      <c r="U62" s="4"/>
      <c r="V62" s="4"/>
      <c r="W62" s="5"/>
      <c r="X62" s="5"/>
    </row>
    <row r="63" spans="1:24" x14ac:dyDescent="0.2">
      <c r="A63" s="4"/>
      <c r="B63" s="4"/>
      <c r="C63" s="4"/>
      <c r="D63" s="4"/>
      <c r="E63" s="4"/>
      <c r="F63" s="4"/>
      <c r="G63" s="4"/>
      <c r="H63" s="34"/>
      <c r="I63" s="4"/>
      <c r="J63" s="4"/>
      <c r="K63" s="3"/>
      <c r="L63" s="54" t="s">
        <v>151</v>
      </c>
      <c r="M63" s="58" t="s">
        <v>152</v>
      </c>
      <c r="N63" s="32"/>
      <c r="O63" s="32"/>
      <c r="P63" s="61"/>
      <c r="Q63" s="115">
        <f>SUM(P64:P66)</f>
        <v>0</v>
      </c>
      <c r="S63" s="4"/>
      <c r="T63" s="4"/>
      <c r="U63" s="4"/>
      <c r="V63" s="4"/>
      <c r="W63" s="5"/>
      <c r="X63" s="5"/>
    </row>
    <row r="64" spans="1:24" x14ac:dyDescent="0.2">
      <c r="A64" s="4"/>
      <c r="B64" s="4"/>
      <c r="C64" s="4"/>
      <c r="D64" s="4"/>
      <c r="E64" s="4"/>
      <c r="F64" s="4"/>
      <c r="G64" s="4"/>
      <c r="H64" s="34"/>
      <c r="I64" s="4"/>
      <c r="J64" s="4"/>
      <c r="K64" s="3"/>
      <c r="L64" s="52" t="s">
        <v>153</v>
      </c>
      <c r="M64" s="99" t="s">
        <v>154</v>
      </c>
      <c r="N64" s="32"/>
      <c r="O64" s="5"/>
      <c r="P64" s="55">
        <f>+O64-N64</f>
        <v>0</v>
      </c>
      <c r="Q64" s="125"/>
      <c r="S64" s="4"/>
      <c r="T64" s="4"/>
      <c r="U64" s="4"/>
      <c r="V64" s="4"/>
      <c r="W64" s="5"/>
      <c r="X64" s="5"/>
    </row>
    <row r="65" spans="2:24" x14ac:dyDescent="0.2">
      <c r="B65" s="4"/>
      <c r="C65" s="4"/>
      <c r="D65" s="4"/>
      <c r="E65" s="4"/>
      <c r="F65" s="4"/>
      <c r="G65" s="4"/>
      <c r="H65" s="34"/>
      <c r="I65" s="4"/>
      <c r="J65" s="4"/>
      <c r="K65" s="3"/>
      <c r="L65" s="52" t="s">
        <v>155</v>
      </c>
      <c r="M65" s="4" t="s">
        <v>156</v>
      </c>
      <c r="N65" s="32"/>
      <c r="O65" s="126"/>
      <c r="P65" s="127">
        <f>+O65-N65</f>
        <v>0</v>
      </c>
      <c r="Q65" s="125"/>
      <c r="S65" s="4"/>
      <c r="T65" s="4"/>
      <c r="U65" s="4"/>
      <c r="V65" s="4"/>
      <c r="W65" s="5"/>
      <c r="X65" s="5"/>
    </row>
    <row r="66" spans="2:24" x14ac:dyDescent="0.2">
      <c r="B66" s="4"/>
      <c r="C66" s="4"/>
      <c r="D66" s="4"/>
      <c r="E66" s="4"/>
      <c r="F66" s="4"/>
      <c r="G66" s="4"/>
      <c r="H66" s="34"/>
      <c r="I66" s="4"/>
      <c r="J66" s="4"/>
      <c r="K66" s="3"/>
      <c r="L66" s="52" t="s">
        <v>157</v>
      </c>
      <c r="M66" s="4" t="s">
        <v>158</v>
      </c>
      <c r="N66" s="32"/>
      <c r="O66" s="126"/>
      <c r="P66" s="128">
        <f>+O66-N66</f>
        <v>0</v>
      </c>
      <c r="Q66" s="125"/>
      <c r="S66" s="4"/>
      <c r="T66" s="4"/>
      <c r="U66" s="4"/>
      <c r="V66" s="4"/>
      <c r="W66" s="5"/>
      <c r="X66" s="5"/>
    </row>
    <row r="67" spans="2:24" x14ac:dyDescent="0.2">
      <c r="B67" s="4"/>
      <c r="C67" s="4"/>
      <c r="D67" s="4"/>
      <c r="E67" s="4"/>
      <c r="F67" s="4"/>
      <c r="G67" s="4"/>
      <c r="H67" s="34"/>
      <c r="I67" s="4"/>
      <c r="J67" s="4"/>
      <c r="K67" s="3"/>
      <c r="L67" s="52"/>
      <c r="M67" s="99"/>
      <c r="N67" s="32"/>
      <c r="O67" s="126"/>
      <c r="P67" s="61"/>
      <c r="Q67" s="125"/>
      <c r="S67" s="4"/>
      <c r="T67" s="4"/>
      <c r="U67" s="4"/>
      <c r="V67" s="4"/>
      <c r="W67" s="4"/>
      <c r="X67" s="4"/>
    </row>
    <row r="68" spans="2:24" x14ac:dyDescent="0.2">
      <c r="B68" s="4"/>
      <c r="C68" s="4"/>
      <c r="D68" s="4"/>
      <c r="E68" s="4"/>
      <c r="F68" s="4"/>
      <c r="G68" s="4"/>
      <c r="H68" s="34"/>
      <c r="I68" s="4"/>
      <c r="J68" s="4"/>
      <c r="K68" s="3"/>
      <c r="L68" s="54" t="s">
        <v>159</v>
      </c>
      <c r="M68" s="58" t="s">
        <v>160</v>
      </c>
      <c r="N68" s="5"/>
      <c r="O68" s="32"/>
      <c r="P68" s="129"/>
      <c r="Q68" s="125"/>
      <c r="S68" s="4"/>
      <c r="T68" s="4"/>
      <c r="U68" s="4"/>
      <c r="V68" s="4"/>
      <c r="W68" s="4"/>
      <c r="X68" s="5"/>
    </row>
    <row r="69" spans="2:24" x14ac:dyDescent="0.2">
      <c r="B69" s="4"/>
      <c r="C69" s="4"/>
      <c r="D69" s="4"/>
      <c r="E69" s="4"/>
      <c r="F69" s="4"/>
      <c r="G69" s="4"/>
      <c r="H69" s="34"/>
      <c r="I69" s="4"/>
      <c r="J69" s="4"/>
      <c r="K69" s="3"/>
      <c r="L69" s="52"/>
      <c r="M69" s="99"/>
      <c r="N69" s="32"/>
      <c r="O69" s="32"/>
      <c r="P69" s="61"/>
      <c r="Q69" s="125"/>
      <c r="S69" s="4"/>
      <c r="T69" s="4"/>
      <c r="U69" s="4"/>
      <c r="V69" s="4"/>
      <c r="W69" s="4"/>
      <c r="X69" s="5"/>
    </row>
    <row r="70" spans="2:24" x14ac:dyDescent="0.2">
      <c r="B70" s="4"/>
      <c r="C70" s="4"/>
      <c r="D70" s="4"/>
      <c r="E70" s="4"/>
      <c r="F70" s="4"/>
      <c r="G70" s="4"/>
      <c r="H70" s="34"/>
      <c r="I70" s="4"/>
      <c r="J70" s="4"/>
      <c r="K70" s="3"/>
      <c r="L70" s="52"/>
      <c r="M70" s="4" t="s">
        <v>161</v>
      </c>
      <c r="N70" s="130">
        <f>+SUM(N34:N68)</f>
        <v>273248.38999999996</v>
      </c>
      <c r="O70" s="130">
        <f>+SUM(O34:O68)</f>
        <v>2758346.78</v>
      </c>
      <c r="P70" s="131">
        <f>+O70-N70+P68</f>
        <v>2485098.3899999997</v>
      </c>
      <c r="Q70" s="132"/>
      <c r="S70" s="4"/>
      <c r="T70" s="4"/>
      <c r="U70" s="4"/>
      <c r="V70" s="4"/>
      <c r="W70" s="4"/>
      <c r="X70" s="4"/>
    </row>
    <row r="71" spans="2:24" x14ac:dyDescent="0.2">
      <c r="B71" s="4"/>
      <c r="C71" s="4"/>
      <c r="D71" s="4"/>
      <c r="E71" s="4"/>
      <c r="F71" s="4"/>
      <c r="G71" s="4"/>
      <c r="H71" s="34"/>
      <c r="I71" s="4"/>
      <c r="J71" s="4"/>
      <c r="K71" s="3"/>
      <c r="L71" s="52"/>
      <c r="M71" s="4"/>
      <c r="N71" s="4"/>
      <c r="O71" s="4"/>
      <c r="P71" s="56">
        <f>+P70-F29</f>
        <v>4650</v>
      </c>
      <c r="Q71" s="132"/>
      <c r="S71" s="4"/>
      <c r="T71" s="4"/>
      <c r="U71" s="4"/>
      <c r="V71" s="5"/>
      <c r="W71" s="5"/>
      <c r="X71" s="5"/>
    </row>
    <row r="72" spans="2:24" x14ac:dyDescent="0.2">
      <c r="H72" s="34"/>
      <c r="L72" s="52"/>
      <c r="M72" s="4"/>
      <c r="N72" s="4"/>
      <c r="O72" s="4"/>
      <c r="Q72" s="132"/>
      <c r="S72" s="4"/>
    </row>
    <row r="73" spans="2:24" x14ac:dyDescent="0.2">
      <c r="B73" s="4"/>
      <c r="C73" s="4"/>
      <c r="D73" s="134"/>
      <c r="E73" s="4"/>
      <c r="F73" s="4"/>
      <c r="G73" s="4"/>
      <c r="H73" s="34"/>
      <c r="I73" s="4"/>
      <c r="J73" s="4"/>
      <c r="K73" s="3"/>
      <c r="T73" s="4"/>
      <c r="U73" s="4"/>
      <c r="V73" s="4"/>
      <c r="W73" s="4"/>
      <c r="X73" s="4"/>
    </row>
    <row r="74" spans="2:24" x14ac:dyDescent="0.2">
      <c r="B74" s="4"/>
      <c r="C74" s="4"/>
      <c r="D74" s="4"/>
      <c r="E74" s="4"/>
      <c r="F74" s="4"/>
      <c r="G74" s="4"/>
      <c r="H74" s="34"/>
      <c r="I74" s="4"/>
      <c r="J74" s="4"/>
      <c r="K74" s="3"/>
      <c r="L74" s="85"/>
      <c r="M74" s="86"/>
      <c r="N74" s="135"/>
      <c r="O74" s="136"/>
      <c r="P74" s="137" t="s">
        <v>91</v>
      </c>
      <c r="Q74" s="138"/>
      <c r="R74" s="101"/>
      <c r="S74" s="4"/>
      <c r="T74" s="5"/>
      <c r="U74" s="5"/>
      <c r="V74" s="5"/>
      <c r="W74" s="4"/>
      <c r="X74" s="4"/>
    </row>
    <row r="75" spans="2:24" x14ac:dyDescent="0.2">
      <c r="B75" s="4"/>
      <c r="C75" s="4"/>
      <c r="D75" s="4"/>
      <c r="E75" s="4"/>
      <c r="F75" s="4"/>
      <c r="G75" s="4"/>
      <c r="H75" s="34"/>
      <c r="I75" s="4"/>
      <c r="J75" s="4"/>
      <c r="K75" s="3"/>
      <c r="L75" s="85">
        <v>683</v>
      </c>
      <c r="M75" s="58" t="s">
        <v>93</v>
      </c>
      <c r="N75" s="32"/>
      <c r="O75" s="93"/>
      <c r="P75" s="101"/>
      <c r="Q75" s="101"/>
      <c r="R75" s="101"/>
      <c r="S75" s="4"/>
      <c r="T75" s="5"/>
      <c r="U75" s="5"/>
      <c r="V75" s="5"/>
      <c r="W75" s="139"/>
      <c r="X75" s="52"/>
    </row>
    <row r="76" spans="2:24" x14ac:dyDescent="0.2">
      <c r="B76" s="4"/>
      <c r="C76" s="4"/>
      <c r="D76" s="4"/>
      <c r="E76" s="4"/>
      <c r="F76" s="4"/>
      <c r="G76" s="4"/>
      <c r="H76" s="34"/>
      <c r="I76" s="4"/>
      <c r="J76" s="4"/>
      <c r="K76" s="3"/>
      <c r="L76" s="54" t="s">
        <v>162</v>
      </c>
      <c r="M76" s="58" t="s">
        <v>95</v>
      </c>
      <c r="N76" s="140"/>
      <c r="O76" s="141"/>
      <c r="Q76" s="96">
        <f>SUM(P77:P84)</f>
        <v>474079.74</v>
      </c>
      <c r="R76" s="97">
        <f>+R52-Q76</f>
        <v>-474079.74</v>
      </c>
      <c r="S76" s="4"/>
      <c r="T76" s="5"/>
      <c r="U76" s="4"/>
      <c r="V76" s="4"/>
      <c r="W76" s="142"/>
      <c r="X76" s="52"/>
    </row>
    <row r="77" spans="2:24" x14ac:dyDescent="0.2">
      <c r="B77" s="4"/>
      <c r="C77" s="4"/>
      <c r="D77" s="4"/>
      <c r="E77" s="4"/>
      <c r="F77" s="4"/>
      <c r="G77" s="4"/>
      <c r="H77" s="34"/>
      <c r="I77" s="4"/>
      <c r="J77" s="4"/>
      <c r="K77" s="3"/>
      <c r="L77" s="52" t="s">
        <v>163</v>
      </c>
      <c r="M77" s="99" t="s">
        <v>97</v>
      </c>
      <c r="N77" s="100">
        <v>119389.15</v>
      </c>
      <c r="O77" s="100">
        <v>50122.09</v>
      </c>
      <c r="P77" s="55">
        <f>+N77-O77</f>
        <v>69267.06</v>
      </c>
      <c r="Q77" s="101"/>
      <c r="R77" s="101"/>
      <c r="S77" s="4"/>
      <c r="T77" s="5"/>
      <c r="U77" s="5"/>
      <c r="V77" s="5"/>
      <c r="W77" s="139"/>
      <c r="X77" s="52"/>
    </row>
    <row r="78" spans="2:24" x14ac:dyDescent="0.2">
      <c r="B78" s="4"/>
      <c r="C78" s="4"/>
      <c r="D78" s="4"/>
      <c r="E78" s="4"/>
      <c r="F78" s="4"/>
      <c r="G78" s="4"/>
      <c r="H78" s="34"/>
      <c r="I78" s="4"/>
      <c r="J78" s="4"/>
      <c r="K78" s="3"/>
      <c r="L78" s="52" t="s">
        <v>164</v>
      </c>
      <c r="M78" s="99" t="s">
        <v>100</v>
      </c>
      <c r="N78" s="100">
        <v>421041.77</v>
      </c>
      <c r="O78" s="100">
        <v>26201.57</v>
      </c>
      <c r="P78" s="103">
        <f>+N78-O78</f>
        <v>394840.2</v>
      </c>
      <c r="S78" s="4"/>
      <c r="T78" s="5"/>
      <c r="U78" s="5"/>
      <c r="V78" s="5"/>
      <c r="W78" s="139"/>
      <c r="X78" s="52"/>
    </row>
    <row r="79" spans="2:24" x14ac:dyDescent="0.2">
      <c r="B79" s="4"/>
      <c r="C79" s="4"/>
      <c r="D79" s="4"/>
      <c r="E79" s="4"/>
      <c r="F79" s="4"/>
      <c r="G79" s="4"/>
      <c r="H79" s="34"/>
      <c r="I79" s="4"/>
      <c r="J79" s="4"/>
      <c r="K79" s="3"/>
      <c r="L79" s="52" t="s">
        <v>165</v>
      </c>
      <c r="M79" s="99" t="s">
        <v>102</v>
      </c>
      <c r="N79" s="100"/>
      <c r="O79" s="100"/>
      <c r="P79" s="55">
        <f>-O79+N79</f>
        <v>0</v>
      </c>
      <c r="Q79" s="143"/>
      <c r="S79" s="4"/>
      <c r="T79" s="5"/>
      <c r="U79" s="5"/>
      <c r="V79" s="4"/>
      <c r="W79" s="139"/>
      <c r="X79" s="52"/>
    </row>
    <row r="80" spans="2:24" x14ac:dyDescent="0.2">
      <c r="B80" s="4"/>
      <c r="C80" s="4"/>
      <c r="D80" s="144"/>
      <c r="E80" s="4"/>
      <c r="F80" s="4"/>
      <c r="G80" s="4"/>
      <c r="H80" s="34"/>
      <c r="I80" s="4"/>
      <c r="J80" s="4"/>
      <c r="K80" s="3"/>
      <c r="L80" s="54" t="s">
        <v>166</v>
      </c>
      <c r="M80" s="58" t="s">
        <v>105</v>
      </c>
      <c r="N80" s="145"/>
      <c r="O80" s="145"/>
      <c r="Q80" s="105"/>
      <c r="R80" s="105"/>
      <c r="S80" s="4"/>
      <c r="T80" s="5"/>
      <c r="U80" s="5"/>
      <c r="V80" s="4"/>
      <c r="W80" s="139"/>
      <c r="X80" s="52"/>
    </row>
    <row r="81" spans="3:24" x14ac:dyDescent="0.2">
      <c r="C81" s="4"/>
      <c r="D81" s="144"/>
      <c r="E81" s="4"/>
      <c r="F81" s="4"/>
      <c r="G81" s="4"/>
      <c r="H81" s="34"/>
      <c r="I81" s="4"/>
      <c r="J81" s="4"/>
      <c r="K81" s="3"/>
      <c r="L81" s="52" t="s">
        <v>167</v>
      </c>
      <c r="M81" s="99" t="s">
        <v>14</v>
      </c>
      <c r="N81" s="100">
        <v>1042.3</v>
      </c>
      <c r="O81" s="100">
        <v>660.57</v>
      </c>
      <c r="P81" s="55">
        <f>+N81-O81</f>
        <v>381.7299999999999</v>
      </c>
      <c r="S81" s="4"/>
      <c r="T81" s="5"/>
      <c r="U81" s="5"/>
      <c r="V81" s="5"/>
      <c r="W81" s="139"/>
      <c r="X81" s="52"/>
    </row>
    <row r="82" spans="3:24" x14ac:dyDescent="0.2">
      <c r="C82" s="4"/>
      <c r="D82" s="144"/>
      <c r="E82" s="4"/>
      <c r="F82" s="4"/>
      <c r="G82" s="4"/>
      <c r="H82" s="34"/>
      <c r="I82" s="4"/>
      <c r="J82" s="4"/>
      <c r="K82" s="3"/>
      <c r="L82" s="52" t="s">
        <v>168</v>
      </c>
      <c r="M82" s="99" t="s">
        <v>110</v>
      </c>
      <c r="N82" s="100">
        <v>2830.75</v>
      </c>
      <c r="O82" s="100"/>
      <c r="P82" s="103">
        <f>+N82-O82</f>
        <v>2830.75</v>
      </c>
      <c r="S82" s="4"/>
      <c r="T82" s="5"/>
      <c r="U82" s="5"/>
      <c r="V82" s="4"/>
      <c r="W82" s="93"/>
      <c r="X82" s="52"/>
    </row>
    <row r="83" spans="3:24" x14ac:dyDescent="0.2">
      <c r="C83" s="4"/>
      <c r="D83" s="144"/>
      <c r="E83" s="4"/>
      <c r="F83" s="4"/>
      <c r="G83" s="4"/>
      <c r="H83" s="34"/>
      <c r="I83" s="4"/>
      <c r="J83" s="4"/>
      <c r="K83" s="3"/>
      <c r="L83" s="52" t="s">
        <v>169</v>
      </c>
      <c r="M83" s="99" t="s">
        <v>112</v>
      </c>
      <c r="N83" s="100">
        <v>10370</v>
      </c>
      <c r="O83" s="100">
        <v>3610</v>
      </c>
      <c r="P83" s="60">
        <f>+N83-O83</f>
        <v>6760</v>
      </c>
      <c r="Q83" s="105"/>
      <c r="R83" s="105"/>
      <c r="S83" s="4"/>
      <c r="T83" s="5"/>
      <c r="U83" s="5"/>
      <c r="V83" s="4"/>
      <c r="W83" s="139"/>
      <c r="X83" s="52"/>
    </row>
    <row r="84" spans="3:24" x14ac:dyDescent="0.2">
      <c r="C84" s="4"/>
      <c r="D84" s="144"/>
      <c r="E84" s="4"/>
      <c r="F84" s="4"/>
      <c r="G84" s="4"/>
      <c r="H84" s="34"/>
      <c r="I84" s="4"/>
      <c r="J84" s="4"/>
      <c r="K84" s="3"/>
      <c r="L84" s="52" t="s">
        <v>170</v>
      </c>
      <c r="M84" s="99" t="s">
        <v>115</v>
      </c>
      <c r="N84" s="104"/>
      <c r="O84" s="104"/>
      <c r="P84" s="55">
        <f>-O84+N84</f>
        <v>0</v>
      </c>
      <c r="Q84" s="105"/>
      <c r="R84" s="105"/>
      <c r="S84" s="4"/>
      <c r="T84" s="5"/>
      <c r="U84" s="5"/>
      <c r="V84" s="4"/>
      <c r="W84" s="139"/>
      <c r="X84" s="52"/>
    </row>
    <row r="85" spans="3:24" x14ac:dyDescent="0.2">
      <c r="C85" s="4"/>
      <c r="D85" s="144"/>
      <c r="E85" s="4"/>
      <c r="F85" s="4"/>
      <c r="G85" s="4"/>
      <c r="H85" s="34"/>
      <c r="I85" s="4"/>
      <c r="J85" s="4"/>
      <c r="K85" s="3"/>
      <c r="L85" s="54" t="s">
        <v>171</v>
      </c>
      <c r="M85" s="58" t="s">
        <v>117</v>
      </c>
      <c r="N85" s="145"/>
      <c r="O85" s="145"/>
      <c r="Q85" s="96">
        <f>SUM(P86:P88)</f>
        <v>312488.82</v>
      </c>
      <c r="R85" s="56">
        <f>+R49-Q85</f>
        <v>-312488.82</v>
      </c>
      <c r="S85" s="4"/>
      <c r="T85" s="5"/>
      <c r="U85" s="5"/>
      <c r="V85" s="5"/>
      <c r="W85" s="146"/>
      <c r="X85" s="52"/>
    </row>
    <row r="86" spans="3:24" x14ac:dyDescent="0.2">
      <c r="C86" s="4"/>
      <c r="D86" s="144"/>
      <c r="E86" s="4"/>
      <c r="F86" s="4"/>
      <c r="G86" s="4"/>
      <c r="H86" s="34"/>
      <c r="I86" s="4"/>
      <c r="J86" s="4"/>
      <c r="K86" s="3"/>
      <c r="L86" s="52" t="s">
        <v>172</v>
      </c>
      <c r="M86" s="99" t="s">
        <v>120</v>
      </c>
      <c r="N86" s="100">
        <v>1859.96</v>
      </c>
      <c r="O86" s="100">
        <v>950.47</v>
      </c>
      <c r="P86" s="55">
        <f>-O86+N86</f>
        <v>909.49</v>
      </c>
      <c r="S86" s="4"/>
      <c r="T86" s="5"/>
      <c r="U86" s="4"/>
      <c r="V86" s="4"/>
      <c r="W86" s="147"/>
      <c r="X86" s="52"/>
    </row>
    <row r="87" spans="3:24" x14ac:dyDescent="0.2">
      <c r="C87" s="4"/>
      <c r="D87" s="144"/>
      <c r="E87" s="4"/>
      <c r="F87" s="4"/>
      <c r="G87" s="4"/>
      <c r="H87" s="34"/>
      <c r="I87" s="4"/>
      <c r="J87" s="4"/>
      <c r="K87" s="3"/>
      <c r="L87" s="52" t="s">
        <v>173</v>
      </c>
      <c r="M87" s="99" t="s">
        <v>123</v>
      </c>
      <c r="N87" s="100">
        <v>310309.12</v>
      </c>
      <c r="O87" s="100">
        <v>67847.039999999994</v>
      </c>
      <c r="P87" s="103">
        <f>-O87+N87</f>
        <v>242462.08000000002</v>
      </c>
      <c r="S87" s="4"/>
      <c r="T87" s="5"/>
      <c r="U87" s="5"/>
      <c r="V87" s="5"/>
      <c r="W87" s="146"/>
      <c r="X87" s="52"/>
    </row>
    <row r="88" spans="3:24" x14ac:dyDescent="0.2">
      <c r="C88" s="4"/>
      <c r="D88" s="144"/>
      <c r="E88" s="4"/>
      <c r="F88" s="4"/>
      <c r="G88" s="4"/>
      <c r="H88" s="34"/>
      <c r="I88" s="4"/>
      <c r="J88" s="4"/>
      <c r="K88" s="3"/>
      <c r="L88" s="52" t="s">
        <v>174</v>
      </c>
      <c r="M88" s="99" t="s">
        <v>125</v>
      </c>
      <c r="N88" s="100">
        <v>96117.25</v>
      </c>
      <c r="O88" s="100">
        <v>27000</v>
      </c>
      <c r="P88" s="60">
        <f>-O88+N88</f>
        <v>69117.25</v>
      </c>
      <c r="S88" s="4"/>
      <c r="T88" s="5"/>
      <c r="U88" s="5"/>
      <c r="V88" s="5"/>
      <c r="W88" s="93"/>
      <c r="X88" s="52"/>
    </row>
    <row r="89" spans="3:24" x14ac:dyDescent="0.2">
      <c r="C89" s="4"/>
      <c r="D89" s="144"/>
      <c r="E89" s="4"/>
      <c r="F89" s="4"/>
      <c r="G89" s="4"/>
      <c r="H89" s="34"/>
      <c r="I89" s="4"/>
      <c r="J89" s="4"/>
      <c r="K89" s="3"/>
      <c r="L89" s="54" t="s">
        <v>175</v>
      </c>
      <c r="M89" s="58" t="s">
        <v>130</v>
      </c>
      <c r="N89" s="145"/>
      <c r="O89" s="145"/>
      <c r="Q89" s="115">
        <f>SUM(P90:P93)</f>
        <v>160599.46</v>
      </c>
      <c r="R89" s="116">
        <f>+R47-Q89</f>
        <v>-160599.46</v>
      </c>
      <c r="S89" s="4"/>
      <c r="T89" s="5"/>
      <c r="U89" s="5"/>
      <c r="V89" s="5"/>
      <c r="W89" s="146"/>
      <c r="X89" s="52"/>
    </row>
    <row r="90" spans="3:24" x14ac:dyDescent="0.2">
      <c r="C90" s="4"/>
      <c r="D90" s="144"/>
      <c r="E90" s="4"/>
      <c r="F90" s="4"/>
      <c r="G90" s="4"/>
      <c r="H90" s="34"/>
      <c r="I90" s="4"/>
      <c r="J90" s="4"/>
      <c r="K90" s="3"/>
      <c r="L90" s="52" t="s">
        <v>176</v>
      </c>
      <c r="M90" s="99" t="s">
        <v>133</v>
      </c>
      <c r="N90" s="100">
        <v>9670.82</v>
      </c>
      <c r="O90" s="100">
        <v>5601.54</v>
      </c>
      <c r="P90" s="55">
        <f>-O90+N90</f>
        <v>4069.2799999999997</v>
      </c>
      <c r="S90" s="4"/>
      <c r="T90" s="5"/>
      <c r="U90" s="5"/>
      <c r="V90" s="5"/>
      <c r="W90" s="146"/>
      <c r="X90" s="52"/>
    </row>
    <row r="91" spans="3:24" x14ac:dyDescent="0.2">
      <c r="C91" s="4"/>
      <c r="D91" s="144"/>
      <c r="E91" s="4"/>
      <c r="F91" s="4"/>
      <c r="G91" s="4"/>
      <c r="H91" s="34"/>
      <c r="I91" s="4"/>
      <c r="J91" s="4"/>
      <c r="K91" s="3"/>
      <c r="L91" s="52" t="s">
        <v>177</v>
      </c>
      <c r="M91" s="99" t="s">
        <v>68</v>
      </c>
      <c r="N91" s="100">
        <v>156530.18</v>
      </c>
      <c r="O91" s="100"/>
      <c r="P91" s="103">
        <f>-O91+N91</f>
        <v>156530.18</v>
      </c>
      <c r="S91" s="4"/>
      <c r="T91" s="5"/>
      <c r="U91" s="5"/>
      <c r="V91" s="5"/>
      <c r="W91" s="93"/>
      <c r="X91" s="52"/>
    </row>
    <row r="92" spans="3:24" x14ac:dyDescent="0.2">
      <c r="C92" s="4"/>
      <c r="D92" s="144"/>
      <c r="E92" s="4"/>
      <c r="F92" s="4"/>
      <c r="G92" s="4"/>
      <c r="H92" s="34"/>
      <c r="I92" s="4"/>
      <c r="J92" s="4"/>
      <c r="K92" s="3"/>
      <c r="L92" s="52" t="s">
        <v>178</v>
      </c>
      <c r="M92" s="99" t="s">
        <v>136</v>
      </c>
      <c r="N92" s="100"/>
      <c r="O92" s="100"/>
      <c r="P92" s="60">
        <f>-O92+N92</f>
        <v>0</v>
      </c>
      <c r="S92" s="4"/>
      <c r="T92" s="5"/>
      <c r="U92" s="5"/>
      <c r="V92" s="5"/>
      <c r="W92" s="93"/>
      <c r="X92" s="52"/>
    </row>
    <row r="93" spans="3:24" x14ac:dyDescent="0.2">
      <c r="C93" s="4"/>
      <c r="D93" s="144"/>
      <c r="E93" s="4"/>
      <c r="F93" s="4"/>
      <c r="G93" s="4"/>
      <c r="H93" s="34"/>
      <c r="I93" s="4"/>
      <c r="J93" s="4"/>
      <c r="K93" s="3"/>
      <c r="L93" s="52" t="s">
        <v>137</v>
      </c>
      <c r="M93" s="99" t="s">
        <v>138</v>
      </c>
      <c r="N93" s="32"/>
      <c r="O93" s="32"/>
      <c r="P93" s="55">
        <f>-O93</f>
        <v>0</v>
      </c>
      <c r="S93" s="4"/>
      <c r="T93" s="5"/>
      <c r="U93" s="5"/>
      <c r="V93" s="5"/>
      <c r="W93" s="93"/>
      <c r="X93" s="52"/>
    </row>
    <row r="94" spans="3:24" x14ac:dyDescent="0.2">
      <c r="C94" s="4"/>
      <c r="D94" s="144"/>
      <c r="E94" s="4"/>
      <c r="F94" s="4"/>
      <c r="G94" s="4"/>
      <c r="H94" s="34"/>
      <c r="I94" s="4"/>
      <c r="J94" s="4"/>
      <c r="K94" s="3"/>
      <c r="L94" s="54" t="s">
        <v>179</v>
      </c>
      <c r="M94" s="58" t="s">
        <v>140</v>
      </c>
      <c r="N94" s="140"/>
      <c r="O94" s="140"/>
      <c r="Q94" s="115">
        <f>SUM(P95:P97)</f>
        <v>150707.04999999999</v>
      </c>
      <c r="R94" s="56">
        <f>+R50-Q94</f>
        <v>-150707.04999999999</v>
      </c>
      <c r="S94" s="4"/>
      <c r="T94" s="5"/>
      <c r="U94" s="5"/>
      <c r="V94" s="5"/>
      <c r="W94" s="93"/>
      <c r="X94" s="52"/>
    </row>
    <row r="95" spans="3:24" x14ac:dyDescent="0.2">
      <c r="C95" s="4"/>
      <c r="D95" s="144"/>
      <c r="E95" s="4"/>
      <c r="F95" s="4"/>
      <c r="G95" s="4"/>
      <c r="H95" s="34"/>
      <c r="I95" s="4"/>
      <c r="J95" s="4"/>
      <c r="K95" s="3"/>
      <c r="L95" s="52" t="s">
        <v>180</v>
      </c>
      <c r="M95" s="99" t="s">
        <v>34</v>
      </c>
      <c r="N95" s="100">
        <v>43898.89</v>
      </c>
      <c r="O95" s="100">
        <v>20575.259999999998</v>
      </c>
      <c r="P95" s="55">
        <f>-O95+N95</f>
        <v>23323.63</v>
      </c>
      <c r="S95" s="4"/>
      <c r="T95" s="5"/>
      <c r="U95" s="5"/>
      <c r="V95" s="5"/>
      <c r="W95" s="93"/>
      <c r="X95" s="52"/>
    </row>
    <row r="96" spans="3:24" x14ac:dyDescent="0.2">
      <c r="C96" s="4"/>
      <c r="D96" s="144"/>
      <c r="E96" s="4"/>
      <c r="F96" s="4"/>
      <c r="G96" s="4"/>
      <c r="H96" s="34"/>
      <c r="I96" s="4"/>
      <c r="J96" s="4"/>
      <c r="K96" s="3"/>
      <c r="L96" s="52" t="s">
        <v>181</v>
      </c>
      <c r="M96" s="99" t="s">
        <v>73</v>
      </c>
      <c r="N96" s="100">
        <v>119722.02</v>
      </c>
      <c r="O96" s="100">
        <v>3938.6</v>
      </c>
      <c r="P96" s="103">
        <f>-O96+N96</f>
        <v>115783.42</v>
      </c>
      <c r="S96" s="4"/>
      <c r="T96" s="5"/>
      <c r="U96" s="5"/>
      <c r="V96" s="5"/>
      <c r="W96" s="93"/>
      <c r="X96" s="52"/>
    </row>
    <row r="97" spans="3:23" x14ac:dyDescent="0.2">
      <c r="C97" s="4"/>
      <c r="D97" s="144"/>
      <c r="E97" s="4"/>
      <c r="F97" s="4"/>
      <c r="G97" s="4"/>
      <c r="H97" s="34"/>
      <c r="I97" s="4"/>
      <c r="J97" s="4"/>
      <c r="K97" s="3"/>
      <c r="L97" s="52" t="s">
        <v>182</v>
      </c>
      <c r="M97" s="99" t="s">
        <v>47</v>
      </c>
      <c r="N97" s="100">
        <v>11900</v>
      </c>
      <c r="O97" s="100">
        <v>300</v>
      </c>
      <c r="P97" s="60">
        <f>-O97+N97</f>
        <v>11600</v>
      </c>
      <c r="S97" s="4"/>
      <c r="T97" s="5"/>
      <c r="U97" s="5"/>
      <c r="V97" s="5"/>
      <c r="W97" s="5"/>
    </row>
    <row r="98" spans="3:23" x14ac:dyDescent="0.2">
      <c r="C98" s="4"/>
      <c r="D98" s="144"/>
      <c r="E98" s="4"/>
      <c r="F98" s="4"/>
      <c r="G98" s="4"/>
      <c r="H98" s="34"/>
      <c r="I98" s="4"/>
      <c r="J98" s="4"/>
      <c r="K98" s="3"/>
      <c r="L98" s="52"/>
      <c r="M98" s="99"/>
      <c r="N98" s="104"/>
      <c r="O98" s="104"/>
      <c r="P98" s="148"/>
      <c r="S98" s="4"/>
      <c r="T98" s="5"/>
      <c r="U98" s="5"/>
      <c r="V98" s="5"/>
      <c r="W98" s="5"/>
    </row>
    <row r="99" spans="3:23" x14ac:dyDescent="0.2">
      <c r="C99" s="4"/>
      <c r="D99" s="144"/>
      <c r="E99" s="4"/>
      <c r="F99" s="4"/>
      <c r="G99" s="4"/>
      <c r="H99" s="34"/>
      <c r="I99" s="4"/>
      <c r="J99" s="4"/>
      <c r="K99" s="3"/>
      <c r="L99" s="54" t="s">
        <v>183</v>
      </c>
      <c r="M99" s="58" t="s">
        <v>148</v>
      </c>
      <c r="N99" s="145"/>
      <c r="O99" s="145"/>
      <c r="Q99" s="115">
        <f>SUM(P100)</f>
        <v>32578.590000000004</v>
      </c>
      <c r="S99" s="4"/>
      <c r="T99" s="5"/>
      <c r="U99" s="5"/>
      <c r="V99" s="5"/>
      <c r="W99" s="5"/>
    </row>
    <row r="100" spans="3:23" x14ac:dyDescent="0.2">
      <c r="C100" s="4"/>
      <c r="D100" s="144"/>
      <c r="E100" s="4"/>
      <c r="F100" s="4"/>
      <c r="G100" s="4"/>
      <c r="H100" s="34"/>
      <c r="I100" s="4"/>
      <c r="J100" s="4"/>
      <c r="K100" s="3"/>
      <c r="L100" s="52" t="s">
        <v>184</v>
      </c>
      <c r="M100" s="99" t="s">
        <v>39</v>
      </c>
      <c r="N100" s="104">
        <f>45568.37+2700</f>
        <v>48268.37</v>
      </c>
      <c r="O100" s="100">
        <v>15689.78</v>
      </c>
      <c r="P100" s="55">
        <f>-O100+N100</f>
        <v>32578.590000000004</v>
      </c>
      <c r="S100" s="4"/>
      <c r="T100" s="5"/>
      <c r="U100" s="5"/>
      <c r="V100" s="5"/>
      <c r="W100" s="5"/>
    </row>
    <row r="101" spans="3:23" x14ac:dyDescent="0.2">
      <c r="C101" s="4"/>
      <c r="D101" s="144"/>
      <c r="E101" s="4"/>
      <c r="F101" s="4"/>
      <c r="G101" s="4"/>
      <c r="H101" s="34"/>
      <c r="I101" s="4"/>
      <c r="J101" s="4"/>
      <c r="K101" s="3"/>
      <c r="L101" s="52" t="s">
        <v>185</v>
      </c>
      <c r="M101" s="99" t="s">
        <v>76</v>
      </c>
      <c r="N101" s="104">
        <v>32883.599999999999</v>
      </c>
      <c r="O101" s="104"/>
      <c r="P101" s="103">
        <f>-O101+N101</f>
        <v>32883.599999999999</v>
      </c>
      <c r="S101" s="4"/>
      <c r="T101" s="5"/>
      <c r="U101" s="5"/>
      <c r="V101" s="5"/>
      <c r="W101" s="5"/>
    </row>
    <row r="102" spans="3:23" x14ac:dyDescent="0.2">
      <c r="C102" s="4"/>
      <c r="D102" s="144"/>
      <c r="E102" s="4"/>
      <c r="F102" s="4"/>
      <c r="G102" s="4"/>
      <c r="H102" s="34"/>
      <c r="I102" s="4"/>
      <c r="J102" s="4"/>
      <c r="K102" s="3"/>
      <c r="L102" s="52"/>
      <c r="M102" s="99"/>
      <c r="N102" s="104"/>
      <c r="O102" s="104"/>
      <c r="P102" s="128"/>
      <c r="S102" s="4"/>
      <c r="T102" s="5"/>
      <c r="U102" s="4"/>
      <c r="V102" s="4"/>
      <c r="W102" s="4"/>
    </row>
    <row r="103" spans="3:23" x14ac:dyDescent="0.2">
      <c r="C103" s="4"/>
      <c r="D103" s="144"/>
      <c r="E103" s="4"/>
      <c r="F103" s="4"/>
      <c r="G103" s="4"/>
      <c r="H103" s="34"/>
      <c r="I103" s="4"/>
      <c r="J103" s="4"/>
      <c r="K103" s="3"/>
      <c r="L103" s="54" t="s">
        <v>186</v>
      </c>
      <c r="M103" s="58" t="s">
        <v>152</v>
      </c>
      <c r="N103" s="145"/>
      <c r="O103" s="145"/>
      <c r="P103" s="148"/>
      <c r="Q103" s="115">
        <f>SUM(P104:P106)</f>
        <v>0</v>
      </c>
      <c r="S103" s="4"/>
      <c r="T103" s="5"/>
      <c r="U103" s="5"/>
      <c r="V103" s="5"/>
      <c r="W103" s="5"/>
    </row>
    <row r="104" spans="3:23" x14ac:dyDescent="0.2">
      <c r="C104" s="4"/>
      <c r="D104" s="144"/>
      <c r="E104" s="4"/>
      <c r="F104" s="4"/>
      <c r="G104" s="4"/>
      <c r="H104" s="34"/>
      <c r="I104" s="4"/>
      <c r="J104" s="4"/>
      <c r="K104" s="3"/>
      <c r="L104" s="52" t="s">
        <v>187</v>
      </c>
      <c r="M104" s="99" t="s">
        <v>188</v>
      </c>
      <c r="N104" s="111"/>
      <c r="O104" s="111"/>
      <c r="P104" s="55">
        <f>-O104+N104</f>
        <v>0</v>
      </c>
      <c r="S104" s="4"/>
      <c r="T104" s="5"/>
      <c r="U104" s="4"/>
      <c r="V104" s="4"/>
      <c r="W104" s="4"/>
    </row>
    <row r="105" spans="3:23" x14ac:dyDescent="0.2">
      <c r="C105" s="4"/>
      <c r="D105" s="144"/>
      <c r="E105" s="4"/>
      <c r="F105" s="4"/>
      <c r="G105" s="4"/>
      <c r="H105" s="34"/>
      <c r="I105" s="4"/>
      <c r="J105" s="4"/>
      <c r="K105" s="3"/>
      <c r="L105" s="4" t="s">
        <v>189</v>
      </c>
      <c r="M105" s="4" t="s">
        <v>190</v>
      </c>
      <c r="N105" s="111"/>
      <c r="O105" s="104"/>
      <c r="P105" s="127">
        <f>-O105+N105</f>
        <v>0</v>
      </c>
      <c r="S105" s="4"/>
      <c r="T105" s="5"/>
      <c r="U105" s="4"/>
      <c r="V105" s="4"/>
      <c r="W105" s="4"/>
    </row>
    <row r="106" spans="3:23" x14ac:dyDescent="0.2">
      <c r="C106" s="4"/>
      <c r="D106" s="144"/>
      <c r="E106" s="4"/>
      <c r="F106" s="4"/>
      <c r="G106" s="4"/>
      <c r="H106" s="34"/>
      <c r="I106" s="4"/>
      <c r="J106" s="4"/>
      <c r="K106" s="3"/>
      <c r="L106" s="4" t="s">
        <v>191</v>
      </c>
      <c r="M106" s="4" t="s">
        <v>192</v>
      </c>
      <c r="N106" s="111"/>
      <c r="O106" s="104"/>
      <c r="P106" s="128">
        <f>-O106+N106</f>
        <v>0</v>
      </c>
      <c r="S106" s="4"/>
      <c r="T106" s="5"/>
      <c r="U106" s="4"/>
      <c r="V106" s="4"/>
      <c r="W106" s="4"/>
    </row>
    <row r="107" spans="3:23" x14ac:dyDescent="0.2">
      <c r="C107" s="4"/>
      <c r="D107" s="144"/>
      <c r="E107" s="4"/>
      <c r="F107" s="4"/>
      <c r="G107" s="4"/>
      <c r="H107" s="34"/>
      <c r="I107" s="4"/>
      <c r="J107" s="4"/>
      <c r="K107" s="3"/>
      <c r="L107" s="52"/>
      <c r="M107" s="99"/>
      <c r="N107" s="104"/>
      <c r="O107" s="104"/>
      <c r="P107" s="148"/>
      <c r="S107" s="4"/>
      <c r="T107" s="5"/>
      <c r="U107" s="4"/>
      <c r="V107" s="4"/>
      <c r="W107" s="4"/>
    </row>
    <row r="108" spans="3:23" x14ac:dyDescent="0.2">
      <c r="C108" s="4"/>
      <c r="D108" s="144"/>
      <c r="E108" s="4"/>
      <c r="F108" s="4"/>
      <c r="G108" s="4"/>
      <c r="H108" s="34"/>
      <c r="I108" s="4"/>
      <c r="J108" s="4"/>
      <c r="K108" s="3"/>
      <c r="L108" s="52"/>
      <c r="M108" s="99"/>
      <c r="N108" s="104"/>
      <c r="O108" s="104"/>
      <c r="P108" s="148"/>
      <c r="S108" s="4"/>
      <c r="T108" s="5"/>
      <c r="U108" s="4"/>
      <c r="V108" s="4"/>
      <c r="W108" s="4"/>
    </row>
    <row r="109" spans="3:23" x14ac:dyDescent="0.2">
      <c r="C109" s="4"/>
      <c r="D109" s="144"/>
      <c r="E109" s="4"/>
      <c r="F109" s="4"/>
      <c r="G109" s="4"/>
      <c r="H109" s="34"/>
      <c r="I109" s="4"/>
      <c r="J109" s="4"/>
      <c r="K109" s="3"/>
      <c r="L109" s="54" t="s">
        <v>193</v>
      </c>
      <c r="M109" s="58" t="s">
        <v>194</v>
      </c>
      <c r="N109" s="145"/>
      <c r="O109" s="145"/>
      <c r="Q109" s="115">
        <f>SUM(P110)</f>
        <v>35217.07</v>
      </c>
      <c r="S109" s="4"/>
      <c r="T109" s="5"/>
      <c r="U109" s="4"/>
      <c r="V109" s="4"/>
      <c r="W109" s="4"/>
    </row>
    <row r="110" spans="3:23" x14ac:dyDescent="0.2">
      <c r="C110" s="4"/>
      <c r="D110" s="144"/>
      <c r="E110" s="4"/>
      <c r="F110" s="4"/>
      <c r="G110" s="4"/>
      <c r="H110" s="34"/>
      <c r="I110" s="4"/>
      <c r="J110" s="4"/>
      <c r="K110" s="3"/>
      <c r="L110" s="52" t="s">
        <v>195</v>
      </c>
      <c r="M110" s="99" t="s">
        <v>196</v>
      </c>
      <c r="N110" s="100">
        <v>80705.75</v>
      </c>
      <c r="O110" s="111">
        <v>45488.68</v>
      </c>
      <c r="P110" s="55">
        <f>-O110+N110</f>
        <v>35217.07</v>
      </c>
      <c r="S110" s="4"/>
      <c r="T110" s="5"/>
      <c r="U110" s="4"/>
      <c r="V110" s="4"/>
      <c r="W110" s="4"/>
    </row>
    <row r="111" spans="3:23" x14ac:dyDescent="0.2">
      <c r="C111" s="4"/>
      <c r="D111" s="144"/>
      <c r="E111" s="4"/>
      <c r="F111" s="4"/>
      <c r="G111" s="4"/>
      <c r="H111" s="34"/>
      <c r="I111" s="4"/>
      <c r="J111" s="4"/>
      <c r="K111" s="3"/>
      <c r="L111" s="52"/>
      <c r="M111" s="99"/>
      <c r="N111" s="104"/>
      <c r="O111" s="104"/>
      <c r="P111" s="61"/>
      <c r="Q111" s="125"/>
      <c r="S111" s="4"/>
      <c r="T111" s="5"/>
      <c r="U111" s="4"/>
      <c r="V111" s="4"/>
      <c r="W111" s="4"/>
    </row>
    <row r="112" spans="3:23" x14ac:dyDescent="0.2">
      <c r="C112" s="4"/>
      <c r="D112" s="144"/>
      <c r="E112" s="4"/>
      <c r="F112" s="4"/>
      <c r="G112" s="4"/>
      <c r="H112" s="34"/>
      <c r="I112" s="4"/>
      <c r="J112" s="4"/>
      <c r="K112" s="3"/>
      <c r="L112" s="54" t="s">
        <v>128</v>
      </c>
      <c r="M112" s="4" t="s">
        <v>197</v>
      </c>
      <c r="N112" s="100">
        <v>1224410.53</v>
      </c>
      <c r="O112" s="100">
        <v>1092878.31</v>
      </c>
      <c r="P112" s="129">
        <f>+N112+N113-O112-O113</f>
        <v>138398.20999999996</v>
      </c>
      <c r="Q112" s="125"/>
      <c r="S112" s="4"/>
      <c r="T112" s="5"/>
      <c r="U112" s="4"/>
      <c r="V112" s="4"/>
      <c r="W112" s="4"/>
    </row>
    <row r="113" spans="2:20" x14ac:dyDescent="0.2">
      <c r="B113" s="4"/>
      <c r="C113" s="4"/>
      <c r="D113" s="144"/>
      <c r="E113" s="4"/>
      <c r="F113" s="4"/>
      <c r="G113" s="4"/>
      <c r="H113" s="34"/>
      <c r="I113" s="4"/>
      <c r="J113" s="4"/>
      <c r="K113" s="3"/>
      <c r="L113" s="54" t="s">
        <v>131</v>
      </c>
      <c r="M113" s="4" t="s">
        <v>198</v>
      </c>
      <c r="N113" s="100">
        <v>131853.24</v>
      </c>
      <c r="O113" s="100">
        <v>124987.25</v>
      </c>
      <c r="P113" s="129"/>
      <c r="Q113" s="125"/>
      <c r="S113" s="4"/>
      <c r="T113" s="5"/>
    </row>
    <row r="114" spans="2:20" x14ac:dyDescent="0.2">
      <c r="B114" s="4"/>
      <c r="C114" s="4"/>
      <c r="D114" s="4"/>
      <c r="E114" s="4"/>
      <c r="F114" s="4"/>
      <c r="G114" s="4"/>
      <c r="H114" s="34"/>
      <c r="I114" s="4"/>
      <c r="J114" s="4"/>
      <c r="K114" s="3"/>
      <c r="L114" s="52"/>
      <c r="M114" s="99"/>
      <c r="N114" s="32"/>
      <c r="O114" s="32"/>
      <c r="P114" s="61"/>
      <c r="Q114" s="132"/>
      <c r="S114" s="4"/>
      <c r="T114" s="5"/>
    </row>
    <row r="115" spans="2:20" x14ac:dyDescent="0.2">
      <c r="B115" s="4"/>
      <c r="C115" s="4"/>
      <c r="D115" s="4"/>
      <c r="E115" s="4"/>
      <c r="F115" s="4"/>
      <c r="G115" s="4"/>
      <c r="H115" s="34"/>
      <c r="I115" s="4"/>
      <c r="J115" s="4"/>
      <c r="K115" s="3"/>
      <c r="L115" s="52"/>
      <c r="M115" s="4" t="s">
        <v>161</v>
      </c>
      <c r="N115" s="149">
        <f>SUM(N77:N113)</f>
        <v>2822803.7</v>
      </c>
      <c r="O115" s="149">
        <f>SUM(O77:O113)</f>
        <v>1485851.1600000001</v>
      </c>
      <c r="P115" s="131">
        <f>+O115-N115+P112</f>
        <v>-1198554.33</v>
      </c>
      <c r="Q115" s="61"/>
      <c r="S115" s="4"/>
      <c r="T115" s="5"/>
    </row>
    <row r="116" spans="2:20" x14ac:dyDescent="0.2">
      <c r="B116" s="4"/>
      <c r="C116" s="4"/>
      <c r="D116" s="4"/>
      <c r="E116" s="4"/>
      <c r="F116" s="4"/>
      <c r="G116" s="4"/>
      <c r="H116" s="34"/>
      <c r="I116" s="4"/>
      <c r="J116" s="4"/>
      <c r="K116" s="3"/>
      <c r="L116" s="52"/>
      <c r="M116" s="4"/>
      <c r="N116" s="4"/>
      <c r="O116" s="4"/>
      <c r="P116" s="56">
        <f>+P115+G29</f>
        <v>0</v>
      </c>
      <c r="Q116" s="132"/>
      <c r="S116" s="4"/>
      <c r="T116" s="5"/>
    </row>
    <row r="117" spans="2:20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52"/>
      <c r="M117" s="4"/>
      <c r="N117" s="57"/>
      <c r="O117" s="4"/>
      <c r="R117" s="4"/>
      <c r="S117" s="4"/>
      <c r="T117" s="5"/>
    </row>
    <row r="118" spans="2:20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4"/>
      <c r="M118" s="4"/>
      <c r="N118" s="57"/>
      <c r="O118" s="57"/>
      <c r="R118" s="4"/>
      <c r="S118" s="4"/>
      <c r="T118" s="5"/>
    </row>
    <row r="119" spans="2:20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4"/>
      <c r="M119" s="4"/>
      <c r="N119" s="5"/>
      <c r="O119" s="5"/>
      <c r="R119" s="4"/>
      <c r="S119" s="4"/>
      <c r="T119" s="5"/>
    </row>
    <row r="120" spans="2:20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4"/>
      <c r="M120" s="4"/>
      <c r="N120" s="32"/>
      <c r="O120" s="32"/>
      <c r="R120" s="4"/>
      <c r="S120" s="4"/>
      <c r="T120" s="5"/>
    </row>
    <row r="121" spans="2:20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4"/>
      <c r="M121" s="4"/>
      <c r="N121" s="4"/>
      <c r="O121" s="57"/>
      <c r="P121" s="56"/>
      <c r="R121" s="4"/>
      <c r="S121" s="4"/>
      <c r="T121" s="5"/>
    </row>
    <row r="122" spans="2:20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4"/>
      <c r="M122" s="4"/>
      <c r="N122" s="4"/>
      <c r="O122" s="4"/>
      <c r="R122" s="4"/>
      <c r="S122" s="4"/>
      <c r="T122" s="5"/>
    </row>
    <row r="123" spans="2:20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4"/>
      <c r="M123" s="4"/>
      <c r="N123" s="5"/>
      <c r="O123" s="5"/>
      <c r="R123" s="4"/>
      <c r="S123" s="4"/>
      <c r="T123" s="5"/>
    </row>
    <row r="124" spans="2:20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4"/>
      <c r="M124" s="4"/>
      <c r="N124" s="5"/>
      <c r="O124" s="5"/>
      <c r="R124" s="4"/>
      <c r="S124" s="4"/>
      <c r="T124" s="5"/>
    </row>
    <row r="125" spans="2:20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4"/>
      <c r="M125" s="4"/>
      <c r="N125" s="4"/>
      <c r="O125" s="4"/>
      <c r="P125" s="4"/>
      <c r="Q125" s="4"/>
      <c r="R125" s="4"/>
      <c r="S125" s="4"/>
      <c r="T125" s="5"/>
    </row>
    <row r="126" spans="2:20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4"/>
      <c r="M126" s="4"/>
      <c r="N126" s="5"/>
      <c r="O126" s="4"/>
      <c r="P126" s="4"/>
      <c r="Q126" s="4"/>
      <c r="R126" s="4"/>
      <c r="S126" s="4"/>
      <c r="T126" s="5"/>
    </row>
    <row r="127" spans="2:20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4"/>
      <c r="M127" s="4"/>
      <c r="N127" s="4"/>
      <c r="O127" s="4"/>
      <c r="P127" s="4"/>
      <c r="Q127" s="4"/>
      <c r="R127" s="4"/>
      <c r="S127" s="4"/>
      <c r="T127" s="5"/>
    </row>
    <row r="128" spans="2:20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4"/>
      <c r="M128" s="4"/>
      <c r="N128" s="4"/>
      <c r="O128" s="4"/>
      <c r="P128" s="4"/>
      <c r="Q128" s="4"/>
      <c r="R128" s="4"/>
      <c r="S128" s="4"/>
      <c r="T128" s="5"/>
    </row>
    <row r="129" spans="12:20" x14ac:dyDescent="0.2">
      <c r="L129" s="4"/>
      <c r="M129" s="4"/>
      <c r="N129" s="4"/>
      <c r="O129" s="4"/>
      <c r="P129" s="4"/>
      <c r="Q129" s="4"/>
      <c r="R129" s="4"/>
      <c r="S129" s="4"/>
      <c r="T129" s="5"/>
    </row>
    <row r="130" spans="12:20" x14ac:dyDescent="0.2">
      <c r="T130" s="5"/>
    </row>
    <row r="131" spans="12:20" x14ac:dyDescent="0.2">
      <c r="T131" s="5"/>
    </row>
    <row r="132" spans="12:20" x14ac:dyDescent="0.2">
      <c r="T132" s="5"/>
    </row>
    <row r="133" spans="12:20" x14ac:dyDescent="0.2">
      <c r="T133" s="5"/>
    </row>
    <row r="134" spans="12:20" x14ac:dyDescent="0.2">
      <c r="T134" s="5"/>
    </row>
    <row r="135" spans="12:20" x14ac:dyDescent="0.2">
      <c r="T135" s="5"/>
    </row>
    <row r="136" spans="12:20" x14ac:dyDescent="0.2">
      <c r="T136" s="5"/>
    </row>
    <row r="137" spans="12:20" x14ac:dyDescent="0.2">
      <c r="T137" s="5"/>
    </row>
    <row r="138" spans="12:20" x14ac:dyDescent="0.2">
      <c r="T138" s="5"/>
    </row>
    <row r="139" spans="12:20" x14ac:dyDescent="0.2">
      <c r="T139" s="5"/>
    </row>
    <row r="140" spans="12:20" x14ac:dyDescent="0.2">
      <c r="T140" s="5"/>
    </row>
    <row r="141" spans="12:20" x14ac:dyDescent="0.2">
      <c r="T141" s="5"/>
    </row>
    <row r="142" spans="12:20" x14ac:dyDescent="0.2">
      <c r="T142" s="5"/>
    </row>
    <row r="143" spans="12:20" x14ac:dyDescent="0.2">
      <c r="T143" s="5"/>
    </row>
    <row r="144" spans="12:20" x14ac:dyDescent="0.2">
      <c r="T144" s="5"/>
    </row>
    <row r="145" spans="20:20" x14ac:dyDescent="0.2">
      <c r="T145" s="5"/>
    </row>
    <row r="146" spans="20:20" x14ac:dyDescent="0.2">
      <c r="T146" s="5"/>
    </row>
    <row r="147" spans="20:20" x14ac:dyDescent="0.2">
      <c r="T147" s="5"/>
    </row>
    <row r="148" spans="20:20" x14ac:dyDescent="0.2">
      <c r="T148" s="5"/>
    </row>
    <row r="149" spans="20:20" x14ac:dyDescent="0.2">
      <c r="T149" s="5"/>
    </row>
    <row r="150" spans="20:20" x14ac:dyDescent="0.2">
      <c r="T150" s="5"/>
    </row>
    <row r="151" spans="20:20" x14ac:dyDescent="0.2">
      <c r="T151" s="5"/>
    </row>
    <row r="152" spans="20:20" x14ac:dyDescent="0.2">
      <c r="T152" s="5"/>
    </row>
    <row r="153" spans="20:20" x14ac:dyDescent="0.2">
      <c r="T153" s="5"/>
    </row>
    <row r="154" spans="20:20" x14ac:dyDescent="0.2">
      <c r="T154" s="5"/>
    </row>
    <row r="155" spans="20:20" x14ac:dyDescent="0.2">
      <c r="T155" s="5"/>
    </row>
    <row r="156" spans="20:20" x14ac:dyDescent="0.2">
      <c r="T156" s="5"/>
    </row>
    <row r="157" spans="20:20" x14ac:dyDescent="0.2">
      <c r="T157" s="5"/>
    </row>
    <row r="158" spans="20:20" x14ac:dyDescent="0.2">
      <c r="T158" s="5"/>
    </row>
    <row r="159" spans="20:20" x14ac:dyDescent="0.2">
      <c r="T159" s="5"/>
    </row>
    <row r="160" spans="20:20" x14ac:dyDescent="0.2">
      <c r="T160" s="5"/>
    </row>
    <row r="161" spans="20:20" x14ac:dyDescent="0.2">
      <c r="T161" s="5"/>
    </row>
    <row r="162" spans="20:20" x14ac:dyDescent="0.2">
      <c r="T162" s="5"/>
    </row>
    <row r="163" spans="20:20" x14ac:dyDescent="0.2">
      <c r="T163" s="5"/>
    </row>
    <row r="164" spans="20:20" x14ac:dyDescent="0.2">
      <c r="T164" s="5"/>
    </row>
    <row r="165" spans="20:20" x14ac:dyDescent="0.2">
      <c r="T165" s="5"/>
    </row>
    <row r="166" spans="20:20" x14ac:dyDescent="0.2">
      <c r="T166" s="5"/>
    </row>
    <row r="167" spans="20:20" x14ac:dyDescent="0.2">
      <c r="T167" s="5"/>
    </row>
    <row r="168" spans="20:20" x14ac:dyDescent="0.2">
      <c r="T168" s="5"/>
    </row>
    <row r="169" spans="20:20" x14ac:dyDescent="0.2">
      <c r="T169" s="5"/>
    </row>
    <row r="170" spans="20:20" x14ac:dyDescent="0.2">
      <c r="T170" s="5"/>
    </row>
    <row r="171" spans="20:20" x14ac:dyDescent="0.2">
      <c r="T171" s="5"/>
    </row>
    <row r="172" spans="20:20" x14ac:dyDescent="0.2">
      <c r="T172" s="5"/>
    </row>
    <row r="173" spans="20:20" x14ac:dyDescent="0.2">
      <c r="T173" s="5"/>
    </row>
    <row r="174" spans="20:20" x14ac:dyDescent="0.2">
      <c r="T174" s="5"/>
    </row>
    <row r="175" spans="20:20" x14ac:dyDescent="0.2">
      <c r="T175" s="5"/>
    </row>
    <row r="176" spans="20:20" x14ac:dyDescent="0.2">
      <c r="T176" s="5"/>
    </row>
    <row r="177" spans="20:20" x14ac:dyDescent="0.2">
      <c r="T177" s="5"/>
    </row>
    <row r="178" spans="20:20" x14ac:dyDescent="0.2">
      <c r="T178" s="5"/>
    </row>
    <row r="179" spans="20:20" x14ac:dyDescent="0.2">
      <c r="T179" s="5"/>
    </row>
    <row r="180" spans="20:20" x14ac:dyDescent="0.2">
      <c r="T180" s="5"/>
    </row>
    <row r="181" spans="20:20" x14ac:dyDescent="0.2">
      <c r="T181" s="5"/>
    </row>
    <row r="182" spans="20:20" x14ac:dyDescent="0.2">
      <c r="T182" s="5"/>
    </row>
    <row r="183" spans="20:20" x14ac:dyDescent="0.2">
      <c r="T183" s="5"/>
    </row>
    <row r="184" spans="20:20" x14ac:dyDescent="0.2">
      <c r="T184" s="5"/>
    </row>
    <row r="185" spans="20:20" x14ac:dyDescent="0.2">
      <c r="T185" s="5"/>
    </row>
    <row r="186" spans="20:20" x14ac:dyDescent="0.2">
      <c r="T186" s="5"/>
    </row>
    <row r="187" spans="20:20" x14ac:dyDescent="0.2">
      <c r="T187" s="5"/>
    </row>
    <row r="188" spans="20:20" x14ac:dyDescent="0.2">
      <c r="T188" s="5"/>
    </row>
    <row r="189" spans="20:20" x14ac:dyDescent="0.2">
      <c r="T189" s="5"/>
    </row>
    <row r="190" spans="20:20" x14ac:dyDescent="0.2">
      <c r="T190" s="5"/>
    </row>
    <row r="191" spans="20:20" x14ac:dyDescent="0.2">
      <c r="T191" s="5"/>
    </row>
    <row r="192" spans="20:20" x14ac:dyDescent="0.2">
      <c r="T192" s="5"/>
    </row>
    <row r="193" spans="20:20" x14ac:dyDescent="0.2">
      <c r="T193" s="5"/>
    </row>
    <row r="194" spans="20:20" x14ac:dyDescent="0.2">
      <c r="T194" s="5"/>
    </row>
    <row r="195" spans="20:20" x14ac:dyDescent="0.2">
      <c r="T195" s="5"/>
    </row>
    <row r="196" spans="20:20" x14ac:dyDescent="0.2">
      <c r="T196" s="5"/>
    </row>
    <row r="197" spans="20:20" x14ac:dyDescent="0.2">
      <c r="T197" s="5"/>
    </row>
    <row r="198" spans="20:20" x14ac:dyDescent="0.2">
      <c r="T198" s="5"/>
    </row>
    <row r="199" spans="20:20" x14ac:dyDescent="0.2">
      <c r="T199" s="5"/>
    </row>
    <row r="200" spans="20:20" x14ac:dyDescent="0.2">
      <c r="T200" s="5"/>
    </row>
    <row r="201" spans="20:20" x14ac:dyDescent="0.2">
      <c r="T201" s="5"/>
    </row>
    <row r="202" spans="20:20" x14ac:dyDescent="0.2">
      <c r="T202" s="5"/>
    </row>
    <row r="203" spans="20:20" x14ac:dyDescent="0.2">
      <c r="T203" s="5"/>
    </row>
    <row r="204" spans="20:20" x14ac:dyDescent="0.2">
      <c r="T204" s="5"/>
    </row>
    <row r="205" spans="20:20" x14ac:dyDescent="0.2">
      <c r="T205" s="5"/>
    </row>
    <row r="206" spans="20:20" x14ac:dyDescent="0.2">
      <c r="T206" s="5"/>
    </row>
    <row r="207" spans="20:20" x14ac:dyDescent="0.2">
      <c r="T207" s="5"/>
    </row>
    <row r="208" spans="20:20" x14ac:dyDescent="0.2">
      <c r="T208" s="5"/>
    </row>
    <row r="209" spans="20:20" x14ac:dyDescent="0.2">
      <c r="T209" s="5"/>
    </row>
    <row r="210" spans="20:20" x14ac:dyDescent="0.2">
      <c r="T210" s="5"/>
    </row>
    <row r="211" spans="20:20" x14ac:dyDescent="0.2">
      <c r="T211" s="5"/>
    </row>
    <row r="212" spans="20:20" x14ac:dyDescent="0.2">
      <c r="T212" s="5"/>
    </row>
    <row r="213" spans="20:20" x14ac:dyDescent="0.2">
      <c r="T213" s="5"/>
    </row>
    <row r="214" spans="20:20" x14ac:dyDescent="0.2">
      <c r="T214" s="5"/>
    </row>
    <row r="215" spans="20:20" x14ac:dyDescent="0.2">
      <c r="T215" s="5"/>
    </row>
    <row r="216" spans="20:20" x14ac:dyDescent="0.2">
      <c r="T216" s="5"/>
    </row>
    <row r="217" spans="20:20" x14ac:dyDescent="0.2">
      <c r="T217" s="5"/>
    </row>
    <row r="218" spans="20:20" x14ac:dyDescent="0.2">
      <c r="T218" s="5"/>
    </row>
    <row r="219" spans="20:20" x14ac:dyDescent="0.2">
      <c r="T219" s="5"/>
    </row>
    <row r="220" spans="20:20" x14ac:dyDescent="0.2">
      <c r="T220" s="5"/>
    </row>
    <row r="221" spans="20:20" x14ac:dyDescent="0.2">
      <c r="T221" s="5"/>
    </row>
    <row r="222" spans="20:20" x14ac:dyDescent="0.2">
      <c r="T222" s="5"/>
    </row>
    <row r="223" spans="20:20" x14ac:dyDescent="0.2">
      <c r="T223" s="5"/>
    </row>
    <row r="224" spans="20:20" x14ac:dyDescent="0.2">
      <c r="T224" s="5"/>
    </row>
    <row r="225" spans="20:20" x14ac:dyDescent="0.2">
      <c r="T225" s="5"/>
    </row>
    <row r="226" spans="20:20" x14ac:dyDescent="0.2">
      <c r="T226" s="5"/>
    </row>
    <row r="227" spans="20:20" x14ac:dyDescent="0.2">
      <c r="T227" s="5"/>
    </row>
    <row r="228" spans="20:20" x14ac:dyDescent="0.2">
      <c r="T228" s="5"/>
    </row>
    <row r="229" spans="20:20" x14ac:dyDescent="0.2">
      <c r="T229" s="5"/>
    </row>
    <row r="230" spans="20:20" x14ac:dyDescent="0.2">
      <c r="T230" s="5"/>
    </row>
    <row r="231" spans="20:20" x14ac:dyDescent="0.2">
      <c r="T231" s="5"/>
    </row>
    <row r="232" spans="20:20" x14ac:dyDescent="0.2">
      <c r="T232" s="5"/>
    </row>
    <row r="233" spans="20:20" x14ac:dyDescent="0.2">
      <c r="T233" s="5"/>
    </row>
    <row r="234" spans="20:20" x14ac:dyDescent="0.2">
      <c r="T234" s="5"/>
    </row>
    <row r="235" spans="20:20" x14ac:dyDescent="0.2">
      <c r="T235" s="5"/>
    </row>
    <row r="236" spans="20:20" x14ac:dyDescent="0.2">
      <c r="T236" s="5"/>
    </row>
    <row r="237" spans="20:20" x14ac:dyDescent="0.2">
      <c r="T237" s="5"/>
    </row>
    <row r="238" spans="20:20" x14ac:dyDescent="0.2">
      <c r="T238" s="5"/>
    </row>
    <row r="239" spans="20:20" x14ac:dyDescent="0.2">
      <c r="T239" s="5"/>
    </row>
    <row r="240" spans="20:20" x14ac:dyDescent="0.2">
      <c r="T240" s="5"/>
    </row>
    <row r="241" spans="20:20" x14ac:dyDescent="0.2">
      <c r="T241" s="5"/>
    </row>
    <row r="242" spans="20:20" x14ac:dyDescent="0.2">
      <c r="T242" s="5"/>
    </row>
    <row r="243" spans="20:20" x14ac:dyDescent="0.2">
      <c r="T243" s="5"/>
    </row>
    <row r="244" spans="20:20" x14ac:dyDescent="0.2">
      <c r="T244" s="5"/>
    </row>
    <row r="245" spans="20:20" x14ac:dyDescent="0.2">
      <c r="T245" s="5"/>
    </row>
    <row r="246" spans="20:20" x14ac:dyDescent="0.2">
      <c r="T246" s="5"/>
    </row>
    <row r="247" spans="20:20" x14ac:dyDescent="0.2">
      <c r="T247" s="5"/>
    </row>
    <row r="248" spans="20:20" x14ac:dyDescent="0.2">
      <c r="T248" s="5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8"/>
  <sheetViews>
    <sheetView topLeftCell="A23" workbookViewId="0">
      <selection activeCell="S114" sqref="S114"/>
    </sheetView>
  </sheetViews>
  <sheetFormatPr baseColWidth="10" defaultRowHeight="11.25" x14ac:dyDescent="0.2"/>
  <cols>
    <col min="1" max="1" width="2.7109375" style="6" bestFit="1" customWidth="1"/>
    <col min="2" max="2" width="43.28515625" style="6" bestFit="1" customWidth="1"/>
    <col min="3" max="3" width="9.85546875" style="6" bestFit="1" customWidth="1"/>
    <col min="4" max="4" width="35.42578125" style="6" bestFit="1" customWidth="1"/>
    <col min="5" max="5" width="6.7109375" style="6" bestFit="1" customWidth="1"/>
    <col min="6" max="8" width="11.140625" style="6" bestFit="1" customWidth="1"/>
    <col min="9" max="9" width="6.7109375" style="6" customWidth="1"/>
    <col min="10" max="10" width="7.5703125" style="6" customWidth="1"/>
    <col min="11" max="11" width="5.5703125" style="133" customWidth="1"/>
    <col min="12" max="12" width="11.42578125" style="6"/>
    <col min="13" max="13" width="34.140625" style="6" customWidth="1"/>
    <col min="14" max="14" width="11.140625" style="6" bestFit="1" customWidth="1"/>
    <col min="15" max="15" width="11.5703125" style="6" bestFit="1" customWidth="1"/>
    <col min="16" max="17" width="11.140625" style="6" bestFit="1" customWidth="1"/>
    <col min="18" max="18" width="17.42578125" style="6" bestFit="1" customWidth="1"/>
    <col min="19" max="19" width="9.85546875" style="6" bestFit="1" customWidth="1"/>
    <col min="20" max="21" width="11.140625" style="6" bestFit="1" customWidth="1"/>
    <col min="22" max="16384" width="11.42578125" style="6"/>
  </cols>
  <sheetData>
    <row r="1" spans="1:25" x14ac:dyDescent="0.2">
      <c r="A1" s="1" t="s">
        <v>1</v>
      </c>
      <c r="B1" s="2" t="s">
        <v>0</v>
      </c>
      <c r="C1" s="1"/>
      <c r="D1" s="1"/>
      <c r="E1" s="1"/>
      <c r="F1" s="1"/>
      <c r="G1" s="1" t="s">
        <v>1</v>
      </c>
      <c r="H1" s="1"/>
      <c r="I1" s="1"/>
      <c r="J1" s="1"/>
      <c r="K1" s="3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</row>
    <row r="2" spans="1:25" x14ac:dyDescent="0.2">
      <c r="A2" s="1"/>
      <c r="B2" s="2" t="s">
        <v>2</v>
      </c>
      <c r="C2" s="1"/>
      <c r="D2" s="1"/>
      <c r="E2" s="1"/>
      <c r="F2" s="1"/>
      <c r="G2" s="1"/>
      <c r="H2" s="1"/>
      <c r="I2" s="1"/>
      <c r="J2" s="1"/>
      <c r="K2" s="3"/>
      <c r="L2" s="4"/>
      <c r="M2" s="7" t="s">
        <v>3</v>
      </c>
      <c r="N2" s="7"/>
      <c r="O2" s="7"/>
      <c r="P2" s="7"/>
      <c r="Q2" s="7"/>
      <c r="R2" s="7"/>
      <c r="S2" s="4"/>
      <c r="T2" s="5"/>
      <c r="U2" s="4"/>
      <c r="V2" s="4"/>
      <c r="W2" s="4"/>
      <c r="X2" s="4"/>
      <c r="Y2" s="4"/>
    </row>
    <row r="3" spans="1:25" x14ac:dyDescent="0.2">
      <c r="A3" s="154"/>
      <c r="B3" s="9">
        <v>42856</v>
      </c>
      <c r="C3" s="1"/>
      <c r="D3" s="1"/>
      <c r="E3" s="10"/>
      <c r="F3" s="11" t="s">
        <v>4</v>
      </c>
      <c r="G3" s="11" t="s">
        <v>5</v>
      </c>
      <c r="H3" s="11" t="s">
        <v>6</v>
      </c>
      <c r="I3" s="12"/>
      <c r="J3" s="1"/>
      <c r="K3" s="13"/>
      <c r="L3" s="4"/>
      <c r="M3" s="7" t="s">
        <v>7</v>
      </c>
      <c r="N3" s="7"/>
      <c r="O3" s="7"/>
      <c r="P3" s="7"/>
      <c r="Q3" s="7"/>
      <c r="R3" s="7"/>
      <c r="S3" s="4"/>
      <c r="T3" s="5"/>
      <c r="U3" s="4"/>
      <c r="V3" s="4"/>
      <c r="W3" s="4"/>
      <c r="X3" s="4"/>
      <c r="Y3" s="4"/>
    </row>
    <row r="4" spans="1:25" x14ac:dyDescent="0.2">
      <c r="A4" s="1"/>
      <c r="B4" s="1"/>
      <c r="C4" s="1"/>
      <c r="D4" s="1"/>
      <c r="E4" s="1"/>
      <c r="F4" s="1"/>
      <c r="G4" s="1"/>
      <c r="H4" s="14"/>
      <c r="I4" s="1"/>
      <c r="J4" s="1"/>
      <c r="K4" s="3"/>
      <c r="L4" s="4"/>
      <c r="M4" s="15">
        <v>42856</v>
      </c>
      <c r="N4" s="7"/>
      <c r="O4" s="7"/>
      <c r="P4" s="7"/>
      <c r="Q4" s="7"/>
      <c r="R4" s="7"/>
      <c r="S4" s="4"/>
      <c r="T4" s="5"/>
      <c r="U4" s="4"/>
      <c r="V4" s="4"/>
      <c r="W4" s="4"/>
      <c r="X4" s="4"/>
      <c r="Y4" s="4"/>
    </row>
    <row r="5" spans="1:25" x14ac:dyDescent="0.2">
      <c r="A5" s="154" t="s">
        <v>8</v>
      </c>
      <c r="B5" s="16" t="s">
        <v>9</v>
      </c>
      <c r="C5" s="17" t="s">
        <v>10</v>
      </c>
      <c r="D5" s="17" t="s">
        <v>11</v>
      </c>
      <c r="E5" s="173">
        <f>741+9</f>
        <v>750</v>
      </c>
      <c r="F5" s="18">
        <f>+O36-N36</f>
        <v>883340.03</v>
      </c>
      <c r="G5" s="19">
        <f>+P77</f>
        <v>133749.31</v>
      </c>
      <c r="H5" s="14"/>
      <c r="I5" s="20"/>
      <c r="J5" s="17"/>
      <c r="K5" s="21"/>
      <c r="L5" s="22"/>
      <c r="M5" s="7" t="s">
        <v>12</v>
      </c>
      <c r="N5" s="7"/>
      <c r="O5" s="7"/>
      <c r="P5" s="7"/>
      <c r="Q5" s="7"/>
      <c r="R5" s="7"/>
      <c r="S5" s="4"/>
      <c r="T5" s="5"/>
      <c r="U5" s="4"/>
      <c r="V5" s="4"/>
      <c r="W5" s="22"/>
      <c r="X5" s="22"/>
      <c r="Y5" s="22"/>
    </row>
    <row r="6" spans="1:25" x14ac:dyDescent="0.2">
      <c r="A6" s="154"/>
      <c r="B6" s="16" t="s">
        <v>9</v>
      </c>
      <c r="C6" s="17" t="s">
        <v>13</v>
      </c>
      <c r="D6" s="17" t="s">
        <v>14</v>
      </c>
      <c r="E6" s="173"/>
      <c r="F6" s="18">
        <f>+O40-N40</f>
        <v>4000</v>
      </c>
      <c r="G6" s="23">
        <f>+P81</f>
        <v>283.74</v>
      </c>
      <c r="H6" s="14"/>
      <c r="I6" s="20"/>
      <c r="J6" s="17"/>
      <c r="K6" s="21"/>
      <c r="L6" s="22"/>
      <c r="M6" s="4"/>
      <c r="N6" s="4"/>
      <c r="O6" s="4"/>
      <c r="P6" s="4"/>
      <c r="Q6" s="4"/>
      <c r="R6" s="4"/>
      <c r="S6" s="4"/>
      <c r="T6" s="5"/>
      <c r="U6" s="4"/>
      <c r="V6" s="4"/>
      <c r="W6" s="22"/>
      <c r="X6" s="22"/>
      <c r="Y6" s="22"/>
    </row>
    <row r="7" spans="1:25" x14ac:dyDescent="0.2">
      <c r="A7" s="154"/>
      <c r="B7" s="16" t="s">
        <v>9</v>
      </c>
      <c r="C7" s="17" t="s">
        <v>15</v>
      </c>
      <c r="D7" s="17" t="s">
        <v>16</v>
      </c>
      <c r="E7" s="173"/>
      <c r="F7" s="24">
        <f>+O43-N43</f>
        <v>0</v>
      </c>
      <c r="G7" s="23">
        <f>+N84-O84</f>
        <v>0</v>
      </c>
      <c r="H7" s="14"/>
      <c r="I7" s="20"/>
      <c r="J7" s="17"/>
      <c r="K7" s="21"/>
      <c r="L7" s="22"/>
      <c r="M7" s="4"/>
      <c r="N7" s="25" t="s">
        <v>17</v>
      </c>
      <c r="O7" s="25" t="s">
        <v>18</v>
      </c>
      <c r="P7" s="25" t="s">
        <v>19</v>
      </c>
      <c r="Q7" s="25" t="s">
        <v>20</v>
      </c>
      <c r="R7" s="25" t="s">
        <v>21</v>
      </c>
      <c r="S7" s="25" t="s">
        <v>22</v>
      </c>
      <c r="T7" s="25" t="s">
        <v>23</v>
      </c>
      <c r="U7" s="25" t="s">
        <v>24</v>
      </c>
      <c r="V7" s="26"/>
      <c r="W7" s="25"/>
      <c r="X7" s="22"/>
      <c r="Y7" s="22"/>
    </row>
    <row r="8" spans="1:25" x14ac:dyDescent="0.2">
      <c r="A8" s="154"/>
      <c r="B8" s="16" t="s">
        <v>9</v>
      </c>
      <c r="C8" s="17" t="s">
        <v>25</v>
      </c>
      <c r="D8" s="17" t="s">
        <v>26</v>
      </c>
      <c r="E8" s="173"/>
      <c r="F8" s="24">
        <v>0</v>
      </c>
      <c r="G8" s="23">
        <f>+P110</f>
        <v>33760.550000000003</v>
      </c>
      <c r="H8" s="14"/>
      <c r="I8" s="20"/>
      <c r="J8" s="17"/>
      <c r="K8" s="21"/>
      <c r="L8" s="22"/>
      <c r="M8" s="4"/>
      <c r="N8" s="4"/>
      <c r="O8" s="4"/>
      <c r="P8" s="4"/>
      <c r="Q8" s="4"/>
      <c r="R8" s="4"/>
      <c r="S8" s="4"/>
      <c r="T8" s="4"/>
      <c r="U8" s="4"/>
      <c r="V8" s="5"/>
      <c r="W8" s="4"/>
      <c r="X8" s="22"/>
      <c r="Y8" s="22"/>
    </row>
    <row r="9" spans="1:25" x14ac:dyDescent="0.2">
      <c r="A9" s="154" t="s">
        <v>27</v>
      </c>
      <c r="B9" s="27" t="s">
        <v>28</v>
      </c>
      <c r="C9" s="17" t="s">
        <v>29</v>
      </c>
      <c r="D9" s="17" t="s">
        <v>30</v>
      </c>
      <c r="E9" s="155">
        <v>179</v>
      </c>
      <c r="F9" s="18">
        <f>+O50-N50</f>
        <v>40478.1</v>
      </c>
      <c r="G9" s="23">
        <f>+P90</f>
        <v>3775.77</v>
      </c>
      <c r="H9" s="14"/>
      <c r="I9" s="20"/>
      <c r="J9" s="17"/>
      <c r="K9" s="21"/>
      <c r="L9" s="22"/>
      <c r="M9" s="22"/>
      <c r="N9" s="29"/>
      <c r="O9" s="30"/>
      <c r="P9" s="31"/>
      <c r="Q9" s="4"/>
      <c r="R9" s="4"/>
      <c r="S9" s="4"/>
      <c r="T9" s="4"/>
      <c r="U9" s="4"/>
      <c r="V9" s="5"/>
      <c r="W9" s="4"/>
      <c r="X9" s="22"/>
      <c r="Y9" s="22"/>
    </row>
    <row r="10" spans="1:25" x14ac:dyDescent="0.2">
      <c r="A10" s="154" t="s">
        <v>31</v>
      </c>
      <c r="B10" s="16" t="s">
        <v>32</v>
      </c>
      <c r="C10" s="17" t="s">
        <v>33</v>
      </c>
      <c r="D10" s="17" t="s">
        <v>34</v>
      </c>
      <c r="E10" s="155">
        <v>29</v>
      </c>
      <c r="F10" s="18">
        <f>+O55-N55</f>
        <v>86283</v>
      </c>
      <c r="G10" s="23">
        <f>+P95</f>
        <v>22780.34</v>
      </c>
      <c r="H10" s="14"/>
      <c r="I10" s="20"/>
      <c r="J10" s="17"/>
      <c r="K10" s="21"/>
      <c r="L10" s="4">
        <v>218</v>
      </c>
      <c r="M10" s="4" t="s">
        <v>35</v>
      </c>
      <c r="N10" s="32">
        <v>40478.1</v>
      </c>
      <c r="O10" s="33">
        <v>300507.28999999998</v>
      </c>
      <c r="P10" s="32"/>
      <c r="Q10" s="32">
        <v>169.09</v>
      </c>
      <c r="R10" s="34">
        <f>+SUM(N10:Q10)</f>
        <v>341154.48</v>
      </c>
      <c r="S10" s="34">
        <f>+R10*0.16</f>
        <v>54584.716799999995</v>
      </c>
      <c r="T10" s="34">
        <f t="shared" ref="T10:T16" si="0">+R10+S10</f>
        <v>395739.19679999998</v>
      </c>
      <c r="U10" s="32">
        <v>314.10000000000002</v>
      </c>
      <c r="V10" s="4"/>
      <c r="W10" s="22"/>
      <c r="X10" s="22"/>
      <c r="Y10" s="22"/>
    </row>
    <row r="11" spans="1:25" x14ac:dyDescent="0.2">
      <c r="A11" s="154" t="s">
        <v>36</v>
      </c>
      <c r="B11" s="16" t="s">
        <v>37</v>
      </c>
      <c r="C11" s="17" t="s">
        <v>38</v>
      </c>
      <c r="D11" s="17" t="s">
        <v>39</v>
      </c>
      <c r="E11" s="155">
        <v>20</v>
      </c>
      <c r="F11" s="18">
        <f>+O60-N60</f>
        <v>70875</v>
      </c>
      <c r="G11" s="19">
        <f>+P100</f>
        <v>33857.18</v>
      </c>
      <c r="H11" s="14"/>
      <c r="I11" s="20"/>
      <c r="J11" s="17"/>
      <c r="K11" s="21"/>
      <c r="L11" s="4">
        <v>16</v>
      </c>
      <c r="M11" s="4" t="s">
        <v>40</v>
      </c>
      <c r="N11" s="32">
        <v>4935.9399999999996</v>
      </c>
      <c r="O11" s="32">
        <v>606210.18000000005</v>
      </c>
      <c r="P11" s="32">
        <v>177340.85</v>
      </c>
      <c r="Q11" s="32">
        <v>-1390</v>
      </c>
      <c r="R11" s="34">
        <f t="shared" ref="R11:R16" si="1">+SUM(N11:Q11)</f>
        <v>787096.97</v>
      </c>
      <c r="S11" s="34">
        <f t="shared" ref="S11:S16" si="2">+R11*0.16</f>
        <v>125935.51519999999</v>
      </c>
      <c r="T11" s="34">
        <f t="shared" si="0"/>
        <v>913032.4852</v>
      </c>
      <c r="U11" s="32">
        <v>59.44</v>
      </c>
      <c r="V11" s="4"/>
      <c r="W11" s="22"/>
      <c r="X11" s="22"/>
      <c r="Y11" s="22"/>
    </row>
    <row r="12" spans="1:25" x14ac:dyDescent="0.2">
      <c r="A12" s="172"/>
      <c r="B12" s="36" t="s">
        <v>41</v>
      </c>
      <c r="C12" s="1" t="s">
        <v>42</v>
      </c>
      <c r="D12" s="1" t="s">
        <v>43</v>
      </c>
      <c r="E12" s="173">
        <f>2+2</f>
        <v>4</v>
      </c>
      <c r="F12" s="37">
        <f>+O42-N42</f>
        <v>2101</v>
      </c>
      <c r="G12" s="19">
        <f>+P83</f>
        <v>1140</v>
      </c>
      <c r="H12" s="14"/>
      <c r="I12" s="20"/>
      <c r="J12" s="17"/>
      <c r="K12" s="21"/>
      <c r="L12" s="4">
        <v>62</v>
      </c>
      <c r="M12" s="4" t="s">
        <v>44</v>
      </c>
      <c r="N12" s="32">
        <v>86283</v>
      </c>
      <c r="O12" s="32">
        <v>60812.04</v>
      </c>
      <c r="P12" s="32">
        <v>17510</v>
      </c>
      <c r="Q12" s="32"/>
      <c r="R12" s="34">
        <f t="shared" si="1"/>
        <v>164605.04</v>
      </c>
      <c r="S12" s="34">
        <f t="shared" si="2"/>
        <v>26336.806400000001</v>
      </c>
      <c r="T12" s="34">
        <f t="shared" si="0"/>
        <v>190941.84640000001</v>
      </c>
      <c r="U12" s="32">
        <v>980.7</v>
      </c>
      <c r="V12" s="4"/>
      <c r="W12" s="22"/>
      <c r="X12" s="22"/>
      <c r="Y12" s="22"/>
    </row>
    <row r="13" spans="1:25" x14ac:dyDescent="0.2">
      <c r="A13" s="172"/>
      <c r="B13" s="16" t="s">
        <v>45</v>
      </c>
      <c r="C13" s="17" t="s">
        <v>46</v>
      </c>
      <c r="D13" s="17" t="s">
        <v>47</v>
      </c>
      <c r="E13" s="173"/>
      <c r="F13" s="37">
        <f>+O57-N57</f>
        <v>17510</v>
      </c>
      <c r="G13" s="19">
        <f>+P97</f>
        <v>17600</v>
      </c>
      <c r="H13" s="14"/>
      <c r="I13" s="20"/>
      <c r="J13" s="17"/>
      <c r="K13" s="21"/>
      <c r="L13" s="4">
        <v>74</v>
      </c>
      <c r="M13" s="4" t="s">
        <v>48</v>
      </c>
      <c r="N13" s="32">
        <v>70875</v>
      </c>
      <c r="O13" s="32">
        <v>7094.1</v>
      </c>
      <c r="P13" s="32">
        <v>7380</v>
      </c>
      <c r="Q13" s="32"/>
      <c r="R13" s="34">
        <f t="shared" si="1"/>
        <v>85349.1</v>
      </c>
      <c r="S13" s="34">
        <f t="shared" si="2"/>
        <v>13655.856000000002</v>
      </c>
      <c r="T13" s="34">
        <f t="shared" si="0"/>
        <v>99004.956000000006</v>
      </c>
      <c r="U13" s="32">
        <v>945</v>
      </c>
      <c r="V13" s="4"/>
      <c r="W13" s="22"/>
      <c r="X13" s="22"/>
      <c r="Y13" s="22"/>
    </row>
    <row r="14" spans="1:25" x14ac:dyDescent="0.2">
      <c r="A14" s="172"/>
      <c r="B14" s="16" t="s">
        <v>41</v>
      </c>
      <c r="C14" s="17" t="s">
        <v>49</v>
      </c>
      <c r="D14" s="17" t="s">
        <v>50</v>
      </c>
      <c r="E14" s="173"/>
      <c r="F14" s="37">
        <f>+O52-N52</f>
        <v>0</v>
      </c>
      <c r="G14" s="19">
        <f>+P92</f>
        <v>0</v>
      </c>
      <c r="H14" s="14"/>
      <c r="I14" s="20"/>
      <c r="J14" s="17"/>
      <c r="K14" s="21"/>
      <c r="L14" s="22"/>
      <c r="M14" s="22" t="s">
        <v>51</v>
      </c>
      <c r="N14" s="22"/>
      <c r="O14" s="22"/>
      <c r="P14" s="22"/>
      <c r="Q14" s="22"/>
      <c r="R14" s="34">
        <f t="shared" si="1"/>
        <v>0</v>
      </c>
      <c r="S14" s="34">
        <f t="shared" si="2"/>
        <v>0</v>
      </c>
      <c r="T14" s="34">
        <f t="shared" si="0"/>
        <v>0</v>
      </c>
      <c r="U14" s="32"/>
      <c r="V14" s="4"/>
      <c r="W14" s="22"/>
      <c r="X14" s="22"/>
      <c r="Y14" s="22"/>
    </row>
    <row r="15" spans="1:25" x14ac:dyDescent="0.2">
      <c r="A15" s="154"/>
      <c r="B15" s="36"/>
      <c r="C15" s="38"/>
      <c r="D15" s="1"/>
      <c r="E15" s="39">
        <f>+E12+E11+E10+E9+E5</f>
        <v>982</v>
      </c>
      <c r="F15" s="40">
        <f>SUM(F5:F14)</f>
        <v>1104587.1299999999</v>
      </c>
      <c r="G15" s="40">
        <f>SUM(G5:G14)</f>
        <v>246946.88999999996</v>
      </c>
      <c r="H15" s="14">
        <f>+F15-G15</f>
        <v>857640.24</v>
      </c>
      <c r="I15" s="20"/>
      <c r="J15" s="1"/>
      <c r="K15" s="21"/>
      <c r="L15" s="22">
        <v>423</v>
      </c>
      <c r="M15" s="4" t="s">
        <v>52</v>
      </c>
      <c r="N15" s="32">
        <v>746276.34</v>
      </c>
      <c r="O15" s="32">
        <v>683209.65</v>
      </c>
      <c r="P15" s="32"/>
      <c r="Q15" s="32">
        <v>3469.61</v>
      </c>
      <c r="R15" s="34">
        <f t="shared" si="1"/>
        <v>1432955.6</v>
      </c>
      <c r="S15" s="34">
        <f t="shared" si="2"/>
        <v>229272.89600000001</v>
      </c>
      <c r="T15" s="34">
        <f t="shared" si="0"/>
        <v>1662228.496</v>
      </c>
      <c r="U15" s="32">
        <v>2003.63</v>
      </c>
      <c r="V15" s="4"/>
      <c r="W15" s="22"/>
      <c r="X15" s="22"/>
      <c r="Y15" s="22"/>
    </row>
    <row r="16" spans="1:25" x14ac:dyDescent="0.2">
      <c r="A16" s="1"/>
      <c r="B16" s="41"/>
      <c r="C16" s="38"/>
      <c r="D16" s="1"/>
      <c r="E16" s="1"/>
      <c r="F16" s="14"/>
      <c r="G16" s="14"/>
      <c r="H16" s="14"/>
      <c r="I16" s="1"/>
      <c r="J16" s="1"/>
      <c r="K16" s="3"/>
      <c r="L16" s="22">
        <v>62</v>
      </c>
      <c r="M16" s="4" t="s">
        <v>53</v>
      </c>
      <c r="N16" s="32">
        <v>141010.95000000001</v>
      </c>
      <c r="O16" s="32">
        <v>205100.88</v>
      </c>
      <c r="P16" s="32">
        <v>5481.98</v>
      </c>
      <c r="Q16" s="32">
        <v>55</v>
      </c>
      <c r="R16" s="34">
        <f t="shared" si="1"/>
        <v>351648.81</v>
      </c>
      <c r="S16" s="34">
        <f t="shared" si="2"/>
        <v>56263.809600000001</v>
      </c>
      <c r="T16" s="34">
        <f t="shared" si="0"/>
        <v>407912.61959999998</v>
      </c>
      <c r="U16" s="32">
        <v>356.42</v>
      </c>
      <c r="V16" s="4"/>
      <c r="W16" s="22"/>
      <c r="X16" s="22"/>
      <c r="Y16" s="22"/>
    </row>
    <row r="17" spans="1:25" x14ac:dyDescent="0.2">
      <c r="A17" s="172"/>
      <c r="B17" s="42" t="s">
        <v>41</v>
      </c>
      <c r="C17" s="38" t="s">
        <v>54</v>
      </c>
      <c r="D17" s="1" t="s">
        <v>55</v>
      </c>
      <c r="E17" s="173">
        <f>6+49</f>
        <v>55</v>
      </c>
      <c r="F17" s="18">
        <f>+P38+P48+P53</f>
        <v>2303.7000000000003</v>
      </c>
      <c r="G17" s="19">
        <f>+P86</f>
        <v>244.97</v>
      </c>
      <c r="H17" s="14"/>
      <c r="I17" s="1"/>
      <c r="J17" s="1"/>
      <c r="K17" s="3"/>
      <c r="L17" s="4"/>
      <c r="M17" s="4"/>
      <c r="N17" s="32"/>
      <c r="O17" s="32"/>
      <c r="P17" s="32"/>
      <c r="Q17" s="32"/>
      <c r="R17" s="32"/>
      <c r="S17" s="32"/>
      <c r="T17" s="32">
        <v>0</v>
      </c>
      <c r="U17" s="43"/>
      <c r="V17" s="5"/>
      <c r="W17" s="4"/>
      <c r="X17" s="22"/>
      <c r="Y17" s="4"/>
    </row>
    <row r="18" spans="1:25" x14ac:dyDescent="0.2">
      <c r="A18" s="172"/>
      <c r="B18" s="42" t="s">
        <v>41</v>
      </c>
      <c r="C18" s="1" t="s">
        <v>56</v>
      </c>
      <c r="D18" s="1" t="s">
        <v>57</v>
      </c>
      <c r="E18" s="173"/>
      <c r="F18" s="37">
        <f>+P47</f>
        <v>185609.57</v>
      </c>
      <c r="G18" s="19">
        <f>+P88</f>
        <v>122934.98</v>
      </c>
      <c r="H18" s="14"/>
      <c r="I18" s="1"/>
      <c r="J18" s="1"/>
      <c r="K18" s="3"/>
      <c r="L18" s="44">
        <f>SUM(L10:L16)</f>
        <v>855</v>
      </c>
      <c r="M18" s="4" t="s">
        <v>58</v>
      </c>
      <c r="N18" s="45">
        <f>SUM(N10:N17)</f>
        <v>1089859.33</v>
      </c>
      <c r="O18" s="46">
        <f t="shared" ref="O18:U18" si="3">SUM(O10:O17)</f>
        <v>1862934.1400000001</v>
      </c>
      <c r="P18" s="47">
        <f>SUM(P10:P17)</f>
        <v>207712.83000000002</v>
      </c>
      <c r="Q18" s="45">
        <f t="shared" si="3"/>
        <v>2303.6999999999998</v>
      </c>
      <c r="R18" s="48">
        <f t="shared" si="3"/>
        <v>3162810.0000000005</v>
      </c>
      <c r="S18" s="48">
        <f t="shared" si="3"/>
        <v>506049.6</v>
      </c>
      <c r="T18" s="48">
        <f t="shared" si="3"/>
        <v>3668859.5999999996</v>
      </c>
      <c r="U18" s="49">
        <f t="shared" si="3"/>
        <v>4659.29</v>
      </c>
      <c r="V18" s="4"/>
      <c r="W18" s="4"/>
      <c r="X18" s="4"/>
      <c r="Y18" s="4"/>
    </row>
    <row r="19" spans="1:25" x14ac:dyDescent="0.2">
      <c r="A19" s="154"/>
      <c r="B19" s="42"/>
      <c r="C19" s="38"/>
      <c r="D19" s="1"/>
      <c r="E19" s="39"/>
      <c r="F19" s="40">
        <f>SUM(F17:F18)</f>
        <v>187913.27000000002</v>
      </c>
      <c r="G19" s="40">
        <f>SUM(G17:G18)</f>
        <v>123179.95</v>
      </c>
      <c r="H19" s="14">
        <f>+F19-G19</f>
        <v>64733.320000000022</v>
      </c>
      <c r="I19" s="1"/>
      <c r="J19" s="1"/>
      <c r="K19" s="3"/>
      <c r="L19" s="4"/>
      <c r="M19" s="4"/>
      <c r="N19" s="32"/>
      <c r="O19" s="32"/>
      <c r="P19" s="32"/>
      <c r="Q19" s="32"/>
      <c r="R19" s="32"/>
      <c r="S19" s="32"/>
      <c r="T19" s="5"/>
      <c r="U19" s="4"/>
      <c r="V19" s="4"/>
      <c r="W19" s="4"/>
      <c r="X19" s="4"/>
      <c r="Y19" s="4"/>
    </row>
    <row r="20" spans="1:25" x14ac:dyDescent="0.2">
      <c r="A20" s="1"/>
      <c r="B20" s="41"/>
      <c r="C20" s="38"/>
      <c r="D20" s="1"/>
      <c r="E20" s="1"/>
      <c r="F20" s="14"/>
      <c r="G20" s="19"/>
      <c r="H20" s="14"/>
      <c r="I20" s="1"/>
      <c r="J20" s="1"/>
      <c r="K20" s="3"/>
      <c r="L20" s="4"/>
      <c r="M20" s="4"/>
      <c r="N20" s="4"/>
      <c r="O20" s="4"/>
      <c r="P20" s="4"/>
      <c r="Q20" s="4"/>
      <c r="R20" s="4"/>
      <c r="S20" s="4"/>
      <c r="T20" s="5"/>
      <c r="U20" s="4"/>
      <c r="V20" s="4"/>
      <c r="W20" s="4"/>
      <c r="X20" s="4"/>
      <c r="Y20" s="4"/>
    </row>
    <row r="21" spans="1:25" x14ac:dyDescent="0.2">
      <c r="A21" s="172" t="s">
        <v>59</v>
      </c>
      <c r="B21" s="50" t="s">
        <v>60</v>
      </c>
      <c r="C21" s="1" t="s">
        <v>61</v>
      </c>
      <c r="D21" s="1" t="s">
        <v>62</v>
      </c>
      <c r="E21" s="173">
        <f>703+5</f>
        <v>708</v>
      </c>
      <c r="F21" s="51">
        <f>+P37</f>
        <v>865407.2699999999</v>
      </c>
      <c r="G21" s="19">
        <f>+P78</f>
        <v>546481.04999999993</v>
      </c>
      <c r="H21" s="14"/>
      <c r="I21" s="1"/>
      <c r="J21" s="1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">
      <c r="A22" s="172"/>
      <c r="B22" s="50" t="s">
        <v>60</v>
      </c>
      <c r="C22" s="1" t="s">
        <v>63</v>
      </c>
      <c r="D22" s="1" t="s">
        <v>64</v>
      </c>
      <c r="E22" s="173"/>
      <c r="F22" s="51">
        <f>+P41</f>
        <v>25535.62</v>
      </c>
      <c r="G22" s="19">
        <f>+P82</f>
        <v>16080.7</v>
      </c>
      <c r="H22" s="14"/>
      <c r="I22" s="1"/>
      <c r="J22" s="1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2"/>
      <c r="X22" s="4"/>
      <c r="Y22" s="4"/>
    </row>
    <row r="23" spans="1:25" x14ac:dyDescent="0.2">
      <c r="A23" s="154" t="s">
        <v>65</v>
      </c>
      <c r="B23" s="50" t="s">
        <v>66</v>
      </c>
      <c r="C23" s="1" t="s">
        <v>67</v>
      </c>
      <c r="D23" s="1" t="s">
        <v>68</v>
      </c>
      <c r="E23" s="155">
        <v>78</v>
      </c>
      <c r="F23" s="51">
        <f>+O51-N51</f>
        <v>300507.28999999998</v>
      </c>
      <c r="G23" s="19">
        <f>+P91</f>
        <v>242148.58</v>
      </c>
      <c r="H23" s="14"/>
      <c r="I23" s="1"/>
      <c r="J23" s="1"/>
      <c r="K23" s="3"/>
      <c r="L23" s="52"/>
      <c r="M23" s="52"/>
      <c r="N23" s="32"/>
      <c r="O23" s="53"/>
      <c r="P23" s="53"/>
      <c r="Q23" s="32"/>
      <c r="R23" s="54" t="s">
        <v>69</v>
      </c>
      <c r="S23" s="4"/>
      <c r="T23" s="55">
        <f>+P36+P40+P45+P50+P55+P60+P68+P38</f>
        <v>1093383.9400000002</v>
      </c>
      <c r="U23" s="56">
        <f>+N18-T23</f>
        <v>-3524.6100000001024</v>
      </c>
      <c r="V23" s="57"/>
      <c r="W23" s="52"/>
      <c r="X23" s="4"/>
      <c r="Y23" s="4"/>
    </row>
    <row r="24" spans="1:25" x14ac:dyDescent="0.2">
      <c r="A24" s="172" t="s">
        <v>70</v>
      </c>
      <c r="B24" s="50" t="s">
        <v>71</v>
      </c>
      <c r="C24" s="1" t="s">
        <v>72</v>
      </c>
      <c r="D24" s="1" t="s">
        <v>73</v>
      </c>
      <c r="E24" s="155">
        <v>26</v>
      </c>
      <c r="F24" s="51">
        <f>+O56-N56</f>
        <v>60812.04</v>
      </c>
      <c r="G24" s="19">
        <f>+P96</f>
        <v>55187.25</v>
      </c>
      <c r="H24" s="14"/>
      <c r="I24" s="1"/>
      <c r="J24" s="1"/>
      <c r="K24" s="3"/>
      <c r="L24" s="54"/>
      <c r="M24" s="58"/>
      <c r="N24" s="54"/>
      <c r="O24" s="54"/>
      <c r="P24" s="54"/>
      <c r="Q24" s="52"/>
      <c r="R24" s="54" t="s">
        <v>74</v>
      </c>
      <c r="S24" s="4"/>
      <c r="T24" s="59">
        <f>+P37+P41+P46+P51+P56+P61+P65-P68</f>
        <v>1862934.1400000001</v>
      </c>
      <c r="U24" s="56">
        <f>+O18-T24</f>
        <v>0</v>
      </c>
      <c r="V24" s="52"/>
      <c r="W24" s="52"/>
      <c r="X24" s="4"/>
      <c r="Y24" s="4"/>
    </row>
    <row r="25" spans="1:25" x14ac:dyDescent="0.2">
      <c r="A25" s="172"/>
      <c r="B25" s="50" t="s">
        <v>71</v>
      </c>
      <c r="C25" s="1" t="s">
        <v>75</v>
      </c>
      <c r="D25" s="1" t="s">
        <v>76</v>
      </c>
      <c r="E25" s="155">
        <v>2</v>
      </c>
      <c r="F25" s="14">
        <f>+O61-N61</f>
        <v>7094.1</v>
      </c>
      <c r="G25" s="19">
        <f>P101</f>
        <v>12249.18</v>
      </c>
      <c r="H25" s="14"/>
      <c r="I25" s="1"/>
      <c r="J25" s="1"/>
      <c r="K25" s="3"/>
      <c r="L25" s="4"/>
      <c r="M25" s="4"/>
      <c r="N25" s="4"/>
      <c r="O25" s="4"/>
      <c r="P25" s="4"/>
      <c r="Q25" s="4"/>
      <c r="R25" s="54" t="s">
        <v>77</v>
      </c>
      <c r="S25" s="4"/>
      <c r="T25" s="60">
        <f>+P42+P47+P52+P57+P66+P62</f>
        <v>212600.57</v>
      </c>
      <c r="U25" s="61">
        <f>+P18-T25</f>
        <v>-4887.7399999999907</v>
      </c>
      <c r="V25" s="52"/>
      <c r="W25" s="52"/>
      <c r="X25" s="4"/>
      <c r="Y25" s="4"/>
    </row>
    <row r="26" spans="1:25" x14ac:dyDescent="0.2">
      <c r="A26" s="154" t="s">
        <v>78</v>
      </c>
      <c r="B26" s="50" t="s">
        <v>60</v>
      </c>
      <c r="C26" s="1" t="s">
        <v>79</v>
      </c>
      <c r="D26" s="1" t="s">
        <v>80</v>
      </c>
      <c r="E26" s="155">
        <v>42</v>
      </c>
      <c r="F26" s="51">
        <f>+P46</f>
        <v>603577.81999999995</v>
      </c>
      <c r="G26" s="19">
        <f>+P87</f>
        <v>298385.55</v>
      </c>
      <c r="H26" s="14"/>
      <c r="I26" s="1"/>
      <c r="J26" s="1"/>
      <c r="K26" s="3"/>
      <c r="L26" s="4"/>
      <c r="M26" s="4"/>
      <c r="N26" s="4"/>
      <c r="O26" s="4"/>
      <c r="P26" s="4"/>
      <c r="Q26" s="4"/>
      <c r="R26" s="54" t="s">
        <v>81</v>
      </c>
      <c r="S26" s="4"/>
      <c r="T26" s="55">
        <f>+P38+P43+P48+P53+P58</f>
        <v>2303.7000000000003</v>
      </c>
      <c r="U26" s="61">
        <f>+Q18-T26</f>
        <v>0</v>
      </c>
      <c r="V26" s="4"/>
      <c r="W26" s="4"/>
      <c r="X26" s="4"/>
      <c r="Y26" s="4"/>
    </row>
    <row r="27" spans="1:25" x14ac:dyDescent="0.2">
      <c r="A27" s="62"/>
      <c r="B27" s="63"/>
      <c r="C27" s="64"/>
      <c r="D27" s="63"/>
      <c r="E27" s="65">
        <f>SUM(E21:E26)</f>
        <v>856</v>
      </c>
      <c r="F27" s="66">
        <f>SUM(F21:F26)</f>
        <v>1862934.1400000001</v>
      </c>
      <c r="G27" s="66">
        <f>SUM(G21:G26)</f>
        <v>1170532.3099999998</v>
      </c>
      <c r="H27" s="66">
        <f>+F27-G27</f>
        <v>692401.83000000031</v>
      </c>
      <c r="I27" s="1"/>
      <c r="J27" s="1"/>
      <c r="K27" s="3"/>
      <c r="L27" s="4"/>
      <c r="M27" s="4"/>
      <c r="N27" s="4"/>
      <c r="O27" s="4"/>
      <c r="P27" s="4"/>
      <c r="Q27" s="4"/>
      <c r="R27" s="54"/>
      <c r="S27" s="4"/>
      <c r="V27" s="4"/>
      <c r="W27" s="4"/>
      <c r="X27" s="4"/>
      <c r="Y27" s="4"/>
    </row>
    <row r="28" spans="1:25" ht="12" thickBot="1" x14ac:dyDescent="0.25">
      <c r="A28" s="62"/>
      <c r="B28" s="63"/>
      <c r="C28" s="64"/>
      <c r="D28" s="63"/>
      <c r="E28" s="65"/>
      <c r="F28" s="66"/>
      <c r="G28" s="67"/>
      <c r="H28" s="66"/>
      <c r="I28" s="1"/>
      <c r="J28" s="67"/>
      <c r="K28" s="3"/>
      <c r="L28" s="4"/>
      <c r="M28" s="4"/>
      <c r="N28" s="4"/>
      <c r="O28" s="4"/>
      <c r="P28" s="4"/>
      <c r="Q28" s="4"/>
      <c r="R28" s="4"/>
      <c r="S28" s="4"/>
      <c r="T28" s="68">
        <f>SUM(T23:T27)</f>
        <v>3171222.35</v>
      </c>
      <c r="U28" s="56">
        <f>+T28-R18</f>
        <v>8412.3499999996275</v>
      </c>
      <c r="V28" s="4"/>
      <c r="W28" s="4"/>
      <c r="X28" s="4"/>
      <c r="Y28" s="4"/>
    </row>
    <row r="29" spans="1:25" ht="12" thickTop="1" x14ac:dyDescent="0.2">
      <c r="A29" s="1"/>
      <c r="B29" s="69" t="s">
        <v>82</v>
      </c>
      <c r="C29" s="69"/>
      <c r="D29" s="69"/>
      <c r="E29" s="70">
        <f>+E15+E19+E27</f>
        <v>1838</v>
      </c>
      <c r="F29" s="71">
        <f>+F15+F19+F27</f>
        <v>3155434.54</v>
      </c>
      <c r="G29" s="72">
        <f>+G15+G19+G27</f>
        <v>1540659.15</v>
      </c>
      <c r="H29" s="72">
        <f>+H15+H19+H27</f>
        <v>1614775.3900000004</v>
      </c>
      <c r="I29" s="73"/>
      <c r="J29" s="1"/>
      <c r="K29" s="3"/>
      <c r="L29" s="54" t="s">
        <v>83</v>
      </c>
      <c r="M29" s="58"/>
      <c r="N29" s="54"/>
      <c r="O29" s="54"/>
      <c r="P29" s="54"/>
      <c r="Q29" s="52"/>
      <c r="R29" s="4"/>
      <c r="S29" s="4"/>
      <c r="T29" s="56">
        <f>+T28-P70</f>
        <v>3524.6099999998696</v>
      </c>
      <c r="V29" s="4"/>
      <c r="W29" s="4"/>
      <c r="X29" s="4"/>
      <c r="Y29" s="4"/>
    </row>
    <row r="30" spans="1:25" x14ac:dyDescent="0.2">
      <c r="A30" s="62"/>
      <c r="B30" s="63"/>
      <c r="C30" s="64"/>
      <c r="D30" s="63"/>
      <c r="E30" s="65"/>
      <c r="F30" s="67"/>
      <c r="G30" s="67"/>
      <c r="H30" s="66"/>
      <c r="I30" s="20"/>
      <c r="J30" s="67"/>
      <c r="K30" s="74"/>
      <c r="L30" s="54" t="s">
        <v>84</v>
      </c>
      <c r="M30" s="58"/>
      <c r="N30" s="54"/>
      <c r="O30" s="54"/>
      <c r="P30" s="54"/>
      <c r="Q30" s="52"/>
      <c r="R30" s="52"/>
      <c r="S30" s="52"/>
      <c r="T30" s="75"/>
      <c r="U30" s="75"/>
      <c r="V30" s="4"/>
      <c r="W30" s="4"/>
      <c r="X30" s="4"/>
      <c r="Y30" s="4"/>
    </row>
    <row r="31" spans="1:25" x14ac:dyDescent="0.2">
      <c r="A31" s="154" t="s">
        <v>85</v>
      </c>
      <c r="B31" s="50" t="s">
        <v>86</v>
      </c>
      <c r="C31" s="1" t="s">
        <v>87</v>
      </c>
      <c r="D31" s="1" t="s">
        <v>88</v>
      </c>
      <c r="E31" s="10">
        <v>226</v>
      </c>
      <c r="F31" s="76">
        <f>330271.87-9791.15</f>
        <v>320480.71999999997</v>
      </c>
      <c r="G31" s="76">
        <f>211619.75-6347.12</f>
        <v>205272.63</v>
      </c>
      <c r="H31" s="14"/>
      <c r="I31" s="20"/>
      <c r="J31" s="77"/>
      <c r="K31" s="74"/>
      <c r="L31" s="54"/>
      <c r="M31" s="52"/>
      <c r="N31" s="78"/>
      <c r="O31" s="79"/>
      <c r="P31" s="80"/>
      <c r="Q31" s="52"/>
      <c r="R31" s="75"/>
      <c r="S31" s="75"/>
      <c r="T31" s="75"/>
      <c r="U31" s="4"/>
      <c r="V31" s="75"/>
      <c r="W31" s="75"/>
      <c r="X31" s="75"/>
      <c r="Y31" s="75"/>
    </row>
    <row r="32" spans="1:25" x14ac:dyDescent="0.2">
      <c r="A32" s="1"/>
      <c r="B32" s="81"/>
      <c r="C32" s="82"/>
      <c r="D32" s="81"/>
      <c r="E32" s="83"/>
      <c r="F32" s="66">
        <f>SUM(F31:F31)</f>
        <v>320480.71999999997</v>
      </c>
      <c r="G32" s="66">
        <f>SUM(G31:G31)</f>
        <v>205272.63</v>
      </c>
      <c r="H32" s="84">
        <f>+F32-G32</f>
        <v>115208.08999999997</v>
      </c>
      <c r="I32" s="1"/>
      <c r="J32" s="81"/>
      <c r="K32" s="3"/>
      <c r="L32" s="54"/>
      <c r="M32" s="4"/>
      <c r="N32" s="4"/>
      <c r="O32" s="4"/>
      <c r="P32" s="52"/>
      <c r="Q32" s="52"/>
      <c r="R32" s="75"/>
      <c r="S32" s="75"/>
      <c r="T32" s="75"/>
      <c r="U32" s="75"/>
      <c r="V32" s="75"/>
      <c r="W32" s="75"/>
      <c r="X32" s="75"/>
      <c r="Y32" s="75"/>
    </row>
    <row r="33" spans="1:25" x14ac:dyDescent="0.2">
      <c r="A33" s="154"/>
      <c r="B33" s="1"/>
      <c r="C33" s="1"/>
      <c r="D33" s="1"/>
      <c r="E33" s="10"/>
      <c r="F33" s="76"/>
      <c r="G33" s="76"/>
      <c r="H33" s="14"/>
      <c r="I33" s="20"/>
      <c r="J33" s="1"/>
      <c r="K33" s="74"/>
      <c r="L33" s="85"/>
      <c r="M33" s="86"/>
      <c r="N33" s="87" t="s">
        <v>89</v>
      </c>
      <c r="O33" s="88" t="s">
        <v>90</v>
      </c>
      <c r="P33" s="88" t="s">
        <v>91</v>
      </c>
      <c r="Q33" s="89"/>
      <c r="R33" s="75"/>
      <c r="S33" s="75"/>
      <c r="T33" s="75"/>
      <c r="U33" s="4"/>
      <c r="V33" s="4"/>
      <c r="W33" s="4"/>
      <c r="X33" s="75"/>
      <c r="Y33" s="75"/>
    </row>
    <row r="34" spans="1:25" x14ac:dyDescent="0.2">
      <c r="A34" s="1"/>
      <c r="B34" s="90" t="s">
        <v>92</v>
      </c>
      <c r="C34" s="50"/>
      <c r="D34" s="50"/>
      <c r="E34" s="91"/>
      <c r="F34" s="40">
        <f>SUM(F32,F27)</f>
        <v>2183414.8600000003</v>
      </c>
      <c r="G34" s="40">
        <f>SUM(G32,G27)</f>
        <v>1375804.94</v>
      </c>
      <c r="H34" s="40">
        <f>SUM(H32,H27,H57)</f>
        <v>807609.92000000027</v>
      </c>
      <c r="I34" s="1"/>
      <c r="J34" s="1"/>
      <c r="K34" s="92"/>
      <c r="L34" s="85">
        <v>483</v>
      </c>
      <c r="M34" s="58" t="s">
        <v>93</v>
      </c>
      <c r="N34" s="32"/>
      <c r="O34" s="93"/>
      <c r="P34" s="75"/>
      <c r="Q34" s="75"/>
      <c r="R34" s="75"/>
      <c r="S34" s="75"/>
      <c r="T34" s="4"/>
      <c r="U34" s="94"/>
      <c r="V34" s="75"/>
      <c r="W34" s="75"/>
      <c r="X34" s="4"/>
      <c r="Y34" s="4"/>
    </row>
    <row r="35" spans="1:25" x14ac:dyDescent="0.2">
      <c r="A35" s="154"/>
      <c r="B35" s="1"/>
      <c r="C35" s="1"/>
      <c r="D35" s="1"/>
      <c r="E35" s="10"/>
      <c r="F35" s="76"/>
      <c r="G35" s="76"/>
      <c r="H35" s="40"/>
      <c r="I35" s="20"/>
      <c r="J35" s="1"/>
      <c r="K35" s="95"/>
      <c r="L35" s="54" t="s">
        <v>94</v>
      </c>
      <c r="M35" s="58" t="s">
        <v>95</v>
      </c>
      <c r="N35" s="32"/>
      <c r="O35" s="93"/>
      <c r="Q35" s="96">
        <f>SUM(P36:P43)</f>
        <v>1783908.53</v>
      </c>
      <c r="R35" s="97">
        <f>+R16-Q35</f>
        <v>-1432259.72</v>
      </c>
      <c r="S35" s="4"/>
      <c r="T35" s="98">
        <f>+Q35-1091108.5</f>
        <v>692800.03</v>
      </c>
      <c r="U35" s="4"/>
      <c r="V35" s="4"/>
      <c r="W35" s="4"/>
      <c r="X35" s="94"/>
      <c r="Y35" s="94"/>
    </row>
    <row r="36" spans="1:25" x14ac:dyDescent="0.2">
      <c r="A36" s="1"/>
      <c r="B36" s="1"/>
      <c r="C36" s="1"/>
      <c r="D36" s="1"/>
      <c r="E36" s="1"/>
      <c r="F36" s="1"/>
      <c r="G36" s="1"/>
      <c r="H36" s="14"/>
      <c r="I36" s="1"/>
      <c r="J36" s="1"/>
      <c r="K36" s="3"/>
      <c r="L36" s="52" t="s">
        <v>96</v>
      </c>
      <c r="M36" s="99" t="s">
        <v>97</v>
      </c>
      <c r="N36" s="100">
        <v>27860.35</v>
      </c>
      <c r="O36" s="100">
        <v>911200.38</v>
      </c>
      <c r="P36" s="55">
        <f>+O36-N36</f>
        <v>883340.03</v>
      </c>
      <c r="Q36" s="101"/>
      <c r="R36" s="101"/>
      <c r="S36" s="75"/>
      <c r="T36" s="4"/>
      <c r="U36" s="4"/>
      <c r="V36" s="94"/>
      <c r="W36" s="94"/>
      <c r="X36" s="4"/>
      <c r="Y36" s="4"/>
    </row>
    <row r="37" spans="1:25" x14ac:dyDescent="0.2">
      <c r="A37" s="1"/>
      <c r="B37" s="2" t="s">
        <v>98</v>
      </c>
      <c r="C37" s="2"/>
      <c r="D37" s="2"/>
      <c r="E37" s="39"/>
      <c r="F37" s="40">
        <f>+F29+F32</f>
        <v>3475915.26</v>
      </c>
      <c r="G37" s="102">
        <f>+G29+G32</f>
        <v>1745931.7799999998</v>
      </c>
      <c r="H37" s="40">
        <f>+H29+H32</f>
        <v>1729983.4800000004</v>
      </c>
      <c r="I37" s="1"/>
      <c r="J37" s="2"/>
      <c r="K37" s="3"/>
      <c r="L37" s="52" t="s">
        <v>99</v>
      </c>
      <c r="M37" s="99" t="s">
        <v>100</v>
      </c>
      <c r="N37" s="100">
        <v>21329.17</v>
      </c>
      <c r="O37" s="100">
        <v>886736.44</v>
      </c>
      <c r="P37" s="103">
        <f>+O37-N37</f>
        <v>865407.2699999999</v>
      </c>
      <c r="S37" s="4"/>
      <c r="T37" s="4"/>
      <c r="U37" s="94"/>
      <c r="V37" s="4"/>
      <c r="W37" s="4"/>
      <c r="X37" s="4"/>
      <c r="Y37" s="4"/>
    </row>
    <row r="38" spans="1:25" x14ac:dyDescent="0.2">
      <c r="A38" s="154"/>
      <c r="B38" s="1"/>
      <c r="C38" s="1"/>
      <c r="D38" s="1"/>
      <c r="E38" s="10"/>
      <c r="F38" s="76"/>
      <c r="G38" s="76"/>
      <c r="H38" s="14"/>
      <c r="I38" s="20"/>
      <c r="J38" s="1"/>
      <c r="K38" s="95"/>
      <c r="L38" s="52" t="s">
        <v>101</v>
      </c>
      <c r="M38" s="99" t="s">
        <v>102</v>
      </c>
      <c r="N38" s="100">
        <v>120</v>
      </c>
      <c r="O38" s="100">
        <v>3644.61</v>
      </c>
      <c r="P38" s="55">
        <f>+O38-N38</f>
        <v>3524.61</v>
      </c>
      <c r="S38" s="4"/>
      <c r="T38" s="94"/>
      <c r="U38" s="4"/>
      <c r="V38" s="4"/>
      <c r="W38" s="4"/>
      <c r="X38" s="94"/>
      <c r="Y38" s="94"/>
    </row>
    <row r="39" spans="1:25" x14ac:dyDescent="0.2">
      <c r="A39" s="1"/>
      <c r="B39" s="1" t="s">
        <v>103</v>
      </c>
      <c r="C39" s="1"/>
      <c r="D39" s="1"/>
      <c r="E39" s="1"/>
      <c r="F39" s="1"/>
      <c r="G39" s="1"/>
      <c r="H39" s="14"/>
      <c r="I39" s="1"/>
      <c r="J39" s="1"/>
      <c r="K39" s="3"/>
      <c r="L39" s="54" t="s">
        <v>104</v>
      </c>
      <c r="M39" s="58" t="s">
        <v>105</v>
      </c>
      <c r="N39" s="104"/>
      <c r="O39" s="104"/>
      <c r="Q39" s="105"/>
      <c r="R39" s="105"/>
      <c r="S39" s="94"/>
      <c r="T39" s="4"/>
      <c r="U39" s="4"/>
      <c r="V39" s="94"/>
      <c r="W39" s="106"/>
      <c r="X39" s="5"/>
      <c r="Y39" s="5"/>
    </row>
    <row r="40" spans="1:25" x14ac:dyDescent="0.2">
      <c r="A40" s="1"/>
      <c r="B40" s="1"/>
      <c r="C40" s="1"/>
      <c r="D40" s="1" t="s">
        <v>106</v>
      </c>
      <c r="E40" s="1"/>
      <c r="F40" s="107">
        <v>320480.71999999997</v>
      </c>
      <c r="G40" s="107">
        <v>205272.63</v>
      </c>
      <c r="H40" s="14"/>
      <c r="I40" s="1"/>
      <c r="J40" s="1"/>
      <c r="K40" s="3"/>
      <c r="L40" s="52" t="s">
        <v>107</v>
      </c>
      <c r="M40" s="99" t="s">
        <v>14</v>
      </c>
      <c r="N40" s="100"/>
      <c r="O40" s="100">
        <v>4000</v>
      </c>
      <c r="P40" s="55">
        <f>+O40-N40</f>
        <v>4000</v>
      </c>
      <c r="S40" s="4"/>
      <c r="T40" s="4"/>
      <c r="U40" s="4"/>
      <c r="V40" s="4"/>
      <c r="W40" s="5"/>
      <c r="X40" s="5"/>
      <c r="Y40" s="5"/>
    </row>
    <row r="41" spans="1:25" x14ac:dyDescent="0.2">
      <c r="A41" s="1"/>
      <c r="B41" s="1"/>
      <c r="C41" s="1"/>
      <c r="D41" s="1" t="s">
        <v>108</v>
      </c>
      <c r="E41" s="1"/>
      <c r="F41" s="107">
        <v>3167697.74</v>
      </c>
      <c r="G41" s="107">
        <v>1550622.02</v>
      </c>
      <c r="H41" s="66"/>
      <c r="I41" s="1"/>
      <c r="J41" s="77"/>
      <c r="K41" s="3"/>
      <c r="L41" s="52" t="s">
        <v>109</v>
      </c>
      <c r="M41" s="99" t="s">
        <v>110</v>
      </c>
      <c r="N41" s="100"/>
      <c r="O41" s="100">
        <v>25535.62</v>
      </c>
      <c r="P41" s="103">
        <f>+O41-N41</f>
        <v>25535.62</v>
      </c>
      <c r="S41" s="4"/>
      <c r="T41" s="4"/>
      <c r="U41" s="4"/>
      <c r="V41" s="4"/>
      <c r="W41" s="4"/>
      <c r="X41" s="4"/>
      <c r="Y41" s="4"/>
    </row>
    <row r="42" spans="1:25" x14ac:dyDescent="0.2">
      <c r="A42" s="1"/>
      <c r="B42" s="1"/>
      <c r="C42" s="1"/>
      <c r="D42" s="1"/>
      <c r="E42" s="1"/>
      <c r="F42" s="1"/>
      <c r="G42" s="108"/>
      <c r="H42" s="14"/>
      <c r="I42" s="1"/>
      <c r="J42" s="1"/>
      <c r="K42" s="3"/>
      <c r="L42" s="52" t="s">
        <v>111</v>
      </c>
      <c r="M42" s="99" t="s">
        <v>112</v>
      </c>
      <c r="N42" s="100"/>
      <c r="O42" s="100">
        <v>2101</v>
      </c>
      <c r="P42" s="60">
        <f>+O42-N42</f>
        <v>2101</v>
      </c>
      <c r="Q42" s="105"/>
      <c r="R42" s="105"/>
      <c r="S42" s="94"/>
      <c r="T42" s="25"/>
      <c r="U42" s="4"/>
      <c r="V42" s="5"/>
      <c r="W42" s="5"/>
      <c r="X42" s="5"/>
      <c r="Y42" s="4"/>
    </row>
    <row r="43" spans="1:25" x14ac:dyDescent="0.2">
      <c r="A43" s="154"/>
      <c r="B43" s="1"/>
      <c r="C43" s="1"/>
      <c r="D43" s="1" t="s">
        <v>113</v>
      </c>
      <c r="E43" s="10"/>
      <c r="F43" s="14">
        <f>SUM(F40:F42)</f>
        <v>3488178.46</v>
      </c>
      <c r="G43" s="109">
        <f>+SUM(G40:G41)</f>
        <v>1755894.65</v>
      </c>
      <c r="H43" s="14">
        <f>+F43-G43</f>
        <v>1732283.81</v>
      </c>
      <c r="I43" s="20"/>
      <c r="J43" s="1"/>
      <c r="K43" s="110"/>
      <c r="L43" s="52" t="s">
        <v>114</v>
      </c>
      <c r="M43" s="99" t="s">
        <v>115</v>
      </c>
      <c r="N43" s="100"/>
      <c r="O43" s="100"/>
      <c r="P43" s="55">
        <f>+O43-N43</f>
        <v>0</v>
      </c>
      <c r="Q43" s="105"/>
      <c r="R43" s="105"/>
      <c r="S43" s="4"/>
      <c r="T43" s="4"/>
      <c r="U43" s="4"/>
      <c r="V43" s="5"/>
      <c r="W43" s="26"/>
      <c r="X43" s="26"/>
      <c r="Y43" s="25"/>
    </row>
    <row r="44" spans="1:25" x14ac:dyDescent="0.2">
      <c r="A44" s="1"/>
      <c r="B44" s="1"/>
      <c r="C44" s="1"/>
      <c r="D44" s="1"/>
      <c r="E44" s="1"/>
      <c r="F44" s="1"/>
      <c r="G44" s="1"/>
      <c r="H44" s="14"/>
      <c r="I44" s="1"/>
      <c r="J44" s="1"/>
      <c r="K44" s="3"/>
      <c r="L44" s="54" t="s">
        <v>116</v>
      </c>
      <c r="M44" s="58" t="s">
        <v>117</v>
      </c>
      <c r="N44" s="111"/>
      <c r="O44" s="111"/>
      <c r="Q44" s="96">
        <f>SUM(P45:P48)</f>
        <v>792680.58999999985</v>
      </c>
      <c r="R44" s="56">
        <f>+R11-Q44</f>
        <v>-5583.6199999998789</v>
      </c>
      <c r="S44" s="4"/>
      <c r="T44" s="4"/>
      <c r="U44" s="25"/>
      <c r="V44" s="26"/>
      <c r="W44" s="5"/>
      <c r="X44" s="5"/>
      <c r="Y44" s="4"/>
    </row>
    <row r="45" spans="1:25" x14ac:dyDescent="0.2">
      <c r="A45" s="1"/>
      <c r="B45" s="1"/>
      <c r="C45" s="1"/>
      <c r="D45" s="1" t="s">
        <v>118</v>
      </c>
      <c r="E45" s="1"/>
      <c r="F45" s="112">
        <f>+F43-F37</f>
        <v>12263.200000000186</v>
      </c>
      <c r="G45" s="112">
        <f>+G43-G37</f>
        <v>9962.8700000001118</v>
      </c>
      <c r="H45" s="14"/>
      <c r="I45" s="1"/>
      <c r="J45" s="1"/>
      <c r="K45" s="3"/>
      <c r="L45" s="52" t="s">
        <v>119</v>
      </c>
      <c r="M45" s="99" t="s">
        <v>120</v>
      </c>
      <c r="N45" s="100">
        <v>1400</v>
      </c>
      <c r="O45" s="100">
        <v>6283.2</v>
      </c>
      <c r="P45" s="55">
        <f>+O45-N45</f>
        <v>4883.2</v>
      </c>
      <c r="S45" s="4"/>
      <c r="T45" s="4"/>
      <c r="U45" s="4"/>
      <c r="V45" s="5"/>
      <c r="W45" s="5"/>
      <c r="X45" s="5"/>
      <c r="Y45" s="4"/>
    </row>
    <row r="46" spans="1:25" x14ac:dyDescent="0.2">
      <c r="A46" s="1"/>
      <c r="B46" s="1"/>
      <c r="C46" s="1"/>
      <c r="D46" s="1"/>
      <c r="E46" s="1"/>
      <c r="F46" s="76" t="s">
        <v>121</v>
      </c>
      <c r="G46" s="113">
        <f>+F45+G45</f>
        <v>22226.070000000298</v>
      </c>
      <c r="H46" s="14"/>
      <c r="I46" s="1"/>
      <c r="J46" s="1"/>
      <c r="K46" s="3"/>
      <c r="L46" s="52" t="s">
        <v>122</v>
      </c>
      <c r="M46" s="99" t="s">
        <v>123</v>
      </c>
      <c r="N46" s="100">
        <v>142779.14000000001</v>
      </c>
      <c r="O46" s="100">
        <v>746356.96</v>
      </c>
      <c r="P46" s="103">
        <f>+O46-N46</f>
        <v>603577.81999999995</v>
      </c>
      <c r="S46" s="4"/>
      <c r="T46" s="4"/>
      <c r="U46" s="4"/>
      <c r="V46" s="4"/>
      <c r="W46" s="5"/>
      <c r="X46" s="5"/>
      <c r="Y46" s="4"/>
    </row>
    <row r="47" spans="1:25" x14ac:dyDescent="0.2">
      <c r="A47" s="1"/>
      <c r="B47" s="1"/>
      <c r="C47" s="1"/>
      <c r="D47" s="1"/>
      <c r="E47" s="1"/>
      <c r="F47" s="1"/>
      <c r="G47" s="1"/>
      <c r="H47" s="14"/>
      <c r="I47" s="1"/>
      <c r="J47" s="1"/>
      <c r="K47" s="3"/>
      <c r="L47" s="52" t="s">
        <v>124</v>
      </c>
      <c r="M47" s="99" t="s">
        <v>125</v>
      </c>
      <c r="N47" s="100">
        <v>5379.16</v>
      </c>
      <c r="O47" s="100">
        <v>190988.73</v>
      </c>
      <c r="P47" s="60">
        <f>+O47-N47</f>
        <v>185609.57</v>
      </c>
      <c r="S47" s="25"/>
      <c r="T47" s="4"/>
      <c r="U47" s="4"/>
      <c r="V47" s="4"/>
      <c r="W47" s="5"/>
      <c r="X47" s="5"/>
      <c r="Y47" s="4"/>
    </row>
    <row r="48" spans="1:25" x14ac:dyDescent="0.2">
      <c r="A48" s="1"/>
      <c r="B48" s="1"/>
      <c r="C48" s="1"/>
      <c r="D48" s="1"/>
      <c r="E48" s="1"/>
      <c r="F48" s="1"/>
      <c r="G48" s="1"/>
      <c r="H48" s="14"/>
      <c r="I48" s="1"/>
      <c r="J48" s="1"/>
      <c r="K48" s="92"/>
      <c r="L48" s="4" t="s">
        <v>126</v>
      </c>
      <c r="M48" s="4" t="s">
        <v>127</v>
      </c>
      <c r="N48" s="100"/>
      <c r="O48" s="100">
        <v>-1390</v>
      </c>
      <c r="P48" s="61">
        <f>+O48-N48</f>
        <v>-1390</v>
      </c>
      <c r="S48" s="4"/>
      <c r="T48" s="4"/>
      <c r="U48" s="4"/>
      <c r="V48" s="4"/>
      <c r="W48" s="5"/>
      <c r="X48" s="5"/>
      <c r="Y48" s="4"/>
    </row>
    <row r="49" spans="1:24" x14ac:dyDescent="0.2">
      <c r="A49" s="1"/>
      <c r="B49" s="1"/>
      <c r="C49" s="1"/>
      <c r="D49" s="1"/>
      <c r="E49" s="10" t="s">
        <v>128</v>
      </c>
      <c r="F49" s="117">
        <f>+N112</f>
        <v>1254653.08</v>
      </c>
      <c r="G49" s="117">
        <f>+O112</f>
        <v>1267218.72</v>
      </c>
      <c r="H49" s="14"/>
      <c r="I49" s="1"/>
      <c r="J49" s="1"/>
      <c r="K49" s="3"/>
      <c r="L49" s="54" t="s">
        <v>129</v>
      </c>
      <c r="M49" s="58" t="s">
        <v>130</v>
      </c>
      <c r="N49" s="104"/>
      <c r="O49" s="104"/>
      <c r="Q49" s="115">
        <f>SUM(P50:P53)</f>
        <v>341154.48</v>
      </c>
      <c r="R49" s="116">
        <f>+R10-Q49</f>
        <v>0</v>
      </c>
      <c r="S49" s="4"/>
      <c r="T49" s="4"/>
      <c r="U49" s="4"/>
      <c r="V49" s="4"/>
      <c r="W49" s="5"/>
      <c r="X49" s="5"/>
    </row>
    <row r="50" spans="1:24" x14ac:dyDescent="0.2">
      <c r="A50" s="1"/>
      <c r="B50" s="1"/>
      <c r="C50" s="1"/>
      <c r="D50" s="1"/>
      <c r="E50" s="10" t="s">
        <v>131</v>
      </c>
      <c r="F50" s="117">
        <f>+N113</f>
        <v>181199.9</v>
      </c>
      <c r="G50" s="117">
        <f>+O113</f>
        <v>158671.39000000001</v>
      </c>
      <c r="H50" s="14"/>
      <c r="I50" s="1"/>
      <c r="J50" s="1"/>
      <c r="K50" s="3"/>
      <c r="L50" s="52" t="s">
        <v>132</v>
      </c>
      <c r="M50" s="99" t="s">
        <v>133</v>
      </c>
      <c r="N50" s="100"/>
      <c r="O50" s="100">
        <v>40478.1</v>
      </c>
      <c r="P50" s="55">
        <f>+O50-N50</f>
        <v>40478.1</v>
      </c>
      <c r="S50" s="4"/>
      <c r="T50" s="4"/>
      <c r="U50" s="4"/>
      <c r="V50" s="4"/>
      <c r="W50" s="5"/>
      <c r="X50" s="5"/>
    </row>
    <row r="51" spans="1:24" x14ac:dyDescent="0.2">
      <c r="A51" s="1"/>
      <c r="B51" s="1"/>
      <c r="C51" s="1"/>
      <c r="D51" s="1"/>
      <c r="E51" s="1"/>
      <c r="F51" s="117"/>
      <c r="G51" s="117"/>
      <c r="H51" s="14"/>
      <c r="I51" s="1"/>
      <c r="J51" s="1"/>
      <c r="K51" s="3"/>
      <c r="L51" s="52" t="s">
        <v>134</v>
      </c>
      <c r="M51" s="99" t="s">
        <v>68</v>
      </c>
      <c r="N51" s="100"/>
      <c r="O51" s="100">
        <v>300507.28999999998</v>
      </c>
      <c r="P51" s="103">
        <f>+O51-N51</f>
        <v>300507.28999999998</v>
      </c>
      <c r="S51" s="4"/>
      <c r="T51" s="4"/>
      <c r="U51" s="4"/>
      <c r="V51" s="4"/>
      <c r="W51" s="4"/>
      <c r="X51" s="5"/>
    </row>
    <row r="52" spans="1:24" x14ac:dyDescent="0.2">
      <c r="A52" s="1"/>
      <c r="B52" s="1"/>
      <c r="C52" s="1"/>
      <c r="D52" s="1"/>
      <c r="E52" s="1"/>
      <c r="F52" s="14">
        <f>SUM(F49:F51)</f>
        <v>1435852.98</v>
      </c>
      <c r="G52" s="14">
        <f>SUM(G49:G51)</f>
        <v>1425890.1099999999</v>
      </c>
      <c r="H52" s="14"/>
      <c r="I52" s="1"/>
      <c r="J52" s="1"/>
      <c r="K52" s="3"/>
      <c r="L52" s="52" t="s">
        <v>135</v>
      </c>
      <c r="M52" s="99" t="s">
        <v>136</v>
      </c>
      <c r="N52" s="100"/>
      <c r="O52" s="100"/>
      <c r="P52" s="60">
        <f>+O52-N52</f>
        <v>0</v>
      </c>
      <c r="S52" s="4"/>
      <c r="T52" s="4"/>
      <c r="U52" s="4"/>
      <c r="V52" s="4"/>
      <c r="W52" s="5"/>
      <c r="X52" s="5"/>
    </row>
    <row r="53" spans="1:24" x14ac:dyDescent="0.2">
      <c r="A53" s="1"/>
      <c r="B53" s="1"/>
      <c r="C53" s="1"/>
      <c r="D53" s="1"/>
      <c r="E53" s="1"/>
      <c r="F53" s="14"/>
      <c r="G53" s="14"/>
      <c r="H53" s="14"/>
      <c r="I53" s="1"/>
      <c r="J53" s="1"/>
      <c r="K53" s="3"/>
      <c r="L53" s="52" t="s">
        <v>137</v>
      </c>
      <c r="M53" s="99" t="s">
        <v>138</v>
      </c>
      <c r="N53" s="100"/>
      <c r="O53" s="100">
        <v>169.09</v>
      </c>
      <c r="P53" s="55">
        <f>+O53-N53</f>
        <v>169.09</v>
      </c>
      <c r="S53" s="4"/>
      <c r="T53" s="4"/>
      <c r="U53" s="4"/>
      <c r="V53" s="4"/>
      <c r="W53" s="4"/>
      <c r="X53" s="5"/>
    </row>
    <row r="54" spans="1:24" x14ac:dyDescent="0.2">
      <c r="A54" s="1"/>
      <c r="B54" s="1"/>
      <c r="C54" s="1"/>
      <c r="D54" s="1"/>
      <c r="E54" s="1"/>
      <c r="F54" s="40">
        <f>+F52-G52</f>
        <v>9962.8700000001118</v>
      </c>
      <c r="G54" s="14"/>
      <c r="H54" s="14"/>
      <c r="I54" s="1"/>
      <c r="J54" s="1"/>
      <c r="K54" s="3"/>
      <c r="L54" s="54" t="s">
        <v>139</v>
      </c>
      <c r="M54" s="58" t="s">
        <v>140</v>
      </c>
      <c r="N54" s="104"/>
      <c r="O54" s="104"/>
      <c r="Q54" s="115">
        <f>SUM(P55:P58)</f>
        <v>164605.04</v>
      </c>
      <c r="R54" s="56">
        <f>+R12-Q54</f>
        <v>0</v>
      </c>
      <c r="S54" s="4"/>
      <c r="T54" s="4"/>
      <c r="U54" s="4"/>
      <c r="V54" s="4"/>
      <c r="W54" s="5"/>
      <c r="X54" s="5"/>
    </row>
    <row r="55" spans="1:24" x14ac:dyDescent="0.2">
      <c r="A55" s="1"/>
      <c r="B55" s="1"/>
      <c r="C55" s="1"/>
      <c r="D55" s="1"/>
      <c r="E55" s="1"/>
      <c r="F55" s="14">
        <f>+G45-F54</f>
        <v>0</v>
      </c>
      <c r="G55" s="14"/>
      <c r="H55" s="14"/>
      <c r="I55" s="1"/>
      <c r="J55" s="1"/>
      <c r="K55" s="3"/>
      <c r="L55" s="52" t="s">
        <v>141</v>
      </c>
      <c r="M55" s="99" t="s">
        <v>34</v>
      </c>
      <c r="N55" s="100"/>
      <c r="O55" s="100">
        <v>86283</v>
      </c>
      <c r="P55" s="55">
        <f>+O55-N55</f>
        <v>86283</v>
      </c>
      <c r="S55" s="4"/>
      <c r="T55" s="4"/>
      <c r="U55" s="4"/>
      <c r="V55" s="4"/>
      <c r="W55" s="5"/>
      <c r="X55" s="5"/>
    </row>
    <row r="56" spans="1:24" x14ac:dyDescent="0.2">
      <c r="A56" s="4"/>
      <c r="B56" s="4"/>
      <c r="C56" s="4"/>
      <c r="D56" s="4"/>
      <c r="E56" s="4"/>
      <c r="F56" s="4"/>
      <c r="G56" s="118"/>
      <c r="H56" s="34"/>
      <c r="I56" s="4"/>
      <c r="J56" s="4"/>
      <c r="K56" s="3"/>
      <c r="L56" s="52" t="s">
        <v>142</v>
      </c>
      <c r="M56" s="99" t="s">
        <v>73</v>
      </c>
      <c r="N56" s="100"/>
      <c r="O56" s="100">
        <v>60812.04</v>
      </c>
      <c r="P56" s="103">
        <f>+O56-N56</f>
        <v>60812.04</v>
      </c>
      <c r="S56" s="4"/>
      <c r="T56" s="4"/>
      <c r="U56" s="4"/>
      <c r="V56" s="4"/>
      <c r="W56" s="5"/>
      <c r="X56" s="5"/>
    </row>
    <row r="57" spans="1:24" x14ac:dyDescent="0.2">
      <c r="A57" s="119" t="s">
        <v>85</v>
      </c>
      <c r="B57" s="120" t="s">
        <v>86</v>
      </c>
      <c r="C57" s="121">
        <v>403</v>
      </c>
      <c r="D57" s="4" t="s">
        <v>143</v>
      </c>
      <c r="E57" s="122"/>
      <c r="F57" s="123"/>
      <c r="G57" s="123"/>
      <c r="H57" s="124"/>
      <c r="I57" s="4"/>
      <c r="J57" s="94"/>
      <c r="K57" s="3"/>
      <c r="L57" s="52" t="s">
        <v>144</v>
      </c>
      <c r="M57" s="99" t="s">
        <v>47</v>
      </c>
      <c r="N57" s="100">
        <v>990</v>
      </c>
      <c r="O57" s="100">
        <v>18500</v>
      </c>
      <c r="P57" s="60">
        <f>+O57-N57</f>
        <v>17510</v>
      </c>
      <c r="S57" s="4"/>
      <c r="T57" s="4"/>
      <c r="U57" s="4"/>
      <c r="V57" s="4"/>
      <c r="W57" s="5"/>
      <c r="X57" s="5"/>
    </row>
    <row r="58" spans="1:24" x14ac:dyDescent="0.2">
      <c r="A58" s="4"/>
      <c r="B58" s="4"/>
      <c r="C58" s="4"/>
      <c r="D58" s="4"/>
      <c r="E58" s="4"/>
      <c r="F58" s="4"/>
      <c r="G58" s="4"/>
      <c r="H58" s="34"/>
      <c r="I58" s="4"/>
      <c r="J58" s="4"/>
      <c r="K58" s="3"/>
      <c r="L58" s="52" t="s">
        <v>145</v>
      </c>
      <c r="M58" s="99" t="s">
        <v>146</v>
      </c>
      <c r="N58" s="111"/>
      <c r="O58" s="111"/>
      <c r="P58" s="61">
        <f>+O58</f>
        <v>0</v>
      </c>
      <c r="S58" s="4"/>
      <c r="T58" s="4"/>
      <c r="U58" s="4"/>
      <c r="V58" s="4"/>
      <c r="W58" s="5"/>
      <c r="X58" s="5"/>
    </row>
    <row r="59" spans="1:24" x14ac:dyDescent="0.2">
      <c r="A59" s="4"/>
      <c r="B59" s="4"/>
      <c r="C59" s="4"/>
      <c r="D59" s="4"/>
      <c r="E59" s="4"/>
      <c r="F59" s="4"/>
      <c r="G59" s="4"/>
      <c r="H59" s="34"/>
      <c r="I59" s="4"/>
      <c r="J59" s="4"/>
      <c r="K59" s="3"/>
      <c r="L59" s="54" t="s">
        <v>147</v>
      </c>
      <c r="M59" s="58" t="s">
        <v>148</v>
      </c>
      <c r="N59" s="104"/>
      <c r="O59" s="104"/>
      <c r="Q59" s="115">
        <f>SUM(P60)</f>
        <v>70875</v>
      </c>
      <c r="S59" s="4"/>
      <c r="T59" s="4"/>
      <c r="U59" s="4"/>
      <c r="V59" s="4"/>
      <c r="W59" s="5"/>
      <c r="X59" s="5"/>
    </row>
    <row r="60" spans="1:24" x14ac:dyDescent="0.2">
      <c r="A60" s="4"/>
      <c r="B60" s="4"/>
      <c r="C60" s="4"/>
      <c r="D60" s="4"/>
      <c r="E60" s="4"/>
      <c r="F60" s="4"/>
      <c r="G60" s="4"/>
      <c r="H60" s="34"/>
      <c r="I60" s="4"/>
      <c r="J60" s="4"/>
      <c r="K60" s="3"/>
      <c r="L60" s="52" t="s">
        <v>149</v>
      </c>
      <c r="M60" s="99" t="s">
        <v>39</v>
      </c>
      <c r="N60" s="111"/>
      <c r="O60" s="100">
        <v>70875</v>
      </c>
      <c r="P60" s="55">
        <f>+O60-N60</f>
        <v>70875</v>
      </c>
      <c r="S60" s="4"/>
      <c r="T60" s="4"/>
      <c r="U60" s="4"/>
      <c r="V60" s="4"/>
      <c r="W60" s="4"/>
      <c r="X60" s="5"/>
    </row>
    <row r="61" spans="1:24" x14ac:dyDescent="0.2">
      <c r="A61" s="4"/>
      <c r="B61" s="4"/>
      <c r="C61" s="4"/>
      <c r="D61" s="4"/>
      <c r="E61" s="4"/>
      <c r="F61" s="4"/>
      <c r="G61" s="4"/>
      <c r="H61" s="34"/>
      <c r="I61" s="4"/>
      <c r="J61" s="4"/>
      <c r="K61" s="3"/>
      <c r="L61" s="52" t="s">
        <v>150</v>
      </c>
      <c r="M61" s="99" t="s">
        <v>76</v>
      </c>
      <c r="N61" s="104"/>
      <c r="O61" s="104">
        <v>7094.1</v>
      </c>
      <c r="P61" s="103">
        <f>+O61-N61</f>
        <v>7094.1</v>
      </c>
      <c r="S61" s="4"/>
      <c r="T61" s="4"/>
      <c r="U61" s="4"/>
      <c r="V61" s="4"/>
      <c r="W61" s="5"/>
      <c r="X61" s="5"/>
    </row>
    <row r="62" spans="1:24" x14ac:dyDescent="0.2">
      <c r="A62" s="4"/>
      <c r="B62" s="4"/>
      <c r="C62" s="4"/>
      <c r="D62" s="4"/>
      <c r="E62" s="4"/>
      <c r="F62" s="4"/>
      <c r="G62" s="4"/>
      <c r="H62" s="34"/>
      <c r="I62" s="4"/>
      <c r="J62" s="4"/>
      <c r="K62" s="3"/>
      <c r="L62" s="52" t="s">
        <v>199</v>
      </c>
      <c r="M62" s="99" t="s">
        <v>200</v>
      </c>
      <c r="N62" s="104"/>
      <c r="O62" s="104">
        <v>7380</v>
      </c>
      <c r="P62" s="60">
        <f>+O62-N62</f>
        <v>7380</v>
      </c>
      <c r="Q62" s="125"/>
      <c r="S62" s="4"/>
      <c r="T62" s="4"/>
      <c r="U62" s="4"/>
      <c r="V62" s="4"/>
      <c r="W62" s="5"/>
      <c r="X62" s="5"/>
    </row>
    <row r="63" spans="1:24" x14ac:dyDescent="0.2">
      <c r="A63" s="4"/>
      <c r="B63" s="4"/>
      <c r="C63" s="4"/>
      <c r="D63" s="4"/>
      <c r="E63" s="4"/>
      <c r="F63" s="4"/>
      <c r="G63" s="4"/>
      <c r="H63" s="34"/>
      <c r="I63" s="4"/>
      <c r="J63" s="4"/>
      <c r="K63" s="3"/>
      <c r="L63" s="54" t="s">
        <v>151</v>
      </c>
      <c r="M63" s="58" t="s">
        <v>152</v>
      </c>
      <c r="N63" s="32"/>
      <c r="O63" s="32"/>
      <c r="P63" s="61"/>
      <c r="Q63" s="115">
        <f>SUM(P64:P66)</f>
        <v>0</v>
      </c>
      <c r="S63" s="4"/>
      <c r="T63" s="4"/>
      <c r="U63" s="4"/>
      <c r="V63" s="4"/>
      <c r="W63" s="5"/>
      <c r="X63" s="5"/>
    </row>
    <row r="64" spans="1:24" x14ac:dyDescent="0.2">
      <c r="A64" s="4"/>
      <c r="B64" s="4"/>
      <c r="C64" s="4"/>
      <c r="D64" s="4"/>
      <c r="E64" s="4"/>
      <c r="F64" s="4"/>
      <c r="G64" s="4"/>
      <c r="H64" s="34"/>
      <c r="I64" s="4"/>
      <c r="J64" s="4"/>
      <c r="K64" s="3"/>
      <c r="L64" s="52" t="s">
        <v>153</v>
      </c>
      <c r="M64" s="99" t="s">
        <v>154</v>
      </c>
      <c r="N64" s="32"/>
      <c r="O64" s="5"/>
      <c r="P64" s="55">
        <f>+O64-N64</f>
        <v>0</v>
      </c>
      <c r="Q64" s="125"/>
      <c r="S64" s="4"/>
      <c r="T64" s="4"/>
      <c r="U64" s="4"/>
      <c r="V64" s="4"/>
      <c r="W64" s="5"/>
      <c r="X64" s="5"/>
    </row>
    <row r="65" spans="2:24" x14ac:dyDescent="0.2">
      <c r="B65" s="4"/>
      <c r="C65" s="4"/>
      <c r="D65" s="4"/>
      <c r="E65" s="4"/>
      <c r="F65" s="4"/>
      <c r="G65" s="4"/>
      <c r="H65" s="34"/>
      <c r="I65" s="4"/>
      <c r="J65" s="4"/>
      <c r="K65" s="3"/>
      <c r="L65" s="52" t="s">
        <v>155</v>
      </c>
      <c r="M65" s="4" t="s">
        <v>156</v>
      </c>
      <c r="N65" s="32"/>
      <c r="O65" s="126"/>
      <c r="P65" s="127">
        <f>+O65-N65</f>
        <v>0</v>
      </c>
      <c r="Q65" s="125"/>
      <c r="S65" s="4"/>
      <c r="T65" s="4"/>
      <c r="U65" s="4"/>
      <c r="V65" s="4"/>
      <c r="W65" s="5"/>
      <c r="X65" s="5"/>
    </row>
    <row r="66" spans="2:24" x14ac:dyDescent="0.2">
      <c r="B66" s="4"/>
      <c r="C66" s="4"/>
      <c r="D66" s="4"/>
      <c r="E66" s="4"/>
      <c r="F66" s="4"/>
      <c r="G66" s="4"/>
      <c r="H66" s="34"/>
      <c r="I66" s="4"/>
      <c r="J66" s="4"/>
      <c r="K66" s="3"/>
      <c r="L66" s="52" t="s">
        <v>157</v>
      </c>
      <c r="M66" s="4" t="s">
        <v>158</v>
      </c>
      <c r="N66" s="32"/>
      <c r="O66" s="126"/>
      <c r="P66" s="128">
        <f>+O66-N66</f>
        <v>0</v>
      </c>
      <c r="Q66" s="125"/>
      <c r="S66" s="4"/>
      <c r="T66" s="4"/>
      <c r="U66" s="4"/>
      <c r="V66" s="4"/>
      <c r="W66" s="5"/>
      <c r="X66" s="5"/>
    </row>
    <row r="67" spans="2:24" x14ac:dyDescent="0.2">
      <c r="B67" s="4"/>
      <c r="C67" s="4"/>
      <c r="D67" s="4"/>
      <c r="E67" s="4"/>
      <c r="F67" s="4"/>
      <c r="G67" s="4"/>
      <c r="H67" s="34"/>
      <c r="I67" s="4"/>
      <c r="J67" s="4"/>
      <c r="K67" s="3"/>
      <c r="L67" s="52"/>
      <c r="M67" s="99"/>
      <c r="N67" s="32"/>
      <c r="O67" s="126"/>
      <c r="P67" s="61"/>
      <c r="Q67" s="125"/>
      <c r="S67" s="4"/>
      <c r="T67" s="4"/>
      <c r="U67" s="4"/>
      <c r="V67" s="4"/>
      <c r="W67" s="4"/>
      <c r="X67" s="4"/>
    </row>
    <row r="68" spans="2:24" x14ac:dyDescent="0.2">
      <c r="B68" s="4"/>
      <c r="C68" s="4"/>
      <c r="D68" s="4"/>
      <c r="E68" s="4"/>
      <c r="F68" s="4"/>
      <c r="G68" s="4"/>
      <c r="H68" s="34"/>
      <c r="I68" s="4"/>
      <c r="J68" s="4"/>
      <c r="K68" s="3"/>
      <c r="L68" s="54" t="s">
        <v>159</v>
      </c>
      <c r="M68" s="58" t="s">
        <v>160</v>
      </c>
      <c r="N68" s="5"/>
      <c r="O68" s="32"/>
      <c r="P68" s="129"/>
      <c r="Q68" s="125"/>
      <c r="S68" s="4"/>
      <c r="T68" s="4"/>
      <c r="U68" s="4"/>
      <c r="V68" s="4"/>
      <c r="W68" s="4"/>
      <c r="X68" s="5"/>
    </row>
    <row r="69" spans="2:24" x14ac:dyDescent="0.2">
      <c r="B69" s="4"/>
      <c r="C69" s="4"/>
      <c r="D69" s="4"/>
      <c r="E69" s="4"/>
      <c r="F69" s="4"/>
      <c r="G69" s="4"/>
      <c r="H69" s="34"/>
      <c r="I69" s="4"/>
      <c r="J69" s="4"/>
      <c r="K69" s="3"/>
      <c r="L69" s="52"/>
      <c r="M69" s="99"/>
      <c r="N69" s="32"/>
      <c r="O69" s="32"/>
      <c r="P69" s="61"/>
      <c r="Q69" s="125"/>
      <c r="S69" s="4"/>
      <c r="T69" s="4"/>
      <c r="U69" s="4"/>
      <c r="V69" s="4"/>
      <c r="W69" s="4"/>
      <c r="X69" s="5"/>
    </row>
    <row r="70" spans="2:24" x14ac:dyDescent="0.2">
      <c r="B70" s="4"/>
      <c r="C70" s="4"/>
      <c r="D70" s="4"/>
      <c r="E70" s="4"/>
      <c r="F70" s="4"/>
      <c r="G70" s="4"/>
      <c r="H70" s="34"/>
      <c r="I70" s="4"/>
      <c r="J70" s="4"/>
      <c r="K70" s="3"/>
      <c r="L70" s="52"/>
      <c r="M70" s="4" t="s">
        <v>161</v>
      </c>
      <c r="N70" s="130">
        <f>+SUM(N34:N68)</f>
        <v>199857.82</v>
      </c>
      <c r="O70" s="130">
        <f>+SUM(O34:O68)</f>
        <v>3367555.56</v>
      </c>
      <c r="P70" s="131">
        <f>+O70-N70+P68</f>
        <v>3167697.74</v>
      </c>
      <c r="Q70" s="132"/>
      <c r="S70" s="4"/>
      <c r="T70" s="4"/>
      <c r="U70" s="4"/>
      <c r="V70" s="4"/>
      <c r="W70" s="4"/>
      <c r="X70" s="4"/>
    </row>
    <row r="71" spans="2:24" x14ac:dyDescent="0.2">
      <c r="B71" s="4"/>
      <c r="C71" s="4"/>
      <c r="D71" s="4"/>
      <c r="E71" s="4"/>
      <c r="F71" s="4"/>
      <c r="G71" s="4"/>
      <c r="H71" s="34"/>
      <c r="I71" s="4"/>
      <c r="J71" s="4"/>
      <c r="K71" s="3"/>
      <c r="L71" s="52"/>
      <c r="M71" s="4"/>
      <c r="N71" s="4"/>
      <c r="O71" s="4"/>
      <c r="P71" s="56">
        <f>+P70-F29</f>
        <v>12263.200000000186</v>
      </c>
      <c r="Q71" s="132"/>
      <c r="S71" s="4"/>
      <c r="T71" s="4"/>
      <c r="U71" s="4"/>
      <c r="V71" s="5"/>
      <c r="W71" s="5"/>
      <c r="X71" s="5"/>
    </row>
    <row r="72" spans="2:24" x14ac:dyDescent="0.2">
      <c r="H72" s="34"/>
      <c r="L72" s="52"/>
      <c r="M72" s="4"/>
      <c r="N72" s="4"/>
      <c r="O72" s="4"/>
      <c r="Q72" s="132"/>
      <c r="S72" s="4"/>
    </row>
    <row r="73" spans="2:24" x14ac:dyDescent="0.2">
      <c r="B73" s="4"/>
      <c r="C73" s="4"/>
      <c r="D73" s="134"/>
      <c r="E73" s="4"/>
      <c r="F73" s="4"/>
      <c r="G73" s="4"/>
      <c r="H73" s="34"/>
      <c r="I73" s="4"/>
      <c r="J73" s="4"/>
      <c r="K73" s="3"/>
      <c r="T73" s="4"/>
      <c r="U73" s="4"/>
      <c r="V73" s="4"/>
      <c r="W73" s="4"/>
      <c r="X73" s="4"/>
    </row>
    <row r="74" spans="2:24" x14ac:dyDescent="0.2">
      <c r="B74" s="4"/>
      <c r="C74" s="4"/>
      <c r="D74" s="4"/>
      <c r="E74" s="4"/>
      <c r="F74" s="4"/>
      <c r="G74" s="4"/>
      <c r="H74" s="34"/>
      <c r="I74" s="4"/>
      <c r="J74" s="4"/>
      <c r="K74" s="3"/>
      <c r="L74" s="85"/>
      <c r="M74" s="86"/>
      <c r="N74" s="135"/>
      <c r="O74" s="136"/>
      <c r="P74" s="137" t="s">
        <v>91</v>
      </c>
      <c r="Q74" s="138"/>
      <c r="R74" s="101"/>
      <c r="S74" s="4"/>
      <c r="T74" s="5"/>
      <c r="U74" s="5"/>
      <c r="V74" s="5"/>
      <c r="W74" s="4"/>
      <c r="X74" s="4"/>
    </row>
    <row r="75" spans="2:24" x14ac:dyDescent="0.2">
      <c r="B75" s="4"/>
      <c r="C75" s="4"/>
      <c r="D75" s="4"/>
      <c r="E75" s="4"/>
      <c r="F75" s="4"/>
      <c r="G75" s="4"/>
      <c r="H75" s="34"/>
      <c r="I75" s="4"/>
      <c r="J75" s="4"/>
      <c r="K75" s="3"/>
      <c r="L75" s="85">
        <v>683</v>
      </c>
      <c r="M75" s="58" t="s">
        <v>93</v>
      </c>
      <c r="N75" s="32"/>
      <c r="O75" s="93"/>
      <c r="P75" s="101"/>
      <c r="Q75" s="101"/>
      <c r="R75" s="101"/>
      <c r="S75" s="4"/>
      <c r="T75" s="5"/>
      <c r="U75" s="5"/>
      <c r="V75" s="5"/>
      <c r="W75" s="139"/>
      <c r="X75" s="52"/>
    </row>
    <row r="76" spans="2:24" x14ac:dyDescent="0.2">
      <c r="B76" s="4"/>
      <c r="C76" s="4"/>
      <c r="D76" s="4"/>
      <c r="E76" s="4"/>
      <c r="F76" s="4"/>
      <c r="G76" s="4"/>
      <c r="H76" s="34"/>
      <c r="I76" s="4"/>
      <c r="J76" s="4"/>
      <c r="K76" s="3"/>
      <c r="L76" s="54" t="s">
        <v>162</v>
      </c>
      <c r="M76" s="58" t="s">
        <v>95</v>
      </c>
      <c r="N76" s="140"/>
      <c r="O76" s="141"/>
      <c r="Q76" s="96">
        <f>SUM(P77:P84)</f>
        <v>697734.79999999981</v>
      </c>
      <c r="R76" s="97">
        <f>+R52-Q76</f>
        <v>-697734.79999999981</v>
      </c>
      <c r="S76" s="4"/>
      <c r="T76" s="5"/>
      <c r="U76" s="4"/>
      <c r="V76" s="4"/>
      <c r="W76" s="142"/>
      <c r="X76" s="52"/>
    </row>
    <row r="77" spans="2:24" x14ac:dyDescent="0.2">
      <c r="B77" s="4"/>
      <c r="C77" s="4"/>
      <c r="D77" s="4"/>
      <c r="E77" s="4"/>
      <c r="F77" s="4"/>
      <c r="G77" s="4"/>
      <c r="H77" s="34"/>
      <c r="I77" s="4"/>
      <c r="J77" s="4"/>
      <c r="K77" s="3"/>
      <c r="L77" s="52" t="s">
        <v>163</v>
      </c>
      <c r="M77" s="99" t="s">
        <v>97</v>
      </c>
      <c r="N77" s="100">
        <v>133749.31</v>
      </c>
      <c r="O77" s="100"/>
      <c r="P77" s="55">
        <f>+N77-O77</f>
        <v>133749.31</v>
      </c>
      <c r="Q77" s="101"/>
      <c r="R77" s="101"/>
      <c r="S77" s="4"/>
      <c r="T77" s="5"/>
      <c r="U77" s="5"/>
      <c r="V77" s="5"/>
      <c r="W77" s="139"/>
      <c r="X77" s="52"/>
    </row>
    <row r="78" spans="2:24" x14ac:dyDescent="0.2">
      <c r="B78" s="4"/>
      <c r="C78" s="4"/>
      <c r="D78" s="4"/>
      <c r="E78" s="4"/>
      <c r="F78" s="4"/>
      <c r="G78" s="4"/>
      <c r="H78" s="34"/>
      <c r="I78" s="4"/>
      <c r="J78" s="4"/>
      <c r="K78" s="3"/>
      <c r="L78" s="52" t="s">
        <v>164</v>
      </c>
      <c r="M78" s="99" t="s">
        <v>100</v>
      </c>
      <c r="N78" s="100">
        <v>559900.21</v>
      </c>
      <c r="O78" s="100">
        <v>13419.16</v>
      </c>
      <c r="P78" s="103">
        <f>+N78-O78</f>
        <v>546481.04999999993</v>
      </c>
      <c r="S78" s="4"/>
      <c r="T78" s="5"/>
      <c r="U78" s="5"/>
      <c r="V78" s="5"/>
      <c r="W78" s="139"/>
      <c r="X78" s="52"/>
    </row>
    <row r="79" spans="2:24" x14ac:dyDescent="0.2">
      <c r="B79" s="4"/>
      <c r="C79" s="4"/>
      <c r="D79" s="4"/>
      <c r="E79" s="4"/>
      <c r="F79" s="4"/>
      <c r="G79" s="4"/>
      <c r="H79" s="34"/>
      <c r="I79" s="4"/>
      <c r="J79" s="4"/>
      <c r="K79" s="3"/>
      <c r="L79" s="52" t="s">
        <v>165</v>
      </c>
      <c r="M79" s="99" t="s">
        <v>102</v>
      </c>
      <c r="N79" s="100"/>
      <c r="O79" s="100"/>
      <c r="P79" s="55">
        <f>-O79+N79</f>
        <v>0</v>
      </c>
      <c r="Q79" s="143"/>
      <c r="S79" s="4"/>
      <c r="T79" s="5"/>
      <c r="U79" s="5"/>
      <c r="V79" s="4"/>
      <c r="W79" s="139"/>
      <c r="X79" s="52"/>
    </row>
    <row r="80" spans="2:24" x14ac:dyDescent="0.2">
      <c r="B80" s="4"/>
      <c r="C80" s="4"/>
      <c r="D80" s="144"/>
      <c r="E80" s="4"/>
      <c r="F80" s="4"/>
      <c r="G80" s="4"/>
      <c r="H80" s="34"/>
      <c r="I80" s="4"/>
      <c r="J80" s="4"/>
      <c r="K80" s="3"/>
      <c r="L80" s="54" t="s">
        <v>166</v>
      </c>
      <c r="M80" s="58" t="s">
        <v>105</v>
      </c>
      <c r="N80" s="145"/>
      <c r="O80" s="145"/>
      <c r="Q80" s="105"/>
      <c r="R80" s="105"/>
      <c r="S80" s="4"/>
      <c r="T80" s="5"/>
      <c r="U80" s="5"/>
      <c r="V80" s="4"/>
      <c r="W80" s="139"/>
      <c r="X80" s="52"/>
    </row>
    <row r="81" spans="3:24" x14ac:dyDescent="0.2">
      <c r="C81" s="4"/>
      <c r="D81" s="144"/>
      <c r="E81" s="4"/>
      <c r="F81" s="4"/>
      <c r="G81" s="4"/>
      <c r="H81" s="34"/>
      <c r="I81" s="4"/>
      <c r="J81" s="4"/>
      <c r="K81" s="3"/>
      <c r="L81" s="52" t="s">
        <v>167</v>
      </c>
      <c r="M81" s="99" t="s">
        <v>14</v>
      </c>
      <c r="N81" s="100">
        <v>283.74</v>
      </c>
      <c r="O81" s="100"/>
      <c r="P81" s="55">
        <f>+N81-O81</f>
        <v>283.74</v>
      </c>
      <c r="S81" s="4"/>
      <c r="T81" s="5"/>
      <c r="U81" s="5"/>
      <c r="V81" s="5"/>
      <c r="W81" s="139"/>
      <c r="X81" s="52"/>
    </row>
    <row r="82" spans="3:24" x14ac:dyDescent="0.2">
      <c r="C82" s="4"/>
      <c r="D82" s="144"/>
      <c r="E82" s="4"/>
      <c r="F82" s="4"/>
      <c r="G82" s="4"/>
      <c r="H82" s="34"/>
      <c r="I82" s="4"/>
      <c r="J82" s="4"/>
      <c r="K82" s="3"/>
      <c r="L82" s="52" t="s">
        <v>168</v>
      </c>
      <c r="M82" s="99" t="s">
        <v>110</v>
      </c>
      <c r="N82" s="100">
        <v>16080.7</v>
      </c>
      <c r="O82" s="100"/>
      <c r="P82" s="103">
        <f>+N82-O82</f>
        <v>16080.7</v>
      </c>
      <c r="S82" s="4"/>
      <c r="T82" s="5"/>
      <c r="U82" s="5"/>
      <c r="V82" s="4"/>
      <c r="W82" s="93"/>
      <c r="X82" s="52"/>
    </row>
    <row r="83" spans="3:24" x14ac:dyDescent="0.2">
      <c r="C83" s="4"/>
      <c r="D83" s="144"/>
      <c r="E83" s="4"/>
      <c r="F83" s="4"/>
      <c r="G83" s="4"/>
      <c r="H83" s="34"/>
      <c r="I83" s="4"/>
      <c r="J83" s="4"/>
      <c r="K83" s="3"/>
      <c r="L83" s="52" t="s">
        <v>169</v>
      </c>
      <c r="M83" s="99" t="s">
        <v>112</v>
      </c>
      <c r="N83" s="100">
        <v>1140</v>
      </c>
      <c r="O83" s="100"/>
      <c r="P83" s="60">
        <f>+N83-O83</f>
        <v>1140</v>
      </c>
      <c r="Q83" s="105"/>
      <c r="R83" s="105"/>
      <c r="S83" s="4"/>
      <c r="T83" s="5"/>
      <c r="U83" s="5"/>
      <c r="V83" s="4"/>
      <c r="W83" s="139"/>
      <c r="X83" s="52"/>
    </row>
    <row r="84" spans="3:24" x14ac:dyDescent="0.2">
      <c r="C84" s="4"/>
      <c r="D84" s="144"/>
      <c r="E84" s="4"/>
      <c r="F84" s="4"/>
      <c r="G84" s="4"/>
      <c r="H84" s="34"/>
      <c r="I84" s="4"/>
      <c r="J84" s="4"/>
      <c r="K84" s="3"/>
      <c r="L84" s="52" t="s">
        <v>170</v>
      </c>
      <c r="M84" s="99" t="s">
        <v>115</v>
      </c>
      <c r="N84" s="104"/>
      <c r="O84" s="104"/>
      <c r="P84" s="55">
        <f>-O84+N84</f>
        <v>0</v>
      </c>
      <c r="Q84" s="105"/>
      <c r="R84" s="105"/>
      <c r="S84" s="4"/>
      <c r="T84" s="5"/>
      <c r="U84" s="5"/>
      <c r="V84" s="4"/>
      <c r="W84" s="139"/>
      <c r="X84" s="52"/>
    </row>
    <row r="85" spans="3:24" x14ac:dyDescent="0.2">
      <c r="C85" s="4"/>
      <c r="D85" s="144"/>
      <c r="E85" s="4"/>
      <c r="F85" s="4"/>
      <c r="G85" s="4"/>
      <c r="H85" s="34"/>
      <c r="I85" s="4"/>
      <c r="J85" s="4"/>
      <c r="K85" s="3"/>
      <c r="L85" s="54" t="s">
        <v>171</v>
      </c>
      <c r="M85" s="58" t="s">
        <v>117</v>
      </c>
      <c r="N85" s="145"/>
      <c r="O85" s="145"/>
      <c r="Q85" s="96">
        <f>SUM(P86:P88)</f>
        <v>421565.49999999994</v>
      </c>
      <c r="R85" s="56">
        <f>+R49-Q85</f>
        <v>-421565.49999999994</v>
      </c>
      <c r="S85" s="4"/>
      <c r="T85" s="5"/>
      <c r="U85" s="5"/>
      <c r="V85" s="5"/>
      <c r="W85" s="146"/>
      <c r="X85" s="52"/>
    </row>
    <row r="86" spans="3:24" x14ac:dyDescent="0.2">
      <c r="C86" s="4"/>
      <c r="D86" s="144"/>
      <c r="E86" s="4"/>
      <c r="F86" s="4"/>
      <c r="G86" s="4"/>
      <c r="H86" s="34"/>
      <c r="I86" s="4"/>
      <c r="J86" s="4"/>
      <c r="K86" s="3"/>
      <c r="L86" s="52" t="s">
        <v>172</v>
      </c>
      <c r="M86" s="99" t="s">
        <v>120</v>
      </c>
      <c r="N86" s="100">
        <v>244.97</v>
      </c>
      <c r="O86" s="100"/>
      <c r="P86" s="55">
        <f>-O86+N86</f>
        <v>244.97</v>
      </c>
      <c r="S86" s="4"/>
      <c r="T86" s="5"/>
      <c r="U86" s="4"/>
      <c r="V86" s="4"/>
      <c r="W86" s="147"/>
      <c r="X86" s="52"/>
    </row>
    <row r="87" spans="3:24" x14ac:dyDescent="0.2">
      <c r="C87" s="4"/>
      <c r="D87" s="144"/>
      <c r="E87" s="4"/>
      <c r="F87" s="4"/>
      <c r="G87" s="4"/>
      <c r="H87" s="34"/>
      <c r="I87" s="4"/>
      <c r="J87" s="4"/>
      <c r="K87" s="3"/>
      <c r="L87" s="52" t="s">
        <v>173</v>
      </c>
      <c r="M87" s="99" t="s">
        <v>123</v>
      </c>
      <c r="N87" s="100">
        <v>335648.97</v>
      </c>
      <c r="O87" s="100">
        <v>37263.42</v>
      </c>
      <c r="P87" s="103">
        <f>-O87+N87</f>
        <v>298385.55</v>
      </c>
      <c r="S87" s="4"/>
      <c r="T87" s="5"/>
      <c r="U87" s="5"/>
      <c r="V87" s="5"/>
      <c r="W87" s="146"/>
      <c r="X87" s="52"/>
    </row>
    <row r="88" spans="3:24" x14ac:dyDescent="0.2">
      <c r="C88" s="4"/>
      <c r="D88" s="144"/>
      <c r="E88" s="4"/>
      <c r="F88" s="4"/>
      <c r="G88" s="4"/>
      <c r="H88" s="34"/>
      <c r="I88" s="4"/>
      <c r="J88" s="4"/>
      <c r="K88" s="3"/>
      <c r="L88" s="52" t="s">
        <v>174</v>
      </c>
      <c r="M88" s="99" t="s">
        <v>125</v>
      </c>
      <c r="N88" s="100">
        <v>125607.39</v>
      </c>
      <c r="O88" s="100">
        <v>2672.41</v>
      </c>
      <c r="P88" s="60">
        <f>-O88+N88</f>
        <v>122934.98</v>
      </c>
      <c r="S88" s="4"/>
      <c r="T88" s="5"/>
      <c r="U88" s="5"/>
      <c r="V88" s="5"/>
      <c r="W88" s="93"/>
      <c r="X88" s="52"/>
    </row>
    <row r="89" spans="3:24" x14ac:dyDescent="0.2">
      <c r="C89" s="4"/>
      <c r="D89" s="144"/>
      <c r="E89" s="4"/>
      <c r="F89" s="4"/>
      <c r="G89" s="4"/>
      <c r="H89" s="34"/>
      <c r="I89" s="4"/>
      <c r="J89" s="4"/>
      <c r="K89" s="3"/>
      <c r="L89" s="54" t="s">
        <v>175</v>
      </c>
      <c r="M89" s="58" t="s">
        <v>130</v>
      </c>
      <c r="N89" s="145"/>
      <c r="O89" s="145"/>
      <c r="Q89" s="115">
        <f>SUM(P90:P93)</f>
        <v>245924.34999999998</v>
      </c>
      <c r="R89" s="116">
        <f>+R47-Q89</f>
        <v>-245924.34999999998</v>
      </c>
      <c r="S89" s="4"/>
      <c r="T89" s="5"/>
      <c r="U89" s="5"/>
      <c r="V89" s="5"/>
      <c r="W89" s="146"/>
      <c r="X89" s="52"/>
    </row>
    <row r="90" spans="3:24" x14ac:dyDescent="0.2">
      <c r="C90" s="4"/>
      <c r="D90" s="144"/>
      <c r="E90" s="4"/>
      <c r="F90" s="4"/>
      <c r="G90" s="4"/>
      <c r="H90" s="34"/>
      <c r="I90" s="4"/>
      <c r="J90" s="4"/>
      <c r="K90" s="3"/>
      <c r="L90" s="52" t="s">
        <v>176</v>
      </c>
      <c r="M90" s="99" t="s">
        <v>133</v>
      </c>
      <c r="N90" s="100">
        <v>3775.77</v>
      </c>
      <c r="O90" s="100"/>
      <c r="P90" s="55">
        <f>-O90+N90</f>
        <v>3775.77</v>
      </c>
      <c r="S90" s="4"/>
      <c r="T90" s="5"/>
      <c r="U90" s="5"/>
      <c r="V90" s="5"/>
      <c r="W90" s="146"/>
      <c r="X90" s="52"/>
    </row>
    <row r="91" spans="3:24" x14ac:dyDescent="0.2">
      <c r="C91" s="4"/>
      <c r="D91" s="144"/>
      <c r="E91" s="4"/>
      <c r="F91" s="4"/>
      <c r="G91" s="4"/>
      <c r="H91" s="34"/>
      <c r="I91" s="4"/>
      <c r="J91" s="4"/>
      <c r="K91" s="3"/>
      <c r="L91" s="52" t="s">
        <v>177</v>
      </c>
      <c r="M91" s="99" t="s">
        <v>68</v>
      </c>
      <c r="N91" s="100">
        <v>242148.58</v>
      </c>
      <c r="O91" s="100"/>
      <c r="P91" s="103">
        <f>-O91+N91</f>
        <v>242148.58</v>
      </c>
      <c r="S91" s="4"/>
      <c r="T91" s="5"/>
      <c r="U91" s="5"/>
      <c r="V91" s="5"/>
      <c r="W91" s="93"/>
      <c r="X91" s="52"/>
    </row>
    <row r="92" spans="3:24" x14ac:dyDescent="0.2">
      <c r="C92" s="4"/>
      <c r="D92" s="144"/>
      <c r="E92" s="4"/>
      <c r="F92" s="4"/>
      <c r="G92" s="4"/>
      <c r="H92" s="34"/>
      <c r="I92" s="4"/>
      <c r="J92" s="4"/>
      <c r="K92" s="3"/>
      <c r="L92" s="52" t="s">
        <v>178</v>
      </c>
      <c r="M92" s="99" t="s">
        <v>136</v>
      </c>
      <c r="N92" s="100"/>
      <c r="O92" s="100"/>
      <c r="P92" s="60">
        <f>-O92+N92</f>
        <v>0</v>
      </c>
      <c r="S92" s="4"/>
      <c r="T92" s="5"/>
      <c r="U92" s="5"/>
      <c r="V92" s="5"/>
      <c r="W92" s="93"/>
      <c r="X92" s="52"/>
    </row>
    <row r="93" spans="3:24" x14ac:dyDescent="0.2">
      <c r="C93" s="4"/>
      <c r="D93" s="144"/>
      <c r="E93" s="4"/>
      <c r="F93" s="4"/>
      <c r="G93" s="4"/>
      <c r="H93" s="34"/>
      <c r="I93" s="4"/>
      <c r="J93" s="4"/>
      <c r="K93" s="3"/>
      <c r="L93" s="52" t="s">
        <v>137</v>
      </c>
      <c r="M93" s="99" t="s">
        <v>138</v>
      </c>
      <c r="N93" s="32"/>
      <c r="O93" s="32"/>
      <c r="P93" s="55">
        <f>-O93</f>
        <v>0</v>
      </c>
      <c r="S93" s="4"/>
      <c r="T93" s="5"/>
      <c r="U93" s="5"/>
      <c r="V93" s="5"/>
      <c r="W93" s="93"/>
      <c r="X93" s="52"/>
    </row>
    <row r="94" spans="3:24" x14ac:dyDescent="0.2">
      <c r="C94" s="4"/>
      <c r="D94" s="144"/>
      <c r="E94" s="4"/>
      <c r="F94" s="4"/>
      <c r="G94" s="4"/>
      <c r="H94" s="34"/>
      <c r="I94" s="4"/>
      <c r="J94" s="4"/>
      <c r="K94" s="3"/>
      <c r="L94" s="54" t="s">
        <v>179</v>
      </c>
      <c r="M94" s="58" t="s">
        <v>140</v>
      </c>
      <c r="N94" s="140"/>
      <c r="O94" s="140"/>
      <c r="Q94" s="115">
        <f>SUM(P95:P97)</f>
        <v>95567.59</v>
      </c>
      <c r="R94" s="56">
        <f>+R50-Q94</f>
        <v>-95567.59</v>
      </c>
      <c r="S94" s="4"/>
      <c r="T94" s="5"/>
      <c r="U94" s="5"/>
      <c r="V94" s="5"/>
      <c r="W94" s="93"/>
      <c r="X94" s="52"/>
    </row>
    <row r="95" spans="3:24" x14ac:dyDescent="0.2">
      <c r="C95" s="4"/>
      <c r="D95" s="144"/>
      <c r="E95" s="4"/>
      <c r="F95" s="4"/>
      <c r="G95" s="4"/>
      <c r="H95" s="34"/>
      <c r="I95" s="4"/>
      <c r="J95" s="4"/>
      <c r="K95" s="3"/>
      <c r="L95" s="52" t="s">
        <v>180</v>
      </c>
      <c r="M95" s="99" t="s">
        <v>34</v>
      </c>
      <c r="N95" s="100">
        <v>22780.34</v>
      </c>
      <c r="O95" s="100"/>
      <c r="P95" s="55">
        <f>-O95+N95</f>
        <v>22780.34</v>
      </c>
      <c r="S95" s="4"/>
      <c r="T95" s="5"/>
      <c r="U95" s="5"/>
      <c r="V95" s="5"/>
      <c r="W95" s="93"/>
      <c r="X95" s="52"/>
    </row>
    <row r="96" spans="3:24" x14ac:dyDescent="0.2">
      <c r="C96" s="4"/>
      <c r="D96" s="144"/>
      <c r="E96" s="4"/>
      <c r="F96" s="4"/>
      <c r="G96" s="4"/>
      <c r="H96" s="34"/>
      <c r="I96" s="4"/>
      <c r="J96" s="4"/>
      <c r="K96" s="3"/>
      <c r="L96" s="52" t="s">
        <v>181</v>
      </c>
      <c r="M96" s="99" t="s">
        <v>73</v>
      </c>
      <c r="N96" s="100">
        <v>55187.25</v>
      </c>
      <c r="O96" s="100"/>
      <c r="P96" s="103">
        <f>-O96+N96</f>
        <v>55187.25</v>
      </c>
      <c r="S96" s="4"/>
      <c r="T96" s="5"/>
      <c r="U96" s="5"/>
      <c r="V96" s="5"/>
      <c r="W96" s="93"/>
      <c r="X96" s="52"/>
    </row>
    <row r="97" spans="3:23" x14ac:dyDescent="0.2">
      <c r="C97" s="4"/>
      <c r="D97" s="144"/>
      <c r="E97" s="4"/>
      <c r="F97" s="4"/>
      <c r="G97" s="4"/>
      <c r="H97" s="34"/>
      <c r="I97" s="4"/>
      <c r="J97" s="4"/>
      <c r="K97" s="3"/>
      <c r="L97" s="52" t="s">
        <v>182</v>
      </c>
      <c r="M97" s="99" t="s">
        <v>47</v>
      </c>
      <c r="N97" s="100">
        <v>18500</v>
      </c>
      <c r="O97" s="100">
        <v>900</v>
      </c>
      <c r="P97" s="60">
        <f>-O97+N97</f>
        <v>17600</v>
      </c>
      <c r="S97" s="4"/>
      <c r="T97" s="5"/>
      <c r="U97" s="5"/>
      <c r="V97" s="5"/>
      <c r="W97" s="5"/>
    </row>
    <row r="98" spans="3:23" x14ac:dyDescent="0.2">
      <c r="C98" s="4"/>
      <c r="D98" s="144"/>
      <c r="E98" s="4"/>
      <c r="F98" s="4"/>
      <c r="G98" s="4"/>
      <c r="H98" s="34"/>
      <c r="I98" s="4"/>
      <c r="J98" s="4"/>
      <c r="K98" s="3"/>
      <c r="L98" s="52"/>
      <c r="M98" s="99"/>
      <c r="N98" s="104"/>
      <c r="O98" s="104"/>
      <c r="P98" s="148"/>
      <c r="S98" s="4"/>
      <c r="T98" s="5"/>
      <c r="U98" s="5"/>
      <c r="V98" s="5"/>
      <c r="W98" s="5"/>
    </row>
    <row r="99" spans="3:23" x14ac:dyDescent="0.2">
      <c r="C99" s="4"/>
      <c r="D99" s="144"/>
      <c r="E99" s="4"/>
      <c r="F99" s="4"/>
      <c r="G99" s="4"/>
      <c r="H99" s="34"/>
      <c r="I99" s="4"/>
      <c r="J99" s="4"/>
      <c r="K99" s="3"/>
      <c r="L99" s="54" t="s">
        <v>183</v>
      </c>
      <c r="M99" s="58" t="s">
        <v>148</v>
      </c>
      <c r="N99" s="145"/>
      <c r="O99" s="145"/>
      <c r="Q99" s="115">
        <f>SUM(P100)</f>
        <v>33857.18</v>
      </c>
      <c r="S99" s="4"/>
      <c r="T99" s="5"/>
      <c r="U99" s="5"/>
      <c r="V99" s="5"/>
      <c r="W99" s="5"/>
    </row>
    <row r="100" spans="3:23" x14ac:dyDescent="0.2">
      <c r="C100" s="4"/>
      <c r="D100" s="144"/>
      <c r="E100" s="4"/>
      <c r="F100" s="4"/>
      <c r="G100" s="4"/>
      <c r="H100" s="34"/>
      <c r="I100" s="4"/>
      <c r="J100" s="4"/>
      <c r="K100" s="3"/>
      <c r="L100" s="52" t="s">
        <v>184</v>
      </c>
      <c r="M100" s="99" t="s">
        <v>39</v>
      </c>
      <c r="N100" s="104">
        <v>33857.18</v>
      </c>
      <c r="O100" s="100"/>
      <c r="P100" s="55">
        <f>-O100+N100</f>
        <v>33857.18</v>
      </c>
      <c r="S100" s="4"/>
      <c r="T100" s="5"/>
      <c r="U100" s="5"/>
      <c r="V100" s="5"/>
      <c r="W100" s="5"/>
    </row>
    <row r="101" spans="3:23" x14ac:dyDescent="0.2">
      <c r="C101" s="4"/>
      <c r="D101" s="144"/>
      <c r="E101" s="4"/>
      <c r="F101" s="4"/>
      <c r="G101" s="4"/>
      <c r="H101" s="34"/>
      <c r="I101" s="4"/>
      <c r="J101" s="4"/>
      <c r="K101" s="3"/>
      <c r="L101" s="52" t="s">
        <v>185</v>
      </c>
      <c r="M101" s="99" t="s">
        <v>76</v>
      </c>
      <c r="N101" s="104">
        <f>6449.18+5800</f>
        <v>12249.18</v>
      </c>
      <c r="O101" s="104"/>
      <c r="P101" s="103">
        <f>-O101+N101</f>
        <v>12249.18</v>
      </c>
      <c r="S101" s="4"/>
      <c r="T101" s="5"/>
      <c r="U101" s="5"/>
      <c r="V101" s="5"/>
      <c r="W101" s="5"/>
    </row>
    <row r="102" spans="3:23" x14ac:dyDescent="0.2">
      <c r="C102" s="4"/>
      <c r="D102" s="144"/>
      <c r="E102" s="4"/>
      <c r="F102" s="4"/>
      <c r="G102" s="4"/>
      <c r="H102" s="34"/>
      <c r="I102" s="4"/>
      <c r="J102" s="4"/>
      <c r="K102" s="3"/>
      <c r="L102" s="52" t="s">
        <v>201</v>
      </c>
      <c r="M102" s="99"/>
      <c r="N102" s="104"/>
      <c r="O102" s="104"/>
      <c r="P102" s="128">
        <f>+N102</f>
        <v>0</v>
      </c>
      <c r="S102" s="4"/>
      <c r="T102" s="5"/>
      <c r="U102" s="4"/>
      <c r="V102" s="4"/>
      <c r="W102" s="4"/>
    </row>
    <row r="103" spans="3:23" x14ac:dyDescent="0.2">
      <c r="C103" s="4"/>
      <c r="D103" s="144"/>
      <c r="E103" s="4"/>
      <c r="F103" s="4"/>
      <c r="G103" s="4"/>
      <c r="H103" s="34"/>
      <c r="I103" s="4"/>
      <c r="J103" s="4"/>
      <c r="K103" s="3"/>
      <c r="L103" s="54" t="s">
        <v>186</v>
      </c>
      <c r="M103" s="58" t="s">
        <v>152</v>
      </c>
      <c r="N103" s="145"/>
      <c r="O103" s="145"/>
      <c r="P103" s="148"/>
      <c r="Q103" s="115">
        <f>SUM(P104:P106)</f>
        <v>0</v>
      </c>
      <c r="S103" s="4"/>
      <c r="T103" s="5"/>
      <c r="U103" s="5"/>
      <c r="V103" s="5"/>
      <c r="W103" s="5"/>
    </row>
    <row r="104" spans="3:23" x14ac:dyDescent="0.2">
      <c r="C104" s="4"/>
      <c r="D104" s="144"/>
      <c r="E104" s="4"/>
      <c r="F104" s="4"/>
      <c r="G104" s="4"/>
      <c r="H104" s="34"/>
      <c r="I104" s="4"/>
      <c r="J104" s="4"/>
      <c r="K104" s="3"/>
      <c r="L104" s="52" t="s">
        <v>187</v>
      </c>
      <c r="M104" s="99" t="s">
        <v>188</v>
      </c>
      <c r="N104" s="111"/>
      <c r="O104" s="111"/>
      <c r="P104" s="55">
        <f>-O104+N104</f>
        <v>0</v>
      </c>
      <c r="S104" s="4"/>
      <c r="T104" s="5"/>
      <c r="U104" s="4"/>
      <c r="V104" s="4"/>
      <c r="W104" s="4"/>
    </row>
    <row r="105" spans="3:23" x14ac:dyDescent="0.2">
      <c r="C105" s="4"/>
      <c r="D105" s="144"/>
      <c r="E105" s="4"/>
      <c r="F105" s="4"/>
      <c r="G105" s="4"/>
      <c r="H105" s="34"/>
      <c r="I105" s="4"/>
      <c r="J105" s="4"/>
      <c r="K105" s="3"/>
      <c r="L105" s="4" t="s">
        <v>189</v>
      </c>
      <c r="M105" s="4" t="s">
        <v>190</v>
      </c>
      <c r="N105" s="111"/>
      <c r="O105" s="104"/>
      <c r="P105" s="127">
        <f>-O105+N105</f>
        <v>0</v>
      </c>
      <c r="S105" s="4"/>
      <c r="T105" s="5"/>
      <c r="U105" s="4"/>
      <c r="V105" s="4"/>
      <c r="W105" s="4"/>
    </row>
    <row r="106" spans="3:23" x14ac:dyDescent="0.2">
      <c r="C106" s="4"/>
      <c r="D106" s="144"/>
      <c r="E106" s="4"/>
      <c r="F106" s="4"/>
      <c r="G106" s="4"/>
      <c r="H106" s="34"/>
      <c r="I106" s="4"/>
      <c r="J106" s="4"/>
      <c r="K106" s="3"/>
      <c r="L106" s="4" t="s">
        <v>191</v>
      </c>
      <c r="M106" s="4" t="s">
        <v>192</v>
      </c>
      <c r="N106" s="111"/>
      <c r="O106" s="104"/>
      <c r="P106" s="128">
        <f>-O106+N106</f>
        <v>0</v>
      </c>
      <c r="S106" s="4"/>
      <c r="T106" s="5"/>
      <c r="U106" s="4"/>
      <c r="V106" s="4"/>
      <c r="W106" s="4"/>
    </row>
    <row r="107" spans="3:23" x14ac:dyDescent="0.2">
      <c r="C107" s="4"/>
      <c r="D107" s="144"/>
      <c r="E107" s="4"/>
      <c r="F107" s="4"/>
      <c r="G107" s="4"/>
      <c r="H107" s="34"/>
      <c r="I107" s="4"/>
      <c r="J107" s="4"/>
      <c r="K107" s="3"/>
      <c r="L107" s="52"/>
      <c r="M107" s="99"/>
      <c r="N107" s="104"/>
      <c r="O107" s="104"/>
      <c r="P107" s="148"/>
      <c r="S107" s="4"/>
      <c r="T107" s="5"/>
      <c r="U107" s="4"/>
      <c r="V107" s="4"/>
      <c r="W107" s="4"/>
    </row>
    <row r="108" spans="3:23" x14ac:dyDescent="0.2">
      <c r="C108" s="4"/>
      <c r="D108" s="144"/>
      <c r="E108" s="4"/>
      <c r="F108" s="4"/>
      <c r="G108" s="4"/>
      <c r="H108" s="34"/>
      <c r="I108" s="4"/>
      <c r="J108" s="4"/>
      <c r="K108" s="3"/>
      <c r="L108" s="52"/>
      <c r="M108" s="99"/>
      <c r="N108" s="104"/>
      <c r="O108" s="104"/>
      <c r="P108" s="148"/>
      <c r="S108" s="4"/>
      <c r="T108" s="5"/>
      <c r="U108" s="4"/>
      <c r="V108" s="4"/>
      <c r="W108" s="4"/>
    </row>
    <row r="109" spans="3:23" x14ac:dyDescent="0.2">
      <c r="C109" s="4"/>
      <c r="D109" s="144"/>
      <c r="E109" s="4"/>
      <c r="F109" s="4"/>
      <c r="G109" s="4"/>
      <c r="H109" s="34"/>
      <c r="I109" s="4"/>
      <c r="J109" s="4"/>
      <c r="K109" s="3"/>
      <c r="L109" s="54" t="s">
        <v>193</v>
      </c>
      <c r="M109" s="58" t="s">
        <v>194</v>
      </c>
      <c r="N109" s="145"/>
      <c r="O109" s="145"/>
      <c r="Q109" s="115">
        <f>SUM(P110)</f>
        <v>33760.550000000003</v>
      </c>
      <c r="S109" s="4"/>
      <c r="T109" s="5"/>
      <c r="U109" s="4"/>
      <c r="V109" s="4"/>
      <c r="W109" s="4"/>
    </row>
    <row r="110" spans="3:23" x14ac:dyDescent="0.2">
      <c r="C110" s="4"/>
      <c r="D110" s="144"/>
      <c r="E110" s="4"/>
      <c r="F110" s="4"/>
      <c r="G110" s="4"/>
      <c r="H110" s="34"/>
      <c r="I110" s="4"/>
      <c r="J110" s="4"/>
      <c r="K110" s="3"/>
      <c r="L110" s="52" t="s">
        <v>195</v>
      </c>
      <c r="M110" s="99" t="s">
        <v>196</v>
      </c>
      <c r="N110" s="100">
        <v>33760.550000000003</v>
      </c>
      <c r="O110" s="111"/>
      <c r="P110" s="55">
        <f>-O110+N110</f>
        <v>33760.550000000003</v>
      </c>
      <c r="S110" s="4"/>
      <c r="T110" s="5"/>
      <c r="U110" s="4"/>
      <c r="V110" s="4"/>
      <c r="W110" s="4"/>
    </row>
    <row r="111" spans="3:23" x14ac:dyDescent="0.2">
      <c r="C111" s="4"/>
      <c r="D111" s="144"/>
      <c r="E111" s="4"/>
      <c r="F111" s="4"/>
      <c r="G111" s="4"/>
      <c r="H111" s="34"/>
      <c r="I111" s="4"/>
      <c r="J111" s="4"/>
      <c r="K111" s="3"/>
      <c r="L111" s="52"/>
      <c r="M111" s="99"/>
      <c r="N111" s="104"/>
      <c r="O111" s="104"/>
      <c r="P111" s="61"/>
      <c r="Q111" s="125"/>
      <c r="S111" s="4"/>
      <c r="T111" s="5"/>
      <c r="U111" s="4"/>
      <c r="V111" s="4"/>
      <c r="W111" s="4"/>
    </row>
    <row r="112" spans="3:23" x14ac:dyDescent="0.2">
      <c r="C112" s="4"/>
      <c r="D112" s="144"/>
      <c r="E112" s="4"/>
      <c r="F112" s="4"/>
      <c r="G112" s="4"/>
      <c r="H112" s="34"/>
      <c r="I112" s="4"/>
      <c r="J112" s="4"/>
      <c r="K112" s="3"/>
      <c r="L112" s="54" t="s">
        <v>128</v>
      </c>
      <c r="M112" s="4" t="s">
        <v>197</v>
      </c>
      <c r="N112" s="100">
        <v>1254653.08</v>
      </c>
      <c r="O112" s="100">
        <v>1267218.72</v>
      </c>
      <c r="P112" s="129">
        <f>+N112+N113-O112-O113</f>
        <v>9962.8699999999953</v>
      </c>
      <c r="Q112" s="125"/>
      <c r="S112" s="4"/>
      <c r="T112" s="5"/>
      <c r="U112" s="4"/>
      <c r="V112" s="4"/>
      <c r="W112" s="4"/>
    </row>
    <row r="113" spans="2:20" x14ac:dyDescent="0.2">
      <c r="B113" s="4"/>
      <c r="C113" s="4"/>
      <c r="D113" s="144"/>
      <c r="E113" s="4"/>
      <c r="F113" s="4"/>
      <c r="G113" s="4"/>
      <c r="H113" s="34"/>
      <c r="I113" s="4"/>
      <c r="J113" s="4"/>
      <c r="K113" s="3"/>
      <c r="L113" s="54" t="s">
        <v>131</v>
      </c>
      <c r="M113" s="4" t="s">
        <v>198</v>
      </c>
      <c r="N113" s="100">
        <v>181199.9</v>
      </c>
      <c r="O113" s="100">
        <v>158671.39000000001</v>
      </c>
      <c r="P113" s="129"/>
      <c r="Q113" s="125"/>
      <c r="S113" s="4"/>
      <c r="T113" s="5"/>
    </row>
    <row r="114" spans="2:20" x14ac:dyDescent="0.2">
      <c r="B114" s="4"/>
      <c r="C114" s="4"/>
      <c r="D114" s="4"/>
      <c r="E114" s="4"/>
      <c r="F114" s="4"/>
      <c r="G114" s="4"/>
      <c r="H114" s="34"/>
      <c r="I114" s="4"/>
      <c r="J114" s="4"/>
      <c r="K114" s="3"/>
      <c r="L114" s="52"/>
      <c r="M114" s="99"/>
      <c r="N114" s="32"/>
      <c r="O114" s="32"/>
      <c r="P114" s="61"/>
      <c r="Q114" s="132"/>
      <c r="S114" s="4"/>
      <c r="T114" s="5"/>
    </row>
    <row r="115" spans="2:20" x14ac:dyDescent="0.2">
      <c r="B115" s="4"/>
      <c r="C115" s="4"/>
      <c r="D115" s="4"/>
      <c r="E115" s="4"/>
      <c r="F115" s="4"/>
      <c r="G115" s="4"/>
      <c r="H115" s="34"/>
      <c r="I115" s="4"/>
      <c r="J115" s="4"/>
      <c r="K115" s="3"/>
      <c r="L115" s="52"/>
      <c r="M115" s="4" t="s">
        <v>161</v>
      </c>
      <c r="N115" s="149">
        <f>SUM(N77:N113)</f>
        <v>3030767.1199999996</v>
      </c>
      <c r="O115" s="149">
        <f>SUM(O77:O113)</f>
        <v>1480145.1</v>
      </c>
      <c r="P115" s="131">
        <f>+O115-N115+P112</f>
        <v>-1540659.1499999994</v>
      </c>
      <c r="Q115" s="61"/>
      <c r="S115" s="4"/>
      <c r="T115" s="5"/>
    </row>
    <row r="116" spans="2:20" x14ac:dyDescent="0.2">
      <c r="B116" s="4"/>
      <c r="C116" s="4"/>
      <c r="D116" s="4"/>
      <c r="E116" s="4"/>
      <c r="F116" s="4"/>
      <c r="G116" s="4"/>
      <c r="H116" s="34"/>
      <c r="I116" s="4"/>
      <c r="J116" s="4"/>
      <c r="K116" s="3"/>
      <c r="L116" s="52"/>
      <c r="M116" s="4"/>
      <c r="N116" s="4"/>
      <c r="O116" s="4"/>
      <c r="P116" s="56">
        <f>+P115+G29</f>
        <v>0</v>
      </c>
      <c r="Q116" s="132"/>
      <c r="S116" s="4"/>
      <c r="T116" s="5"/>
    </row>
    <row r="117" spans="2:20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52"/>
      <c r="M117" s="4"/>
      <c r="N117" s="57"/>
      <c r="O117" s="4"/>
      <c r="R117" s="4"/>
      <c r="S117" s="4"/>
      <c r="T117" s="5"/>
    </row>
    <row r="118" spans="2:20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4"/>
      <c r="M118" s="4"/>
      <c r="N118" s="57"/>
      <c r="O118" s="57"/>
      <c r="R118" s="4"/>
      <c r="S118" s="4"/>
      <c r="T118" s="5"/>
    </row>
    <row r="119" spans="2:20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4"/>
      <c r="M119" s="4"/>
      <c r="N119" s="5"/>
      <c r="O119" s="5"/>
      <c r="R119" s="4"/>
      <c r="S119" s="4"/>
      <c r="T119" s="5"/>
    </row>
    <row r="120" spans="2:20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4"/>
      <c r="M120" s="4"/>
      <c r="N120" s="32"/>
      <c r="O120" s="32"/>
      <c r="R120" s="4"/>
      <c r="S120" s="4"/>
      <c r="T120" s="5"/>
    </row>
    <row r="121" spans="2:20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4"/>
      <c r="M121" s="4"/>
      <c r="N121" s="4"/>
      <c r="O121" s="57"/>
      <c r="P121" s="56"/>
      <c r="R121" s="4"/>
      <c r="S121" s="4"/>
      <c r="T121" s="5"/>
    </row>
    <row r="122" spans="2:20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4"/>
      <c r="M122" s="4"/>
      <c r="N122" s="4"/>
      <c r="O122" s="4"/>
      <c r="R122" s="4"/>
      <c r="S122" s="4"/>
      <c r="T122" s="5"/>
    </row>
    <row r="123" spans="2:20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4"/>
      <c r="M123" s="4"/>
      <c r="N123" s="5"/>
      <c r="O123" s="5"/>
      <c r="R123" s="4"/>
      <c r="S123" s="4"/>
      <c r="T123" s="5"/>
    </row>
    <row r="124" spans="2:20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4"/>
      <c r="M124" s="4"/>
      <c r="N124" s="5"/>
      <c r="O124" s="5"/>
      <c r="R124" s="4"/>
      <c r="S124" s="4"/>
      <c r="T124" s="5"/>
    </row>
    <row r="125" spans="2:20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4"/>
      <c r="M125" s="4"/>
      <c r="N125" s="4"/>
      <c r="O125" s="4"/>
      <c r="P125" s="4"/>
      <c r="Q125" s="4"/>
      <c r="R125" s="4"/>
      <c r="S125" s="4"/>
      <c r="T125" s="5"/>
    </row>
    <row r="126" spans="2:20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4"/>
      <c r="M126" s="4"/>
      <c r="N126" s="5"/>
      <c r="O126" s="4"/>
      <c r="P126" s="4"/>
      <c r="Q126" s="4"/>
      <c r="R126" s="4"/>
      <c r="S126" s="4"/>
      <c r="T126" s="5"/>
    </row>
    <row r="127" spans="2:20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4"/>
      <c r="M127" s="4"/>
      <c r="N127" s="4"/>
      <c r="O127" s="4"/>
      <c r="P127" s="4"/>
      <c r="Q127" s="4"/>
      <c r="R127" s="4"/>
      <c r="S127" s="4"/>
      <c r="T127" s="5"/>
    </row>
    <row r="128" spans="2:20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4"/>
      <c r="M128" s="4"/>
      <c r="N128" s="4"/>
      <c r="O128" s="4"/>
      <c r="P128" s="4"/>
      <c r="Q128" s="4"/>
      <c r="R128" s="4"/>
      <c r="S128" s="4"/>
      <c r="T128" s="5"/>
    </row>
    <row r="129" spans="12:20" x14ac:dyDescent="0.2">
      <c r="L129" s="4"/>
      <c r="M129" s="4"/>
      <c r="N129" s="4"/>
      <c r="O129" s="4"/>
      <c r="P129" s="4"/>
      <c r="Q129" s="4"/>
      <c r="R129" s="4"/>
      <c r="S129" s="4"/>
      <c r="T129" s="5"/>
    </row>
    <row r="130" spans="12:20" x14ac:dyDescent="0.2">
      <c r="T130" s="5"/>
    </row>
    <row r="131" spans="12:20" x14ac:dyDescent="0.2">
      <c r="T131" s="5"/>
    </row>
    <row r="132" spans="12:20" x14ac:dyDescent="0.2">
      <c r="T132" s="5"/>
    </row>
    <row r="133" spans="12:20" x14ac:dyDescent="0.2">
      <c r="T133" s="5"/>
    </row>
    <row r="134" spans="12:20" x14ac:dyDescent="0.2">
      <c r="T134" s="5"/>
    </row>
    <row r="135" spans="12:20" x14ac:dyDescent="0.2">
      <c r="T135" s="5"/>
    </row>
    <row r="136" spans="12:20" x14ac:dyDescent="0.2">
      <c r="T136" s="5"/>
    </row>
    <row r="137" spans="12:20" x14ac:dyDescent="0.2">
      <c r="T137" s="5"/>
    </row>
    <row r="138" spans="12:20" x14ac:dyDescent="0.2">
      <c r="T138" s="5"/>
    </row>
    <row r="139" spans="12:20" x14ac:dyDescent="0.2">
      <c r="T139" s="5"/>
    </row>
    <row r="140" spans="12:20" x14ac:dyDescent="0.2">
      <c r="T140" s="5"/>
    </row>
    <row r="141" spans="12:20" x14ac:dyDescent="0.2">
      <c r="T141" s="5"/>
    </row>
    <row r="142" spans="12:20" x14ac:dyDescent="0.2">
      <c r="T142" s="5"/>
    </row>
    <row r="143" spans="12:20" x14ac:dyDescent="0.2">
      <c r="T143" s="5"/>
    </row>
    <row r="144" spans="12:20" x14ac:dyDescent="0.2">
      <c r="T144" s="5"/>
    </row>
    <row r="145" spans="20:20" x14ac:dyDescent="0.2">
      <c r="T145" s="5"/>
    </row>
    <row r="146" spans="20:20" x14ac:dyDescent="0.2">
      <c r="T146" s="5"/>
    </row>
    <row r="147" spans="20:20" x14ac:dyDescent="0.2">
      <c r="T147" s="5"/>
    </row>
    <row r="148" spans="20:20" x14ac:dyDescent="0.2">
      <c r="T148" s="5"/>
    </row>
    <row r="149" spans="20:20" x14ac:dyDescent="0.2">
      <c r="T149" s="5"/>
    </row>
    <row r="150" spans="20:20" x14ac:dyDescent="0.2">
      <c r="T150" s="5"/>
    </row>
    <row r="151" spans="20:20" x14ac:dyDescent="0.2">
      <c r="T151" s="5"/>
    </row>
    <row r="152" spans="20:20" x14ac:dyDescent="0.2">
      <c r="T152" s="5"/>
    </row>
    <row r="153" spans="20:20" x14ac:dyDescent="0.2">
      <c r="T153" s="5"/>
    </row>
    <row r="154" spans="20:20" x14ac:dyDescent="0.2">
      <c r="T154" s="5"/>
    </row>
    <row r="155" spans="20:20" x14ac:dyDescent="0.2">
      <c r="T155" s="5"/>
    </row>
    <row r="156" spans="20:20" x14ac:dyDescent="0.2">
      <c r="T156" s="5"/>
    </row>
    <row r="157" spans="20:20" x14ac:dyDescent="0.2">
      <c r="T157" s="5"/>
    </row>
    <row r="158" spans="20:20" x14ac:dyDescent="0.2">
      <c r="T158" s="5"/>
    </row>
    <row r="159" spans="20:20" x14ac:dyDescent="0.2">
      <c r="T159" s="5"/>
    </row>
    <row r="160" spans="20:20" x14ac:dyDescent="0.2">
      <c r="T160" s="5"/>
    </row>
    <row r="161" spans="20:20" x14ac:dyDescent="0.2">
      <c r="T161" s="5"/>
    </row>
    <row r="162" spans="20:20" x14ac:dyDescent="0.2">
      <c r="T162" s="5"/>
    </row>
    <row r="163" spans="20:20" x14ac:dyDescent="0.2">
      <c r="T163" s="5"/>
    </row>
    <row r="164" spans="20:20" x14ac:dyDescent="0.2">
      <c r="T164" s="5"/>
    </row>
    <row r="165" spans="20:20" x14ac:dyDescent="0.2">
      <c r="T165" s="5"/>
    </row>
    <row r="166" spans="20:20" x14ac:dyDescent="0.2">
      <c r="T166" s="5"/>
    </row>
    <row r="167" spans="20:20" x14ac:dyDescent="0.2">
      <c r="T167" s="5"/>
    </row>
    <row r="168" spans="20:20" x14ac:dyDescent="0.2">
      <c r="T168" s="5"/>
    </row>
    <row r="169" spans="20:20" x14ac:dyDescent="0.2">
      <c r="T169" s="5"/>
    </row>
    <row r="170" spans="20:20" x14ac:dyDescent="0.2">
      <c r="T170" s="5"/>
    </row>
    <row r="171" spans="20:20" x14ac:dyDescent="0.2">
      <c r="T171" s="5"/>
    </row>
    <row r="172" spans="20:20" x14ac:dyDescent="0.2">
      <c r="T172" s="5"/>
    </row>
    <row r="173" spans="20:20" x14ac:dyDescent="0.2">
      <c r="T173" s="5"/>
    </row>
    <row r="174" spans="20:20" x14ac:dyDescent="0.2">
      <c r="T174" s="5"/>
    </row>
    <row r="175" spans="20:20" x14ac:dyDescent="0.2">
      <c r="T175" s="5"/>
    </row>
    <row r="176" spans="20:20" x14ac:dyDescent="0.2">
      <c r="T176" s="5"/>
    </row>
    <row r="177" spans="20:20" x14ac:dyDescent="0.2">
      <c r="T177" s="5"/>
    </row>
    <row r="178" spans="20:20" x14ac:dyDescent="0.2">
      <c r="T178" s="5"/>
    </row>
    <row r="179" spans="20:20" x14ac:dyDescent="0.2">
      <c r="T179" s="5"/>
    </row>
    <row r="180" spans="20:20" x14ac:dyDescent="0.2">
      <c r="T180" s="5"/>
    </row>
    <row r="181" spans="20:20" x14ac:dyDescent="0.2">
      <c r="T181" s="5"/>
    </row>
    <row r="182" spans="20:20" x14ac:dyDescent="0.2">
      <c r="T182" s="5"/>
    </row>
    <row r="183" spans="20:20" x14ac:dyDescent="0.2">
      <c r="T183" s="5"/>
    </row>
    <row r="184" spans="20:20" x14ac:dyDescent="0.2">
      <c r="T184" s="5"/>
    </row>
    <row r="185" spans="20:20" x14ac:dyDescent="0.2">
      <c r="T185" s="5"/>
    </row>
    <row r="186" spans="20:20" x14ac:dyDescent="0.2">
      <c r="T186" s="5"/>
    </row>
    <row r="187" spans="20:20" x14ac:dyDescent="0.2">
      <c r="T187" s="5"/>
    </row>
    <row r="188" spans="20:20" x14ac:dyDescent="0.2">
      <c r="T188" s="5"/>
    </row>
    <row r="189" spans="20:20" x14ac:dyDescent="0.2">
      <c r="T189" s="5"/>
    </row>
    <row r="190" spans="20:20" x14ac:dyDescent="0.2">
      <c r="T190" s="5"/>
    </row>
    <row r="191" spans="20:20" x14ac:dyDescent="0.2">
      <c r="T191" s="5"/>
    </row>
    <row r="192" spans="20:20" x14ac:dyDescent="0.2">
      <c r="T192" s="5"/>
    </row>
    <row r="193" spans="20:20" x14ac:dyDescent="0.2">
      <c r="T193" s="5"/>
    </row>
    <row r="194" spans="20:20" x14ac:dyDescent="0.2">
      <c r="T194" s="5"/>
    </row>
    <row r="195" spans="20:20" x14ac:dyDescent="0.2">
      <c r="T195" s="5"/>
    </row>
    <row r="196" spans="20:20" x14ac:dyDescent="0.2">
      <c r="T196" s="5"/>
    </row>
    <row r="197" spans="20:20" x14ac:dyDescent="0.2">
      <c r="T197" s="5"/>
    </row>
    <row r="198" spans="20:20" x14ac:dyDescent="0.2">
      <c r="T198" s="5"/>
    </row>
    <row r="199" spans="20:20" x14ac:dyDescent="0.2">
      <c r="T199" s="5"/>
    </row>
    <row r="200" spans="20:20" x14ac:dyDescent="0.2">
      <c r="T200" s="5"/>
    </row>
    <row r="201" spans="20:20" x14ac:dyDescent="0.2">
      <c r="T201" s="5"/>
    </row>
    <row r="202" spans="20:20" x14ac:dyDescent="0.2">
      <c r="T202" s="5"/>
    </row>
    <row r="203" spans="20:20" x14ac:dyDescent="0.2">
      <c r="T203" s="5"/>
    </row>
    <row r="204" spans="20:20" x14ac:dyDescent="0.2">
      <c r="T204" s="5"/>
    </row>
    <row r="205" spans="20:20" x14ac:dyDescent="0.2">
      <c r="T205" s="5"/>
    </row>
    <row r="206" spans="20:20" x14ac:dyDescent="0.2">
      <c r="T206" s="5"/>
    </row>
    <row r="207" spans="20:20" x14ac:dyDescent="0.2">
      <c r="T207" s="5"/>
    </row>
    <row r="208" spans="20:20" x14ac:dyDescent="0.2">
      <c r="T208" s="5"/>
    </row>
    <row r="209" spans="20:20" x14ac:dyDescent="0.2">
      <c r="T209" s="5"/>
    </row>
    <row r="210" spans="20:20" x14ac:dyDescent="0.2">
      <c r="T210" s="5"/>
    </row>
    <row r="211" spans="20:20" x14ac:dyDescent="0.2">
      <c r="T211" s="5"/>
    </row>
    <row r="212" spans="20:20" x14ac:dyDescent="0.2">
      <c r="T212" s="5"/>
    </row>
    <row r="213" spans="20:20" x14ac:dyDescent="0.2">
      <c r="T213" s="5"/>
    </row>
    <row r="214" spans="20:20" x14ac:dyDescent="0.2">
      <c r="T214" s="5"/>
    </row>
    <row r="215" spans="20:20" x14ac:dyDescent="0.2">
      <c r="T215" s="5"/>
    </row>
    <row r="216" spans="20:20" x14ac:dyDescent="0.2">
      <c r="T216" s="5"/>
    </row>
    <row r="217" spans="20:20" x14ac:dyDescent="0.2">
      <c r="T217" s="5"/>
    </row>
    <row r="218" spans="20:20" x14ac:dyDescent="0.2">
      <c r="T218" s="5"/>
    </row>
    <row r="219" spans="20:20" x14ac:dyDescent="0.2">
      <c r="T219" s="5"/>
    </row>
    <row r="220" spans="20:20" x14ac:dyDescent="0.2">
      <c r="T220" s="5"/>
    </row>
    <row r="221" spans="20:20" x14ac:dyDescent="0.2">
      <c r="T221" s="5"/>
    </row>
    <row r="222" spans="20:20" x14ac:dyDescent="0.2">
      <c r="T222" s="5"/>
    </row>
    <row r="223" spans="20:20" x14ac:dyDescent="0.2">
      <c r="T223" s="5"/>
    </row>
    <row r="224" spans="20:20" x14ac:dyDescent="0.2">
      <c r="T224" s="5"/>
    </row>
    <row r="225" spans="20:20" x14ac:dyDescent="0.2">
      <c r="T225" s="5"/>
    </row>
    <row r="226" spans="20:20" x14ac:dyDescent="0.2">
      <c r="T226" s="5"/>
    </row>
    <row r="227" spans="20:20" x14ac:dyDescent="0.2">
      <c r="T227" s="5"/>
    </row>
    <row r="228" spans="20:20" x14ac:dyDescent="0.2">
      <c r="T228" s="5"/>
    </row>
    <row r="229" spans="20:20" x14ac:dyDescent="0.2">
      <c r="T229" s="5"/>
    </row>
    <row r="230" spans="20:20" x14ac:dyDescent="0.2">
      <c r="T230" s="5"/>
    </row>
    <row r="231" spans="20:20" x14ac:dyDescent="0.2">
      <c r="T231" s="5"/>
    </row>
    <row r="232" spans="20:20" x14ac:dyDescent="0.2">
      <c r="T232" s="5"/>
    </row>
    <row r="233" spans="20:20" x14ac:dyDescent="0.2">
      <c r="T233" s="5"/>
    </row>
    <row r="234" spans="20:20" x14ac:dyDescent="0.2">
      <c r="T234" s="5"/>
    </row>
    <row r="235" spans="20:20" x14ac:dyDescent="0.2">
      <c r="T235" s="5"/>
    </row>
    <row r="236" spans="20:20" x14ac:dyDescent="0.2">
      <c r="T236" s="5"/>
    </row>
    <row r="237" spans="20:20" x14ac:dyDescent="0.2">
      <c r="T237" s="5"/>
    </row>
    <row r="238" spans="20:20" x14ac:dyDescent="0.2">
      <c r="T238" s="5"/>
    </row>
    <row r="239" spans="20:20" x14ac:dyDescent="0.2">
      <c r="T239" s="5"/>
    </row>
    <row r="240" spans="20:20" x14ac:dyDescent="0.2">
      <c r="T240" s="5"/>
    </row>
    <row r="241" spans="20:20" x14ac:dyDescent="0.2">
      <c r="T241" s="5"/>
    </row>
    <row r="242" spans="20:20" x14ac:dyDescent="0.2">
      <c r="T242" s="5"/>
    </row>
    <row r="243" spans="20:20" x14ac:dyDescent="0.2">
      <c r="T243" s="5"/>
    </row>
    <row r="244" spans="20:20" x14ac:dyDescent="0.2">
      <c r="T244" s="5"/>
    </row>
    <row r="245" spans="20:20" x14ac:dyDescent="0.2">
      <c r="T245" s="5"/>
    </row>
    <row r="246" spans="20:20" x14ac:dyDescent="0.2">
      <c r="T246" s="5"/>
    </row>
    <row r="247" spans="20:20" x14ac:dyDescent="0.2">
      <c r="T247" s="5"/>
    </row>
    <row r="248" spans="20:20" x14ac:dyDescent="0.2">
      <c r="T248" s="5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8"/>
  <sheetViews>
    <sheetView topLeftCell="A22" workbookViewId="0">
      <selection activeCell="O25" sqref="O25"/>
    </sheetView>
  </sheetViews>
  <sheetFormatPr baseColWidth="10" defaultRowHeight="11.25" x14ac:dyDescent="0.2"/>
  <cols>
    <col min="1" max="1" width="2.7109375" style="6" bestFit="1" customWidth="1"/>
    <col min="2" max="2" width="43.28515625" style="6" bestFit="1" customWidth="1"/>
    <col min="3" max="3" width="9.85546875" style="6" bestFit="1" customWidth="1"/>
    <col min="4" max="4" width="35.42578125" style="6" bestFit="1" customWidth="1"/>
    <col min="5" max="5" width="6.7109375" style="6" bestFit="1" customWidth="1"/>
    <col min="6" max="8" width="11.140625" style="6" bestFit="1" customWidth="1"/>
    <col min="9" max="9" width="6.7109375" style="6" customWidth="1"/>
    <col min="10" max="10" width="7.5703125" style="6" customWidth="1"/>
    <col min="11" max="11" width="5.5703125" style="133" customWidth="1"/>
    <col min="12" max="12" width="11.42578125" style="6"/>
    <col min="13" max="13" width="34.140625" style="6" customWidth="1"/>
    <col min="14" max="14" width="11.140625" style="6" bestFit="1" customWidth="1"/>
    <col min="15" max="15" width="11.5703125" style="6" bestFit="1" customWidth="1"/>
    <col min="16" max="17" width="11.140625" style="6" bestFit="1" customWidth="1"/>
    <col min="18" max="18" width="17.42578125" style="6" bestFit="1" customWidth="1"/>
    <col min="19" max="19" width="9.85546875" style="6" bestFit="1" customWidth="1"/>
    <col min="20" max="21" width="11.140625" style="6" bestFit="1" customWidth="1"/>
    <col min="22" max="16384" width="11.42578125" style="6"/>
  </cols>
  <sheetData>
    <row r="1" spans="1:25" x14ac:dyDescent="0.2">
      <c r="A1" s="1" t="s">
        <v>1</v>
      </c>
      <c r="B1" s="2" t="s">
        <v>0</v>
      </c>
      <c r="C1" s="1"/>
      <c r="D1" s="1"/>
      <c r="E1" s="1"/>
      <c r="F1" s="1"/>
      <c r="G1" s="1" t="s">
        <v>1</v>
      </c>
      <c r="H1" s="1"/>
      <c r="I1" s="1"/>
      <c r="J1" s="1"/>
      <c r="K1" s="3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</row>
    <row r="2" spans="1:25" x14ac:dyDescent="0.2">
      <c r="A2" s="1"/>
      <c r="B2" s="2" t="s">
        <v>2</v>
      </c>
      <c r="C2" s="1"/>
      <c r="D2" s="1"/>
      <c r="E2" s="1"/>
      <c r="F2" s="1"/>
      <c r="G2" s="1"/>
      <c r="H2" s="1"/>
      <c r="I2" s="1"/>
      <c r="J2" s="1"/>
      <c r="K2" s="3"/>
      <c r="L2" s="4"/>
      <c r="M2" s="7" t="s">
        <v>3</v>
      </c>
      <c r="N2" s="7"/>
      <c r="O2" s="7"/>
      <c r="P2" s="7"/>
      <c r="Q2" s="7"/>
      <c r="R2" s="7"/>
      <c r="S2" s="4"/>
      <c r="T2" s="5"/>
      <c r="U2" s="4"/>
      <c r="V2" s="4"/>
      <c r="W2" s="4"/>
      <c r="X2" s="4"/>
      <c r="Y2" s="4"/>
    </row>
    <row r="3" spans="1:25" x14ac:dyDescent="0.2">
      <c r="A3" s="156"/>
      <c r="B3" s="9">
        <v>42887</v>
      </c>
      <c r="C3" s="1"/>
      <c r="D3" s="1"/>
      <c r="E3" s="10"/>
      <c r="F3" s="11" t="s">
        <v>4</v>
      </c>
      <c r="G3" s="11" t="s">
        <v>5</v>
      </c>
      <c r="H3" s="11" t="s">
        <v>6</v>
      </c>
      <c r="I3" s="12"/>
      <c r="J3" s="1"/>
      <c r="K3" s="13"/>
      <c r="L3" s="4"/>
      <c r="M3" s="7" t="s">
        <v>7</v>
      </c>
      <c r="N3" s="7"/>
      <c r="O3" s="7"/>
      <c r="P3" s="7"/>
      <c r="Q3" s="7"/>
      <c r="R3" s="7"/>
      <c r="S3" s="4"/>
      <c r="T3" s="5"/>
      <c r="U3" s="4"/>
      <c r="V3" s="4"/>
      <c r="W3" s="4"/>
      <c r="X3" s="4"/>
      <c r="Y3" s="4"/>
    </row>
    <row r="4" spans="1:25" x14ac:dyDescent="0.2">
      <c r="A4" s="1"/>
      <c r="B4" s="1"/>
      <c r="C4" s="1"/>
      <c r="D4" s="1"/>
      <c r="E4" s="1"/>
      <c r="F4" s="1"/>
      <c r="G4" s="1"/>
      <c r="H4" s="14"/>
      <c r="I4" s="1"/>
      <c r="J4" s="1"/>
      <c r="K4" s="3"/>
      <c r="L4" s="4"/>
      <c r="M4" s="15">
        <v>42887</v>
      </c>
      <c r="N4" s="7"/>
      <c r="O4" s="7"/>
      <c r="P4" s="7"/>
      <c r="Q4" s="7"/>
      <c r="R4" s="7"/>
      <c r="S4" s="4"/>
      <c r="T4" s="5"/>
      <c r="U4" s="4"/>
      <c r="V4" s="4"/>
      <c r="W4" s="4"/>
      <c r="X4" s="4"/>
      <c r="Y4" s="4"/>
    </row>
    <row r="5" spans="1:25" x14ac:dyDescent="0.2">
      <c r="A5" s="156" t="s">
        <v>8</v>
      </c>
      <c r="B5" s="16" t="s">
        <v>9</v>
      </c>
      <c r="C5" s="17" t="s">
        <v>10</v>
      </c>
      <c r="D5" s="17" t="s">
        <v>11</v>
      </c>
      <c r="E5" s="173">
        <v>730</v>
      </c>
      <c r="F5" s="18">
        <f>+O36-N36</f>
        <v>721238.59</v>
      </c>
      <c r="G5" s="19">
        <f>+P77</f>
        <v>80463.759999999995</v>
      </c>
      <c r="H5" s="14"/>
      <c r="I5" s="20"/>
      <c r="J5" s="17"/>
      <c r="K5" s="21"/>
      <c r="L5" s="22"/>
      <c r="M5" s="7" t="s">
        <v>12</v>
      </c>
      <c r="N5" s="7"/>
      <c r="O5" s="7"/>
      <c r="P5" s="7"/>
      <c r="Q5" s="7"/>
      <c r="R5" s="7"/>
      <c r="S5" s="4"/>
      <c r="T5" s="5"/>
      <c r="U5" s="4"/>
      <c r="V5" s="4"/>
      <c r="W5" s="22"/>
      <c r="X5" s="22"/>
      <c r="Y5" s="22"/>
    </row>
    <row r="6" spans="1:25" x14ac:dyDescent="0.2">
      <c r="A6" s="156"/>
      <c r="B6" s="16" t="s">
        <v>9</v>
      </c>
      <c r="C6" s="17" t="s">
        <v>13</v>
      </c>
      <c r="D6" s="17" t="s">
        <v>14</v>
      </c>
      <c r="E6" s="173"/>
      <c r="F6" s="18">
        <f>+O40-N40</f>
        <v>4640</v>
      </c>
      <c r="G6" s="23">
        <f>+P81</f>
        <v>477.85</v>
      </c>
      <c r="H6" s="14"/>
      <c r="I6" s="20"/>
      <c r="J6" s="17"/>
      <c r="K6" s="21"/>
      <c r="L6" s="22"/>
      <c r="M6" s="4"/>
      <c r="N6" s="4"/>
      <c r="O6" s="4"/>
      <c r="P6" s="4"/>
      <c r="Q6" s="4"/>
      <c r="R6" s="4"/>
      <c r="S6" s="4"/>
      <c r="T6" s="5"/>
      <c r="U6" s="4"/>
      <c r="V6" s="4"/>
      <c r="W6" s="22"/>
      <c r="X6" s="22"/>
      <c r="Y6" s="22"/>
    </row>
    <row r="7" spans="1:25" x14ac:dyDescent="0.2">
      <c r="A7" s="156"/>
      <c r="B7" s="16" t="s">
        <v>9</v>
      </c>
      <c r="C7" s="17" t="s">
        <v>15</v>
      </c>
      <c r="D7" s="17" t="s">
        <v>16</v>
      </c>
      <c r="E7" s="173"/>
      <c r="F7" s="24">
        <f>+O43-N43</f>
        <v>6.03</v>
      </c>
      <c r="G7" s="23">
        <f>+N84-O84</f>
        <v>0</v>
      </c>
      <c r="H7" s="14"/>
      <c r="I7" s="20"/>
      <c r="J7" s="17"/>
      <c r="K7" s="21"/>
      <c r="L7" s="22"/>
      <c r="M7" s="4"/>
      <c r="N7" s="25" t="s">
        <v>17</v>
      </c>
      <c r="O7" s="25" t="s">
        <v>18</v>
      </c>
      <c r="P7" s="25" t="s">
        <v>19</v>
      </c>
      <c r="Q7" s="25" t="s">
        <v>20</v>
      </c>
      <c r="R7" s="25" t="s">
        <v>21</v>
      </c>
      <c r="S7" s="25" t="s">
        <v>22</v>
      </c>
      <c r="T7" s="25" t="s">
        <v>23</v>
      </c>
      <c r="U7" s="25" t="s">
        <v>24</v>
      </c>
      <c r="V7" s="26"/>
      <c r="W7" s="25"/>
      <c r="X7" s="22"/>
      <c r="Y7" s="22"/>
    </row>
    <row r="8" spans="1:25" x14ac:dyDescent="0.2">
      <c r="A8" s="156"/>
      <c r="B8" s="16" t="s">
        <v>9</v>
      </c>
      <c r="C8" s="17" t="s">
        <v>25</v>
      </c>
      <c r="D8" s="17" t="s">
        <v>26</v>
      </c>
      <c r="E8" s="173"/>
      <c r="F8" s="24">
        <v>0</v>
      </c>
      <c r="G8" s="23">
        <f>+P110</f>
        <v>40516.51</v>
      </c>
      <c r="H8" s="14"/>
      <c r="I8" s="20"/>
      <c r="J8" s="17"/>
      <c r="K8" s="21"/>
      <c r="L8" s="22"/>
      <c r="M8" s="4"/>
      <c r="N8" s="4"/>
      <c r="O8" s="4"/>
      <c r="P8" s="4"/>
      <c r="Q8" s="4"/>
      <c r="R8" s="4"/>
      <c r="S8" s="4"/>
      <c r="T8" s="4"/>
      <c r="U8" s="4"/>
      <c r="V8" s="5"/>
      <c r="W8" s="4"/>
      <c r="X8" s="22"/>
      <c r="Y8" s="22"/>
    </row>
    <row r="9" spans="1:25" x14ac:dyDescent="0.2">
      <c r="A9" s="156" t="s">
        <v>27</v>
      </c>
      <c r="B9" s="27" t="s">
        <v>28</v>
      </c>
      <c r="C9" s="17" t="s">
        <v>29</v>
      </c>
      <c r="D9" s="17" t="s">
        <v>30</v>
      </c>
      <c r="E9" s="157">
        <v>119</v>
      </c>
      <c r="F9" s="18">
        <f>+O50-N50</f>
        <v>30642.3</v>
      </c>
      <c r="G9" s="23">
        <f>+P90</f>
        <v>5555.51</v>
      </c>
      <c r="H9" s="14"/>
      <c r="I9" s="20"/>
      <c r="J9" s="17"/>
      <c r="K9" s="21"/>
      <c r="L9" s="22"/>
      <c r="M9" s="22"/>
      <c r="N9" s="29"/>
      <c r="O9" s="30"/>
      <c r="P9" s="31"/>
      <c r="Q9" s="4"/>
      <c r="R9" s="4"/>
      <c r="S9" s="4"/>
      <c r="T9" s="4"/>
      <c r="U9" s="4"/>
      <c r="V9" s="5"/>
      <c r="W9" s="4"/>
      <c r="X9" s="22"/>
      <c r="Y9" s="22"/>
    </row>
    <row r="10" spans="1:25" x14ac:dyDescent="0.2">
      <c r="A10" s="156" t="s">
        <v>31</v>
      </c>
      <c r="B10" s="16" t="s">
        <v>32</v>
      </c>
      <c r="C10" s="17" t="s">
        <v>33</v>
      </c>
      <c r="D10" s="17" t="s">
        <v>34</v>
      </c>
      <c r="E10" s="157">
        <v>58</v>
      </c>
      <c r="F10" s="18">
        <f>+O55-N55</f>
        <v>77499</v>
      </c>
      <c r="G10" s="23">
        <f>+P95</f>
        <v>19666.55</v>
      </c>
      <c r="H10" s="14"/>
      <c r="I10" s="20"/>
      <c r="J10" s="17"/>
      <c r="K10" s="21"/>
      <c r="L10" s="4">
        <v>218</v>
      </c>
      <c r="M10" s="4" t="s">
        <v>35</v>
      </c>
      <c r="N10" s="32">
        <v>30642.3</v>
      </c>
      <c r="O10" s="33">
        <v>195577.91</v>
      </c>
      <c r="P10" s="32"/>
      <c r="Q10" s="32">
        <v>716.77</v>
      </c>
      <c r="R10" s="34">
        <f>+SUM(N10:Q10)</f>
        <v>226936.97999999998</v>
      </c>
      <c r="S10" s="34">
        <f>+R10*0.16</f>
        <v>36309.916799999999</v>
      </c>
      <c r="T10" s="34">
        <f t="shared" ref="T10:T16" si="0">+R10+S10</f>
        <v>263246.89679999999</v>
      </c>
      <c r="U10" s="32">
        <v>215.3</v>
      </c>
      <c r="V10" s="4"/>
      <c r="W10" s="22"/>
      <c r="X10" s="22"/>
      <c r="Y10" s="22"/>
    </row>
    <row r="11" spans="1:25" x14ac:dyDescent="0.2">
      <c r="A11" s="156" t="s">
        <v>36</v>
      </c>
      <c r="B11" s="16" t="s">
        <v>37</v>
      </c>
      <c r="C11" s="17" t="s">
        <v>38</v>
      </c>
      <c r="D11" s="17" t="s">
        <v>39</v>
      </c>
      <c r="E11" s="157">
        <v>18</v>
      </c>
      <c r="F11" s="18">
        <f>+O60-N60</f>
        <v>68475</v>
      </c>
      <c r="G11" s="19">
        <f>+P100</f>
        <v>36583.08</v>
      </c>
      <c r="H11" s="14"/>
      <c r="I11" s="20"/>
      <c r="J11" s="17"/>
      <c r="K11" s="21"/>
      <c r="L11" s="4">
        <v>16</v>
      </c>
      <c r="M11" s="4" t="s">
        <v>40</v>
      </c>
      <c r="N11" s="32">
        <v>7849.24</v>
      </c>
      <c r="O11" s="32">
        <v>822290.56</v>
      </c>
      <c r="P11" s="32">
        <v>188939.63</v>
      </c>
      <c r="Q11" s="32">
        <v>-14057.37</v>
      </c>
      <c r="R11" s="34">
        <f t="shared" ref="R11:R16" si="1">+SUM(N11:Q11)</f>
        <v>1005022.06</v>
      </c>
      <c r="S11" s="34">
        <f t="shared" ref="S11:S16" si="2">+R11*0.16</f>
        <v>160803.52960000001</v>
      </c>
      <c r="T11" s="34">
        <f t="shared" si="0"/>
        <v>1165825.5896000001</v>
      </c>
      <c r="U11" s="32">
        <v>78.83</v>
      </c>
      <c r="V11" s="4"/>
      <c r="W11" s="22"/>
      <c r="X11" s="22"/>
      <c r="Y11" s="22"/>
    </row>
    <row r="12" spans="1:25" x14ac:dyDescent="0.2">
      <c r="A12" s="172"/>
      <c r="B12" s="36" t="s">
        <v>41</v>
      </c>
      <c r="C12" s="1" t="s">
        <v>42</v>
      </c>
      <c r="D12" s="1" t="s">
        <v>43</v>
      </c>
      <c r="E12" s="173">
        <v>6</v>
      </c>
      <c r="F12" s="37">
        <f>+O42-N42</f>
        <v>4055.23</v>
      </c>
      <c r="G12" s="19">
        <f>+P83</f>
        <v>2550</v>
      </c>
      <c r="H12" s="14"/>
      <c r="I12" s="20"/>
      <c r="J12" s="17"/>
      <c r="K12" s="21"/>
      <c r="L12" s="4">
        <v>62</v>
      </c>
      <c r="M12" s="4" t="s">
        <v>44</v>
      </c>
      <c r="N12" s="32">
        <v>77499</v>
      </c>
      <c r="O12" s="32">
        <v>127615.94</v>
      </c>
      <c r="P12" s="32">
        <v>800</v>
      </c>
      <c r="Q12" s="32">
        <v>38.270000000000003</v>
      </c>
      <c r="R12" s="34">
        <f t="shared" si="1"/>
        <v>205953.21</v>
      </c>
      <c r="S12" s="34">
        <f t="shared" si="2"/>
        <v>32952.513599999998</v>
      </c>
      <c r="T12" s="34">
        <f t="shared" si="0"/>
        <v>238905.7236</v>
      </c>
      <c r="U12" s="32">
        <v>897</v>
      </c>
      <c r="V12" s="4"/>
      <c r="W12" s="22"/>
      <c r="X12" s="22"/>
      <c r="Y12" s="22"/>
    </row>
    <row r="13" spans="1:25" x14ac:dyDescent="0.2">
      <c r="A13" s="172"/>
      <c r="B13" s="16" t="s">
        <v>45</v>
      </c>
      <c r="C13" s="17" t="s">
        <v>46</v>
      </c>
      <c r="D13" s="17" t="s">
        <v>47</v>
      </c>
      <c r="E13" s="173"/>
      <c r="F13" s="37">
        <f>+O57-N57</f>
        <v>800</v>
      </c>
      <c r="G13" s="19">
        <f>+P97</f>
        <v>800</v>
      </c>
      <c r="H13" s="14"/>
      <c r="I13" s="20"/>
      <c r="J13" s="17"/>
      <c r="K13" s="21"/>
      <c r="L13" s="4">
        <v>74</v>
      </c>
      <c r="M13" s="4" t="s">
        <v>48</v>
      </c>
      <c r="N13" s="32">
        <v>68475</v>
      </c>
      <c r="O13" s="32">
        <v>27845.13</v>
      </c>
      <c r="P13" s="32">
        <v>1100</v>
      </c>
      <c r="Q13" s="32"/>
      <c r="R13" s="34">
        <f t="shared" si="1"/>
        <v>97420.13</v>
      </c>
      <c r="S13" s="34">
        <f t="shared" si="2"/>
        <v>15587.220800000001</v>
      </c>
      <c r="T13" s="34">
        <f t="shared" si="0"/>
        <v>113007.3508</v>
      </c>
      <c r="U13" s="32">
        <v>913</v>
      </c>
      <c r="V13" s="4"/>
      <c r="W13" s="22"/>
      <c r="X13" s="22"/>
      <c r="Y13" s="22"/>
    </row>
    <row r="14" spans="1:25" x14ac:dyDescent="0.2">
      <c r="A14" s="172"/>
      <c r="B14" s="16" t="s">
        <v>41</v>
      </c>
      <c r="C14" s="17" t="s">
        <v>49</v>
      </c>
      <c r="D14" s="17" t="s">
        <v>50</v>
      </c>
      <c r="E14" s="173"/>
      <c r="F14" s="37">
        <f>+O52-N52</f>
        <v>0</v>
      </c>
      <c r="G14" s="19">
        <f>+P92</f>
        <v>0</v>
      </c>
      <c r="H14" s="14"/>
      <c r="I14" s="20"/>
      <c r="J14" s="17"/>
      <c r="K14" s="21"/>
      <c r="L14" s="22"/>
      <c r="M14" s="22" t="s">
        <v>51</v>
      </c>
      <c r="N14" s="22"/>
      <c r="O14" s="22"/>
      <c r="P14" s="22"/>
      <c r="Q14" s="22"/>
      <c r="R14" s="34">
        <f t="shared" si="1"/>
        <v>0</v>
      </c>
      <c r="S14" s="34">
        <f t="shared" si="2"/>
        <v>0</v>
      </c>
      <c r="T14" s="34">
        <f t="shared" si="0"/>
        <v>0</v>
      </c>
      <c r="U14" s="32"/>
      <c r="V14" s="4"/>
      <c r="W14" s="22"/>
      <c r="X14" s="22"/>
      <c r="Y14" s="22"/>
    </row>
    <row r="15" spans="1:25" x14ac:dyDescent="0.2">
      <c r="A15" s="156"/>
      <c r="B15" s="36"/>
      <c r="C15" s="38"/>
      <c r="D15" s="1"/>
      <c r="E15" s="39">
        <f>+E12+E11+E10+E9+E5</f>
        <v>931</v>
      </c>
      <c r="F15" s="40">
        <f>SUM(F5:F14)</f>
        <v>907356.15</v>
      </c>
      <c r="G15" s="40">
        <f>SUM(G5:G14)</f>
        <v>186613.26</v>
      </c>
      <c r="H15" s="14">
        <f>+F15-G15</f>
        <v>720742.89</v>
      </c>
      <c r="I15" s="20"/>
      <c r="J15" s="1"/>
      <c r="K15" s="21"/>
      <c r="L15" s="22">
        <v>423</v>
      </c>
      <c r="M15" s="4" t="s">
        <v>52</v>
      </c>
      <c r="N15" s="32">
        <v>647734.23</v>
      </c>
      <c r="O15" s="32">
        <v>561626.06000000006</v>
      </c>
      <c r="P15" s="32">
        <v>375</v>
      </c>
      <c r="Q15" s="32">
        <v>3397.02</v>
      </c>
      <c r="R15" s="34">
        <f t="shared" si="1"/>
        <v>1213132.31</v>
      </c>
      <c r="S15" s="34">
        <f t="shared" si="2"/>
        <v>194101.16960000002</v>
      </c>
      <c r="T15" s="34">
        <f t="shared" si="0"/>
        <v>1407233.4796000002</v>
      </c>
      <c r="U15" s="32">
        <v>1887.34</v>
      </c>
      <c r="V15" s="4"/>
      <c r="W15" s="22"/>
      <c r="X15" s="22"/>
      <c r="Y15" s="22"/>
    </row>
    <row r="16" spans="1:25" x14ac:dyDescent="0.2">
      <c r="A16" s="1"/>
      <c r="B16" s="41"/>
      <c r="C16" s="38"/>
      <c r="D16" s="1"/>
      <c r="E16" s="1"/>
      <c r="F16" s="14"/>
      <c r="G16" s="14"/>
      <c r="H16" s="14"/>
      <c r="I16" s="1"/>
      <c r="J16" s="1"/>
      <c r="K16" s="3"/>
      <c r="L16" s="22">
        <v>62</v>
      </c>
      <c r="M16" s="4" t="s">
        <v>53</v>
      </c>
      <c r="N16" s="32">
        <v>77864.36</v>
      </c>
      <c r="O16" s="32">
        <v>157168.35999999999</v>
      </c>
      <c r="P16" s="32">
        <v>1713.29</v>
      </c>
      <c r="Q16" s="32">
        <v>73.03</v>
      </c>
      <c r="R16" s="34">
        <f t="shared" si="1"/>
        <v>236819.03999999998</v>
      </c>
      <c r="S16" s="34">
        <f t="shared" si="2"/>
        <v>37891.046399999999</v>
      </c>
      <c r="T16" s="34">
        <f t="shared" si="0"/>
        <v>274710.08639999997</v>
      </c>
      <c r="U16" s="32">
        <v>278.3</v>
      </c>
      <c r="V16" s="4"/>
      <c r="W16" s="22"/>
      <c r="X16" s="22"/>
      <c r="Y16" s="22"/>
    </row>
    <row r="17" spans="1:25" x14ac:dyDescent="0.2">
      <c r="A17" s="172"/>
      <c r="B17" s="42" t="s">
        <v>41</v>
      </c>
      <c r="C17" s="38" t="s">
        <v>54</v>
      </c>
      <c r="D17" s="1" t="s">
        <v>55</v>
      </c>
      <c r="E17" s="173">
        <v>53</v>
      </c>
      <c r="F17" s="18">
        <f>+P38+P48+P53</f>
        <v>-9876.58</v>
      </c>
      <c r="G17" s="19">
        <f>+P86</f>
        <v>1249.3699999999999</v>
      </c>
      <c r="H17" s="14"/>
      <c r="I17" s="1"/>
      <c r="J17" s="1"/>
      <c r="K17" s="3"/>
      <c r="L17" s="4"/>
      <c r="M17" s="4"/>
      <c r="N17" s="32"/>
      <c r="O17" s="32"/>
      <c r="P17" s="32"/>
      <c r="Q17" s="32"/>
      <c r="R17" s="32"/>
      <c r="S17" s="32"/>
      <c r="T17" s="32">
        <v>0</v>
      </c>
      <c r="U17" s="43"/>
      <c r="V17" s="5"/>
      <c r="W17" s="4"/>
      <c r="X17" s="22"/>
      <c r="Y17" s="4"/>
    </row>
    <row r="18" spans="1:25" x14ac:dyDescent="0.2">
      <c r="A18" s="172"/>
      <c r="B18" s="42" t="s">
        <v>41</v>
      </c>
      <c r="C18" s="1" t="s">
        <v>56</v>
      </c>
      <c r="D18" s="1" t="s">
        <v>57</v>
      </c>
      <c r="E18" s="173"/>
      <c r="F18" s="37">
        <f>+P47</f>
        <v>209951.92</v>
      </c>
      <c r="G18" s="19">
        <f>+P88</f>
        <v>128603.83</v>
      </c>
      <c r="H18" s="14"/>
      <c r="I18" s="1"/>
      <c r="J18" s="1"/>
      <c r="K18" s="3"/>
      <c r="L18" s="44">
        <f>SUM(L10:L16)</f>
        <v>855</v>
      </c>
      <c r="M18" s="4" t="s">
        <v>58</v>
      </c>
      <c r="N18" s="45">
        <f>SUM(N10:N17)</f>
        <v>910064.13</v>
      </c>
      <c r="O18" s="46">
        <f t="shared" ref="O18:U18" si="3">SUM(O10:O17)</f>
        <v>1892123.96</v>
      </c>
      <c r="P18" s="47">
        <f>SUM(P10:P17)</f>
        <v>192927.92</v>
      </c>
      <c r="Q18" s="45">
        <f t="shared" si="3"/>
        <v>-9832.2799999999988</v>
      </c>
      <c r="R18" s="48">
        <f t="shared" si="3"/>
        <v>2985283.73</v>
      </c>
      <c r="S18" s="48">
        <f t="shared" si="3"/>
        <v>477645.39680000005</v>
      </c>
      <c r="T18" s="48">
        <f t="shared" si="3"/>
        <v>3462929.1268000002</v>
      </c>
      <c r="U18" s="49">
        <f t="shared" si="3"/>
        <v>4269.7700000000004</v>
      </c>
      <c r="V18" s="4"/>
      <c r="W18" s="4"/>
      <c r="X18" s="4"/>
      <c r="Y18" s="4"/>
    </row>
    <row r="19" spans="1:25" x14ac:dyDescent="0.2">
      <c r="A19" s="156"/>
      <c r="B19" s="42"/>
      <c r="C19" s="38"/>
      <c r="D19" s="1"/>
      <c r="E19" s="39"/>
      <c r="F19" s="40">
        <f>SUM(F17:F18)</f>
        <v>200075.34000000003</v>
      </c>
      <c r="G19" s="40">
        <f>SUM(G17:G18)</f>
        <v>129853.2</v>
      </c>
      <c r="H19" s="14">
        <f>+F19-G19</f>
        <v>70222.140000000029</v>
      </c>
      <c r="I19" s="1"/>
      <c r="J19" s="1"/>
      <c r="K19" s="3"/>
      <c r="L19" s="4"/>
      <c r="M19" s="4"/>
      <c r="N19" s="32"/>
      <c r="O19" s="32"/>
      <c r="P19" s="32"/>
      <c r="Q19" s="32"/>
      <c r="R19" s="32"/>
      <c r="S19" s="32"/>
      <c r="T19" s="5"/>
      <c r="U19" s="4"/>
      <c r="V19" s="4"/>
      <c r="W19" s="4"/>
      <c r="X19" s="4"/>
      <c r="Y19" s="4"/>
    </row>
    <row r="20" spans="1:25" x14ac:dyDescent="0.2">
      <c r="A20" s="1"/>
      <c r="B20" s="41"/>
      <c r="C20" s="38"/>
      <c r="D20" s="1"/>
      <c r="E20" s="1"/>
      <c r="F20" s="14"/>
      <c r="G20" s="19"/>
      <c r="H20" s="14"/>
      <c r="I20" s="1"/>
      <c r="J20" s="1"/>
      <c r="K20" s="3"/>
      <c r="L20" s="4"/>
      <c r="M20" s="4"/>
      <c r="N20" s="4"/>
      <c r="O20" s="4"/>
      <c r="P20" s="4"/>
      <c r="Q20" s="4"/>
      <c r="R20" s="4"/>
      <c r="S20" s="4"/>
      <c r="T20" s="5"/>
      <c r="U20" s="4"/>
      <c r="V20" s="4"/>
      <c r="W20" s="4"/>
      <c r="X20" s="4"/>
      <c r="Y20" s="4"/>
    </row>
    <row r="21" spans="1:25" x14ac:dyDescent="0.2">
      <c r="A21" s="172" t="s">
        <v>59</v>
      </c>
      <c r="B21" s="50" t="s">
        <v>60</v>
      </c>
      <c r="C21" s="1" t="s">
        <v>61</v>
      </c>
      <c r="D21" s="1" t="s">
        <v>62</v>
      </c>
      <c r="E21" s="173">
        <v>681</v>
      </c>
      <c r="F21" s="51">
        <f>+P37</f>
        <v>714510.37</v>
      </c>
      <c r="G21" s="19">
        <f>+P78</f>
        <v>445330.20999999996</v>
      </c>
      <c r="H21" s="14"/>
      <c r="I21" s="1"/>
      <c r="J21" s="1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">
      <c r="A22" s="172"/>
      <c r="B22" s="50" t="s">
        <v>60</v>
      </c>
      <c r="C22" s="1" t="s">
        <v>63</v>
      </c>
      <c r="D22" s="1" t="s">
        <v>64</v>
      </c>
      <c r="E22" s="173"/>
      <c r="F22" s="51">
        <f>+P41</f>
        <v>6948.46</v>
      </c>
      <c r="G22" s="19">
        <f>+P82</f>
        <v>3813.61</v>
      </c>
      <c r="H22" s="14"/>
      <c r="I22" s="1"/>
      <c r="J22" s="1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2"/>
      <c r="X22" s="4"/>
      <c r="Y22" s="4"/>
    </row>
    <row r="23" spans="1:25" x14ac:dyDescent="0.2">
      <c r="A23" s="156" t="s">
        <v>65</v>
      </c>
      <c r="B23" s="50" t="s">
        <v>66</v>
      </c>
      <c r="C23" s="1" t="s">
        <v>67</v>
      </c>
      <c r="D23" s="1" t="s">
        <v>68</v>
      </c>
      <c r="E23" s="157">
        <v>63</v>
      </c>
      <c r="F23" s="51">
        <f>+O51-N51</f>
        <v>195577.91</v>
      </c>
      <c r="G23" s="19">
        <f>+P91</f>
        <v>156568.63</v>
      </c>
      <c r="H23" s="14"/>
      <c r="I23" s="1"/>
      <c r="J23" s="1"/>
      <c r="K23" s="3"/>
      <c r="L23" s="52"/>
      <c r="M23" s="52"/>
      <c r="N23" s="32"/>
      <c r="O23" s="53"/>
      <c r="P23" s="53"/>
      <c r="Q23" s="32"/>
      <c r="R23" s="54" t="s">
        <v>69</v>
      </c>
      <c r="S23" s="4"/>
      <c r="T23" s="55">
        <f>+P36+P40+P45+P50+P55+P60+P68+P38</f>
        <v>913528.15</v>
      </c>
      <c r="U23" s="56">
        <f>+N18-T23</f>
        <v>-3464.0200000000186</v>
      </c>
      <c r="V23" s="57"/>
      <c r="W23" s="52"/>
      <c r="X23" s="4"/>
      <c r="Y23" s="4"/>
    </row>
    <row r="24" spans="1:25" x14ac:dyDescent="0.2">
      <c r="A24" s="172" t="s">
        <v>70</v>
      </c>
      <c r="B24" s="50" t="s">
        <v>71</v>
      </c>
      <c r="C24" s="1" t="s">
        <v>72</v>
      </c>
      <c r="D24" s="1" t="s">
        <v>73</v>
      </c>
      <c r="E24" s="157">
        <v>47</v>
      </c>
      <c r="F24" s="51">
        <f>+O56-N56</f>
        <v>127615.94000000002</v>
      </c>
      <c r="G24" s="19">
        <f>+P96</f>
        <v>116014.5</v>
      </c>
      <c r="H24" s="14"/>
      <c r="I24" s="1"/>
      <c r="J24" s="1"/>
      <c r="K24" s="3"/>
      <c r="L24" s="54"/>
      <c r="M24" s="58"/>
      <c r="N24" s="54"/>
      <c r="O24" s="54"/>
      <c r="P24" s="54"/>
      <c r="Q24" s="52"/>
      <c r="R24" s="54" t="s">
        <v>74</v>
      </c>
      <c r="S24" s="4"/>
      <c r="T24" s="59">
        <f>+P37+P41+P46+P51+P56+P61+P65-P68</f>
        <v>1892123.9599999997</v>
      </c>
      <c r="U24" s="56">
        <f>+O18-T24</f>
        <v>0</v>
      </c>
      <c r="V24" s="52"/>
      <c r="W24" s="52"/>
      <c r="X24" s="4"/>
      <c r="Y24" s="4"/>
    </row>
    <row r="25" spans="1:25" x14ac:dyDescent="0.2">
      <c r="A25" s="172"/>
      <c r="B25" s="50" t="s">
        <v>71</v>
      </c>
      <c r="C25" s="1" t="s">
        <v>75</v>
      </c>
      <c r="D25" s="1" t="s">
        <v>76</v>
      </c>
      <c r="E25" s="157">
        <v>10</v>
      </c>
      <c r="F25" s="14">
        <f>+O61-N61</f>
        <v>27845.13</v>
      </c>
      <c r="G25" s="19">
        <f>P101</f>
        <v>26313.67</v>
      </c>
      <c r="H25" s="14"/>
      <c r="I25" s="1"/>
      <c r="J25" s="1"/>
      <c r="K25" s="3"/>
      <c r="L25" s="4"/>
      <c r="M25" s="4"/>
      <c r="N25" s="4"/>
      <c r="O25" s="4"/>
      <c r="P25" s="4"/>
      <c r="Q25" s="4"/>
      <c r="R25" s="54" t="s">
        <v>77</v>
      </c>
      <c r="S25" s="4"/>
      <c r="T25" s="60">
        <f>+P42+P47+P52+P57+P66+P62</f>
        <v>215907.15000000002</v>
      </c>
      <c r="U25" s="61">
        <f>+P18-T25</f>
        <v>-22979.23000000001</v>
      </c>
      <c r="V25" s="52"/>
      <c r="W25" s="52"/>
      <c r="X25" s="4"/>
      <c r="Y25" s="4"/>
    </row>
    <row r="26" spans="1:25" x14ac:dyDescent="0.2">
      <c r="A26" s="156" t="s">
        <v>78</v>
      </c>
      <c r="B26" s="50" t="s">
        <v>60</v>
      </c>
      <c r="C26" s="1" t="s">
        <v>79</v>
      </c>
      <c r="D26" s="1" t="s">
        <v>80</v>
      </c>
      <c r="E26" s="157">
        <v>45</v>
      </c>
      <c r="F26" s="51">
        <f>+P46</f>
        <v>819626.15</v>
      </c>
      <c r="G26" s="19">
        <f>+P87</f>
        <v>395383.94</v>
      </c>
      <c r="H26" s="14"/>
      <c r="I26" s="1"/>
      <c r="J26" s="1"/>
      <c r="K26" s="3"/>
      <c r="L26" s="4"/>
      <c r="M26" s="4"/>
      <c r="N26" s="4"/>
      <c r="O26" s="4"/>
      <c r="P26" s="4"/>
      <c r="Q26" s="4"/>
      <c r="R26" s="54" t="s">
        <v>81</v>
      </c>
      <c r="S26" s="4"/>
      <c r="T26" s="55">
        <f>+P38+P43+P48+P53+P58</f>
        <v>-9832.2799999999988</v>
      </c>
      <c r="U26" s="61">
        <f>+Q18-T26</f>
        <v>0</v>
      </c>
      <c r="V26" s="4"/>
      <c r="W26" s="4"/>
      <c r="X26" s="4"/>
      <c r="Y26" s="4"/>
    </row>
    <row r="27" spans="1:25" x14ac:dyDescent="0.2">
      <c r="A27" s="62"/>
      <c r="B27" s="63"/>
      <c r="C27" s="64"/>
      <c r="D27" s="63"/>
      <c r="E27" s="65">
        <f>SUM(E21:E26)</f>
        <v>846</v>
      </c>
      <c r="F27" s="66">
        <f>SUM(F21:F26)</f>
        <v>1892123.96</v>
      </c>
      <c r="G27" s="66">
        <f>SUM(G21:G26)</f>
        <v>1143424.56</v>
      </c>
      <c r="H27" s="66">
        <f>+F27-G27</f>
        <v>748699.39999999991</v>
      </c>
      <c r="I27" s="1"/>
      <c r="J27" s="1"/>
      <c r="K27" s="3"/>
      <c r="L27" s="4"/>
      <c r="M27" s="4"/>
      <c r="N27" s="4"/>
      <c r="O27" s="4"/>
      <c r="P27" s="4"/>
      <c r="Q27" s="4"/>
      <c r="R27" s="54"/>
      <c r="S27" s="4"/>
      <c r="V27" s="4"/>
      <c r="W27" s="4"/>
      <c r="X27" s="4"/>
      <c r="Y27" s="4"/>
    </row>
    <row r="28" spans="1:25" ht="12" thickBot="1" x14ac:dyDescent="0.25">
      <c r="A28" s="62"/>
      <c r="B28" s="63"/>
      <c r="C28" s="64"/>
      <c r="D28" s="63"/>
      <c r="E28" s="65"/>
      <c r="F28" s="66"/>
      <c r="G28" s="67"/>
      <c r="H28" s="66"/>
      <c r="I28" s="1"/>
      <c r="J28" s="67"/>
      <c r="K28" s="3"/>
      <c r="L28" s="4"/>
      <c r="M28" s="4"/>
      <c r="N28" s="4"/>
      <c r="O28" s="4"/>
      <c r="P28" s="4"/>
      <c r="Q28" s="4"/>
      <c r="R28" s="4"/>
      <c r="S28" s="4"/>
      <c r="T28" s="68">
        <f>SUM(T23:T27)</f>
        <v>3011726.98</v>
      </c>
      <c r="U28" s="56">
        <f>+T28-R18</f>
        <v>26443.25</v>
      </c>
      <c r="V28" s="4"/>
      <c r="W28" s="4"/>
      <c r="X28" s="4"/>
      <c r="Y28" s="4"/>
    </row>
    <row r="29" spans="1:25" ht="12" thickTop="1" x14ac:dyDescent="0.2">
      <c r="A29" s="1"/>
      <c r="B29" s="69" t="s">
        <v>82</v>
      </c>
      <c r="C29" s="69"/>
      <c r="D29" s="69"/>
      <c r="E29" s="70">
        <f>+E15+E19+E27</f>
        <v>1777</v>
      </c>
      <c r="F29" s="71">
        <f>+F15+F19+F27</f>
        <v>2999555.45</v>
      </c>
      <c r="G29" s="72">
        <f>+G15+G19+G27</f>
        <v>1459891.02</v>
      </c>
      <c r="H29" s="72">
        <f>+H15+H19+H27</f>
        <v>1539664.43</v>
      </c>
      <c r="I29" s="73"/>
      <c r="J29" s="1"/>
      <c r="K29" s="3"/>
      <c r="L29" s="54" t="s">
        <v>83</v>
      </c>
      <c r="M29" s="58"/>
      <c r="N29" s="54"/>
      <c r="O29" s="54"/>
      <c r="P29" s="54"/>
      <c r="Q29" s="52"/>
      <c r="R29" s="4"/>
      <c r="S29" s="4"/>
      <c r="T29" s="56">
        <f>+T28-P70</f>
        <v>3464.019999999553</v>
      </c>
      <c r="V29" s="4"/>
      <c r="W29" s="4"/>
      <c r="X29" s="4"/>
      <c r="Y29" s="4"/>
    </row>
    <row r="30" spans="1:25" x14ac:dyDescent="0.2">
      <c r="A30" s="62"/>
      <c r="B30" s="63"/>
      <c r="C30" s="64"/>
      <c r="D30" s="63"/>
      <c r="E30" s="65"/>
      <c r="F30" s="67"/>
      <c r="G30" s="67"/>
      <c r="H30" s="66"/>
      <c r="I30" s="20"/>
      <c r="J30" s="67"/>
      <c r="K30" s="74"/>
      <c r="L30" s="54" t="s">
        <v>84</v>
      </c>
      <c r="M30" s="58"/>
      <c r="N30" s="54"/>
      <c r="O30" s="54"/>
      <c r="P30" s="54"/>
      <c r="Q30" s="52"/>
      <c r="R30" s="52"/>
      <c r="S30" s="52"/>
      <c r="T30" s="75"/>
      <c r="U30" s="75"/>
      <c r="V30" s="4"/>
      <c r="W30" s="4"/>
      <c r="X30" s="4"/>
      <c r="Y30" s="4"/>
    </row>
    <row r="31" spans="1:25" x14ac:dyDescent="0.2">
      <c r="A31" s="156" t="s">
        <v>85</v>
      </c>
      <c r="B31" s="50" t="s">
        <v>86</v>
      </c>
      <c r="C31" s="1" t="s">
        <v>87</v>
      </c>
      <c r="D31" s="1" t="s">
        <v>88</v>
      </c>
      <c r="E31" s="10">
        <v>244</v>
      </c>
      <c r="F31" s="76">
        <f>306036.39-25180.35</f>
        <v>280856.04000000004</v>
      </c>
      <c r="G31" s="76">
        <f>188173.48-15225.43</f>
        <v>172948.05000000002</v>
      </c>
      <c r="H31" s="14"/>
      <c r="I31" s="20"/>
      <c r="J31" s="77"/>
      <c r="K31" s="74"/>
      <c r="L31" s="54"/>
      <c r="M31" s="52"/>
      <c r="N31" s="78"/>
      <c r="O31" s="79"/>
      <c r="P31" s="80"/>
      <c r="Q31" s="52"/>
      <c r="R31" s="75"/>
      <c r="S31" s="75"/>
      <c r="T31" s="75"/>
      <c r="U31" s="4"/>
      <c r="V31" s="75"/>
      <c r="W31" s="75"/>
      <c r="X31" s="75"/>
      <c r="Y31" s="75"/>
    </row>
    <row r="32" spans="1:25" x14ac:dyDescent="0.2">
      <c r="A32" s="1"/>
      <c r="B32" s="81"/>
      <c r="C32" s="82"/>
      <c r="D32" s="81"/>
      <c r="E32" s="83"/>
      <c r="F32" s="66">
        <f>SUM(F31:F31)</f>
        <v>280856.04000000004</v>
      </c>
      <c r="G32" s="66">
        <f>SUM(G31:G31)</f>
        <v>172948.05000000002</v>
      </c>
      <c r="H32" s="84">
        <f>+F32-G32</f>
        <v>107907.99000000002</v>
      </c>
      <c r="I32" s="1"/>
      <c r="J32" s="81"/>
      <c r="K32" s="3"/>
      <c r="L32" s="54"/>
      <c r="M32" s="4"/>
      <c r="N32" s="4"/>
      <c r="O32" s="4"/>
      <c r="P32" s="52"/>
      <c r="Q32" s="52"/>
      <c r="R32" s="75"/>
      <c r="S32" s="75"/>
      <c r="T32" s="75"/>
      <c r="U32" s="75"/>
      <c r="V32" s="75"/>
      <c r="W32" s="75"/>
      <c r="X32" s="75"/>
      <c r="Y32" s="75"/>
    </row>
    <row r="33" spans="1:25" x14ac:dyDescent="0.2">
      <c r="A33" s="156"/>
      <c r="B33" s="1"/>
      <c r="C33" s="1"/>
      <c r="D33" s="1"/>
      <c r="E33" s="10"/>
      <c r="F33" s="76"/>
      <c r="G33" s="76"/>
      <c r="H33" s="14"/>
      <c r="I33" s="20"/>
      <c r="J33" s="1"/>
      <c r="K33" s="74"/>
      <c r="L33" s="85"/>
      <c r="M33" s="86"/>
      <c r="N33" s="87" t="s">
        <v>89</v>
      </c>
      <c r="O33" s="88" t="s">
        <v>90</v>
      </c>
      <c r="P33" s="88" t="s">
        <v>91</v>
      </c>
      <c r="Q33" s="89"/>
      <c r="R33" s="75"/>
      <c r="S33" s="75"/>
      <c r="T33" s="75"/>
      <c r="U33" s="4"/>
      <c r="V33" s="4"/>
      <c r="W33" s="4"/>
      <c r="X33" s="75"/>
      <c r="Y33" s="75"/>
    </row>
    <row r="34" spans="1:25" x14ac:dyDescent="0.2">
      <c r="A34" s="1"/>
      <c r="B34" s="90" t="s">
        <v>92</v>
      </c>
      <c r="C34" s="50"/>
      <c r="D34" s="50"/>
      <c r="E34" s="91"/>
      <c r="F34" s="40">
        <f>SUM(F32,F27)</f>
        <v>2172980</v>
      </c>
      <c r="G34" s="40">
        <f>SUM(G32,G27)</f>
        <v>1316372.6100000001</v>
      </c>
      <c r="H34" s="40">
        <f>SUM(H32,H27,H57)</f>
        <v>856607.3899999999</v>
      </c>
      <c r="I34" s="1"/>
      <c r="J34" s="1"/>
      <c r="K34" s="92"/>
      <c r="L34" s="85">
        <v>483</v>
      </c>
      <c r="M34" s="58" t="s">
        <v>93</v>
      </c>
      <c r="N34" s="32"/>
      <c r="O34" s="93"/>
      <c r="P34" s="75"/>
      <c r="Q34" s="75"/>
      <c r="R34" s="75"/>
      <c r="S34" s="75"/>
      <c r="T34" s="4"/>
      <c r="U34" s="94"/>
      <c r="V34" s="75"/>
      <c r="W34" s="75"/>
      <c r="X34" s="4"/>
      <c r="Y34" s="4"/>
    </row>
    <row r="35" spans="1:25" x14ac:dyDescent="0.2">
      <c r="A35" s="156"/>
      <c r="B35" s="1"/>
      <c r="C35" s="1"/>
      <c r="D35" s="1"/>
      <c r="E35" s="10"/>
      <c r="F35" s="76"/>
      <c r="G35" s="76"/>
      <c r="H35" s="40"/>
      <c r="I35" s="20"/>
      <c r="J35" s="1"/>
      <c r="K35" s="95"/>
      <c r="L35" s="54" t="s">
        <v>94</v>
      </c>
      <c r="M35" s="58" t="s">
        <v>95</v>
      </c>
      <c r="N35" s="32"/>
      <c r="O35" s="93"/>
      <c r="Q35" s="96">
        <f>SUM(P36:P43)</f>
        <v>1454862.7</v>
      </c>
      <c r="R35" s="97">
        <f>+R16-Q35</f>
        <v>-1218043.6599999999</v>
      </c>
      <c r="S35" s="4"/>
      <c r="T35" s="98">
        <f>+Q35-1091108.5</f>
        <v>363754.19999999995</v>
      </c>
      <c r="U35" s="4"/>
      <c r="V35" s="4"/>
      <c r="W35" s="4"/>
      <c r="X35" s="94"/>
      <c r="Y35" s="94"/>
    </row>
    <row r="36" spans="1:25" x14ac:dyDescent="0.2">
      <c r="A36" s="1"/>
      <c r="B36" s="1"/>
      <c r="C36" s="1"/>
      <c r="D36" s="1"/>
      <c r="E36" s="1"/>
      <c r="F36" s="1"/>
      <c r="G36" s="1"/>
      <c r="H36" s="14"/>
      <c r="I36" s="1"/>
      <c r="J36" s="1"/>
      <c r="K36" s="3"/>
      <c r="L36" s="52" t="s">
        <v>96</v>
      </c>
      <c r="M36" s="99" t="s">
        <v>97</v>
      </c>
      <c r="N36" s="100">
        <v>52565.93</v>
      </c>
      <c r="O36" s="100">
        <v>773804.52</v>
      </c>
      <c r="P36" s="55">
        <f>+O36-N36</f>
        <v>721238.59</v>
      </c>
      <c r="Q36" s="101"/>
      <c r="R36" s="101"/>
      <c r="S36" s="75"/>
      <c r="T36" s="4"/>
      <c r="U36" s="4"/>
      <c r="V36" s="94"/>
      <c r="W36" s="94"/>
      <c r="X36" s="4"/>
      <c r="Y36" s="4"/>
    </row>
    <row r="37" spans="1:25" x14ac:dyDescent="0.2">
      <c r="A37" s="1"/>
      <c r="B37" s="2" t="s">
        <v>98</v>
      </c>
      <c r="C37" s="2"/>
      <c r="D37" s="2"/>
      <c r="E37" s="39"/>
      <c r="F37" s="40">
        <f>+F29+F32</f>
        <v>3280411.49</v>
      </c>
      <c r="G37" s="102">
        <f>+G29+G32</f>
        <v>1632839.07</v>
      </c>
      <c r="H37" s="40">
        <f>+H29+H32</f>
        <v>1647572.42</v>
      </c>
      <c r="I37" s="1"/>
      <c r="J37" s="2"/>
      <c r="K37" s="3"/>
      <c r="L37" s="52" t="s">
        <v>99</v>
      </c>
      <c r="M37" s="99" t="s">
        <v>100</v>
      </c>
      <c r="N37" s="100">
        <v>54553</v>
      </c>
      <c r="O37" s="100">
        <v>769063.37</v>
      </c>
      <c r="P37" s="103">
        <f>+O37-N37</f>
        <v>714510.37</v>
      </c>
      <c r="S37" s="4"/>
      <c r="T37" s="4"/>
      <c r="U37" s="94"/>
      <c r="V37" s="4"/>
      <c r="W37" s="4"/>
      <c r="X37" s="4"/>
      <c r="Y37" s="4"/>
    </row>
    <row r="38" spans="1:25" x14ac:dyDescent="0.2">
      <c r="A38" s="156"/>
      <c r="B38" s="1"/>
      <c r="C38" s="1"/>
      <c r="D38" s="1"/>
      <c r="E38" s="10"/>
      <c r="F38" s="76"/>
      <c r="G38" s="76"/>
      <c r="H38" s="14"/>
      <c r="I38" s="20"/>
      <c r="J38" s="1"/>
      <c r="K38" s="95"/>
      <c r="L38" s="52" t="s">
        <v>101</v>
      </c>
      <c r="M38" s="99" t="s">
        <v>102</v>
      </c>
      <c r="N38" s="100">
        <v>192</v>
      </c>
      <c r="O38" s="100">
        <v>3656.02</v>
      </c>
      <c r="P38" s="55">
        <f>+O38-N38</f>
        <v>3464.02</v>
      </c>
      <c r="S38" s="4"/>
      <c r="T38" s="94"/>
      <c r="U38" s="4"/>
      <c r="V38" s="4"/>
      <c r="W38" s="4"/>
      <c r="X38" s="94"/>
      <c r="Y38" s="94"/>
    </row>
    <row r="39" spans="1:25" x14ac:dyDescent="0.2">
      <c r="A39" s="1"/>
      <c r="B39" s="1" t="s">
        <v>103</v>
      </c>
      <c r="C39" s="1"/>
      <c r="D39" s="1"/>
      <c r="E39" s="1"/>
      <c r="F39" s="1"/>
      <c r="G39" s="1"/>
      <c r="H39" s="14"/>
      <c r="I39" s="1"/>
      <c r="J39" s="1"/>
      <c r="K39" s="3"/>
      <c r="L39" s="54" t="s">
        <v>104</v>
      </c>
      <c r="M39" s="58" t="s">
        <v>105</v>
      </c>
      <c r="N39" s="104"/>
      <c r="O39" s="104"/>
      <c r="Q39" s="105"/>
      <c r="R39" s="105"/>
      <c r="S39" s="94"/>
      <c r="T39" s="4"/>
      <c r="U39" s="4"/>
      <c r="V39" s="94"/>
      <c r="W39" s="106"/>
      <c r="X39" s="5"/>
      <c r="Y39" s="5"/>
    </row>
    <row r="40" spans="1:25" x14ac:dyDescent="0.2">
      <c r="A40" s="1"/>
      <c r="B40" s="1"/>
      <c r="C40" s="1"/>
      <c r="D40" s="1" t="s">
        <v>106</v>
      </c>
      <c r="E40" s="1"/>
      <c r="F40" s="107">
        <v>280856.03999999998</v>
      </c>
      <c r="G40" s="107">
        <v>172948.05</v>
      </c>
      <c r="H40" s="14"/>
      <c r="I40" s="1"/>
      <c r="J40" s="1"/>
      <c r="K40" s="3"/>
      <c r="L40" s="52" t="s">
        <v>107</v>
      </c>
      <c r="M40" s="99" t="s">
        <v>14</v>
      </c>
      <c r="N40" s="100"/>
      <c r="O40" s="100">
        <v>4640</v>
      </c>
      <c r="P40" s="55">
        <f>+O40-N40</f>
        <v>4640</v>
      </c>
      <c r="S40" s="4"/>
      <c r="T40" s="4"/>
      <c r="U40" s="4"/>
      <c r="V40" s="4"/>
      <c r="W40" s="5"/>
      <c r="X40" s="5"/>
      <c r="Y40" s="5"/>
    </row>
    <row r="41" spans="1:25" x14ac:dyDescent="0.2">
      <c r="A41" s="1"/>
      <c r="B41" s="1"/>
      <c r="C41" s="1"/>
      <c r="D41" s="1" t="s">
        <v>108</v>
      </c>
      <c r="E41" s="1"/>
      <c r="F41" s="107">
        <v>3008262.96</v>
      </c>
      <c r="G41" s="107">
        <v>1676691.14</v>
      </c>
      <c r="H41" s="66"/>
      <c r="I41" s="1"/>
      <c r="J41" s="77"/>
      <c r="K41" s="3"/>
      <c r="L41" s="52" t="s">
        <v>109</v>
      </c>
      <c r="M41" s="99" t="s">
        <v>110</v>
      </c>
      <c r="N41" s="100"/>
      <c r="O41" s="100">
        <v>6948.46</v>
      </c>
      <c r="P41" s="103">
        <f>+O41-N41</f>
        <v>6948.46</v>
      </c>
      <c r="S41" s="4"/>
      <c r="T41" s="4"/>
      <c r="U41" s="4"/>
      <c r="V41" s="4"/>
      <c r="W41" s="4"/>
      <c r="X41" s="4"/>
      <c r="Y41" s="4"/>
    </row>
    <row r="42" spans="1:25" x14ac:dyDescent="0.2">
      <c r="A42" s="1"/>
      <c r="B42" s="1"/>
      <c r="C42" s="1"/>
      <c r="D42" s="1"/>
      <c r="E42" s="1"/>
      <c r="F42" s="1"/>
      <c r="G42" s="108"/>
      <c r="H42" s="14"/>
      <c r="I42" s="1"/>
      <c r="J42" s="1"/>
      <c r="K42" s="3"/>
      <c r="L42" s="52" t="s">
        <v>111</v>
      </c>
      <c r="M42" s="99" t="s">
        <v>112</v>
      </c>
      <c r="N42" s="100"/>
      <c r="O42" s="100">
        <v>4055.23</v>
      </c>
      <c r="P42" s="60">
        <f>+O42-N42</f>
        <v>4055.23</v>
      </c>
      <c r="Q42" s="105"/>
      <c r="R42" s="105"/>
      <c r="S42" s="94"/>
      <c r="T42" s="25"/>
      <c r="U42" s="4"/>
      <c r="V42" s="5"/>
      <c r="W42" s="5"/>
      <c r="X42" s="5"/>
      <c r="Y42" s="4"/>
    </row>
    <row r="43" spans="1:25" x14ac:dyDescent="0.2">
      <c r="A43" s="156"/>
      <c r="B43" s="1"/>
      <c r="C43" s="1"/>
      <c r="D43" s="1" t="s">
        <v>113</v>
      </c>
      <c r="E43" s="10"/>
      <c r="F43" s="14">
        <f>SUM(F40:F42)</f>
        <v>3289119</v>
      </c>
      <c r="G43" s="109">
        <f>+SUM(G40:G41)</f>
        <v>1849639.19</v>
      </c>
      <c r="H43" s="14">
        <f>+F43-G43</f>
        <v>1439479.81</v>
      </c>
      <c r="I43" s="20"/>
      <c r="J43" s="1"/>
      <c r="K43" s="110"/>
      <c r="L43" s="52" t="s">
        <v>114</v>
      </c>
      <c r="M43" s="99" t="s">
        <v>115</v>
      </c>
      <c r="N43" s="100"/>
      <c r="O43" s="100">
        <v>6.03</v>
      </c>
      <c r="P43" s="55">
        <f>+O43-N43</f>
        <v>6.03</v>
      </c>
      <c r="Q43" s="105"/>
      <c r="R43" s="105"/>
      <c r="S43" s="4"/>
      <c r="T43" s="4"/>
      <c r="U43" s="4"/>
      <c r="V43" s="5"/>
      <c r="W43" s="26"/>
      <c r="X43" s="26"/>
      <c r="Y43" s="25"/>
    </row>
    <row r="44" spans="1:25" x14ac:dyDescent="0.2">
      <c r="A44" s="1"/>
      <c r="B44" s="1"/>
      <c r="C44" s="1"/>
      <c r="D44" s="1"/>
      <c r="E44" s="1"/>
      <c r="F44" s="1"/>
      <c r="G44" s="1"/>
      <c r="H44" s="14"/>
      <c r="I44" s="1"/>
      <c r="J44" s="1"/>
      <c r="K44" s="3"/>
      <c r="L44" s="54" t="s">
        <v>116</v>
      </c>
      <c r="M44" s="58" t="s">
        <v>117</v>
      </c>
      <c r="N44" s="111"/>
      <c r="O44" s="111"/>
      <c r="Q44" s="96">
        <f>SUM(P45:P48)</f>
        <v>1023089.9400000001</v>
      </c>
      <c r="R44" s="56">
        <f>+R11-Q44</f>
        <v>-18067.880000000005</v>
      </c>
      <c r="S44" s="4"/>
      <c r="T44" s="4"/>
      <c r="U44" s="25"/>
      <c r="V44" s="26"/>
      <c r="W44" s="5"/>
      <c r="X44" s="5"/>
      <c r="Y44" s="4"/>
    </row>
    <row r="45" spans="1:25" x14ac:dyDescent="0.2">
      <c r="A45" s="1"/>
      <c r="B45" s="1"/>
      <c r="C45" s="1"/>
      <c r="D45" s="1" t="s">
        <v>118</v>
      </c>
      <c r="E45" s="1"/>
      <c r="F45" s="112">
        <f>+F43-F37</f>
        <v>8707.5099999997765</v>
      </c>
      <c r="G45" s="112">
        <f>+G43-G37</f>
        <v>216800.11999999988</v>
      </c>
      <c r="H45" s="14"/>
      <c r="I45" s="1"/>
      <c r="J45" s="1"/>
      <c r="K45" s="3"/>
      <c r="L45" s="52" t="s">
        <v>119</v>
      </c>
      <c r="M45" s="99" t="s">
        <v>120</v>
      </c>
      <c r="N45" s="100">
        <v>7845.6</v>
      </c>
      <c r="O45" s="100">
        <v>15414.84</v>
      </c>
      <c r="P45" s="55">
        <f>+O45-N45</f>
        <v>7569.24</v>
      </c>
      <c r="S45" s="4"/>
      <c r="T45" s="4"/>
      <c r="U45" s="4"/>
      <c r="V45" s="5"/>
      <c r="W45" s="5"/>
      <c r="X45" s="5"/>
      <c r="Y45" s="4"/>
    </row>
    <row r="46" spans="1:25" x14ac:dyDescent="0.2">
      <c r="A46" s="1"/>
      <c r="B46" s="1"/>
      <c r="C46" s="1"/>
      <c r="D46" s="1"/>
      <c r="E46" s="1"/>
      <c r="F46" s="76" t="s">
        <v>121</v>
      </c>
      <c r="G46" s="113">
        <f>+F45+G45</f>
        <v>225507.62999999966</v>
      </c>
      <c r="H46" s="14"/>
      <c r="I46" s="1"/>
      <c r="J46" s="1"/>
      <c r="K46" s="3"/>
      <c r="L46" s="52" t="s">
        <v>122</v>
      </c>
      <c r="M46" s="99" t="s">
        <v>123</v>
      </c>
      <c r="N46" s="100">
        <v>128143.63</v>
      </c>
      <c r="O46" s="100">
        <v>947769.78</v>
      </c>
      <c r="P46" s="103">
        <f>+O46-N46</f>
        <v>819626.15</v>
      </c>
      <c r="S46" s="4"/>
      <c r="T46" s="4"/>
      <c r="U46" s="4"/>
      <c r="V46" s="4"/>
      <c r="W46" s="5"/>
      <c r="X46" s="5"/>
      <c r="Y46" s="4"/>
    </row>
    <row r="47" spans="1:25" x14ac:dyDescent="0.2">
      <c r="A47" s="1"/>
      <c r="B47" s="1"/>
      <c r="C47" s="1"/>
      <c r="D47" s="1"/>
      <c r="E47" s="1"/>
      <c r="F47" s="1"/>
      <c r="G47" s="1"/>
      <c r="H47" s="14"/>
      <c r="I47" s="1"/>
      <c r="J47" s="1"/>
      <c r="K47" s="3"/>
      <c r="L47" s="52" t="s">
        <v>124</v>
      </c>
      <c r="M47" s="99" t="s">
        <v>125</v>
      </c>
      <c r="N47" s="100">
        <v>21678.37</v>
      </c>
      <c r="O47" s="100">
        <v>231630.29</v>
      </c>
      <c r="P47" s="60">
        <f>+O47-N47</f>
        <v>209951.92</v>
      </c>
      <c r="S47" s="25"/>
      <c r="T47" s="4"/>
      <c r="U47" s="4"/>
      <c r="V47" s="4"/>
      <c r="W47" s="5"/>
      <c r="X47" s="5"/>
      <c r="Y47" s="4"/>
    </row>
    <row r="48" spans="1:25" x14ac:dyDescent="0.2">
      <c r="A48" s="1"/>
      <c r="B48" s="1"/>
      <c r="C48" s="1"/>
      <c r="D48" s="1"/>
      <c r="E48" s="1"/>
      <c r="F48" s="1"/>
      <c r="G48" s="1"/>
      <c r="H48" s="14"/>
      <c r="I48" s="1"/>
      <c r="J48" s="1"/>
      <c r="K48" s="92"/>
      <c r="L48" s="4" t="s">
        <v>126</v>
      </c>
      <c r="M48" s="4" t="s">
        <v>127</v>
      </c>
      <c r="N48" s="100">
        <v>2.61</v>
      </c>
      <c r="O48" s="100">
        <v>-14054.76</v>
      </c>
      <c r="P48" s="61">
        <f>+O48-N48</f>
        <v>-14057.37</v>
      </c>
      <c r="S48" s="4"/>
      <c r="T48" s="4"/>
      <c r="U48" s="4"/>
      <c r="V48" s="4"/>
      <c r="W48" s="5"/>
      <c r="X48" s="5"/>
      <c r="Y48" s="4"/>
    </row>
    <row r="49" spans="1:24" x14ac:dyDescent="0.2">
      <c r="A49" s="1"/>
      <c r="B49" s="1"/>
      <c r="C49" s="1"/>
      <c r="D49" s="1"/>
      <c r="E49" s="10" t="s">
        <v>128</v>
      </c>
      <c r="F49" s="117">
        <f>+N112</f>
        <v>1506130.37</v>
      </c>
      <c r="G49" s="117">
        <f>+O112</f>
        <v>1297638.8500000001</v>
      </c>
      <c r="H49" s="14"/>
      <c r="I49" s="1"/>
      <c r="J49" s="1"/>
      <c r="K49" s="3"/>
      <c r="L49" s="54" t="s">
        <v>129</v>
      </c>
      <c r="M49" s="58" t="s">
        <v>130</v>
      </c>
      <c r="N49" s="104"/>
      <c r="O49" s="104"/>
      <c r="Q49" s="115">
        <f>SUM(P50:P53)</f>
        <v>226936.97999999998</v>
      </c>
      <c r="R49" s="116">
        <f>+R10-Q49</f>
        <v>0</v>
      </c>
      <c r="S49" s="4"/>
      <c r="T49" s="4"/>
      <c r="U49" s="4"/>
      <c r="V49" s="4"/>
      <c r="W49" s="5"/>
      <c r="X49" s="5"/>
    </row>
    <row r="50" spans="1:24" x14ac:dyDescent="0.2">
      <c r="A50" s="1"/>
      <c r="B50" s="1"/>
      <c r="C50" s="1"/>
      <c r="D50" s="1"/>
      <c r="E50" s="10" t="s">
        <v>131</v>
      </c>
      <c r="F50" s="117">
        <f>+N113</f>
        <v>157107.26</v>
      </c>
      <c r="G50" s="117">
        <f>+O113</f>
        <v>148798.66</v>
      </c>
      <c r="H50" s="14"/>
      <c r="I50" s="1"/>
      <c r="J50" s="1"/>
      <c r="K50" s="3"/>
      <c r="L50" s="52" t="s">
        <v>132</v>
      </c>
      <c r="M50" s="99" t="s">
        <v>133</v>
      </c>
      <c r="N50" s="100"/>
      <c r="O50" s="100">
        <v>30642.3</v>
      </c>
      <c r="P50" s="55">
        <f>+O50-N50</f>
        <v>30642.3</v>
      </c>
      <c r="S50" s="4"/>
      <c r="T50" s="4"/>
      <c r="U50" s="4"/>
      <c r="V50" s="4"/>
      <c r="W50" s="5"/>
      <c r="X50" s="5"/>
    </row>
    <row r="51" spans="1:24" x14ac:dyDescent="0.2">
      <c r="A51" s="1"/>
      <c r="B51" s="1"/>
      <c r="C51" s="1"/>
      <c r="D51" s="1"/>
      <c r="E51" s="1"/>
      <c r="F51" s="117"/>
      <c r="G51" s="117"/>
      <c r="H51" s="14"/>
      <c r="I51" s="1"/>
      <c r="J51" s="1"/>
      <c r="K51" s="3"/>
      <c r="L51" s="52" t="s">
        <v>134</v>
      </c>
      <c r="M51" s="99" t="s">
        <v>68</v>
      </c>
      <c r="N51" s="100"/>
      <c r="O51" s="100">
        <v>195577.91</v>
      </c>
      <c r="P51" s="103">
        <f>+O51-N51</f>
        <v>195577.91</v>
      </c>
      <c r="S51" s="4"/>
      <c r="T51" s="4"/>
      <c r="U51" s="4"/>
      <c r="V51" s="4"/>
      <c r="W51" s="4"/>
      <c r="X51" s="5"/>
    </row>
    <row r="52" spans="1:24" x14ac:dyDescent="0.2">
      <c r="A52" s="1"/>
      <c r="B52" s="1"/>
      <c r="C52" s="1"/>
      <c r="D52" s="1"/>
      <c r="E52" s="1"/>
      <c r="F52" s="14">
        <f>SUM(F49:F51)</f>
        <v>1663237.6300000001</v>
      </c>
      <c r="G52" s="14">
        <f>SUM(G49:G51)</f>
        <v>1446437.51</v>
      </c>
      <c r="H52" s="14"/>
      <c r="I52" s="1"/>
      <c r="J52" s="1"/>
      <c r="K52" s="3"/>
      <c r="L52" s="52" t="s">
        <v>135</v>
      </c>
      <c r="M52" s="99" t="s">
        <v>136</v>
      </c>
      <c r="N52" s="100"/>
      <c r="O52" s="100"/>
      <c r="P52" s="60">
        <f>+O52-N52</f>
        <v>0</v>
      </c>
      <c r="S52" s="4"/>
      <c r="T52" s="4"/>
      <c r="U52" s="4"/>
      <c r="V52" s="4"/>
      <c r="W52" s="5"/>
      <c r="X52" s="5"/>
    </row>
    <row r="53" spans="1:24" x14ac:dyDescent="0.2">
      <c r="A53" s="1"/>
      <c r="B53" s="1"/>
      <c r="C53" s="1"/>
      <c r="D53" s="1"/>
      <c r="E53" s="1"/>
      <c r="F53" s="14"/>
      <c r="G53" s="14"/>
      <c r="H53" s="14"/>
      <c r="I53" s="1"/>
      <c r="J53" s="1"/>
      <c r="K53" s="3"/>
      <c r="L53" s="52" t="s">
        <v>137</v>
      </c>
      <c r="M53" s="99" t="s">
        <v>138</v>
      </c>
      <c r="N53" s="100"/>
      <c r="O53" s="100">
        <v>716.77</v>
      </c>
      <c r="P53" s="55">
        <f>+O53-N53</f>
        <v>716.77</v>
      </c>
      <c r="S53" s="4"/>
      <c r="T53" s="4"/>
      <c r="U53" s="4"/>
      <c r="V53" s="4"/>
      <c r="W53" s="4"/>
      <c r="X53" s="5"/>
    </row>
    <row r="54" spans="1:24" x14ac:dyDescent="0.2">
      <c r="A54" s="1"/>
      <c r="B54" s="1"/>
      <c r="C54" s="1"/>
      <c r="D54" s="1"/>
      <c r="E54" s="1"/>
      <c r="F54" s="40">
        <f>+F52-G52</f>
        <v>216800.12000000011</v>
      </c>
      <c r="G54" s="14"/>
      <c r="H54" s="14"/>
      <c r="I54" s="1"/>
      <c r="J54" s="1"/>
      <c r="K54" s="3"/>
      <c r="L54" s="54" t="s">
        <v>139</v>
      </c>
      <c r="M54" s="58" t="s">
        <v>140</v>
      </c>
      <c r="N54" s="104"/>
      <c r="O54" s="104"/>
      <c r="Q54" s="115">
        <f>SUM(P55:P58)</f>
        <v>205953.21</v>
      </c>
      <c r="R54" s="56">
        <f>+R12-Q54</f>
        <v>0</v>
      </c>
      <c r="S54" s="4"/>
      <c r="T54" s="4"/>
      <c r="U54" s="4"/>
      <c r="V54" s="4"/>
      <c r="W54" s="5"/>
      <c r="X54" s="5"/>
    </row>
    <row r="55" spans="1:24" x14ac:dyDescent="0.2">
      <c r="A55" s="1"/>
      <c r="B55" s="1"/>
      <c r="C55" s="1"/>
      <c r="D55" s="1"/>
      <c r="E55" s="1"/>
      <c r="F55" s="14">
        <f>+G45-F54</f>
        <v>-2.3283064365386963E-10</v>
      </c>
      <c r="G55" s="14"/>
      <c r="H55" s="14"/>
      <c r="I55" s="1"/>
      <c r="J55" s="1"/>
      <c r="K55" s="3"/>
      <c r="L55" s="52" t="s">
        <v>141</v>
      </c>
      <c r="M55" s="99" t="s">
        <v>34</v>
      </c>
      <c r="N55" s="100">
        <v>2169</v>
      </c>
      <c r="O55" s="100">
        <v>79668</v>
      </c>
      <c r="P55" s="55">
        <f>+O55-N55</f>
        <v>77499</v>
      </c>
      <c r="S55" s="4"/>
      <c r="T55" s="4"/>
      <c r="U55" s="4"/>
      <c r="V55" s="4"/>
      <c r="W55" s="5"/>
      <c r="X55" s="5"/>
    </row>
    <row r="56" spans="1:24" x14ac:dyDescent="0.2">
      <c r="A56" s="4"/>
      <c r="B56" s="4"/>
      <c r="C56" s="4"/>
      <c r="D56" s="4"/>
      <c r="E56" s="4"/>
      <c r="F56" s="4"/>
      <c r="G56" s="118"/>
      <c r="H56" s="34"/>
      <c r="I56" s="4"/>
      <c r="J56" s="4"/>
      <c r="K56" s="3"/>
      <c r="L56" s="52" t="s">
        <v>142</v>
      </c>
      <c r="M56" s="99" t="s">
        <v>73</v>
      </c>
      <c r="N56" s="100">
        <v>9071.01</v>
      </c>
      <c r="O56" s="100">
        <v>136686.95000000001</v>
      </c>
      <c r="P56" s="103">
        <f>+O56-N56</f>
        <v>127615.94000000002</v>
      </c>
      <c r="S56" s="4"/>
      <c r="T56" s="4"/>
      <c r="U56" s="4"/>
      <c r="V56" s="4"/>
      <c r="W56" s="5"/>
      <c r="X56" s="5"/>
    </row>
    <row r="57" spans="1:24" x14ac:dyDescent="0.2">
      <c r="A57" s="119" t="s">
        <v>85</v>
      </c>
      <c r="B57" s="120" t="s">
        <v>86</v>
      </c>
      <c r="C57" s="121">
        <v>403</v>
      </c>
      <c r="D57" s="4" t="s">
        <v>143</v>
      </c>
      <c r="E57" s="122"/>
      <c r="F57" s="123"/>
      <c r="G57" s="123"/>
      <c r="H57" s="124"/>
      <c r="I57" s="4"/>
      <c r="J57" s="94"/>
      <c r="K57" s="3"/>
      <c r="L57" s="52" t="s">
        <v>144</v>
      </c>
      <c r="M57" s="99" t="s">
        <v>47</v>
      </c>
      <c r="N57" s="100">
        <v>800</v>
      </c>
      <c r="O57" s="100">
        <v>1600</v>
      </c>
      <c r="P57" s="60">
        <f>+O57-N57</f>
        <v>800</v>
      </c>
      <c r="S57" s="4"/>
      <c r="T57" s="4"/>
      <c r="U57" s="4"/>
      <c r="V57" s="4"/>
      <c r="W57" s="5"/>
      <c r="X57" s="5"/>
    </row>
    <row r="58" spans="1:24" x14ac:dyDescent="0.2">
      <c r="A58" s="4"/>
      <c r="B58" s="4"/>
      <c r="C58" s="4"/>
      <c r="D58" s="4"/>
      <c r="E58" s="4"/>
      <c r="F58" s="4"/>
      <c r="G58" s="4"/>
      <c r="H58" s="34"/>
      <c r="I58" s="4"/>
      <c r="J58" s="4"/>
      <c r="K58" s="3"/>
      <c r="L58" s="52" t="s">
        <v>145</v>
      </c>
      <c r="M58" s="99" t="s">
        <v>146</v>
      </c>
      <c r="N58" s="111"/>
      <c r="O58" s="111">
        <v>38.270000000000003</v>
      </c>
      <c r="P58" s="61">
        <f>+O58</f>
        <v>38.270000000000003</v>
      </c>
      <c r="S58" s="4"/>
      <c r="T58" s="4"/>
      <c r="U58" s="4"/>
      <c r="V58" s="4"/>
      <c r="W58" s="5"/>
      <c r="X58" s="5"/>
    </row>
    <row r="59" spans="1:24" x14ac:dyDescent="0.2">
      <c r="A59" s="4"/>
      <c r="B59" s="4"/>
      <c r="C59" s="4"/>
      <c r="D59" s="4"/>
      <c r="E59" s="4"/>
      <c r="F59" s="4"/>
      <c r="G59" s="4"/>
      <c r="H59" s="34"/>
      <c r="I59" s="4"/>
      <c r="J59" s="4"/>
      <c r="K59" s="3"/>
      <c r="L59" s="54" t="s">
        <v>147</v>
      </c>
      <c r="M59" s="58" t="s">
        <v>148</v>
      </c>
      <c r="N59" s="104"/>
      <c r="O59" s="104"/>
      <c r="Q59" s="115">
        <f>SUM(P60)</f>
        <v>68475</v>
      </c>
      <c r="S59" s="4"/>
      <c r="T59" s="4"/>
      <c r="U59" s="4"/>
      <c r="V59" s="4"/>
      <c r="W59" s="5"/>
      <c r="X59" s="5"/>
    </row>
    <row r="60" spans="1:24" x14ac:dyDescent="0.2">
      <c r="A60" s="4"/>
      <c r="B60" s="4"/>
      <c r="C60" s="4"/>
      <c r="D60" s="4"/>
      <c r="E60" s="4"/>
      <c r="F60" s="4"/>
      <c r="G60" s="4"/>
      <c r="H60" s="34"/>
      <c r="I60" s="4"/>
      <c r="J60" s="4"/>
      <c r="K60" s="3"/>
      <c r="L60" s="52" t="s">
        <v>149</v>
      </c>
      <c r="M60" s="99" t="s">
        <v>39</v>
      </c>
      <c r="N60" s="111"/>
      <c r="O60" s="100">
        <v>68475</v>
      </c>
      <c r="P60" s="55">
        <f>+O60-N60</f>
        <v>68475</v>
      </c>
      <c r="S60" s="4"/>
      <c r="T60" s="4"/>
      <c r="U60" s="4"/>
      <c r="V60" s="4"/>
      <c r="W60" s="4"/>
      <c r="X60" s="5"/>
    </row>
    <row r="61" spans="1:24" x14ac:dyDescent="0.2">
      <c r="A61" s="4"/>
      <c r="B61" s="4"/>
      <c r="C61" s="4"/>
      <c r="D61" s="4"/>
      <c r="E61" s="4"/>
      <c r="F61" s="4"/>
      <c r="G61" s="4"/>
      <c r="H61" s="34"/>
      <c r="I61" s="4"/>
      <c r="J61" s="4"/>
      <c r="K61" s="3"/>
      <c r="L61" s="52" t="s">
        <v>150</v>
      </c>
      <c r="M61" s="99" t="s">
        <v>76</v>
      </c>
      <c r="N61" s="104"/>
      <c r="O61" s="104">
        <v>27845.13</v>
      </c>
      <c r="P61" s="103">
        <f>+O61-N61</f>
        <v>27845.13</v>
      </c>
      <c r="S61" s="4"/>
      <c r="T61" s="4"/>
      <c r="U61" s="4"/>
      <c r="V61" s="4"/>
      <c r="W61" s="5"/>
      <c r="X61" s="5"/>
    </row>
    <row r="62" spans="1:24" x14ac:dyDescent="0.2">
      <c r="A62" s="4"/>
      <c r="B62" s="4"/>
      <c r="C62" s="4"/>
      <c r="D62" s="4"/>
      <c r="E62" s="4"/>
      <c r="F62" s="4"/>
      <c r="G62" s="4"/>
      <c r="H62" s="34"/>
      <c r="I62" s="4"/>
      <c r="J62" s="4"/>
      <c r="K62" s="3"/>
      <c r="L62" s="52" t="s">
        <v>199</v>
      </c>
      <c r="M62" s="99" t="s">
        <v>200</v>
      </c>
      <c r="N62" s="104"/>
      <c r="O62" s="104">
        <v>1100</v>
      </c>
      <c r="P62" s="60">
        <f>+O62-N62</f>
        <v>1100</v>
      </c>
      <c r="Q62" s="125"/>
      <c r="S62" s="4"/>
      <c r="T62" s="4"/>
      <c r="U62" s="4"/>
      <c r="V62" s="4"/>
      <c r="W62" s="5"/>
      <c r="X62" s="5"/>
    </row>
    <row r="63" spans="1:24" x14ac:dyDescent="0.2">
      <c r="A63" s="4"/>
      <c r="B63" s="4"/>
      <c r="C63" s="4"/>
      <c r="D63" s="4"/>
      <c r="E63" s="4"/>
      <c r="F63" s="4"/>
      <c r="G63" s="4"/>
      <c r="H63" s="34"/>
      <c r="I63" s="4"/>
      <c r="J63" s="4"/>
      <c r="K63" s="3"/>
      <c r="L63" s="54" t="s">
        <v>151</v>
      </c>
      <c r="M63" s="58" t="s">
        <v>152</v>
      </c>
      <c r="N63" s="32"/>
      <c r="O63" s="32"/>
      <c r="P63" s="61"/>
      <c r="Q63" s="115">
        <f>SUM(P64:P66)</f>
        <v>0</v>
      </c>
      <c r="S63" s="4"/>
      <c r="T63" s="4"/>
      <c r="U63" s="4"/>
      <c r="V63" s="4"/>
      <c r="W63" s="5"/>
      <c r="X63" s="5"/>
    </row>
    <row r="64" spans="1:24" x14ac:dyDescent="0.2">
      <c r="A64" s="4"/>
      <c r="B64" s="4"/>
      <c r="C64" s="4"/>
      <c r="D64" s="4"/>
      <c r="E64" s="4"/>
      <c r="F64" s="4"/>
      <c r="G64" s="4"/>
      <c r="H64" s="34"/>
      <c r="I64" s="4"/>
      <c r="J64" s="4"/>
      <c r="K64" s="3"/>
      <c r="L64" s="52" t="s">
        <v>153</v>
      </c>
      <c r="M64" s="99" t="s">
        <v>154</v>
      </c>
      <c r="N64" s="32"/>
      <c r="O64" s="5"/>
      <c r="P64" s="55">
        <f>+O64-N64</f>
        <v>0</v>
      </c>
      <c r="Q64" s="125"/>
      <c r="S64" s="4"/>
      <c r="T64" s="4"/>
      <c r="U64" s="4"/>
      <c r="V64" s="4"/>
      <c r="W64" s="5"/>
      <c r="X64" s="5"/>
    </row>
    <row r="65" spans="2:24" x14ac:dyDescent="0.2">
      <c r="B65" s="4"/>
      <c r="C65" s="4"/>
      <c r="D65" s="4"/>
      <c r="E65" s="4"/>
      <c r="F65" s="4"/>
      <c r="G65" s="4"/>
      <c r="H65" s="34"/>
      <c r="I65" s="4"/>
      <c r="J65" s="4"/>
      <c r="K65" s="3"/>
      <c r="L65" s="52" t="s">
        <v>155</v>
      </c>
      <c r="M65" s="4" t="s">
        <v>156</v>
      </c>
      <c r="N65" s="32"/>
      <c r="O65" s="126"/>
      <c r="P65" s="127">
        <f>+O65-N65</f>
        <v>0</v>
      </c>
      <c r="Q65" s="125"/>
      <c r="S65" s="4"/>
      <c r="T65" s="4"/>
      <c r="U65" s="4"/>
      <c r="V65" s="4"/>
      <c r="W65" s="5"/>
      <c r="X65" s="5"/>
    </row>
    <row r="66" spans="2:24" x14ac:dyDescent="0.2">
      <c r="B66" s="4"/>
      <c r="C66" s="4"/>
      <c r="D66" s="4"/>
      <c r="E66" s="4"/>
      <c r="F66" s="4"/>
      <c r="G66" s="4"/>
      <c r="H66" s="34"/>
      <c r="I66" s="4"/>
      <c r="J66" s="4"/>
      <c r="K66" s="3"/>
      <c r="L66" s="52" t="s">
        <v>157</v>
      </c>
      <c r="M66" s="4" t="s">
        <v>158</v>
      </c>
      <c r="N66" s="32"/>
      <c r="O66" s="126"/>
      <c r="P66" s="128">
        <f>+O66-N66</f>
        <v>0</v>
      </c>
      <c r="Q66" s="125"/>
      <c r="S66" s="4"/>
      <c r="T66" s="4"/>
      <c r="U66" s="4"/>
      <c r="V66" s="4"/>
      <c r="W66" s="5"/>
      <c r="X66" s="5"/>
    </row>
    <row r="67" spans="2:24" x14ac:dyDescent="0.2">
      <c r="B67" s="4"/>
      <c r="C67" s="4"/>
      <c r="D67" s="4"/>
      <c r="E67" s="4"/>
      <c r="F67" s="4"/>
      <c r="G67" s="4"/>
      <c r="H67" s="34"/>
      <c r="I67" s="4"/>
      <c r="J67" s="4"/>
      <c r="K67" s="3"/>
      <c r="L67" s="52"/>
      <c r="M67" s="99"/>
      <c r="N67" s="32"/>
      <c r="O67" s="126"/>
      <c r="P67" s="61"/>
      <c r="Q67" s="125"/>
      <c r="S67" s="4"/>
      <c r="T67" s="4"/>
      <c r="U67" s="4"/>
      <c r="V67" s="4"/>
      <c r="W67" s="4"/>
      <c r="X67" s="4"/>
    </row>
    <row r="68" spans="2:24" x14ac:dyDescent="0.2">
      <c r="B68" s="4"/>
      <c r="C68" s="4"/>
      <c r="D68" s="4"/>
      <c r="E68" s="4"/>
      <c r="F68" s="4"/>
      <c r="G68" s="4"/>
      <c r="H68" s="34"/>
      <c r="I68" s="4"/>
      <c r="J68" s="4"/>
      <c r="K68" s="3"/>
      <c r="L68" s="54" t="s">
        <v>159</v>
      </c>
      <c r="M68" s="58" t="s">
        <v>160</v>
      </c>
      <c r="N68" s="5"/>
      <c r="O68" s="32"/>
      <c r="P68" s="129"/>
      <c r="Q68" s="125"/>
      <c r="S68" s="4"/>
      <c r="T68" s="4"/>
      <c r="U68" s="4"/>
      <c r="V68" s="4"/>
      <c r="W68" s="4"/>
      <c r="X68" s="5"/>
    </row>
    <row r="69" spans="2:24" x14ac:dyDescent="0.2">
      <c r="B69" s="4"/>
      <c r="C69" s="4"/>
      <c r="D69" s="4"/>
      <c r="E69" s="4"/>
      <c r="F69" s="4"/>
      <c r="G69" s="4"/>
      <c r="H69" s="34"/>
      <c r="I69" s="4"/>
      <c r="J69" s="4"/>
      <c r="K69" s="3"/>
      <c r="L69" s="52"/>
      <c r="M69" s="99"/>
      <c r="N69" s="32"/>
      <c r="O69" s="32"/>
      <c r="P69" s="61"/>
      <c r="Q69" s="125"/>
      <c r="S69" s="4"/>
      <c r="T69" s="4"/>
      <c r="U69" s="4"/>
      <c r="V69" s="4"/>
      <c r="W69" s="4"/>
      <c r="X69" s="5"/>
    </row>
    <row r="70" spans="2:24" x14ac:dyDescent="0.2">
      <c r="B70" s="4"/>
      <c r="C70" s="4"/>
      <c r="D70" s="4"/>
      <c r="E70" s="4"/>
      <c r="F70" s="4"/>
      <c r="G70" s="4"/>
      <c r="H70" s="34"/>
      <c r="I70" s="4"/>
      <c r="J70" s="4"/>
      <c r="K70" s="3"/>
      <c r="L70" s="52"/>
      <c r="M70" s="4" t="s">
        <v>161</v>
      </c>
      <c r="N70" s="130">
        <f>+SUM(N34:N68)</f>
        <v>277021.15000000002</v>
      </c>
      <c r="O70" s="130">
        <f>+SUM(O34:O68)</f>
        <v>3285284.1100000003</v>
      </c>
      <c r="P70" s="131">
        <f>+O70-N70+P68</f>
        <v>3008262.9600000004</v>
      </c>
      <c r="Q70" s="132"/>
      <c r="S70" s="4"/>
      <c r="T70" s="4"/>
      <c r="U70" s="4"/>
      <c r="V70" s="4"/>
      <c r="W70" s="4"/>
      <c r="X70" s="4"/>
    </row>
    <row r="71" spans="2:24" x14ac:dyDescent="0.2">
      <c r="B71" s="4"/>
      <c r="C71" s="4"/>
      <c r="D71" s="4"/>
      <c r="E71" s="4"/>
      <c r="F71" s="4"/>
      <c r="G71" s="4"/>
      <c r="H71" s="34"/>
      <c r="I71" s="4"/>
      <c r="J71" s="4"/>
      <c r="K71" s="3"/>
      <c r="L71" s="52"/>
      <c r="M71" s="4"/>
      <c r="N71" s="4"/>
      <c r="O71" s="4"/>
      <c r="P71" s="56">
        <f>+P70-F29</f>
        <v>8707.5100000002421</v>
      </c>
      <c r="Q71" s="132"/>
      <c r="S71" s="4"/>
      <c r="T71" s="4"/>
      <c r="U71" s="4"/>
      <c r="V71" s="5"/>
      <c r="W71" s="5"/>
      <c r="X71" s="5"/>
    </row>
    <row r="72" spans="2:24" x14ac:dyDescent="0.2">
      <c r="H72" s="34"/>
      <c r="L72" s="52"/>
      <c r="M72" s="4"/>
      <c r="N72" s="4"/>
      <c r="O72" s="4"/>
      <c r="Q72" s="132"/>
      <c r="S72" s="4"/>
    </row>
    <row r="73" spans="2:24" x14ac:dyDescent="0.2">
      <c r="B73" s="4"/>
      <c r="C73" s="4"/>
      <c r="D73" s="134"/>
      <c r="E73" s="4"/>
      <c r="F73" s="4"/>
      <c r="G73" s="4"/>
      <c r="H73" s="34"/>
      <c r="I73" s="4"/>
      <c r="J73" s="4"/>
      <c r="K73" s="3"/>
      <c r="T73" s="4"/>
      <c r="U73" s="4"/>
      <c r="V73" s="4"/>
      <c r="W73" s="4"/>
      <c r="X73" s="4"/>
    </row>
    <row r="74" spans="2:24" x14ac:dyDescent="0.2">
      <c r="B74" s="4"/>
      <c r="C74" s="4"/>
      <c r="D74" s="4"/>
      <c r="E74" s="4"/>
      <c r="F74" s="4"/>
      <c r="G74" s="4"/>
      <c r="H74" s="34"/>
      <c r="I74" s="4"/>
      <c r="J74" s="4"/>
      <c r="K74" s="3"/>
      <c r="L74" s="85"/>
      <c r="M74" s="86"/>
      <c r="N74" s="135"/>
      <c r="O74" s="136"/>
      <c r="P74" s="137" t="s">
        <v>91</v>
      </c>
      <c r="Q74" s="138"/>
      <c r="R74" s="101"/>
      <c r="S74" s="4"/>
      <c r="T74" s="5"/>
      <c r="U74" s="5"/>
      <c r="V74" s="5"/>
      <c r="W74" s="4"/>
      <c r="X74" s="4"/>
    </row>
    <row r="75" spans="2:24" x14ac:dyDescent="0.2">
      <c r="B75" s="4"/>
      <c r="C75" s="4"/>
      <c r="D75" s="4"/>
      <c r="E75" s="4"/>
      <c r="F75" s="4"/>
      <c r="G75" s="4"/>
      <c r="H75" s="34"/>
      <c r="I75" s="4"/>
      <c r="J75" s="4"/>
      <c r="K75" s="3"/>
      <c r="L75" s="85">
        <v>683</v>
      </c>
      <c r="M75" s="58" t="s">
        <v>93</v>
      </c>
      <c r="N75" s="32"/>
      <c r="O75" s="93"/>
      <c r="P75" s="101"/>
      <c r="Q75" s="101"/>
      <c r="R75" s="101"/>
      <c r="S75" s="4"/>
      <c r="T75" s="5"/>
      <c r="U75" s="5"/>
      <c r="V75" s="5"/>
      <c r="W75" s="139"/>
      <c r="X75" s="52"/>
    </row>
    <row r="76" spans="2:24" x14ac:dyDescent="0.2">
      <c r="B76" s="4"/>
      <c r="C76" s="4"/>
      <c r="D76" s="4"/>
      <c r="E76" s="4"/>
      <c r="F76" s="4"/>
      <c r="G76" s="4"/>
      <c r="H76" s="34"/>
      <c r="I76" s="4"/>
      <c r="J76" s="4"/>
      <c r="K76" s="3"/>
      <c r="L76" s="54" t="s">
        <v>162</v>
      </c>
      <c r="M76" s="58" t="s">
        <v>95</v>
      </c>
      <c r="N76" s="140"/>
      <c r="O76" s="141"/>
      <c r="Q76" s="96">
        <f>SUM(P77:P84)</f>
        <v>532635.42999999993</v>
      </c>
      <c r="R76" s="97">
        <f>+R52-Q76</f>
        <v>-532635.42999999993</v>
      </c>
      <c r="S76" s="4"/>
      <c r="T76" s="5"/>
      <c r="U76" s="4"/>
      <c r="V76" s="4"/>
      <c r="W76" s="142"/>
      <c r="X76" s="52"/>
    </row>
    <row r="77" spans="2:24" x14ac:dyDescent="0.2">
      <c r="B77" s="4"/>
      <c r="C77" s="4"/>
      <c r="D77" s="4"/>
      <c r="E77" s="4"/>
      <c r="F77" s="4"/>
      <c r="G77" s="4"/>
      <c r="H77" s="34"/>
      <c r="I77" s="4"/>
      <c r="J77" s="4"/>
      <c r="K77" s="3"/>
      <c r="L77" s="52" t="s">
        <v>163</v>
      </c>
      <c r="M77" s="99" t="s">
        <v>97</v>
      </c>
      <c r="N77" s="100">
        <v>80463.759999999995</v>
      </c>
      <c r="O77" s="100"/>
      <c r="P77" s="55">
        <f>+N77-O77</f>
        <v>80463.759999999995</v>
      </c>
      <c r="Q77" s="101"/>
      <c r="R77" s="101"/>
      <c r="S77" s="4"/>
      <c r="T77" s="5"/>
      <c r="U77" s="5"/>
      <c r="V77" s="5"/>
      <c r="W77" s="139"/>
      <c r="X77" s="52"/>
    </row>
    <row r="78" spans="2:24" x14ac:dyDescent="0.2">
      <c r="B78" s="4"/>
      <c r="C78" s="4"/>
      <c r="D78" s="4"/>
      <c r="E78" s="4"/>
      <c r="F78" s="4"/>
      <c r="G78" s="4"/>
      <c r="H78" s="34"/>
      <c r="I78" s="4"/>
      <c r="J78" s="4"/>
      <c r="K78" s="3"/>
      <c r="L78" s="52" t="s">
        <v>164</v>
      </c>
      <c r="M78" s="99" t="s">
        <v>100</v>
      </c>
      <c r="N78" s="100">
        <v>479056.87</v>
      </c>
      <c r="O78" s="100">
        <v>33726.660000000003</v>
      </c>
      <c r="P78" s="103">
        <f>+N78-O78</f>
        <v>445330.20999999996</v>
      </c>
      <c r="S78" s="4"/>
      <c r="T78" s="5"/>
      <c r="U78" s="5"/>
      <c r="V78" s="5"/>
      <c r="W78" s="139"/>
      <c r="X78" s="52"/>
    </row>
    <row r="79" spans="2:24" x14ac:dyDescent="0.2">
      <c r="B79" s="4"/>
      <c r="C79" s="4"/>
      <c r="D79" s="4"/>
      <c r="E79" s="4"/>
      <c r="F79" s="4"/>
      <c r="G79" s="4"/>
      <c r="H79" s="34"/>
      <c r="I79" s="4"/>
      <c r="J79" s="4"/>
      <c r="K79" s="3"/>
      <c r="L79" s="52" t="s">
        <v>165</v>
      </c>
      <c r="M79" s="99" t="s">
        <v>102</v>
      </c>
      <c r="N79" s="100"/>
      <c r="O79" s="100"/>
      <c r="P79" s="55">
        <f>-O79+N79</f>
        <v>0</v>
      </c>
      <c r="Q79" s="143"/>
      <c r="S79" s="4"/>
      <c r="T79" s="5"/>
      <c r="U79" s="5"/>
      <c r="V79" s="4"/>
      <c r="W79" s="139"/>
      <c r="X79" s="52"/>
    </row>
    <row r="80" spans="2:24" x14ac:dyDescent="0.2">
      <c r="B80" s="4"/>
      <c r="C80" s="4"/>
      <c r="D80" s="144"/>
      <c r="E80" s="4"/>
      <c r="F80" s="4"/>
      <c r="G80" s="4"/>
      <c r="H80" s="34"/>
      <c r="I80" s="4"/>
      <c r="J80" s="4"/>
      <c r="K80" s="3"/>
      <c r="L80" s="54" t="s">
        <v>166</v>
      </c>
      <c r="M80" s="58" t="s">
        <v>105</v>
      </c>
      <c r="N80" s="145"/>
      <c r="O80" s="145"/>
      <c r="Q80" s="105"/>
      <c r="R80" s="105"/>
      <c r="S80" s="4"/>
      <c r="T80" s="5"/>
      <c r="U80" s="5"/>
      <c r="V80" s="4"/>
      <c r="W80" s="139"/>
      <c r="X80" s="52"/>
    </row>
    <row r="81" spans="3:24" x14ac:dyDescent="0.2">
      <c r="C81" s="4"/>
      <c r="D81" s="144"/>
      <c r="E81" s="4"/>
      <c r="F81" s="4"/>
      <c r="G81" s="4"/>
      <c r="H81" s="34"/>
      <c r="I81" s="4"/>
      <c r="J81" s="4"/>
      <c r="K81" s="3"/>
      <c r="L81" s="52" t="s">
        <v>167</v>
      </c>
      <c r="M81" s="99" t="s">
        <v>14</v>
      </c>
      <c r="N81" s="100">
        <v>477.85</v>
      </c>
      <c r="O81" s="100"/>
      <c r="P81" s="55">
        <f>+N81-O81</f>
        <v>477.85</v>
      </c>
      <c r="S81" s="4"/>
      <c r="T81" s="5"/>
      <c r="U81" s="5"/>
      <c r="V81" s="5"/>
      <c r="W81" s="139"/>
      <c r="X81" s="52"/>
    </row>
    <row r="82" spans="3:24" x14ac:dyDescent="0.2">
      <c r="C82" s="4"/>
      <c r="D82" s="144"/>
      <c r="E82" s="4"/>
      <c r="F82" s="4"/>
      <c r="G82" s="4"/>
      <c r="H82" s="34"/>
      <c r="I82" s="4"/>
      <c r="J82" s="4"/>
      <c r="K82" s="3"/>
      <c r="L82" s="52" t="s">
        <v>168</v>
      </c>
      <c r="M82" s="99" t="s">
        <v>110</v>
      </c>
      <c r="N82" s="100">
        <v>3813.61</v>
      </c>
      <c r="O82" s="100"/>
      <c r="P82" s="103">
        <f>+N82-O82</f>
        <v>3813.61</v>
      </c>
      <c r="S82" s="4"/>
      <c r="T82" s="5"/>
      <c r="U82" s="5"/>
      <c r="V82" s="4"/>
      <c r="W82" s="93"/>
      <c r="X82" s="52"/>
    </row>
    <row r="83" spans="3:24" x14ac:dyDescent="0.2">
      <c r="C83" s="4"/>
      <c r="D83" s="144"/>
      <c r="E83" s="4"/>
      <c r="F83" s="4"/>
      <c r="G83" s="4"/>
      <c r="H83" s="34"/>
      <c r="I83" s="4"/>
      <c r="J83" s="4"/>
      <c r="K83" s="3"/>
      <c r="L83" s="52" t="s">
        <v>169</v>
      </c>
      <c r="M83" s="99" t="s">
        <v>112</v>
      </c>
      <c r="N83" s="100">
        <v>2550</v>
      </c>
      <c r="O83" s="100"/>
      <c r="P83" s="60">
        <f>+N83-O83</f>
        <v>2550</v>
      </c>
      <c r="Q83" s="105"/>
      <c r="R83" s="105"/>
      <c r="S83" s="4"/>
      <c r="T83" s="5"/>
      <c r="U83" s="5"/>
      <c r="V83" s="4"/>
      <c r="W83" s="139"/>
      <c r="X83" s="52"/>
    </row>
    <row r="84" spans="3:24" x14ac:dyDescent="0.2">
      <c r="C84" s="4"/>
      <c r="D84" s="144"/>
      <c r="E84" s="4"/>
      <c r="F84" s="4"/>
      <c r="G84" s="4"/>
      <c r="H84" s="34"/>
      <c r="I84" s="4"/>
      <c r="J84" s="4"/>
      <c r="K84" s="3"/>
      <c r="L84" s="52" t="s">
        <v>170</v>
      </c>
      <c r="M84" s="99" t="s">
        <v>115</v>
      </c>
      <c r="N84" s="104"/>
      <c r="O84" s="104"/>
      <c r="P84" s="55">
        <f>-O84+N84</f>
        <v>0</v>
      </c>
      <c r="Q84" s="105"/>
      <c r="R84" s="105"/>
      <c r="S84" s="4"/>
      <c r="T84" s="5"/>
      <c r="U84" s="5"/>
      <c r="V84" s="4"/>
      <c r="W84" s="139"/>
      <c r="X84" s="52"/>
    </row>
    <row r="85" spans="3:24" x14ac:dyDescent="0.2">
      <c r="C85" s="4"/>
      <c r="D85" s="144"/>
      <c r="E85" s="4"/>
      <c r="F85" s="4"/>
      <c r="G85" s="4"/>
      <c r="H85" s="34"/>
      <c r="I85" s="4"/>
      <c r="J85" s="4"/>
      <c r="K85" s="3"/>
      <c r="L85" s="54" t="s">
        <v>171</v>
      </c>
      <c r="M85" s="58" t="s">
        <v>117</v>
      </c>
      <c r="N85" s="145"/>
      <c r="O85" s="145"/>
      <c r="Q85" s="96">
        <f>SUM(P86:P88)</f>
        <v>525237.14</v>
      </c>
      <c r="R85" s="56">
        <f>+R49-Q85</f>
        <v>-525237.14</v>
      </c>
      <c r="S85" s="4"/>
      <c r="T85" s="5"/>
      <c r="U85" s="5"/>
      <c r="V85" s="5"/>
      <c r="W85" s="146"/>
      <c r="X85" s="52"/>
    </row>
    <row r="86" spans="3:24" x14ac:dyDescent="0.2">
      <c r="C86" s="4"/>
      <c r="D86" s="144"/>
      <c r="E86" s="4"/>
      <c r="F86" s="4"/>
      <c r="G86" s="4"/>
      <c r="H86" s="34"/>
      <c r="I86" s="4"/>
      <c r="J86" s="4"/>
      <c r="K86" s="3"/>
      <c r="L86" s="52" t="s">
        <v>172</v>
      </c>
      <c r="M86" s="99" t="s">
        <v>120</v>
      </c>
      <c r="N86" s="100">
        <v>1249.3699999999999</v>
      </c>
      <c r="O86" s="100"/>
      <c r="P86" s="55">
        <f>-O86+N86</f>
        <v>1249.3699999999999</v>
      </c>
      <c r="S86" s="4"/>
      <c r="T86" s="5"/>
      <c r="U86" s="4"/>
      <c r="V86" s="4"/>
      <c r="W86" s="147"/>
      <c r="X86" s="52"/>
    </row>
    <row r="87" spans="3:24" x14ac:dyDescent="0.2">
      <c r="C87" s="4"/>
      <c r="D87" s="144"/>
      <c r="E87" s="4"/>
      <c r="F87" s="4"/>
      <c r="G87" s="4"/>
      <c r="H87" s="34"/>
      <c r="I87" s="4"/>
      <c r="J87" s="4"/>
      <c r="K87" s="3"/>
      <c r="L87" s="52" t="s">
        <v>173</v>
      </c>
      <c r="M87" s="99" t="s">
        <v>123</v>
      </c>
      <c r="N87" s="100">
        <v>468239.12</v>
      </c>
      <c r="O87" s="100">
        <v>72855.179999999993</v>
      </c>
      <c r="P87" s="103">
        <f>-O87+N87</f>
        <v>395383.94</v>
      </c>
      <c r="S87" s="4"/>
      <c r="T87" s="5"/>
      <c r="U87" s="5"/>
      <c r="V87" s="5"/>
      <c r="W87" s="146"/>
      <c r="X87" s="52"/>
    </row>
    <row r="88" spans="3:24" x14ac:dyDescent="0.2">
      <c r="C88" s="4"/>
      <c r="D88" s="144"/>
      <c r="E88" s="4"/>
      <c r="F88" s="4"/>
      <c r="G88" s="4"/>
      <c r="H88" s="34"/>
      <c r="I88" s="4"/>
      <c r="J88" s="4"/>
      <c r="K88" s="3"/>
      <c r="L88" s="52" t="s">
        <v>174</v>
      </c>
      <c r="M88" s="99" t="s">
        <v>125</v>
      </c>
      <c r="N88" s="100">
        <v>141348.66</v>
      </c>
      <c r="O88" s="100">
        <v>12744.83</v>
      </c>
      <c r="P88" s="60">
        <f>-O88+N88</f>
        <v>128603.83</v>
      </c>
      <c r="S88" s="4"/>
      <c r="T88" s="5"/>
      <c r="U88" s="5"/>
      <c r="V88" s="5"/>
      <c r="W88" s="93"/>
      <c r="X88" s="52"/>
    </row>
    <row r="89" spans="3:24" x14ac:dyDescent="0.2">
      <c r="C89" s="4"/>
      <c r="D89" s="144"/>
      <c r="E89" s="4"/>
      <c r="F89" s="4"/>
      <c r="G89" s="4"/>
      <c r="H89" s="34"/>
      <c r="I89" s="4"/>
      <c r="J89" s="4"/>
      <c r="K89" s="3"/>
      <c r="L89" s="54" t="s">
        <v>175</v>
      </c>
      <c r="M89" s="58" t="s">
        <v>130</v>
      </c>
      <c r="N89" s="145"/>
      <c r="O89" s="145"/>
      <c r="Q89" s="115">
        <f>SUM(P90:P93)</f>
        <v>162124.14000000001</v>
      </c>
      <c r="R89" s="116">
        <f>+R47-Q89</f>
        <v>-162124.14000000001</v>
      </c>
      <c r="S89" s="4"/>
      <c r="T89" s="5"/>
      <c r="U89" s="5"/>
      <c r="V89" s="5"/>
      <c r="W89" s="146"/>
      <c r="X89" s="52"/>
    </row>
    <row r="90" spans="3:24" x14ac:dyDescent="0.2">
      <c r="C90" s="4"/>
      <c r="D90" s="144"/>
      <c r="E90" s="4"/>
      <c r="F90" s="4"/>
      <c r="G90" s="4"/>
      <c r="H90" s="34"/>
      <c r="I90" s="4"/>
      <c r="J90" s="4"/>
      <c r="K90" s="3"/>
      <c r="L90" s="52" t="s">
        <v>176</v>
      </c>
      <c r="M90" s="99" t="s">
        <v>133</v>
      </c>
      <c r="N90" s="100">
        <v>5555.51</v>
      </c>
      <c r="O90" s="100"/>
      <c r="P90" s="55">
        <f>-O90+N90</f>
        <v>5555.51</v>
      </c>
      <c r="S90" s="4"/>
      <c r="T90" s="5"/>
      <c r="U90" s="5"/>
      <c r="V90" s="5"/>
      <c r="W90" s="146"/>
      <c r="X90" s="52"/>
    </row>
    <row r="91" spans="3:24" x14ac:dyDescent="0.2">
      <c r="C91" s="4"/>
      <c r="D91" s="144"/>
      <c r="E91" s="4"/>
      <c r="F91" s="4"/>
      <c r="G91" s="4"/>
      <c r="H91" s="34"/>
      <c r="I91" s="4"/>
      <c r="J91" s="4"/>
      <c r="K91" s="3"/>
      <c r="L91" s="52" t="s">
        <v>177</v>
      </c>
      <c r="M91" s="99" t="s">
        <v>68</v>
      </c>
      <c r="N91" s="100">
        <v>156568.63</v>
      </c>
      <c r="O91" s="100"/>
      <c r="P91" s="103">
        <f>-O91+N91</f>
        <v>156568.63</v>
      </c>
      <c r="S91" s="4"/>
      <c r="T91" s="5"/>
      <c r="U91" s="5"/>
      <c r="V91" s="5"/>
      <c r="W91" s="93"/>
      <c r="X91" s="52"/>
    </row>
    <row r="92" spans="3:24" x14ac:dyDescent="0.2">
      <c r="C92" s="4"/>
      <c r="D92" s="144"/>
      <c r="E92" s="4"/>
      <c r="F92" s="4"/>
      <c r="G92" s="4"/>
      <c r="H92" s="34"/>
      <c r="I92" s="4"/>
      <c r="J92" s="4"/>
      <c r="K92" s="3"/>
      <c r="L92" s="52" t="s">
        <v>178</v>
      </c>
      <c r="M92" s="99" t="s">
        <v>136</v>
      </c>
      <c r="N92" s="100"/>
      <c r="O92" s="100"/>
      <c r="P92" s="60">
        <f>-O92+N92</f>
        <v>0</v>
      </c>
      <c r="S92" s="4"/>
      <c r="T92" s="5"/>
      <c r="U92" s="5"/>
      <c r="V92" s="5"/>
      <c r="W92" s="93"/>
      <c r="X92" s="52"/>
    </row>
    <row r="93" spans="3:24" x14ac:dyDescent="0.2">
      <c r="C93" s="4"/>
      <c r="D93" s="144"/>
      <c r="E93" s="4"/>
      <c r="F93" s="4"/>
      <c r="G93" s="4"/>
      <c r="H93" s="34"/>
      <c r="I93" s="4"/>
      <c r="J93" s="4"/>
      <c r="K93" s="3"/>
      <c r="L93" s="52" t="s">
        <v>137</v>
      </c>
      <c r="M93" s="99" t="s">
        <v>138</v>
      </c>
      <c r="N93" s="32"/>
      <c r="O93" s="32"/>
      <c r="P93" s="55">
        <f>-O93</f>
        <v>0</v>
      </c>
      <c r="S93" s="4"/>
      <c r="T93" s="5"/>
      <c r="U93" s="5"/>
      <c r="V93" s="5"/>
      <c r="W93" s="93"/>
      <c r="X93" s="52"/>
    </row>
    <row r="94" spans="3:24" x14ac:dyDescent="0.2">
      <c r="C94" s="4"/>
      <c r="D94" s="144"/>
      <c r="E94" s="4"/>
      <c r="F94" s="4"/>
      <c r="G94" s="4"/>
      <c r="H94" s="34"/>
      <c r="I94" s="4"/>
      <c r="J94" s="4"/>
      <c r="K94" s="3"/>
      <c r="L94" s="54" t="s">
        <v>179</v>
      </c>
      <c r="M94" s="58" t="s">
        <v>140</v>
      </c>
      <c r="N94" s="140"/>
      <c r="O94" s="140"/>
      <c r="Q94" s="115">
        <f>SUM(P95:P97)</f>
        <v>136481.04999999999</v>
      </c>
      <c r="R94" s="56">
        <f>+R50-Q94</f>
        <v>-136481.04999999999</v>
      </c>
      <c r="S94" s="4"/>
      <c r="T94" s="5"/>
      <c r="U94" s="5"/>
      <c r="V94" s="5"/>
      <c r="W94" s="93"/>
      <c r="X94" s="52"/>
    </row>
    <row r="95" spans="3:24" x14ac:dyDescent="0.2">
      <c r="C95" s="4"/>
      <c r="D95" s="144"/>
      <c r="E95" s="4"/>
      <c r="F95" s="4"/>
      <c r="G95" s="4"/>
      <c r="H95" s="34"/>
      <c r="I95" s="4"/>
      <c r="J95" s="4"/>
      <c r="K95" s="3"/>
      <c r="L95" s="52" t="s">
        <v>180</v>
      </c>
      <c r="M95" s="99" t="s">
        <v>34</v>
      </c>
      <c r="N95" s="100">
        <v>19666.55</v>
      </c>
      <c r="O95" s="100"/>
      <c r="P95" s="55">
        <f>-O95+N95</f>
        <v>19666.55</v>
      </c>
      <c r="S95" s="4"/>
      <c r="T95" s="5"/>
      <c r="U95" s="5"/>
      <c r="V95" s="5"/>
      <c r="W95" s="93"/>
      <c r="X95" s="52"/>
    </row>
    <row r="96" spans="3:24" x14ac:dyDescent="0.2">
      <c r="C96" s="4"/>
      <c r="D96" s="144"/>
      <c r="E96" s="4"/>
      <c r="F96" s="4"/>
      <c r="G96" s="4"/>
      <c r="H96" s="34"/>
      <c r="I96" s="4"/>
      <c r="J96" s="4"/>
      <c r="K96" s="3"/>
      <c r="L96" s="52" t="s">
        <v>181</v>
      </c>
      <c r="M96" s="99" t="s">
        <v>73</v>
      </c>
      <c r="N96" s="100">
        <v>124260.89</v>
      </c>
      <c r="O96" s="100">
        <v>8246.39</v>
      </c>
      <c r="P96" s="103">
        <f>-O96+N96</f>
        <v>116014.5</v>
      </c>
      <c r="S96" s="4"/>
      <c r="T96" s="5"/>
      <c r="U96" s="5"/>
      <c r="V96" s="5"/>
      <c r="W96" s="93"/>
      <c r="X96" s="52"/>
    </row>
    <row r="97" spans="3:23" x14ac:dyDescent="0.2">
      <c r="C97" s="4"/>
      <c r="D97" s="144"/>
      <c r="E97" s="4"/>
      <c r="F97" s="4"/>
      <c r="G97" s="4"/>
      <c r="H97" s="34"/>
      <c r="I97" s="4"/>
      <c r="J97" s="4"/>
      <c r="K97" s="3"/>
      <c r="L97" s="52" t="s">
        <v>182</v>
      </c>
      <c r="M97" s="99" t="s">
        <v>47</v>
      </c>
      <c r="N97" s="100">
        <v>1600</v>
      </c>
      <c r="O97" s="100">
        <v>800</v>
      </c>
      <c r="P97" s="60">
        <f>-O97+N97</f>
        <v>800</v>
      </c>
      <c r="S97" s="4"/>
      <c r="T97" s="5"/>
      <c r="U97" s="5"/>
      <c r="V97" s="5"/>
      <c r="W97" s="5"/>
    </row>
    <row r="98" spans="3:23" x14ac:dyDescent="0.2">
      <c r="C98" s="4"/>
      <c r="D98" s="144"/>
      <c r="E98" s="4"/>
      <c r="F98" s="4"/>
      <c r="G98" s="4"/>
      <c r="H98" s="34"/>
      <c r="I98" s="4"/>
      <c r="J98" s="4"/>
      <c r="K98" s="3"/>
      <c r="L98" s="52"/>
      <c r="M98" s="99"/>
      <c r="N98" s="104"/>
      <c r="O98" s="104"/>
      <c r="P98" s="148"/>
      <c r="S98" s="4"/>
      <c r="T98" s="5"/>
      <c r="U98" s="5"/>
      <c r="V98" s="5"/>
      <c r="W98" s="5"/>
    </row>
    <row r="99" spans="3:23" x14ac:dyDescent="0.2">
      <c r="C99" s="4"/>
      <c r="D99" s="144"/>
      <c r="E99" s="4"/>
      <c r="F99" s="4"/>
      <c r="G99" s="4"/>
      <c r="H99" s="34"/>
      <c r="I99" s="4"/>
      <c r="J99" s="4"/>
      <c r="K99" s="3"/>
      <c r="L99" s="54" t="s">
        <v>183</v>
      </c>
      <c r="M99" s="58" t="s">
        <v>148</v>
      </c>
      <c r="N99" s="145"/>
      <c r="O99" s="145"/>
      <c r="Q99" s="115">
        <f>SUM(P100)</f>
        <v>36583.08</v>
      </c>
      <c r="S99" s="4"/>
      <c r="T99" s="5"/>
      <c r="U99" s="5"/>
      <c r="V99" s="5"/>
      <c r="W99" s="5"/>
    </row>
    <row r="100" spans="3:23" x14ac:dyDescent="0.2">
      <c r="C100" s="4"/>
      <c r="D100" s="144"/>
      <c r="E100" s="4"/>
      <c r="F100" s="4"/>
      <c r="G100" s="4"/>
      <c r="H100" s="34"/>
      <c r="I100" s="4"/>
      <c r="J100" s="4"/>
      <c r="K100" s="3"/>
      <c r="L100" s="52" t="s">
        <v>184</v>
      </c>
      <c r="M100" s="99" t="s">
        <v>39</v>
      </c>
      <c r="N100" s="104">
        <v>36583.08</v>
      </c>
      <c r="O100" s="100"/>
      <c r="P100" s="55">
        <f>-O100+N100</f>
        <v>36583.08</v>
      </c>
      <c r="S100" s="4"/>
      <c r="T100" s="5"/>
      <c r="U100" s="5"/>
      <c r="V100" s="5"/>
      <c r="W100" s="5"/>
    </row>
    <row r="101" spans="3:23" x14ac:dyDescent="0.2">
      <c r="C101" s="4"/>
      <c r="D101" s="144"/>
      <c r="E101" s="4"/>
      <c r="F101" s="4"/>
      <c r="G101" s="4"/>
      <c r="H101" s="34"/>
      <c r="I101" s="4"/>
      <c r="J101" s="4"/>
      <c r="K101" s="3"/>
      <c r="L101" s="52" t="s">
        <v>185</v>
      </c>
      <c r="M101" s="99" t="s">
        <v>76</v>
      </c>
      <c r="N101" s="104">
        <f>25313.67+1000</f>
        <v>26313.67</v>
      </c>
      <c r="O101" s="104"/>
      <c r="P101" s="103">
        <f>-O101+N101</f>
        <v>26313.67</v>
      </c>
      <c r="S101" s="4"/>
      <c r="T101" s="5"/>
      <c r="U101" s="5"/>
      <c r="V101" s="5"/>
      <c r="W101" s="5"/>
    </row>
    <row r="102" spans="3:23" x14ac:dyDescent="0.2">
      <c r="C102" s="4"/>
      <c r="D102" s="144"/>
      <c r="E102" s="4"/>
      <c r="F102" s="4"/>
      <c r="G102" s="4"/>
      <c r="H102" s="34"/>
      <c r="I102" s="4"/>
      <c r="J102" s="4"/>
      <c r="K102" s="3"/>
      <c r="L102" s="52" t="s">
        <v>201</v>
      </c>
      <c r="M102" s="99"/>
      <c r="N102" s="104"/>
      <c r="O102" s="104"/>
      <c r="P102" s="128">
        <f>+N102</f>
        <v>0</v>
      </c>
      <c r="S102" s="4"/>
      <c r="T102" s="5"/>
      <c r="U102" s="4"/>
      <c r="V102" s="4"/>
      <c r="W102" s="4"/>
    </row>
    <row r="103" spans="3:23" x14ac:dyDescent="0.2">
      <c r="C103" s="4"/>
      <c r="D103" s="144"/>
      <c r="E103" s="4"/>
      <c r="F103" s="4"/>
      <c r="G103" s="4"/>
      <c r="H103" s="34"/>
      <c r="I103" s="4"/>
      <c r="J103" s="4"/>
      <c r="K103" s="3"/>
      <c r="L103" s="54" t="s">
        <v>186</v>
      </c>
      <c r="M103" s="58" t="s">
        <v>152</v>
      </c>
      <c r="N103" s="145"/>
      <c r="O103" s="145"/>
      <c r="P103" s="148"/>
      <c r="Q103" s="115">
        <f>SUM(P104:P106)</f>
        <v>0</v>
      </c>
      <c r="S103" s="4"/>
      <c r="T103" s="5"/>
      <c r="U103" s="5"/>
      <c r="V103" s="5"/>
      <c r="W103" s="5"/>
    </row>
    <row r="104" spans="3:23" x14ac:dyDescent="0.2">
      <c r="C104" s="4"/>
      <c r="D104" s="144"/>
      <c r="E104" s="4"/>
      <c r="F104" s="4"/>
      <c r="G104" s="4"/>
      <c r="H104" s="34"/>
      <c r="I104" s="4"/>
      <c r="J104" s="4"/>
      <c r="K104" s="3"/>
      <c r="L104" s="52" t="s">
        <v>187</v>
      </c>
      <c r="M104" s="99" t="s">
        <v>188</v>
      </c>
      <c r="N104" s="111"/>
      <c r="O104" s="111"/>
      <c r="P104" s="55">
        <f>-O104+N104</f>
        <v>0</v>
      </c>
      <c r="S104" s="4"/>
      <c r="T104" s="5"/>
      <c r="U104" s="4"/>
      <c r="V104" s="4"/>
      <c r="W104" s="4"/>
    </row>
    <row r="105" spans="3:23" x14ac:dyDescent="0.2">
      <c r="C105" s="4"/>
      <c r="D105" s="144"/>
      <c r="E105" s="4"/>
      <c r="F105" s="4"/>
      <c r="G105" s="4"/>
      <c r="H105" s="34"/>
      <c r="I105" s="4"/>
      <c r="J105" s="4"/>
      <c r="K105" s="3"/>
      <c r="L105" s="4" t="s">
        <v>189</v>
      </c>
      <c r="M105" s="4" t="s">
        <v>190</v>
      </c>
      <c r="N105" s="111"/>
      <c r="O105" s="104"/>
      <c r="P105" s="127">
        <f>-O105+N105</f>
        <v>0</v>
      </c>
      <c r="S105" s="4"/>
      <c r="T105" s="5"/>
      <c r="U105" s="4"/>
      <c r="V105" s="4"/>
      <c r="W105" s="4"/>
    </row>
    <row r="106" spans="3:23" x14ac:dyDescent="0.2">
      <c r="C106" s="4"/>
      <c r="D106" s="144"/>
      <c r="E106" s="4"/>
      <c r="F106" s="4"/>
      <c r="G106" s="4"/>
      <c r="H106" s="34"/>
      <c r="I106" s="4"/>
      <c r="J106" s="4"/>
      <c r="K106" s="3"/>
      <c r="L106" s="4" t="s">
        <v>191</v>
      </c>
      <c r="M106" s="4" t="s">
        <v>192</v>
      </c>
      <c r="N106" s="111"/>
      <c r="O106" s="104"/>
      <c r="P106" s="128">
        <f>-O106+N106</f>
        <v>0</v>
      </c>
      <c r="S106" s="4"/>
      <c r="T106" s="5"/>
      <c r="U106" s="4"/>
      <c r="V106" s="4"/>
      <c r="W106" s="4"/>
    </row>
    <row r="107" spans="3:23" x14ac:dyDescent="0.2">
      <c r="C107" s="4"/>
      <c r="D107" s="144"/>
      <c r="E107" s="4"/>
      <c r="F107" s="4"/>
      <c r="G107" s="4"/>
      <c r="H107" s="34"/>
      <c r="I107" s="4"/>
      <c r="J107" s="4"/>
      <c r="K107" s="3"/>
      <c r="L107" s="52"/>
      <c r="M107" s="99"/>
      <c r="N107" s="104"/>
      <c r="O107" s="104"/>
      <c r="P107" s="148"/>
      <c r="S107" s="4"/>
      <c r="T107" s="5"/>
      <c r="U107" s="4"/>
      <c r="V107" s="4"/>
      <c r="W107" s="4"/>
    </row>
    <row r="108" spans="3:23" x14ac:dyDescent="0.2">
      <c r="C108" s="4"/>
      <c r="D108" s="144"/>
      <c r="E108" s="4"/>
      <c r="F108" s="4"/>
      <c r="G108" s="4"/>
      <c r="H108" s="34"/>
      <c r="I108" s="4"/>
      <c r="J108" s="4"/>
      <c r="K108" s="3"/>
      <c r="L108" s="52"/>
      <c r="M108" s="99"/>
      <c r="N108" s="104"/>
      <c r="O108" s="104"/>
      <c r="P108" s="148"/>
      <c r="S108" s="4"/>
      <c r="T108" s="5"/>
      <c r="U108" s="4"/>
      <c r="V108" s="4"/>
      <c r="W108" s="4"/>
    </row>
    <row r="109" spans="3:23" x14ac:dyDescent="0.2">
      <c r="C109" s="4"/>
      <c r="D109" s="144"/>
      <c r="E109" s="4"/>
      <c r="F109" s="4"/>
      <c r="G109" s="4"/>
      <c r="H109" s="34"/>
      <c r="I109" s="4"/>
      <c r="J109" s="4"/>
      <c r="K109" s="3"/>
      <c r="L109" s="54" t="s">
        <v>193</v>
      </c>
      <c r="M109" s="58" t="s">
        <v>194</v>
      </c>
      <c r="N109" s="145"/>
      <c r="O109" s="145"/>
      <c r="Q109" s="115">
        <f>SUM(P110)</f>
        <v>40516.51</v>
      </c>
      <c r="S109" s="4"/>
      <c r="T109" s="5"/>
      <c r="U109" s="4"/>
      <c r="V109" s="4"/>
      <c r="W109" s="4"/>
    </row>
    <row r="110" spans="3:23" x14ac:dyDescent="0.2">
      <c r="C110" s="4"/>
      <c r="D110" s="144"/>
      <c r="E110" s="4"/>
      <c r="F110" s="4"/>
      <c r="G110" s="4"/>
      <c r="H110" s="34"/>
      <c r="I110" s="4"/>
      <c r="J110" s="4"/>
      <c r="K110" s="3"/>
      <c r="L110" s="52" t="s">
        <v>195</v>
      </c>
      <c r="M110" s="99" t="s">
        <v>196</v>
      </c>
      <c r="N110" s="100">
        <v>40516.51</v>
      </c>
      <c r="O110" s="111"/>
      <c r="P110" s="55">
        <f>-O110+N110</f>
        <v>40516.51</v>
      </c>
      <c r="S110" s="4"/>
      <c r="T110" s="5"/>
      <c r="U110" s="4"/>
      <c r="V110" s="4"/>
      <c r="W110" s="4"/>
    </row>
    <row r="111" spans="3:23" x14ac:dyDescent="0.2">
      <c r="C111" s="4"/>
      <c r="D111" s="144"/>
      <c r="E111" s="4"/>
      <c r="F111" s="4"/>
      <c r="G111" s="4"/>
      <c r="H111" s="34"/>
      <c r="I111" s="4"/>
      <c r="J111" s="4"/>
      <c r="K111" s="3"/>
      <c r="L111" s="52"/>
      <c r="M111" s="99"/>
      <c r="N111" s="104"/>
      <c r="O111" s="104"/>
      <c r="P111" s="61"/>
      <c r="Q111" s="125"/>
      <c r="S111" s="4"/>
      <c r="T111" s="5"/>
      <c r="U111" s="4"/>
      <c r="V111" s="4"/>
      <c r="W111" s="4"/>
    </row>
    <row r="112" spans="3:23" x14ac:dyDescent="0.2">
      <c r="C112" s="4"/>
      <c r="D112" s="144"/>
      <c r="E112" s="4"/>
      <c r="F112" s="4"/>
      <c r="G112" s="4"/>
      <c r="H112" s="34"/>
      <c r="I112" s="4"/>
      <c r="J112" s="4"/>
      <c r="K112" s="3"/>
      <c r="L112" s="54" t="s">
        <v>128</v>
      </c>
      <c r="M112" s="4" t="s">
        <v>197</v>
      </c>
      <c r="N112" s="100">
        <v>1506130.37</v>
      </c>
      <c r="O112" s="100">
        <v>1297638.8500000001</v>
      </c>
      <c r="P112" s="129">
        <f>+N112+N113-O112-O113</f>
        <v>216800.12000000002</v>
      </c>
      <c r="Q112" s="125"/>
      <c r="S112" s="4"/>
      <c r="T112" s="5"/>
      <c r="U112" s="4"/>
      <c r="V112" s="4"/>
      <c r="W112" s="4"/>
    </row>
    <row r="113" spans="2:20" x14ac:dyDescent="0.2">
      <c r="B113" s="4"/>
      <c r="C113" s="4"/>
      <c r="D113" s="144"/>
      <c r="E113" s="4"/>
      <c r="F113" s="4"/>
      <c r="G113" s="4"/>
      <c r="H113" s="34"/>
      <c r="I113" s="4"/>
      <c r="J113" s="4"/>
      <c r="K113" s="3"/>
      <c r="L113" s="54" t="s">
        <v>131</v>
      </c>
      <c r="M113" s="4" t="s">
        <v>198</v>
      </c>
      <c r="N113" s="100">
        <v>157107.26</v>
      </c>
      <c r="O113" s="100">
        <v>148798.66</v>
      </c>
      <c r="P113" s="129"/>
      <c r="Q113" s="125"/>
      <c r="S113" s="4"/>
      <c r="T113" s="5"/>
    </row>
    <row r="114" spans="2:20" x14ac:dyDescent="0.2">
      <c r="B114" s="4"/>
      <c r="C114" s="4"/>
      <c r="D114" s="4"/>
      <c r="E114" s="4"/>
      <c r="F114" s="4"/>
      <c r="G114" s="4"/>
      <c r="H114" s="34"/>
      <c r="I114" s="4"/>
      <c r="J114" s="4"/>
      <c r="K114" s="3"/>
      <c r="L114" s="52"/>
      <c r="M114" s="99"/>
      <c r="N114" s="32"/>
      <c r="O114" s="32"/>
      <c r="P114" s="61"/>
      <c r="Q114" s="132"/>
      <c r="S114" s="4"/>
      <c r="T114" s="5"/>
    </row>
    <row r="115" spans="2:20" x14ac:dyDescent="0.2">
      <c r="B115" s="4"/>
      <c r="C115" s="4"/>
      <c r="D115" s="4"/>
      <c r="E115" s="4"/>
      <c r="F115" s="4"/>
      <c r="G115" s="4"/>
      <c r="H115" s="34"/>
      <c r="I115" s="4"/>
      <c r="J115" s="4"/>
      <c r="K115" s="3"/>
      <c r="L115" s="52"/>
      <c r="M115" s="4" t="s">
        <v>161</v>
      </c>
      <c r="N115" s="149">
        <f>SUM(N77:N113)</f>
        <v>3251501.71</v>
      </c>
      <c r="O115" s="149">
        <f>SUM(O77:O113)</f>
        <v>1574810.57</v>
      </c>
      <c r="P115" s="131">
        <f>+O115-N115+P112</f>
        <v>-1459891.0199999998</v>
      </c>
      <c r="Q115" s="61"/>
      <c r="S115" s="4"/>
      <c r="T115" s="5"/>
    </row>
    <row r="116" spans="2:20" x14ac:dyDescent="0.2">
      <c r="B116" s="4"/>
      <c r="C116" s="4"/>
      <c r="D116" s="4"/>
      <c r="E116" s="4"/>
      <c r="F116" s="4"/>
      <c r="G116" s="4"/>
      <c r="H116" s="34"/>
      <c r="I116" s="4"/>
      <c r="J116" s="4"/>
      <c r="K116" s="3"/>
      <c r="L116" s="52"/>
      <c r="M116" s="4"/>
      <c r="N116" s="4"/>
      <c r="O116" s="4"/>
      <c r="P116" s="56">
        <f>+P115+G29</f>
        <v>0</v>
      </c>
      <c r="Q116" s="132"/>
      <c r="S116" s="4"/>
      <c r="T116" s="5"/>
    </row>
    <row r="117" spans="2:20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52"/>
      <c r="M117" s="4"/>
      <c r="N117" s="57"/>
      <c r="O117" s="4"/>
      <c r="R117" s="4"/>
      <c r="S117" s="4"/>
      <c r="T117" s="5"/>
    </row>
    <row r="118" spans="2:20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4"/>
      <c r="M118" s="4"/>
      <c r="N118" s="57"/>
      <c r="O118" s="57"/>
      <c r="R118" s="4"/>
      <c r="S118" s="4"/>
      <c r="T118" s="5"/>
    </row>
    <row r="119" spans="2:20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4"/>
      <c r="M119" s="4"/>
      <c r="N119" s="5"/>
      <c r="O119" s="5"/>
      <c r="R119" s="4"/>
      <c r="S119" s="4"/>
      <c r="T119" s="5"/>
    </row>
    <row r="120" spans="2:20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4"/>
      <c r="M120" s="4"/>
      <c r="N120" s="32"/>
      <c r="O120" s="32"/>
      <c r="R120" s="4"/>
      <c r="S120" s="4"/>
      <c r="T120" s="5"/>
    </row>
    <row r="121" spans="2:20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4"/>
      <c r="M121" s="4"/>
      <c r="N121" s="4"/>
      <c r="O121" s="57"/>
      <c r="P121" s="56"/>
      <c r="R121" s="4"/>
      <c r="S121" s="4"/>
      <c r="T121" s="5"/>
    </row>
    <row r="122" spans="2:20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4"/>
      <c r="M122" s="4"/>
      <c r="N122" s="4"/>
      <c r="O122" s="4"/>
      <c r="R122" s="4"/>
      <c r="S122" s="4"/>
      <c r="T122" s="5"/>
    </row>
    <row r="123" spans="2:20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4"/>
      <c r="M123" s="4"/>
      <c r="N123" s="5"/>
      <c r="O123" s="5"/>
      <c r="R123" s="4"/>
      <c r="S123" s="4"/>
      <c r="T123" s="5"/>
    </row>
    <row r="124" spans="2:20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4"/>
      <c r="M124" s="4"/>
      <c r="N124" s="5"/>
      <c r="O124" s="5"/>
      <c r="R124" s="4"/>
      <c r="S124" s="4"/>
      <c r="T124" s="5"/>
    </row>
    <row r="125" spans="2:20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4"/>
      <c r="M125" s="4"/>
      <c r="N125" s="4"/>
      <c r="O125" s="4"/>
      <c r="P125" s="4"/>
      <c r="Q125" s="4"/>
      <c r="R125" s="4"/>
      <c r="S125" s="4"/>
      <c r="T125" s="5"/>
    </row>
    <row r="126" spans="2:20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4"/>
      <c r="M126" s="4"/>
      <c r="N126" s="5"/>
      <c r="O126" s="4"/>
      <c r="P126" s="4"/>
      <c r="Q126" s="4"/>
      <c r="R126" s="4"/>
      <c r="S126" s="4"/>
      <c r="T126" s="5"/>
    </row>
    <row r="127" spans="2:20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4"/>
      <c r="M127" s="4"/>
      <c r="N127" s="4"/>
      <c r="O127" s="4"/>
      <c r="P127" s="4"/>
      <c r="Q127" s="4"/>
      <c r="R127" s="4"/>
      <c r="S127" s="4"/>
      <c r="T127" s="5"/>
    </row>
    <row r="128" spans="2:20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4"/>
      <c r="M128" s="4"/>
      <c r="N128" s="4"/>
      <c r="O128" s="4"/>
      <c r="P128" s="4"/>
      <c r="Q128" s="4"/>
      <c r="R128" s="4"/>
      <c r="S128" s="4"/>
      <c r="T128" s="5"/>
    </row>
    <row r="129" spans="12:20" x14ac:dyDescent="0.2">
      <c r="L129" s="4"/>
      <c r="M129" s="4"/>
      <c r="N129" s="4"/>
      <c r="O129" s="4"/>
      <c r="P129" s="4"/>
      <c r="Q129" s="4"/>
      <c r="R129" s="4"/>
      <c r="S129" s="4"/>
      <c r="T129" s="5"/>
    </row>
    <row r="130" spans="12:20" x14ac:dyDescent="0.2">
      <c r="T130" s="5"/>
    </row>
    <row r="131" spans="12:20" x14ac:dyDescent="0.2">
      <c r="T131" s="5"/>
    </row>
    <row r="132" spans="12:20" x14ac:dyDescent="0.2">
      <c r="T132" s="5"/>
    </row>
    <row r="133" spans="12:20" x14ac:dyDescent="0.2">
      <c r="T133" s="5"/>
    </row>
    <row r="134" spans="12:20" x14ac:dyDescent="0.2">
      <c r="T134" s="5"/>
    </row>
    <row r="135" spans="12:20" x14ac:dyDescent="0.2">
      <c r="T135" s="5"/>
    </row>
    <row r="136" spans="12:20" x14ac:dyDescent="0.2">
      <c r="T136" s="5"/>
    </row>
    <row r="137" spans="12:20" x14ac:dyDescent="0.2">
      <c r="T137" s="5"/>
    </row>
    <row r="138" spans="12:20" x14ac:dyDescent="0.2">
      <c r="T138" s="5"/>
    </row>
    <row r="139" spans="12:20" x14ac:dyDescent="0.2">
      <c r="T139" s="5"/>
    </row>
    <row r="140" spans="12:20" x14ac:dyDescent="0.2">
      <c r="T140" s="5"/>
    </row>
    <row r="141" spans="12:20" x14ac:dyDescent="0.2">
      <c r="T141" s="5"/>
    </row>
    <row r="142" spans="12:20" x14ac:dyDescent="0.2">
      <c r="T142" s="5"/>
    </row>
    <row r="143" spans="12:20" x14ac:dyDescent="0.2">
      <c r="T143" s="5"/>
    </row>
    <row r="144" spans="12:20" x14ac:dyDescent="0.2">
      <c r="T144" s="5"/>
    </row>
    <row r="145" spans="20:20" x14ac:dyDescent="0.2">
      <c r="T145" s="5"/>
    </row>
    <row r="146" spans="20:20" x14ac:dyDescent="0.2">
      <c r="T146" s="5"/>
    </row>
    <row r="147" spans="20:20" x14ac:dyDescent="0.2">
      <c r="T147" s="5"/>
    </row>
    <row r="148" spans="20:20" x14ac:dyDescent="0.2">
      <c r="T148" s="5"/>
    </row>
    <row r="149" spans="20:20" x14ac:dyDescent="0.2">
      <c r="T149" s="5"/>
    </row>
    <row r="150" spans="20:20" x14ac:dyDescent="0.2">
      <c r="T150" s="5"/>
    </row>
    <row r="151" spans="20:20" x14ac:dyDescent="0.2">
      <c r="T151" s="5"/>
    </row>
    <row r="152" spans="20:20" x14ac:dyDescent="0.2">
      <c r="T152" s="5"/>
    </row>
    <row r="153" spans="20:20" x14ac:dyDescent="0.2">
      <c r="T153" s="5"/>
    </row>
    <row r="154" spans="20:20" x14ac:dyDescent="0.2">
      <c r="T154" s="5"/>
    </row>
    <row r="155" spans="20:20" x14ac:dyDescent="0.2">
      <c r="T155" s="5"/>
    </row>
    <row r="156" spans="20:20" x14ac:dyDescent="0.2">
      <c r="T156" s="5"/>
    </row>
    <row r="157" spans="20:20" x14ac:dyDescent="0.2">
      <c r="T157" s="5"/>
    </row>
    <row r="158" spans="20:20" x14ac:dyDescent="0.2">
      <c r="T158" s="5"/>
    </row>
    <row r="159" spans="20:20" x14ac:dyDescent="0.2">
      <c r="T159" s="5"/>
    </row>
    <row r="160" spans="20:20" x14ac:dyDescent="0.2">
      <c r="T160" s="5"/>
    </row>
    <row r="161" spans="20:20" x14ac:dyDescent="0.2">
      <c r="T161" s="5"/>
    </row>
    <row r="162" spans="20:20" x14ac:dyDescent="0.2">
      <c r="T162" s="5"/>
    </row>
    <row r="163" spans="20:20" x14ac:dyDescent="0.2">
      <c r="T163" s="5"/>
    </row>
    <row r="164" spans="20:20" x14ac:dyDescent="0.2">
      <c r="T164" s="5"/>
    </row>
    <row r="165" spans="20:20" x14ac:dyDescent="0.2">
      <c r="T165" s="5"/>
    </row>
    <row r="166" spans="20:20" x14ac:dyDescent="0.2">
      <c r="T166" s="5"/>
    </row>
    <row r="167" spans="20:20" x14ac:dyDescent="0.2">
      <c r="T167" s="5"/>
    </row>
    <row r="168" spans="20:20" x14ac:dyDescent="0.2">
      <c r="T168" s="5"/>
    </row>
    <row r="169" spans="20:20" x14ac:dyDescent="0.2">
      <c r="T169" s="5"/>
    </row>
    <row r="170" spans="20:20" x14ac:dyDescent="0.2">
      <c r="T170" s="5"/>
    </row>
    <row r="171" spans="20:20" x14ac:dyDescent="0.2">
      <c r="T171" s="5"/>
    </row>
    <row r="172" spans="20:20" x14ac:dyDescent="0.2">
      <c r="T172" s="5"/>
    </row>
    <row r="173" spans="20:20" x14ac:dyDescent="0.2">
      <c r="T173" s="5"/>
    </row>
    <row r="174" spans="20:20" x14ac:dyDescent="0.2">
      <c r="T174" s="5"/>
    </row>
    <row r="175" spans="20:20" x14ac:dyDescent="0.2">
      <c r="T175" s="5"/>
    </row>
    <row r="176" spans="20:20" x14ac:dyDescent="0.2">
      <c r="T176" s="5"/>
    </row>
    <row r="177" spans="20:20" x14ac:dyDescent="0.2">
      <c r="T177" s="5"/>
    </row>
    <row r="178" spans="20:20" x14ac:dyDescent="0.2">
      <c r="T178" s="5"/>
    </row>
    <row r="179" spans="20:20" x14ac:dyDescent="0.2">
      <c r="T179" s="5"/>
    </row>
    <row r="180" spans="20:20" x14ac:dyDescent="0.2">
      <c r="T180" s="5"/>
    </row>
    <row r="181" spans="20:20" x14ac:dyDescent="0.2">
      <c r="T181" s="5"/>
    </row>
    <row r="182" spans="20:20" x14ac:dyDescent="0.2">
      <c r="T182" s="5"/>
    </row>
    <row r="183" spans="20:20" x14ac:dyDescent="0.2">
      <c r="T183" s="5"/>
    </row>
    <row r="184" spans="20:20" x14ac:dyDescent="0.2">
      <c r="T184" s="5"/>
    </row>
    <row r="185" spans="20:20" x14ac:dyDescent="0.2">
      <c r="T185" s="5"/>
    </row>
    <row r="186" spans="20:20" x14ac:dyDescent="0.2">
      <c r="T186" s="5"/>
    </row>
    <row r="187" spans="20:20" x14ac:dyDescent="0.2">
      <c r="T187" s="5"/>
    </row>
    <row r="188" spans="20:20" x14ac:dyDescent="0.2">
      <c r="T188" s="5"/>
    </row>
    <row r="189" spans="20:20" x14ac:dyDescent="0.2">
      <c r="T189" s="5"/>
    </row>
    <row r="190" spans="20:20" x14ac:dyDescent="0.2">
      <c r="T190" s="5"/>
    </row>
    <row r="191" spans="20:20" x14ac:dyDescent="0.2">
      <c r="T191" s="5"/>
    </row>
    <row r="192" spans="20:20" x14ac:dyDescent="0.2">
      <c r="T192" s="5"/>
    </row>
    <row r="193" spans="20:20" x14ac:dyDescent="0.2">
      <c r="T193" s="5"/>
    </row>
    <row r="194" spans="20:20" x14ac:dyDescent="0.2">
      <c r="T194" s="5"/>
    </row>
    <row r="195" spans="20:20" x14ac:dyDescent="0.2">
      <c r="T195" s="5"/>
    </row>
    <row r="196" spans="20:20" x14ac:dyDescent="0.2">
      <c r="T196" s="5"/>
    </row>
    <row r="197" spans="20:20" x14ac:dyDescent="0.2">
      <c r="T197" s="5"/>
    </row>
    <row r="198" spans="20:20" x14ac:dyDescent="0.2">
      <c r="T198" s="5"/>
    </row>
    <row r="199" spans="20:20" x14ac:dyDescent="0.2">
      <c r="T199" s="5"/>
    </row>
    <row r="200" spans="20:20" x14ac:dyDescent="0.2">
      <c r="T200" s="5"/>
    </row>
    <row r="201" spans="20:20" x14ac:dyDescent="0.2">
      <c r="T201" s="5"/>
    </row>
    <row r="202" spans="20:20" x14ac:dyDescent="0.2">
      <c r="T202" s="5"/>
    </row>
    <row r="203" spans="20:20" x14ac:dyDescent="0.2">
      <c r="T203" s="5"/>
    </row>
    <row r="204" spans="20:20" x14ac:dyDescent="0.2">
      <c r="T204" s="5"/>
    </row>
    <row r="205" spans="20:20" x14ac:dyDescent="0.2">
      <c r="T205" s="5"/>
    </row>
    <row r="206" spans="20:20" x14ac:dyDescent="0.2">
      <c r="T206" s="5"/>
    </row>
    <row r="207" spans="20:20" x14ac:dyDescent="0.2">
      <c r="T207" s="5"/>
    </row>
    <row r="208" spans="20:20" x14ac:dyDescent="0.2">
      <c r="T208" s="5"/>
    </row>
    <row r="209" spans="20:20" x14ac:dyDescent="0.2">
      <c r="T209" s="5"/>
    </row>
    <row r="210" spans="20:20" x14ac:dyDescent="0.2">
      <c r="T210" s="5"/>
    </row>
    <row r="211" spans="20:20" x14ac:dyDescent="0.2">
      <c r="T211" s="5"/>
    </row>
    <row r="212" spans="20:20" x14ac:dyDescent="0.2">
      <c r="T212" s="5"/>
    </row>
    <row r="213" spans="20:20" x14ac:dyDescent="0.2">
      <c r="T213" s="5"/>
    </row>
    <row r="214" spans="20:20" x14ac:dyDescent="0.2">
      <c r="T214" s="5"/>
    </row>
    <row r="215" spans="20:20" x14ac:dyDescent="0.2">
      <c r="T215" s="5"/>
    </row>
    <row r="216" spans="20:20" x14ac:dyDescent="0.2">
      <c r="T216" s="5"/>
    </row>
    <row r="217" spans="20:20" x14ac:dyDescent="0.2">
      <c r="T217" s="5"/>
    </row>
    <row r="218" spans="20:20" x14ac:dyDescent="0.2">
      <c r="T218" s="5"/>
    </row>
    <row r="219" spans="20:20" x14ac:dyDescent="0.2">
      <c r="T219" s="5"/>
    </row>
    <row r="220" spans="20:20" x14ac:dyDescent="0.2">
      <c r="T220" s="5"/>
    </row>
    <row r="221" spans="20:20" x14ac:dyDescent="0.2">
      <c r="T221" s="5"/>
    </row>
    <row r="222" spans="20:20" x14ac:dyDescent="0.2">
      <c r="T222" s="5"/>
    </row>
    <row r="223" spans="20:20" x14ac:dyDescent="0.2">
      <c r="T223" s="5"/>
    </row>
    <row r="224" spans="20:20" x14ac:dyDescent="0.2">
      <c r="T224" s="5"/>
    </row>
    <row r="225" spans="20:20" x14ac:dyDescent="0.2">
      <c r="T225" s="5"/>
    </row>
    <row r="226" spans="20:20" x14ac:dyDescent="0.2">
      <c r="T226" s="5"/>
    </row>
    <row r="227" spans="20:20" x14ac:dyDescent="0.2">
      <c r="T227" s="5"/>
    </row>
    <row r="228" spans="20:20" x14ac:dyDescent="0.2">
      <c r="T228" s="5"/>
    </row>
    <row r="229" spans="20:20" x14ac:dyDescent="0.2">
      <c r="T229" s="5"/>
    </row>
    <row r="230" spans="20:20" x14ac:dyDescent="0.2">
      <c r="T230" s="5"/>
    </row>
    <row r="231" spans="20:20" x14ac:dyDescent="0.2">
      <c r="T231" s="5"/>
    </row>
    <row r="232" spans="20:20" x14ac:dyDescent="0.2">
      <c r="T232" s="5"/>
    </row>
    <row r="233" spans="20:20" x14ac:dyDescent="0.2">
      <c r="T233" s="5"/>
    </row>
    <row r="234" spans="20:20" x14ac:dyDescent="0.2">
      <c r="T234" s="5"/>
    </row>
    <row r="235" spans="20:20" x14ac:dyDescent="0.2">
      <c r="T235" s="5"/>
    </row>
    <row r="236" spans="20:20" x14ac:dyDescent="0.2">
      <c r="T236" s="5"/>
    </row>
    <row r="237" spans="20:20" x14ac:dyDescent="0.2">
      <c r="T237" s="5"/>
    </row>
    <row r="238" spans="20:20" x14ac:dyDescent="0.2">
      <c r="T238" s="5"/>
    </row>
    <row r="239" spans="20:20" x14ac:dyDescent="0.2">
      <c r="T239" s="5"/>
    </row>
    <row r="240" spans="20:20" x14ac:dyDescent="0.2">
      <c r="T240" s="5"/>
    </row>
    <row r="241" spans="20:20" x14ac:dyDescent="0.2">
      <c r="T241" s="5"/>
    </row>
    <row r="242" spans="20:20" x14ac:dyDescent="0.2">
      <c r="T242" s="5"/>
    </row>
    <row r="243" spans="20:20" x14ac:dyDescent="0.2">
      <c r="T243" s="5"/>
    </row>
    <row r="244" spans="20:20" x14ac:dyDescent="0.2">
      <c r="T244" s="5"/>
    </row>
    <row r="245" spans="20:20" x14ac:dyDescent="0.2">
      <c r="T245" s="5"/>
    </row>
    <row r="246" spans="20:20" x14ac:dyDescent="0.2">
      <c r="T246" s="5"/>
    </row>
    <row r="247" spans="20:20" x14ac:dyDescent="0.2">
      <c r="T247" s="5"/>
    </row>
    <row r="248" spans="20:20" x14ac:dyDescent="0.2">
      <c r="T248" s="5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8"/>
  <sheetViews>
    <sheetView topLeftCell="I19" workbookViewId="0">
      <selection activeCell="H27" sqref="H27"/>
    </sheetView>
  </sheetViews>
  <sheetFormatPr baseColWidth="10" defaultRowHeight="11.25" x14ac:dyDescent="0.2"/>
  <cols>
    <col min="1" max="1" width="2.7109375" style="6" bestFit="1" customWidth="1"/>
    <col min="2" max="2" width="43.28515625" style="6" bestFit="1" customWidth="1"/>
    <col min="3" max="3" width="9.85546875" style="6" bestFit="1" customWidth="1"/>
    <col min="4" max="4" width="35.42578125" style="6" bestFit="1" customWidth="1"/>
    <col min="5" max="5" width="6.7109375" style="6" bestFit="1" customWidth="1"/>
    <col min="6" max="8" width="11.140625" style="6" bestFit="1" customWidth="1"/>
    <col min="9" max="9" width="6.7109375" style="6" customWidth="1"/>
    <col min="10" max="10" width="7.5703125" style="6" customWidth="1"/>
    <col min="11" max="11" width="5.5703125" style="133" customWidth="1"/>
    <col min="12" max="12" width="11.42578125" style="6"/>
    <col min="13" max="13" width="34.140625" style="6" customWidth="1"/>
    <col min="14" max="14" width="11.140625" style="6" bestFit="1" customWidth="1"/>
    <col min="15" max="15" width="11.5703125" style="6" bestFit="1" customWidth="1"/>
    <col min="16" max="17" width="11.140625" style="6" bestFit="1" customWidth="1"/>
    <col min="18" max="18" width="17.42578125" style="6" bestFit="1" customWidth="1"/>
    <col min="19" max="19" width="9.85546875" style="6" bestFit="1" customWidth="1"/>
    <col min="20" max="21" width="11.140625" style="6" bestFit="1" customWidth="1"/>
    <col min="22" max="16384" width="11.42578125" style="6"/>
  </cols>
  <sheetData>
    <row r="1" spans="1:25" x14ac:dyDescent="0.2">
      <c r="A1" s="1" t="s">
        <v>1</v>
      </c>
      <c r="B1" s="2" t="s">
        <v>0</v>
      </c>
      <c r="C1" s="1"/>
      <c r="D1" s="1"/>
      <c r="E1" s="1"/>
      <c r="F1" s="1"/>
      <c r="G1" s="1" t="s">
        <v>1</v>
      </c>
      <c r="H1" s="1"/>
      <c r="I1" s="1"/>
      <c r="J1" s="1"/>
      <c r="K1" s="3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</row>
    <row r="2" spans="1:25" x14ac:dyDescent="0.2">
      <c r="A2" s="1"/>
      <c r="B2" s="2" t="s">
        <v>2</v>
      </c>
      <c r="C2" s="1"/>
      <c r="D2" s="1"/>
      <c r="E2" s="1"/>
      <c r="F2" s="1"/>
      <c r="G2" s="1"/>
      <c r="H2" s="1"/>
      <c r="I2" s="1"/>
      <c r="J2" s="1"/>
      <c r="K2" s="3"/>
      <c r="L2" s="4"/>
      <c r="M2" s="7" t="s">
        <v>3</v>
      </c>
      <c r="N2" s="7"/>
      <c r="O2" s="7"/>
      <c r="P2" s="7"/>
      <c r="Q2" s="7"/>
      <c r="R2" s="7"/>
      <c r="S2" s="4"/>
      <c r="T2" s="5"/>
      <c r="U2" s="4"/>
      <c r="V2" s="4"/>
      <c r="W2" s="4"/>
      <c r="X2" s="4"/>
      <c r="Y2" s="4"/>
    </row>
    <row r="3" spans="1:25" x14ac:dyDescent="0.2">
      <c r="A3" s="158"/>
      <c r="B3" s="9">
        <v>42917</v>
      </c>
      <c r="C3" s="1"/>
      <c r="D3" s="1"/>
      <c r="E3" s="10"/>
      <c r="F3" s="11" t="s">
        <v>4</v>
      </c>
      <c r="G3" s="11" t="s">
        <v>5</v>
      </c>
      <c r="H3" s="11" t="s">
        <v>6</v>
      </c>
      <c r="I3" s="12"/>
      <c r="J3" s="1"/>
      <c r="K3" s="13"/>
      <c r="L3" s="4"/>
      <c r="M3" s="7" t="s">
        <v>7</v>
      </c>
      <c r="N3" s="7"/>
      <c r="O3" s="7"/>
      <c r="P3" s="7"/>
      <c r="Q3" s="7"/>
      <c r="R3" s="7"/>
      <c r="S3" s="4"/>
      <c r="T3" s="5"/>
      <c r="U3" s="4"/>
      <c r="V3" s="4"/>
      <c r="W3" s="4"/>
      <c r="X3" s="4"/>
      <c r="Y3" s="4"/>
    </row>
    <row r="4" spans="1:25" x14ac:dyDescent="0.2">
      <c r="A4" s="1"/>
      <c r="B4" s="1"/>
      <c r="C4" s="1"/>
      <c r="D4" s="1"/>
      <c r="E4" s="1"/>
      <c r="F4" s="1"/>
      <c r="G4" s="1"/>
      <c r="H4" s="14"/>
      <c r="I4" s="1"/>
      <c r="J4" s="1"/>
      <c r="K4" s="3"/>
      <c r="L4" s="4"/>
      <c r="M4" s="15">
        <v>42917</v>
      </c>
      <c r="N4" s="7"/>
      <c r="O4" s="7"/>
      <c r="P4" s="7"/>
      <c r="Q4" s="7"/>
      <c r="R4" s="7"/>
      <c r="S4" s="4"/>
      <c r="T4" s="5"/>
      <c r="U4" s="4"/>
      <c r="V4" s="4"/>
      <c r="W4" s="4"/>
      <c r="X4" s="4"/>
      <c r="Y4" s="4"/>
    </row>
    <row r="5" spans="1:25" x14ac:dyDescent="0.2">
      <c r="A5" s="158" t="s">
        <v>8</v>
      </c>
      <c r="B5" s="16" t="s">
        <v>9</v>
      </c>
      <c r="C5" s="17" t="s">
        <v>10</v>
      </c>
      <c r="D5" s="17" t="s">
        <v>11</v>
      </c>
      <c r="E5" s="173">
        <v>738</v>
      </c>
      <c r="F5" s="18">
        <f>+O36-N36</f>
        <v>752786.3</v>
      </c>
      <c r="G5" s="19">
        <f>+P77</f>
        <v>128299.87</v>
      </c>
      <c r="H5" s="14"/>
      <c r="I5" s="20"/>
      <c r="J5" s="17"/>
      <c r="K5" s="21"/>
      <c r="L5" s="22"/>
      <c r="M5" s="7" t="s">
        <v>12</v>
      </c>
      <c r="N5" s="7"/>
      <c r="O5" s="7"/>
      <c r="P5" s="7"/>
      <c r="Q5" s="7"/>
      <c r="R5" s="7"/>
      <c r="S5" s="4"/>
      <c r="T5" s="5"/>
      <c r="U5" s="4"/>
      <c r="V5" s="4"/>
      <c r="W5" s="22"/>
      <c r="X5" s="22"/>
      <c r="Y5" s="22"/>
    </row>
    <row r="6" spans="1:25" x14ac:dyDescent="0.2">
      <c r="A6" s="158"/>
      <c r="B6" s="16" t="s">
        <v>9</v>
      </c>
      <c r="C6" s="17" t="s">
        <v>13</v>
      </c>
      <c r="D6" s="17" t="s">
        <v>14</v>
      </c>
      <c r="E6" s="173"/>
      <c r="F6" s="18">
        <f>+O40-N40</f>
        <v>3900</v>
      </c>
      <c r="G6" s="23">
        <f>+P81</f>
        <v>474.95</v>
      </c>
      <c r="H6" s="14"/>
      <c r="I6" s="20"/>
      <c r="J6" s="17"/>
      <c r="K6" s="21"/>
      <c r="L6" s="22"/>
      <c r="M6" s="4"/>
      <c r="N6" s="4"/>
      <c r="O6" s="4"/>
      <c r="P6" s="4"/>
      <c r="Q6" s="4"/>
      <c r="R6" s="4"/>
      <c r="S6" s="4"/>
      <c r="T6" s="5"/>
      <c r="U6" s="4"/>
      <c r="V6" s="4"/>
      <c r="W6" s="22"/>
      <c r="X6" s="22"/>
      <c r="Y6" s="22"/>
    </row>
    <row r="7" spans="1:25" x14ac:dyDescent="0.2">
      <c r="A7" s="158"/>
      <c r="B7" s="16" t="s">
        <v>9</v>
      </c>
      <c r="C7" s="17" t="s">
        <v>15</v>
      </c>
      <c r="D7" s="17" t="s">
        <v>16</v>
      </c>
      <c r="E7" s="173"/>
      <c r="F7" s="24">
        <f>+O43-N43</f>
        <v>674.77</v>
      </c>
      <c r="G7" s="23">
        <f>+N84-O84</f>
        <v>0</v>
      </c>
      <c r="H7" s="14"/>
      <c r="I7" s="20"/>
      <c r="J7" s="17"/>
      <c r="K7" s="21"/>
      <c r="L7" s="22"/>
      <c r="M7" s="4"/>
      <c r="N7" s="25" t="s">
        <v>17</v>
      </c>
      <c r="O7" s="25" t="s">
        <v>18</v>
      </c>
      <c r="P7" s="25" t="s">
        <v>19</v>
      </c>
      <c r="Q7" s="25" t="s">
        <v>20</v>
      </c>
      <c r="R7" s="25" t="s">
        <v>21</v>
      </c>
      <c r="S7" s="25" t="s">
        <v>22</v>
      </c>
      <c r="T7" s="25" t="s">
        <v>23</v>
      </c>
      <c r="U7" s="25" t="s">
        <v>24</v>
      </c>
      <c r="V7" s="26"/>
      <c r="W7" s="25"/>
      <c r="X7" s="22"/>
      <c r="Y7" s="22"/>
    </row>
    <row r="8" spans="1:25" x14ac:dyDescent="0.2">
      <c r="A8" s="158"/>
      <c r="B8" s="16" t="s">
        <v>9</v>
      </c>
      <c r="C8" s="17" t="s">
        <v>25</v>
      </c>
      <c r="D8" s="17" t="s">
        <v>26</v>
      </c>
      <c r="E8" s="173"/>
      <c r="F8" s="24">
        <v>0</v>
      </c>
      <c r="G8" s="23">
        <f>+P110</f>
        <v>33666.949999999997</v>
      </c>
      <c r="H8" s="14"/>
      <c r="I8" s="20"/>
      <c r="J8" s="17"/>
      <c r="K8" s="21"/>
      <c r="L8" s="22"/>
      <c r="M8" s="4"/>
      <c r="N8" s="4"/>
      <c r="O8" s="4"/>
      <c r="P8" s="4"/>
      <c r="Q8" s="4"/>
      <c r="R8" s="4"/>
      <c r="S8" s="4"/>
      <c r="T8" s="4"/>
      <c r="U8" s="4"/>
      <c r="V8" s="5"/>
      <c r="W8" s="4"/>
      <c r="X8" s="22"/>
      <c r="Y8" s="22"/>
    </row>
    <row r="9" spans="1:25" x14ac:dyDescent="0.2">
      <c r="A9" s="158" t="s">
        <v>27</v>
      </c>
      <c r="B9" s="27" t="s">
        <v>28</v>
      </c>
      <c r="C9" s="17" t="s">
        <v>29</v>
      </c>
      <c r="D9" s="17" t="s">
        <v>30</v>
      </c>
      <c r="E9" s="159">
        <v>146</v>
      </c>
      <c r="F9" s="18">
        <f>+O50-N50</f>
        <v>38091.9</v>
      </c>
      <c r="G9" s="23">
        <f>+P90</f>
        <v>3591.84</v>
      </c>
      <c r="H9" s="14"/>
      <c r="I9" s="20"/>
      <c r="J9" s="17"/>
      <c r="K9" s="21"/>
      <c r="L9" s="22"/>
      <c r="M9" s="22"/>
      <c r="N9" s="29"/>
      <c r="O9" s="30"/>
      <c r="P9" s="31"/>
      <c r="Q9" s="4"/>
      <c r="R9" s="4"/>
      <c r="S9" s="4"/>
      <c r="T9" s="4"/>
      <c r="U9" s="4"/>
      <c r="V9" s="5"/>
      <c r="W9" s="4"/>
      <c r="X9" s="22"/>
      <c r="Y9" s="22"/>
    </row>
    <row r="10" spans="1:25" x14ac:dyDescent="0.2">
      <c r="A10" s="158" t="s">
        <v>31</v>
      </c>
      <c r="B10" s="16" t="s">
        <v>32</v>
      </c>
      <c r="C10" s="17" t="s">
        <v>33</v>
      </c>
      <c r="D10" s="17" t="s">
        <v>34</v>
      </c>
      <c r="E10" s="159">
        <v>73</v>
      </c>
      <c r="F10" s="18">
        <f>+O55-N55</f>
        <v>54036.9</v>
      </c>
      <c r="G10" s="23">
        <f>+P95</f>
        <v>32568.1</v>
      </c>
      <c r="H10" s="14"/>
      <c r="I10" s="20"/>
      <c r="J10" s="17"/>
      <c r="K10" s="21"/>
      <c r="L10" s="4">
        <v>218</v>
      </c>
      <c r="M10" s="4" t="s">
        <v>35</v>
      </c>
      <c r="N10" s="32">
        <v>38091.9</v>
      </c>
      <c r="O10" s="33">
        <v>312479.48</v>
      </c>
      <c r="P10" s="32"/>
      <c r="Q10" s="32">
        <v>1548.22</v>
      </c>
      <c r="R10" s="34">
        <f>+SUM(N10:Q10)</f>
        <v>352119.6</v>
      </c>
      <c r="S10" s="34">
        <f>+R10*0.16</f>
        <v>56339.135999999999</v>
      </c>
      <c r="T10" s="34">
        <f t="shared" ref="T10:T16" si="0">+R10+S10</f>
        <v>408458.73599999998</v>
      </c>
      <c r="U10" s="32">
        <v>228.9</v>
      </c>
      <c r="V10" s="4"/>
      <c r="W10" s="22"/>
      <c r="X10" s="22"/>
      <c r="Y10" s="22"/>
    </row>
    <row r="11" spans="1:25" x14ac:dyDescent="0.2">
      <c r="A11" s="158" t="s">
        <v>36</v>
      </c>
      <c r="B11" s="16" t="s">
        <v>37</v>
      </c>
      <c r="C11" s="17" t="s">
        <v>38</v>
      </c>
      <c r="D11" s="17" t="s">
        <v>39</v>
      </c>
      <c r="E11" s="159">
        <v>14</v>
      </c>
      <c r="F11" s="18">
        <f>+O60-N60</f>
        <v>71400</v>
      </c>
      <c r="G11" s="19">
        <f>+P100</f>
        <v>37022.1</v>
      </c>
      <c r="H11" s="14"/>
      <c r="I11" s="20"/>
      <c r="J11" s="17"/>
      <c r="K11" s="21"/>
      <c r="L11" s="4">
        <v>16</v>
      </c>
      <c r="M11" s="4" t="s">
        <v>40</v>
      </c>
      <c r="N11" s="32">
        <v>13471.2</v>
      </c>
      <c r="O11" s="32">
        <v>988376.44</v>
      </c>
      <c r="P11" s="32">
        <v>203543.49</v>
      </c>
      <c r="Q11" s="32">
        <v>-900.5</v>
      </c>
      <c r="R11" s="34">
        <f t="shared" ref="R11:R16" si="1">+SUM(N11:Q11)</f>
        <v>1204490.6299999999</v>
      </c>
      <c r="S11" s="34">
        <f t="shared" ref="S11:S16" si="2">+R11*0.16</f>
        <v>192718.50079999998</v>
      </c>
      <c r="T11" s="34">
        <f t="shared" si="0"/>
        <v>1397209.1307999999</v>
      </c>
      <c r="U11" s="32">
        <v>90.64</v>
      </c>
      <c r="V11" s="4"/>
      <c r="W11" s="22"/>
      <c r="X11" s="22"/>
      <c r="Y11" s="22"/>
    </row>
    <row r="12" spans="1:25" x14ac:dyDescent="0.2">
      <c r="A12" s="172"/>
      <c r="B12" s="36" t="s">
        <v>41</v>
      </c>
      <c r="C12" s="1" t="s">
        <v>42</v>
      </c>
      <c r="D12" s="1" t="s">
        <v>43</v>
      </c>
      <c r="E12" s="173">
        <v>15</v>
      </c>
      <c r="F12" s="37">
        <f>+O42-N42</f>
        <v>6941.43</v>
      </c>
      <c r="G12" s="19">
        <f>+P83</f>
        <v>3539.65</v>
      </c>
      <c r="H12" s="14"/>
      <c r="I12" s="20"/>
      <c r="J12" s="17"/>
      <c r="K12" s="21"/>
      <c r="L12" s="4">
        <v>62</v>
      </c>
      <c r="M12" s="4" t="s">
        <v>44</v>
      </c>
      <c r="N12" s="32">
        <v>54036.9</v>
      </c>
      <c r="O12" s="32">
        <v>347402.47</v>
      </c>
      <c r="P12" s="32">
        <v>8159.66</v>
      </c>
      <c r="Q12" s="32"/>
      <c r="R12" s="34">
        <f t="shared" si="1"/>
        <v>409599.02999999997</v>
      </c>
      <c r="S12" s="34">
        <f t="shared" si="2"/>
        <v>65535.844799999999</v>
      </c>
      <c r="T12" s="34">
        <f t="shared" si="0"/>
        <v>475134.87479999999</v>
      </c>
      <c r="U12" s="32">
        <v>643.41</v>
      </c>
      <c r="V12" s="4"/>
      <c r="W12" s="22"/>
      <c r="X12" s="22"/>
      <c r="Y12" s="22"/>
    </row>
    <row r="13" spans="1:25" x14ac:dyDescent="0.2">
      <c r="A13" s="172"/>
      <c r="B13" s="16" t="s">
        <v>45</v>
      </c>
      <c r="C13" s="17" t="s">
        <v>46</v>
      </c>
      <c r="D13" s="17" t="s">
        <v>47</v>
      </c>
      <c r="E13" s="173"/>
      <c r="F13" s="37">
        <f>+O57-N57</f>
        <v>8159.66</v>
      </c>
      <c r="G13" s="19">
        <f>+P97</f>
        <v>8069.66</v>
      </c>
      <c r="H13" s="14"/>
      <c r="I13" s="20"/>
      <c r="J13" s="17"/>
      <c r="K13" s="21"/>
      <c r="L13" s="4">
        <v>74</v>
      </c>
      <c r="M13" s="4" t="s">
        <v>48</v>
      </c>
      <c r="N13" s="32">
        <v>71400</v>
      </c>
      <c r="O13" s="32">
        <v>22859.360000000001</v>
      </c>
      <c r="P13" s="32">
        <v>7590</v>
      </c>
      <c r="Q13" s="32"/>
      <c r="R13" s="34">
        <f t="shared" si="1"/>
        <v>101849.36</v>
      </c>
      <c r="S13" s="34">
        <f t="shared" si="2"/>
        <v>16295.8976</v>
      </c>
      <c r="T13" s="34">
        <f t="shared" si="0"/>
        <v>118145.2576</v>
      </c>
      <c r="U13" s="32">
        <v>952</v>
      </c>
      <c r="V13" s="4"/>
      <c r="W13" s="22"/>
      <c r="X13" s="22"/>
      <c r="Y13" s="22"/>
    </row>
    <row r="14" spans="1:25" x14ac:dyDescent="0.2">
      <c r="A14" s="172"/>
      <c r="B14" s="16" t="s">
        <v>41</v>
      </c>
      <c r="C14" s="17" t="s">
        <v>49</v>
      </c>
      <c r="D14" s="17" t="s">
        <v>50</v>
      </c>
      <c r="E14" s="173"/>
      <c r="F14" s="37">
        <f>+O52-N52</f>
        <v>0</v>
      </c>
      <c r="G14" s="19">
        <f>+P92</f>
        <v>0</v>
      </c>
      <c r="H14" s="14"/>
      <c r="I14" s="20"/>
      <c r="J14" s="17"/>
      <c r="K14" s="21"/>
      <c r="L14" s="22"/>
      <c r="M14" s="22" t="s">
        <v>51</v>
      </c>
      <c r="N14" s="22"/>
      <c r="O14" s="22"/>
      <c r="P14" s="22"/>
      <c r="Q14" s="22"/>
      <c r="R14" s="34">
        <f t="shared" si="1"/>
        <v>0</v>
      </c>
      <c r="S14" s="34">
        <f t="shared" si="2"/>
        <v>0</v>
      </c>
      <c r="T14" s="34">
        <f t="shared" si="0"/>
        <v>0</v>
      </c>
      <c r="U14" s="32"/>
      <c r="V14" s="4"/>
      <c r="W14" s="22"/>
      <c r="X14" s="22"/>
      <c r="Y14" s="22"/>
    </row>
    <row r="15" spans="1:25" x14ac:dyDescent="0.2">
      <c r="A15" s="158"/>
      <c r="B15" s="36"/>
      <c r="C15" s="38"/>
      <c r="D15" s="1"/>
      <c r="E15" s="39">
        <f>+E12+E11+E10+E9+E5</f>
        <v>986</v>
      </c>
      <c r="F15" s="40">
        <f>SUM(F5:F14)</f>
        <v>935990.9600000002</v>
      </c>
      <c r="G15" s="40">
        <f>SUM(G5:G14)</f>
        <v>247233.12</v>
      </c>
      <c r="H15" s="14">
        <f>+F15-G15</f>
        <v>688757.8400000002</v>
      </c>
      <c r="I15" s="20"/>
      <c r="J15" s="1"/>
      <c r="K15" s="21"/>
      <c r="L15" s="22">
        <v>423</v>
      </c>
      <c r="M15" s="4" t="s">
        <v>52</v>
      </c>
      <c r="N15" s="32">
        <v>682410.67</v>
      </c>
      <c r="O15" s="32">
        <v>681686.09</v>
      </c>
      <c r="P15" s="32">
        <v>1323.27</v>
      </c>
      <c r="Q15" s="32">
        <v>4042.42</v>
      </c>
      <c r="R15" s="34">
        <f t="shared" si="1"/>
        <v>1369462.45</v>
      </c>
      <c r="S15" s="34">
        <f t="shared" si="2"/>
        <v>219113.992</v>
      </c>
      <c r="T15" s="34">
        <f t="shared" si="0"/>
        <v>1588576.442</v>
      </c>
      <c r="U15" s="32">
        <v>2016.65</v>
      </c>
      <c r="V15" s="4"/>
      <c r="W15" s="22"/>
      <c r="X15" s="22"/>
      <c r="Y15" s="22"/>
    </row>
    <row r="16" spans="1:25" x14ac:dyDescent="0.2">
      <c r="A16" s="1"/>
      <c r="B16" s="41"/>
      <c r="C16" s="38"/>
      <c r="D16" s="1"/>
      <c r="E16" s="1"/>
      <c r="F16" s="14"/>
      <c r="G16" s="14"/>
      <c r="H16" s="14"/>
      <c r="I16" s="1"/>
      <c r="J16" s="1"/>
      <c r="K16" s="3"/>
      <c r="L16" s="22">
        <v>62</v>
      </c>
      <c r="M16" s="4" t="s">
        <v>53</v>
      </c>
      <c r="N16" s="32">
        <v>73302.789999999994</v>
      </c>
      <c r="O16" s="32">
        <v>125912.47</v>
      </c>
      <c r="P16" s="32">
        <v>2318.16</v>
      </c>
      <c r="Q16" s="32">
        <v>19</v>
      </c>
      <c r="R16" s="34">
        <f t="shared" si="1"/>
        <v>201552.42</v>
      </c>
      <c r="S16" s="34">
        <f t="shared" si="2"/>
        <v>32248.387200000001</v>
      </c>
      <c r="T16" s="34">
        <f t="shared" si="0"/>
        <v>233800.80720000001</v>
      </c>
      <c r="U16" s="32">
        <v>248.15</v>
      </c>
      <c r="V16" s="4"/>
      <c r="W16" s="22"/>
      <c r="X16" s="22"/>
      <c r="Y16" s="22"/>
    </row>
    <row r="17" spans="1:25" x14ac:dyDescent="0.2">
      <c r="A17" s="172"/>
      <c r="B17" s="42" t="s">
        <v>41</v>
      </c>
      <c r="C17" s="38" t="s">
        <v>54</v>
      </c>
      <c r="D17" s="1" t="s">
        <v>55</v>
      </c>
      <c r="E17" s="173">
        <v>58</v>
      </c>
      <c r="F17" s="18">
        <f>+P38+P48+P53</f>
        <v>4034.37</v>
      </c>
      <c r="G17" s="19">
        <f>+P86</f>
        <v>1876.01</v>
      </c>
      <c r="H17" s="14"/>
      <c r="I17" s="1"/>
      <c r="J17" s="1"/>
      <c r="K17" s="3"/>
      <c r="L17" s="4"/>
      <c r="M17" s="4"/>
      <c r="N17" s="32"/>
      <c r="O17" s="32"/>
      <c r="P17" s="32"/>
      <c r="Q17" s="32"/>
      <c r="R17" s="32"/>
      <c r="S17" s="32"/>
      <c r="T17" s="32">
        <v>0</v>
      </c>
      <c r="U17" s="43"/>
      <c r="V17" s="5"/>
      <c r="W17" s="4"/>
      <c r="X17" s="22"/>
      <c r="Y17" s="4"/>
    </row>
    <row r="18" spans="1:25" x14ac:dyDescent="0.2">
      <c r="A18" s="172"/>
      <c r="B18" s="42" t="s">
        <v>41</v>
      </c>
      <c r="C18" s="1" t="s">
        <v>56</v>
      </c>
      <c r="D18" s="1" t="s">
        <v>57</v>
      </c>
      <c r="E18" s="173"/>
      <c r="F18" s="37">
        <f>+P47</f>
        <v>204726.98</v>
      </c>
      <c r="G18" s="19">
        <f>+P88</f>
        <v>139151.75</v>
      </c>
      <c r="H18" s="14"/>
      <c r="I18" s="1"/>
      <c r="J18" s="1"/>
      <c r="K18" s="3"/>
      <c r="L18" s="44">
        <f>SUM(L10:L16)</f>
        <v>855</v>
      </c>
      <c r="M18" s="4" t="s">
        <v>58</v>
      </c>
      <c r="N18" s="45">
        <f>SUM(N10:N17)</f>
        <v>932713.46000000008</v>
      </c>
      <c r="O18" s="46">
        <f t="shared" ref="O18:U18" si="3">SUM(O10:O17)</f>
        <v>2478716.31</v>
      </c>
      <c r="P18" s="47">
        <f>SUM(P10:P17)</f>
        <v>222934.58</v>
      </c>
      <c r="Q18" s="45">
        <f t="shared" si="3"/>
        <v>4709.1400000000003</v>
      </c>
      <c r="R18" s="48">
        <f t="shared" si="3"/>
        <v>3639073.49</v>
      </c>
      <c r="S18" s="48">
        <f t="shared" si="3"/>
        <v>582251.75840000005</v>
      </c>
      <c r="T18" s="48">
        <f t="shared" si="3"/>
        <v>4221325.2483999999</v>
      </c>
      <c r="U18" s="49">
        <f t="shared" si="3"/>
        <v>4179.75</v>
      </c>
      <c r="V18" s="4"/>
      <c r="W18" s="4"/>
      <c r="X18" s="4"/>
      <c r="Y18" s="4"/>
    </row>
    <row r="19" spans="1:25" x14ac:dyDescent="0.2">
      <c r="A19" s="158"/>
      <c r="B19" s="42"/>
      <c r="C19" s="38"/>
      <c r="D19" s="1"/>
      <c r="E19" s="39"/>
      <c r="F19" s="40">
        <f>SUM(F17:F18)</f>
        <v>208761.35</v>
      </c>
      <c r="G19" s="40">
        <f>SUM(G17:G18)</f>
        <v>141027.76</v>
      </c>
      <c r="H19" s="14">
        <f>+F19-G19</f>
        <v>67733.59</v>
      </c>
      <c r="I19" s="1"/>
      <c r="J19" s="1"/>
      <c r="K19" s="3"/>
      <c r="L19" s="4"/>
      <c r="M19" s="4"/>
      <c r="N19" s="32"/>
      <c r="O19" s="32"/>
      <c r="P19" s="32"/>
      <c r="Q19" s="32"/>
      <c r="R19" s="32"/>
      <c r="S19" s="32"/>
      <c r="T19" s="5"/>
      <c r="U19" s="4"/>
      <c r="V19" s="4"/>
      <c r="W19" s="4"/>
      <c r="X19" s="4"/>
      <c r="Y19" s="4"/>
    </row>
    <row r="20" spans="1:25" x14ac:dyDescent="0.2">
      <c r="A20" s="1"/>
      <c r="B20" s="41"/>
      <c r="C20" s="38"/>
      <c r="D20" s="1"/>
      <c r="E20" s="1"/>
      <c r="F20" s="14"/>
      <c r="G20" s="19"/>
      <c r="H20" s="14"/>
      <c r="I20" s="1"/>
      <c r="J20" s="1"/>
      <c r="K20" s="3"/>
      <c r="L20" s="4"/>
      <c r="M20" s="4"/>
      <c r="N20" s="4"/>
      <c r="O20" s="4"/>
      <c r="P20" s="4"/>
      <c r="Q20" s="4"/>
      <c r="R20" s="4"/>
      <c r="S20" s="4"/>
      <c r="T20" s="5"/>
      <c r="U20" s="4"/>
      <c r="V20" s="4"/>
      <c r="W20" s="4"/>
      <c r="X20" s="4"/>
      <c r="Y20" s="4"/>
    </row>
    <row r="21" spans="1:25" x14ac:dyDescent="0.2">
      <c r="A21" s="172" t="s">
        <v>59</v>
      </c>
      <c r="B21" s="50" t="s">
        <v>60</v>
      </c>
      <c r="C21" s="1" t="s">
        <v>61</v>
      </c>
      <c r="D21" s="1" t="s">
        <v>62</v>
      </c>
      <c r="E21" s="173">
        <v>689</v>
      </c>
      <c r="F21" s="51">
        <f>+P37</f>
        <v>805367.16</v>
      </c>
      <c r="G21" s="19">
        <f>+P78</f>
        <v>512517.35000000003</v>
      </c>
      <c r="H21" s="14"/>
      <c r="I21" s="1"/>
      <c r="J21" s="1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">
      <c r="A22" s="172"/>
      <c r="B22" s="50" t="s">
        <v>60</v>
      </c>
      <c r="C22" s="1" t="s">
        <v>63</v>
      </c>
      <c r="D22" s="1" t="s">
        <v>64</v>
      </c>
      <c r="E22" s="173"/>
      <c r="F22" s="51">
        <f>+P41</f>
        <v>6833.94</v>
      </c>
      <c r="G22" s="19">
        <f>+P82</f>
        <v>4121.21</v>
      </c>
      <c r="H22" s="14"/>
      <c r="I22" s="1"/>
      <c r="J22" s="1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2"/>
      <c r="X22" s="4"/>
      <c r="Y22" s="4"/>
    </row>
    <row r="23" spans="1:25" x14ac:dyDescent="0.2">
      <c r="A23" s="158" t="s">
        <v>65</v>
      </c>
      <c r="B23" s="50" t="s">
        <v>66</v>
      </c>
      <c r="C23" s="1" t="s">
        <v>67</v>
      </c>
      <c r="D23" s="1" t="s">
        <v>68</v>
      </c>
      <c r="E23" s="159">
        <v>84</v>
      </c>
      <c r="F23" s="51">
        <f>+O51-N51</f>
        <v>312479.48</v>
      </c>
      <c r="G23" s="19">
        <f>+P91</f>
        <v>243780.39</v>
      </c>
      <c r="H23" s="14"/>
      <c r="I23" s="1"/>
      <c r="J23" s="1"/>
      <c r="K23" s="3"/>
      <c r="L23" s="52"/>
      <c r="M23" s="52"/>
      <c r="N23" s="32"/>
      <c r="O23" s="53"/>
      <c r="P23" s="53"/>
      <c r="Q23" s="32"/>
      <c r="R23" s="54" t="s">
        <v>69</v>
      </c>
      <c r="S23" s="4"/>
      <c r="T23" s="55">
        <f>+P36+P40+P45+P50+P55+P60+P68+P38</f>
        <v>936100.6100000001</v>
      </c>
      <c r="U23" s="56">
        <f>+N18-T23</f>
        <v>-3387.1500000000233</v>
      </c>
      <c r="V23" s="57"/>
      <c r="W23" s="52"/>
      <c r="X23" s="4"/>
      <c r="Y23" s="4"/>
    </row>
    <row r="24" spans="1:25" x14ac:dyDescent="0.2">
      <c r="A24" s="172" t="s">
        <v>70</v>
      </c>
      <c r="B24" s="50" t="s">
        <v>71</v>
      </c>
      <c r="C24" s="1" t="s">
        <v>72</v>
      </c>
      <c r="D24" s="1" t="s">
        <v>73</v>
      </c>
      <c r="E24" s="159">
        <v>96</v>
      </c>
      <c r="F24" s="51">
        <f>+O56-N56</f>
        <v>347402.47000000003</v>
      </c>
      <c r="G24" s="19">
        <f>+P96</f>
        <v>309658.93</v>
      </c>
      <c r="H24" s="14"/>
      <c r="I24" s="1"/>
      <c r="J24" s="1"/>
      <c r="K24" s="3"/>
      <c r="L24" s="54"/>
      <c r="M24" s="58"/>
      <c r="N24" s="54"/>
      <c r="O24" s="54"/>
      <c r="P24" s="54"/>
      <c r="Q24" s="52"/>
      <c r="R24" s="54" t="s">
        <v>74</v>
      </c>
      <c r="S24" s="4"/>
      <c r="T24" s="59">
        <f>+P37+P41+P46+P51+P56+P61+P65-P68</f>
        <v>2478716.31</v>
      </c>
      <c r="U24" s="56">
        <f>+O18-T24</f>
        <v>0</v>
      </c>
      <c r="V24" s="52"/>
      <c r="W24" s="52"/>
      <c r="X24" s="4"/>
      <c r="Y24" s="4"/>
    </row>
    <row r="25" spans="1:25" x14ac:dyDescent="0.2">
      <c r="A25" s="172"/>
      <c r="B25" s="50" t="s">
        <v>71</v>
      </c>
      <c r="C25" s="1" t="s">
        <v>75</v>
      </c>
      <c r="D25" s="1" t="s">
        <v>76</v>
      </c>
      <c r="E25" s="159">
        <v>5</v>
      </c>
      <c r="F25" s="14">
        <f>+O61-N61</f>
        <v>22859.360000000001</v>
      </c>
      <c r="G25" s="19">
        <f>P101</f>
        <v>27681.18</v>
      </c>
      <c r="H25" s="14"/>
      <c r="I25" s="1"/>
      <c r="J25" s="1"/>
      <c r="K25" s="3"/>
      <c r="L25" s="4"/>
      <c r="M25" s="4"/>
      <c r="N25" s="4"/>
      <c r="O25" s="4"/>
      <c r="P25" s="4"/>
      <c r="Q25" s="4"/>
      <c r="R25" s="54" t="s">
        <v>77</v>
      </c>
      <c r="S25" s="4"/>
      <c r="T25" s="60">
        <f>+P42+P47+P52+P57+P66+P62</f>
        <v>227418.07</v>
      </c>
      <c r="U25" s="61">
        <f>+P18-T25</f>
        <v>-4483.4900000000198</v>
      </c>
      <c r="V25" s="52"/>
      <c r="W25" s="52"/>
      <c r="X25" s="4"/>
      <c r="Y25" s="4"/>
    </row>
    <row r="26" spans="1:25" x14ac:dyDescent="0.2">
      <c r="A26" s="158" t="s">
        <v>78</v>
      </c>
      <c r="B26" s="50" t="s">
        <v>60</v>
      </c>
      <c r="C26" s="1" t="s">
        <v>79</v>
      </c>
      <c r="D26" s="1" t="s">
        <v>80</v>
      </c>
      <c r="E26" s="159">
        <v>47</v>
      </c>
      <c r="F26" s="51">
        <f>+P46</f>
        <v>983773.9</v>
      </c>
      <c r="G26" s="19">
        <f>+P87</f>
        <v>453879.8</v>
      </c>
      <c r="H26" s="14"/>
      <c r="I26" s="1"/>
      <c r="J26" s="1"/>
      <c r="K26" s="3"/>
      <c r="L26" s="4"/>
      <c r="M26" s="4"/>
      <c r="N26" s="4"/>
      <c r="O26" s="4"/>
      <c r="P26" s="4"/>
      <c r="Q26" s="4"/>
      <c r="R26" s="54" t="s">
        <v>81</v>
      </c>
      <c r="S26" s="4"/>
      <c r="T26" s="55">
        <f>+P38+P43+P48+P53+P58</f>
        <v>4709.1400000000003</v>
      </c>
      <c r="U26" s="61">
        <f>+Q18-T26</f>
        <v>0</v>
      </c>
      <c r="V26" s="4"/>
      <c r="W26" s="4"/>
      <c r="X26" s="4"/>
      <c r="Y26" s="4"/>
    </row>
    <row r="27" spans="1:25" x14ac:dyDescent="0.2">
      <c r="A27" s="62"/>
      <c r="B27" s="63"/>
      <c r="C27" s="64"/>
      <c r="D27" s="63"/>
      <c r="E27" s="65">
        <f>SUM(E21:E26)</f>
        <v>921</v>
      </c>
      <c r="F27" s="66">
        <f>SUM(F21:F26)</f>
        <v>2478716.31</v>
      </c>
      <c r="G27" s="66">
        <f>SUM(G21:G26)</f>
        <v>1551638.86</v>
      </c>
      <c r="H27" s="66">
        <f>+F27-G27</f>
        <v>927077.45</v>
      </c>
      <c r="I27" s="1"/>
      <c r="J27" s="1"/>
      <c r="K27" s="3"/>
      <c r="L27" s="4"/>
      <c r="M27" s="4"/>
      <c r="N27" s="4"/>
      <c r="O27" s="4"/>
      <c r="P27" s="4"/>
      <c r="Q27" s="4"/>
      <c r="R27" s="54"/>
      <c r="S27" s="4"/>
      <c r="V27" s="4"/>
      <c r="W27" s="4"/>
      <c r="X27" s="4"/>
      <c r="Y27" s="4"/>
    </row>
    <row r="28" spans="1:25" ht="12" thickBot="1" x14ac:dyDescent="0.25">
      <c r="A28" s="62"/>
      <c r="B28" s="63"/>
      <c r="C28" s="64"/>
      <c r="D28" s="63"/>
      <c r="E28" s="65"/>
      <c r="F28" s="66"/>
      <c r="G28" s="67"/>
      <c r="H28" s="66"/>
      <c r="I28" s="1"/>
      <c r="J28" s="67"/>
      <c r="K28" s="3"/>
      <c r="L28" s="4"/>
      <c r="M28" s="4"/>
      <c r="N28" s="4"/>
      <c r="O28" s="4"/>
      <c r="P28" s="4"/>
      <c r="Q28" s="4"/>
      <c r="R28" s="4"/>
      <c r="S28" s="4"/>
      <c r="T28" s="68">
        <f>SUM(T23:T27)</f>
        <v>3646944.13</v>
      </c>
      <c r="U28" s="56">
        <f>+T28-R18</f>
        <v>7870.6399999996647</v>
      </c>
      <c r="V28" s="4"/>
      <c r="W28" s="4"/>
      <c r="X28" s="4"/>
      <c r="Y28" s="4"/>
    </row>
    <row r="29" spans="1:25" ht="12" thickTop="1" x14ac:dyDescent="0.2">
      <c r="A29" s="1"/>
      <c r="B29" s="69" t="s">
        <v>82</v>
      </c>
      <c r="C29" s="69"/>
      <c r="D29" s="69"/>
      <c r="E29" s="70">
        <f>+E15+E19+E27</f>
        <v>1907</v>
      </c>
      <c r="F29" s="71">
        <f>+F15+F19+F27</f>
        <v>3623468.62</v>
      </c>
      <c r="G29" s="72">
        <f>+G15+G19+G27</f>
        <v>1939899.7400000002</v>
      </c>
      <c r="H29" s="72">
        <f>+H15+H19+H27</f>
        <v>1683568.8800000001</v>
      </c>
      <c r="I29" s="73"/>
      <c r="J29" s="1"/>
      <c r="K29" s="3"/>
      <c r="L29" s="54" t="s">
        <v>83</v>
      </c>
      <c r="M29" s="58"/>
      <c r="N29" s="54"/>
      <c r="O29" s="54"/>
      <c r="P29" s="54"/>
      <c r="Q29" s="52"/>
      <c r="R29" s="4"/>
      <c r="S29" s="4"/>
      <c r="T29" s="56">
        <f>+T28-P70</f>
        <v>3387.1499999994412</v>
      </c>
      <c r="V29" s="4"/>
      <c r="W29" s="4"/>
      <c r="X29" s="4"/>
      <c r="Y29" s="4"/>
    </row>
    <row r="30" spans="1:25" x14ac:dyDescent="0.2">
      <c r="A30" s="62"/>
      <c r="B30" s="63"/>
      <c r="C30" s="64"/>
      <c r="D30" s="63"/>
      <c r="E30" s="65"/>
      <c r="F30" s="67"/>
      <c r="G30" s="67"/>
      <c r="H30" s="66"/>
      <c r="I30" s="20"/>
      <c r="J30" s="67"/>
      <c r="K30" s="74"/>
      <c r="L30" s="54" t="s">
        <v>84</v>
      </c>
      <c r="M30" s="58"/>
      <c r="N30" s="54"/>
      <c r="O30" s="54"/>
      <c r="P30" s="54"/>
      <c r="Q30" s="52"/>
      <c r="R30" s="52"/>
      <c r="S30" s="52"/>
      <c r="T30" s="75"/>
      <c r="U30" s="75"/>
      <c r="V30" s="4"/>
      <c r="W30" s="4"/>
      <c r="X30" s="4"/>
      <c r="Y30" s="4"/>
    </row>
    <row r="31" spans="1:25" x14ac:dyDescent="0.2">
      <c r="A31" s="158" t="s">
        <v>85</v>
      </c>
      <c r="B31" s="50" t="s">
        <v>86</v>
      </c>
      <c r="C31" s="1" t="s">
        <v>87</v>
      </c>
      <c r="D31" s="1" t="s">
        <v>88</v>
      </c>
      <c r="E31" s="10">
        <v>267</v>
      </c>
      <c r="F31" s="76">
        <f>416751.3-21574.56</f>
        <v>395176.74</v>
      </c>
      <c r="G31" s="76">
        <f>251086.11-12193.45</f>
        <v>238892.65999999997</v>
      </c>
      <c r="H31" s="14"/>
      <c r="I31" s="20"/>
      <c r="J31" s="77"/>
      <c r="K31" s="74"/>
      <c r="L31" s="54"/>
      <c r="M31" s="52"/>
      <c r="N31" s="78"/>
      <c r="O31" s="79"/>
      <c r="P31" s="80"/>
      <c r="Q31" s="52"/>
      <c r="R31" s="75"/>
      <c r="S31" s="75"/>
      <c r="T31" s="75"/>
      <c r="U31" s="4"/>
      <c r="V31" s="75"/>
      <c r="W31" s="75"/>
      <c r="X31" s="75"/>
      <c r="Y31" s="75"/>
    </row>
    <row r="32" spans="1:25" x14ac:dyDescent="0.2">
      <c r="A32" s="1"/>
      <c r="B32" s="81"/>
      <c r="C32" s="82"/>
      <c r="D32" s="81"/>
      <c r="E32" s="83"/>
      <c r="F32" s="66">
        <f>SUM(F31:F31)</f>
        <v>395176.74</v>
      </c>
      <c r="G32" s="66">
        <f>SUM(G31:G31)</f>
        <v>238892.65999999997</v>
      </c>
      <c r="H32" s="84">
        <f>+F32-G32</f>
        <v>156284.08000000002</v>
      </c>
      <c r="I32" s="1"/>
      <c r="J32" s="81"/>
      <c r="K32" s="3"/>
      <c r="L32" s="54"/>
      <c r="M32" s="4"/>
      <c r="N32" s="4"/>
      <c r="O32" s="4"/>
      <c r="P32" s="52"/>
      <c r="Q32" s="52"/>
      <c r="R32" s="75"/>
      <c r="S32" s="75"/>
      <c r="T32" s="75"/>
      <c r="U32" s="75"/>
      <c r="V32" s="75"/>
      <c r="W32" s="75"/>
      <c r="X32" s="75"/>
      <c r="Y32" s="75"/>
    </row>
    <row r="33" spans="1:25" x14ac:dyDescent="0.2">
      <c r="A33" s="158"/>
      <c r="B33" s="1"/>
      <c r="C33" s="1"/>
      <c r="D33" s="1"/>
      <c r="E33" s="10"/>
      <c r="F33" s="76"/>
      <c r="G33" s="76"/>
      <c r="H33" s="14"/>
      <c r="I33" s="20"/>
      <c r="J33" s="1"/>
      <c r="K33" s="74"/>
      <c r="L33" s="85"/>
      <c r="M33" s="86"/>
      <c r="N33" s="87" t="s">
        <v>89</v>
      </c>
      <c r="O33" s="88" t="s">
        <v>90</v>
      </c>
      <c r="P33" s="88" t="s">
        <v>91</v>
      </c>
      <c r="Q33" s="89"/>
      <c r="R33" s="75"/>
      <c r="S33" s="75"/>
      <c r="T33" s="75"/>
      <c r="U33" s="4"/>
      <c r="V33" s="4"/>
      <c r="W33" s="4"/>
      <c r="X33" s="75"/>
      <c r="Y33" s="75"/>
    </row>
    <row r="34" spans="1:25" x14ac:dyDescent="0.2">
      <c r="A34" s="1"/>
      <c r="B34" s="90" t="s">
        <v>92</v>
      </c>
      <c r="C34" s="50"/>
      <c r="D34" s="50"/>
      <c r="E34" s="91"/>
      <c r="F34" s="40">
        <f>SUM(F32,F27)</f>
        <v>2873893.05</v>
      </c>
      <c r="G34" s="40">
        <f>SUM(G32,G27)</f>
        <v>1790531.52</v>
      </c>
      <c r="H34" s="40">
        <f>SUM(H32,H27,H57)</f>
        <v>1083361.53</v>
      </c>
      <c r="I34" s="1"/>
      <c r="J34" s="1"/>
      <c r="K34" s="92"/>
      <c r="L34" s="85">
        <v>483</v>
      </c>
      <c r="M34" s="58" t="s">
        <v>93</v>
      </c>
      <c r="N34" s="32"/>
      <c r="O34" s="93"/>
      <c r="P34" s="75"/>
      <c r="Q34" s="75"/>
      <c r="R34" s="75"/>
      <c r="S34" s="75"/>
      <c r="T34" s="4"/>
      <c r="U34" s="94"/>
      <c r="V34" s="75"/>
      <c r="W34" s="75"/>
      <c r="X34" s="4"/>
      <c r="Y34" s="4"/>
    </row>
    <row r="35" spans="1:25" x14ac:dyDescent="0.2">
      <c r="A35" s="158"/>
      <c r="B35" s="1"/>
      <c r="C35" s="1"/>
      <c r="D35" s="1"/>
      <c r="E35" s="10"/>
      <c r="F35" s="76"/>
      <c r="G35" s="76"/>
      <c r="H35" s="40"/>
      <c r="I35" s="20"/>
      <c r="J35" s="1"/>
      <c r="K35" s="95"/>
      <c r="L35" s="54" t="s">
        <v>94</v>
      </c>
      <c r="M35" s="58" t="s">
        <v>95</v>
      </c>
      <c r="N35" s="32"/>
      <c r="O35" s="93"/>
      <c r="Q35" s="96">
        <f>SUM(P36:P43)</f>
        <v>1579890.7499999998</v>
      </c>
      <c r="R35" s="97">
        <f>+R16-Q35</f>
        <v>-1378338.3299999998</v>
      </c>
      <c r="S35" s="4"/>
      <c r="T35" s="98">
        <f>+Q35-1091108.5</f>
        <v>488782.24999999977</v>
      </c>
      <c r="U35" s="4"/>
      <c r="V35" s="4"/>
      <c r="W35" s="4"/>
      <c r="X35" s="94"/>
      <c r="Y35" s="94"/>
    </row>
    <row r="36" spans="1:25" x14ac:dyDescent="0.2">
      <c r="A36" s="1"/>
      <c r="B36" s="1"/>
      <c r="C36" s="1"/>
      <c r="D36" s="1"/>
      <c r="E36" s="1"/>
      <c r="F36" s="1"/>
      <c r="G36" s="1"/>
      <c r="H36" s="14"/>
      <c r="I36" s="1"/>
      <c r="J36" s="1"/>
      <c r="K36" s="3"/>
      <c r="L36" s="52" t="s">
        <v>96</v>
      </c>
      <c r="M36" s="99" t="s">
        <v>97</v>
      </c>
      <c r="N36" s="100">
        <v>35444.629999999997</v>
      </c>
      <c r="O36" s="100">
        <v>788230.93</v>
      </c>
      <c r="P36" s="55">
        <f>+O36-N36</f>
        <v>752786.3</v>
      </c>
      <c r="Q36" s="101"/>
      <c r="R36" s="101"/>
      <c r="S36" s="75"/>
      <c r="T36" s="4"/>
      <c r="U36" s="4"/>
      <c r="V36" s="94"/>
      <c r="W36" s="94"/>
      <c r="X36" s="4"/>
      <c r="Y36" s="4"/>
    </row>
    <row r="37" spans="1:25" x14ac:dyDescent="0.2">
      <c r="A37" s="1"/>
      <c r="B37" s="2" t="s">
        <v>98</v>
      </c>
      <c r="C37" s="2"/>
      <c r="D37" s="2"/>
      <c r="E37" s="39"/>
      <c r="F37" s="40">
        <f>+F29+F32</f>
        <v>4018645.3600000003</v>
      </c>
      <c r="G37" s="102">
        <f>+G29+G32</f>
        <v>2178792.4000000004</v>
      </c>
      <c r="H37" s="40">
        <f>+H29+H32</f>
        <v>1839852.9600000002</v>
      </c>
      <c r="I37" s="1"/>
      <c r="J37" s="2"/>
      <c r="K37" s="3"/>
      <c r="L37" s="52" t="s">
        <v>99</v>
      </c>
      <c r="M37" s="99" t="s">
        <v>100</v>
      </c>
      <c r="N37" s="100">
        <v>47400.86</v>
      </c>
      <c r="O37" s="100">
        <v>852768.02</v>
      </c>
      <c r="P37" s="103">
        <f>+O37-N37</f>
        <v>805367.16</v>
      </c>
      <c r="S37" s="4"/>
      <c r="T37" s="4"/>
      <c r="U37" s="94"/>
      <c r="V37" s="4"/>
      <c r="W37" s="4"/>
      <c r="X37" s="4"/>
      <c r="Y37" s="4"/>
    </row>
    <row r="38" spans="1:25" x14ac:dyDescent="0.2">
      <c r="A38" s="158"/>
      <c r="B38" s="1"/>
      <c r="C38" s="1"/>
      <c r="D38" s="1"/>
      <c r="E38" s="10"/>
      <c r="F38" s="76"/>
      <c r="G38" s="76"/>
      <c r="H38" s="14"/>
      <c r="I38" s="20"/>
      <c r="J38" s="1"/>
      <c r="K38" s="95"/>
      <c r="L38" s="52" t="s">
        <v>101</v>
      </c>
      <c r="M38" s="99" t="s">
        <v>102</v>
      </c>
      <c r="N38" s="100">
        <v>150</v>
      </c>
      <c r="O38" s="100">
        <v>3537.15</v>
      </c>
      <c r="P38" s="55">
        <f>+O38-N38</f>
        <v>3387.15</v>
      </c>
      <c r="S38" s="4"/>
      <c r="T38" s="94"/>
      <c r="U38" s="4"/>
      <c r="V38" s="4"/>
      <c r="W38" s="4"/>
      <c r="X38" s="94"/>
      <c r="Y38" s="94"/>
    </row>
    <row r="39" spans="1:25" x14ac:dyDescent="0.2">
      <c r="A39" s="1"/>
      <c r="B39" s="1" t="s">
        <v>103</v>
      </c>
      <c r="C39" s="1"/>
      <c r="D39" s="1"/>
      <c r="E39" s="1"/>
      <c r="F39" s="1"/>
      <c r="G39" s="1"/>
      <c r="H39" s="14"/>
      <c r="I39" s="1"/>
      <c r="J39" s="1"/>
      <c r="K39" s="3"/>
      <c r="L39" s="54" t="s">
        <v>104</v>
      </c>
      <c r="M39" s="58" t="s">
        <v>105</v>
      </c>
      <c r="N39" s="104"/>
      <c r="O39" s="104"/>
      <c r="Q39" s="105"/>
      <c r="R39" s="105"/>
      <c r="S39" s="94"/>
      <c r="T39" s="4"/>
      <c r="U39" s="4"/>
      <c r="V39" s="94"/>
      <c r="W39" s="106"/>
      <c r="X39" s="5"/>
      <c r="Y39" s="5"/>
    </row>
    <row r="40" spans="1:25" x14ac:dyDescent="0.2">
      <c r="A40" s="1"/>
      <c r="B40" s="1"/>
      <c r="C40" s="1"/>
      <c r="D40" s="1" t="s">
        <v>106</v>
      </c>
      <c r="E40" s="1"/>
      <c r="F40" s="107">
        <v>395176.74</v>
      </c>
      <c r="G40" s="107">
        <v>238892.66</v>
      </c>
      <c r="H40" s="14"/>
      <c r="I40" s="1"/>
      <c r="J40" s="1"/>
      <c r="K40" s="3"/>
      <c r="L40" s="52" t="s">
        <v>107</v>
      </c>
      <c r="M40" s="99" t="s">
        <v>14</v>
      </c>
      <c r="N40" s="100"/>
      <c r="O40" s="100">
        <v>3900</v>
      </c>
      <c r="P40" s="55">
        <f>+O40-N40</f>
        <v>3900</v>
      </c>
      <c r="S40" s="4"/>
      <c r="T40" s="4"/>
      <c r="U40" s="4"/>
      <c r="V40" s="4"/>
      <c r="W40" s="5"/>
      <c r="X40" s="5"/>
      <c r="Y40" s="5"/>
    </row>
    <row r="41" spans="1:25" x14ac:dyDescent="0.2">
      <c r="A41" s="1"/>
      <c r="B41" s="1"/>
      <c r="C41" s="1"/>
      <c r="D41" s="1" t="s">
        <v>108</v>
      </c>
      <c r="E41" s="1"/>
      <c r="F41" s="107">
        <v>3643556.98</v>
      </c>
      <c r="G41" s="107">
        <v>1685310.29</v>
      </c>
      <c r="H41" s="66"/>
      <c r="I41" s="1"/>
      <c r="J41" s="77"/>
      <c r="K41" s="3"/>
      <c r="L41" s="52" t="s">
        <v>109</v>
      </c>
      <c r="M41" s="99" t="s">
        <v>110</v>
      </c>
      <c r="N41" s="100"/>
      <c r="O41" s="100">
        <v>6833.94</v>
      </c>
      <c r="P41" s="103">
        <f>+O41-N41</f>
        <v>6833.94</v>
      </c>
      <c r="S41" s="4"/>
      <c r="T41" s="4"/>
      <c r="U41" s="4"/>
      <c r="V41" s="4"/>
      <c r="W41" s="4"/>
      <c r="X41" s="4"/>
      <c r="Y41" s="4"/>
    </row>
    <row r="42" spans="1:25" x14ac:dyDescent="0.2">
      <c r="A42" s="1"/>
      <c r="B42" s="1"/>
      <c r="C42" s="1"/>
      <c r="D42" s="1"/>
      <c r="E42" s="1"/>
      <c r="F42" s="1"/>
      <c r="G42" s="108"/>
      <c r="H42" s="14"/>
      <c r="I42" s="1"/>
      <c r="J42" s="1"/>
      <c r="K42" s="3"/>
      <c r="L42" s="52" t="s">
        <v>111</v>
      </c>
      <c r="M42" s="99" t="s">
        <v>112</v>
      </c>
      <c r="N42" s="100"/>
      <c r="O42" s="100">
        <v>6941.43</v>
      </c>
      <c r="P42" s="60">
        <f>+O42-N42</f>
        <v>6941.43</v>
      </c>
      <c r="Q42" s="105"/>
      <c r="R42" s="105"/>
      <c r="S42" s="94"/>
      <c r="T42" s="25"/>
      <c r="U42" s="4"/>
      <c r="V42" s="5"/>
      <c r="W42" s="5"/>
      <c r="X42" s="5"/>
      <c r="Y42" s="4"/>
    </row>
    <row r="43" spans="1:25" x14ac:dyDescent="0.2">
      <c r="A43" s="158"/>
      <c r="B43" s="1"/>
      <c r="C43" s="1"/>
      <c r="D43" s="1" t="s">
        <v>113</v>
      </c>
      <c r="E43" s="10"/>
      <c r="F43" s="14">
        <f>SUM(F40:F42)</f>
        <v>4038733.7199999997</v>
      </c>
      <c r="G43" s="109">
        <f>+SUM(G40:G41)</f>
        <v>1924202.95</v>
      </c>
      <c r="H43" s="14">
        <f>+F43-G43</f>
        <v>2114530.7699999996</v>
      </c>
      <c r="I43" s="20"/>
      <c r="J43" s="1"/>
      <c r="K43" s="110"/>
      <c r="L43" s="52" t="s">
        <v>114</v>
      </c>
      <c r="M43" s="99" t="s">
        <v>115</v>
      </c>
      <c r="N43" s="100"/>
      <c r="O43" s="100">
        <v>674.77</v>
      </c>
      <c r="P43" s="55">
        <f>+O43-N43</f>
        <v>674.77</v>
      </c>
      <c r="Q43" s="105"/>
      <c r="R43" s="105"/>
      <c r="S43" s="4"/>
      <c r="T43" s="4"/>
      <c r="U43" s="4"/>
      <c r="V43" s="5"/>
      <c r="W43" s="26"/>
      <c r="X43" s="26"/>
      <c r="Y43" s="25"/>
    </row>
    <row r="44" spans="1:25" x14ac:dyDescent="0.2">
      <c r="A44" s="1"/>
      <c r="B44" s="1"/>
      <c r="C44" s="1"/>
      <c r="D44" s="1"/>
      <c r="E44" s="1"/>
      <c r="F44" s="1"/>
      <c r="G44" s="1"/>
      <c r="H44" s="14"/>
      <c r="I44" s="1"/>
      <c r="J44" s="1"/>
      <c r="K44" s="3"/>
      <c r="L44" s="54" t="s">
        <v>116</v>
      </c>
      <c r="M44" s="58" t="s">
        <v>117</v>
      </c>
      <c r="N44" s="111"/>
      <c r="O44" s="111"/>
      <c r="Q44" s="96">
        <f>SUM(P45:P48)</f>
        <v>1200098.24</v>
      </c>
      <c r="R44" s="56">
        <f>+R11-Q44</f>
        <v>4392.3899999998976</v>
      </c>
      <c r="S44" s="4"/>
      <c r="T44" s="4"/>
      <c r="U44" s="25"/>
      <c r="V44" s="26"/>
      <c r="W44" s="5"/>
      <c r="X44" s="5"/>
      <c r="Y44" s="4"/>
    </row>
    <row r="45" spans="1:25" x14ac:dyDescent="0.2">
      <c r="A45" s="1"/>
      <c r="B45" s="1"/>
      <c r="C45" s="1"/>
      <c r="D45" s="1" t="s">
        <v>118</v>
      </c>
      <c r="E45" s="1"/>
      <c r="F45" s="112">
        <f>+F43-F37</f>
        <v>20088.359999999404</v>
      </c>
      <c r="G45" s="112">
        <f>+G43-G37</f>
        <v>-254589.45000000042</v>
      </c>
      <c r="H45" s="14"/>
      <c r="I45" s="1"/>
      <c r="J45" s="1"/>
      <c r="K45" s="3"/>
      <c r="L45" s="52" t="s">
        <v>119</v>
      </c>
      <c r="M45" s="99" t="s">
        <v>120</v>
      </c>
      <c r="N45" s="100"/>
      <c r="O45" s="100">
        <v>12498.36</v>
      </c>
      <c r="P45" s="55">
        <f>+O45-N45</f>
        <v>12498.36</v>
      </c>
      <c r="S45" s="4"/>
      <c r="T45" s="4"/>
      <c r="U45" s="4"/>
      <c r="V45" s="5"/>
      <c r="W45" s="5"/>
      <c r="X45" s="5"/>
      <c r="Y45" s="4"/>
    </row>
    <row r="46" spans="1:25" x14ac:dyDescent="0.2">
      <c r="A46" s="1"/>
      <c r="B46" s="1"/>
      <c r="C46" s="1"/>
      <c r="D46" s="1"/>
      <c r="E46" s="1"/>
      <c r="F46" s="76" t="s">
        <v>121</v>
      </c>
      <c r="G46" s="113">
        <f>+F45+G45</f>
        <v>-234501.09000000102</v>
      </c>
      <c r="H46" s="14"/>
      <c r="I46" s="1"/>
      <c r="J46" s="1"/>
      <c r="K46" s="3"/>
      <c r="L46" s="52" t="s">
        <v>122</v>
      </c>
      <c r="M46" s="99" t="s">
        <v>123</v>
      </c>
      <c r="N46" s="100"/>
      <c r="O46" s="100">
        <v>983773.9</v>
      </c>
      <c r="P46" s="103">
        <f>+O46-N46</f>
        <v>983773.9</v>
      </c>
      <c r="S46" s="4"/>
      <c r="T46" s="4"/>
      <c r="U46" s="4"/>
      <c r="V46" s="4"/>
      <c r="W46" s="5"/>
      <c r="X46" s="5"/>
      <c r="Y46" s="4"/>
    </row>
    <row r="47" spans="1:25" x14ac:dyDescent="0.2">
      <c r="A47" s="1"/>
      <c r="B47" s="1"/>
      <c r="C47" s="1"/>
      <c r="D47" s="1"/>
      <c r="E47" s="1"/>
      <c r="F47" s="1"/>
      <c r="G47" s="1"/>
      <c r="H47" s="14"/>
      <c r="I47" s="1"/>
      <c r="J47" s="1"/>
      <c r="K47" s="3"/>
      <c r="L47" s="52" t="s">
        <v>124</v>
      </c>
      <c r="M47" s="99" t="s">
        <v>125</v>
      </c>
      <c r="N47" s="100">
        <v>20823.740000000002</v>
      </c>
      <c r="O47" s="100">
        <v>225550.72</v>
      </c>
      <c r="P47" s="60">
        <f>+O47-N47</f>
        <v>204726.98</v>
      </c>
      <c r="S47" s="25"/>
      <c r="T47" s="4"/>
      <c r="U47" s="4"/>
      <c r="V47" s="4"/>
      <c r="W47" s="5"/>
      <c r="X47" s="5"/>
      <c r="Y47" s="4"/>
    </row>
    <row r="48" spans="1:25" x14ac:dyDescent="0.2">
      <c r="A48" s="1"/>
      <c r="B48" s="1"/>
      <c r="C48" s="1"/>
      <c r="D48" s="1"/>
      <c r="E48" s="1"/>
      <c r="F48" s="1"/>
      <c r="G48" s="1"/>
      <c r="H48" s="14"/>
      <c r="I48" s="1"/>
      <c r="J48" s="1"/>
      <c r="K48" s="92"/>
      <c r="L48" s="4" t="s">
        <v>126</v>
      </c>
      <c r="M48" s="4" t="s">
        <v>127</v>
      </c>
      <c r="N48" s="100"/>
      <c r="O48" s="100">
        <v>-901</v>
      </c>
      <c r="P48" s="61">
        <f>+O48-N48</f>
        <v>-901</v>
      </c>
      <c r="S48" s="4"/>
      <c r="T48" s="4"/>
      <c r="U48" s="4"/>
      <c r="V48" s="4"/>
      <c r="W48" s="5"/>
      <c r="X48" s="5"/>
      <c r="Y48" s="4"/>
    </row>
    <row r="49" spans="1:24" x14ac:dyDescent="0.2">
      <c r="A49" s="1"/>
      <c r="B49" s="1"/>
      <c r="C49" s="1"/>
      <c r="D49" s="1"/>
      <c r="E49" s="10" t="s">
        <v>128</v>
      </c>
      <c r="F49" s="117">
        <f>+N112</f>
        <v>1659710.75</v>
      </c>
      <c r="G49" s="117">
        <f>+O112</f>
        <v>1886463.99</v>
      </c>
      <c r="H49" s="14"/>
      <c r="I49" s="1"/>
      <c r="J49" s="1"/>
      <c r="K49" s="3"/>
      <c r="L49" s="54" t="s">
        <v>129</v>
      </c>
      <c r="M49" s="58" t="s">
        <v>130</v>
      </c>
      <c r="N49" s="104"/>
      <c r="O49" s="104"/>
      <c r="Q49" s="115">
        <f>SUM(P50:P53)</f>
        <v>352119.6</v>
      </c>
      <c r="R49" s="116">
        <f>+R10-Q49</f>
        <v>0</v>
      </c>
      <c r="S49" s="4"/>
      <c r="T49" s="4"/>
      <c r="U49" s="4"/>
      <c r="V49" s="4"/>
      <c r="W49" s="5"/>
      <c r="X49" s="5"/>
    </row>
    <row r="50" spans="1:24" x14ac:dyDescent="0.2">
      <c r="A50" s="1"/>
      <c r="B50" s="1"/>
      <c r="C50" s="1"/>
      <c r="D50" s="1"/>
      <c r="E50" s="10" t="s">
        <v>131</v>
      </c>
      <c r="F50" s="117">
        <f>+N113</f>
        <v>135474.85</v>
      </c>
      <c r="G50" s="117">
        <f>+O113</f>
        <v>163661.06</v>
      </c>
      <c r="H50" s="14"/>
      <c r="I50" s="1"/>
      <c r="J50" s="1"/>
      <c r="K50" s="3"/>
      <c r="L50" s="52" t="s">
        <v>132</v>
      </c>
      <c r="M50" s="99" t="s">
        <v>133</v>
      </c>
      <c r="N50" s="100"/>
      <c r="O50" s="100">
        <v>38091.9</v>
      </c>
      <c r="P50" s="55">
        <f>+O50-N50</f>
        <v>38091.9</v>
      </c>
      <c r="S50" s="4"/>
      <c r="T50" s="4"/>
      <c r="U50" s="4"/>
      <c r="V50" s="4"/>
      <c r="W50" s="5"/>
      <c r="X50" s="5"/>
    </row>
    <row r="51" spans="1:24" x14ac:dyDescent="0.2">
      <c r="A51" s="1"/>
      <c r="B51" s="1"/>
      <c r="C51" s="1"/>
      <c r="D51" s="1"/>
      <c r="E51" s="1"/>
      <c r="F51" s="117"/>
      <c r="G51" s="117"/>
      <c r="H51" s="14"/>
      <c r="I51" s="1"/>
      <c r="J51" s="1"/>
      <c r="K51" s="3"/>
      <c r="L51" s="52" t="s">
        <v>134</v>
      </c>
      <c r="M51" s="99" t="s">
        <v>68</v>
      </c>
      <c r="N51" s="100"/>
      <c r="O51" s="100">
        <v>312479.48</v>
      </c>
      <c r="P51" s="103">
        <f>+O51-N51</f>
        <v>312479.48</v>
      </c>
      <c r="S51" s="4"/>
      <c r="T51" s="4"/>
      <c r="U51" s="4"/>
      <c r="V51" s="4"/>
      <c r="W51" s="4"/>
      <c r="X51" s="5"/>
    </row>
    <row r="52" spans="1:24" x14ac:dyDescent="0.2">
      <c r="A52" s="1"/>
      <c r="B52" s="1"/>
      <c r="C52" s="1"/>
      <c r="D52" s="1"/>
      <c r="E52" s="1"/>
      <c r="F52" s="14">
        <f>SUM(F49:F51)</f>
        <v>1795185.6</v>
      </c>
      <c r="G52" s="14">
        <f>SUM(G49:G51)</f>
        <v>2050125.05</v>
      </c>
      <c r="H52" s="14"/>
      <c r="I52" s="1"/>
      <c r="J52" s="1"/>
      <c r="K52" s="3"/>
      <c r="L52" s="52" t="s">
        <v>135</v>
      </c>
      <c r="M52" s="99" t="s">
        <v>136</v>
      </c>
      <c r="N52" s="100"/>
      <c r="O52" s="100"/>
      <c r="P52" s="60">
        <f>+O52-N52</f>
        <v>0</v>
      </c>
      <c r="S52" s="4"/>
      <c r="T52" s="4"/>
      <c r="U52" s="4"/>
      <c r="V52" s="4"/>
      <c r="W52" s="5"/>
      <c r="X52" s="5"/>
    </row>
    <row r="53" spans="1:24" x14ac:dyDescent="0.2">
      <c r="A53" s="1"/>
      <c r="B53" s="1"/>
      <c r="C53" s="1"/>
      <c r="D53" s="1"/>
      <c r="E53" s="1"/>
      <c r="F53" s="14"/>
      <c r="G53" s="14"/>
      <c r="H53" s="14"/>
      <c r="I53" s="1"/>
      <c r="J53" s="1"/>
      <c r="K53" s="3"/>
      <c r="L53" s="52" t="s">
        <v>137</v>
      </c>
      <c r="M53" s="99" t="s">
        <v>138</v>
      </c>
      <c r="N53" s="100"/>
      <c r="O53" s="100">
        <v>1548.22</v>
      </c>
      <c r="P53" s="55">
        <f>+O53-N53</f>
        <v>1548.22</v>
      </c>
      <c r="S53" s="4"/>
      <c r="T53" s="4"/>
      <c r="U53" s="4"/>
      <c r="V53" s="4"/>
      <c r="W53" s="4"/>
      <c r="X53" s="5"/>
    </row>
    <row r="54" spans="1:24" x14ac:dyDescent="0.2">
      <c r="A54" s="1"/>
      <c r="B54" s="1"/>
      <c r="C54" s="1"/>
      <c r="D54" s="1"/>
      <c r="E54" s="1"/>
      <c r="F54" s="40">
        <f>+F52-G52</f>
        <v>-254939.44999999995</v>
      </c>
      <c r="G54" s="14"/>
      <c r="H54" s="14"/>
      <c r="I54" s="1"/>
      <c r="J54" s="1"/>
      <c r="K54" s="3"/>
      <c r="L54" s="54" t="s">
        <v>139</v>
      </c>
      <c r="M54" s="58" t="s">
        <v>140</v>
      </c>
      <c r="N54" s="104"/>
      <c r="O54" s="104"/>
      <c r="Q54" s="115">
        <f>SUM(P55:P58)</f>
        <v>409599.03</v>
      </c>
      <c r="R54" s="56">
        <f>+R12-Q54</f>
        <v>0</v>
      </c>
      <c r="S54" s="4"/>
      <c r="T54" s="4"/>
      <c r="U54" s="4"/>
      <c r="V54" s="4"/>
      <c r="W54" s="5"/>
      <c r="X54" s="5"/>
    </row>
    <row r="55" spans="1:24" x14ac:dyDescent="0.2">
      <c r="A55" s="1"/>
      <c r="B55" s="1"/>
      <c r="C55" s="1"/>
      <c r="D55" s="1"/>
      <c r="E55" s="1"/>
      <c r="F55" s="14">
        <f>+G45-F54</f>
        <v>349.99999999953434</v>
      </c>
      <c r="G55" s="14"/>
      <c r="H55" s="14"/>
      <c r="I55" s="1"/>
      <c r="J55" s="1"/>
      <c r="K55" s="3"/>
      <c r="L55" s="52" t="s">
        <v>141</v>
      </c>
      <c r="M55" s="99" t="s">
        <v>34</v>
      </c>
      <c r="N55" s="100">
        <v>1260</v>
      </c>
      <c r="O55" s="100">
        <v>55296.9</v>
      </c>
      <c r="P55" s="55">
        <f>+O55-N55</f>
        <v>54036.9</v>
      </c>
      <c r="S55" s="4"/>
      <c r="T55" s="4"/>
      <c r="U55" s="4"/>
      <c r="V55" s="4"/>
      <c r="W55" s="5"/>
      <c r="X55" s="5"/>
    </row>
    <row r="56" spans="1:24" x14ac:dyDescent="0.2">
      <c r="A56" s="4"/>
      <c r="B56" s="4"/>
      <c r="C56" s="4"/>
      <c r="D56" s="4"/>
      <c r="E56" s="4"/>
      <c r="F56" s="4"/>
      <c r="G56" s="118"/>
      <c r="H56" s="34"/>
      <c r="I56" s="4"/>
      <c r="J56" s="4"/>
      <c r="K56" s="3"/>
      <c r="L56" s="52" t="s">
        <v>142</v>
      </c>
      <c r="M56" s="99" t="s">
        <v>73</v>
      </c>
      <c r="N56" s="100">
        <v>52384.42</v>
      </c>
      <c r="O56" s="100">
        <v>399786.89</v>
      </c>
      <c r="P56" s="103">
        <f>+O56-N56</f>
        <v>347402.47000000003</v>
      </c>
      <c r="S56" s="4"/>
      <c r="T56" s="4"/>
      <c r="U56" s="4"/>
      <c r="V56" s="4"/>
      <c r="W56" s="5"/>
      <c r="X56" s="5"/>
    </row>
    <row r="57" spans="1:24" x14ac:dyDescent="0.2">
      <c r="A57" s="119" t="s">
        <v>85</v>
      </c>
      <c r="B57" s="120" t="s">
        <v>86</v>
      </c>
      <c r="C57" s="121">
        <v>403</v>
      </c>
      <c r="D57" s="4" t="s">
        <v>143</v>
      </c>
      <c r="E57" s="122"/>
      <c r="F57" s="123"/>
      <c r="G57" s="123"/>
      <c r="H57" s="124"/>
      <c r="I57" s="4"/>
      <c r="J57" s="94"/>
      <c r="K57" s="3"/>
      <c r="L57" s="52" t="s">
        <v>144</v>
      </c>
      <c r="M57" s="99" t="s">
        <v>47</v>
      </c>
      <c r="N57" s="100"/>
      <c r="O57" s="100">
        <v>8159.66</v>
      </c>
      <c r="P57" s="60">
        <f>+O57-N57</f>
        <v>8159.66</v>
      </c>
      <c r="S57" s="4"/>
      <c r="T57" s="4"/>
      <c r="U57" s="4"/>
      <c r="V57" s="4"/>
      <c r="W57" s="5"/>
      <c r="X57" s="5"/>
    </row>
    <row r="58" spans="1:24" x14ac:dyDescent="0.2">
      <c r="A58" s="4"/>
      <c r="B58" s="4"/>
      <c r="C58" s="4"/>
      <c r="D58" s="4"/>
      <c r="E58" s="4"/>
      <c r="F58" s="4"/>
      <c r="G58" s="4"/>
      <c r="H58" s="34"/>
      <c r="I58" s="4"/>
      <c r="J58" s="4"/>
      <c r="K58" s="3"/>
      <c r="L58" s="52" t="s">
        <v>145</v>
      </c>
      <c r="M58" s="99" t="s">
        <v>146</v>
      </c>
      <c r="N58" s="111"/>
      <c r="O58" s="111"/>
      <c r="P58" s="61">
        <f>+O58</f>
        <v>0</v>
      </c>
      <c r="S58" s="4"/>
      <c r="T58" s="4"/>
      <c r="U58" s="4"/>
      <c r="V58" s="4"/>
      <c r="W58" s="5"/>
      <c r="X58" s="5"/>
    </row>
    <row r="59" spans="1:24" x14ac:dyDescent="0.2">
      <c r="A59" s="4"/>
      <c r="B59" s="4"/>
      <c r="C59" s="4"/>
      <c r="D59" s="4"/>
      <c r="E59" s="4"/>
      <c r="F59" s="4"/>
      <c r="G59" s="4"/>
      <c r="H59" s="34"/>
      <c r="I59" s="4"/>
      <c r="J59" s="4"/>
      <c r="K59" s="3"/>
      <c r="L59" s="54" t="s">
        <v>147</v>
      </c>
      <c r="M59" s="58" t="s">
        <v>148</v>
      </c>
      <c r="N59" s="104"/>
      <c r="O59" s="104"/>
      <c r="Q59" s="115">
        <f>SUM(P60)</f>
        <v>71400</v>
      </c>
      <c r="S59" s="4"/>
      <c r="T59" s="4"/>
      <c r="U59" s="4"/>
      <c r="V59" s="4"/>
      <c r="W59" s="5"/>
      <c r="X59" s="5"/>
    </row>
    <row r="60" spans="1:24" x14ac:dyDescent="0.2">
      <c r="A60" s="4"/>
      <c r="B60" s="4"/>
      <c r="C60" s="4"/>
      <c r="D60" s="4"/>
      <c r="E60" s="4"/>
      <c r="F60" s="4"/>
      <c r="G60" s="4"/>
      <c r="H60" s="34"/>
      <c r="I60" s="4"/>
      <c r="J60" s="4"/>
      <c r="K60" s="3"/>
      <c r="L60" s="52" t="s">
        <v>149</v>
      </c>
      <c r="M60" s="99" t="s">
        <v>39</v>
      </c>
      <c r="N60" s="111"/>
      <c r="O60" s="100">
        <v>71400</v>
      </c>
      <c r="P60" s="55">
        <f>+O60-N60</f>
        <v>71400</v>
      </c>
      <c r="S60" s="4"/>
      <c r="T60" s="4"/>
      <c r="U60" s="4"/>
      <c r="V60" s="4"/>
      <c r="W60" s="4"/>
      <c r="X60" s="5"/>
    </row>
    <row r="61" spans="1:24" x14ac:dyDescent="0.2">
      <c r="A61" s="4"/>
      <c r="B61" s="4"/>
      <c r="C61" s="4"/>
      <c r="D61" s="4"/>
      <c r="E61" s="4"/>
      <c r="F61" s="4"/>
      <c r="G61" s="4"/>
      <c r="H61" s="34"/>
      <c r="I61" s="4"/>
      <c r="J61" s="4"/>
      <c r="K61" s="3"/>
      <c r="L61" s="52" t="s">
        <v>150</v>
      </c>
      <c r="M61" s="99" t="s">
        <v>76</v>
      </c>
      <c r="N61" s="104"/>
      <c r="O61" s="104">
        <v>22859.360000000001</v>
      </c>
      <c r="P61" s="103">
        <f>+O61-N61</f>
        <v>22859.360000000001</v>
      </c>
      <c r="S61" s="4"/>
      <c r="T61" s="4"/>
      <c r="U61" s="4"/>
      <c r="V61" s="4"/>
      <c r="W61" s="5"/>
      <c r="X61" s="5"/>
    </row>
    <row r="62" spans="1:24" x14ac:dyDescent="0.2">
      <c r="A62" s="4"/>
      <c r="B62" s="4"/>
      <c r="C62" s="4"/>
      <c r="D62" s="4"/>
      <c r="E62" s="4"/>
      <c r="F62" s="4"/>
      <c r="G62" s="4"/>
      <c r="H62" s="34"/>
      <c r="I62" s="4"/>
      <c r="J62" s="4"/>
      <c r="K62" s="3"/>
      <c r="L62" s="52" t="s">
        <v>199</v>
      </c>
      <c r="M62" s="99" t="s">
        <v>200</v>
      </c>
      <c r="N62" s="104"/>
      <c r="O62" s="104">
        <v>7590</v>
      </c>
      <c r="P62" s="60">
        <f>+O62-N62</f>
        <v>7590</v>
      </c>
      <c r="Q62" s="125"/>
      <c r="S62" s="4"/>
      <c r="T62" s="4"/>
      <c r="U62" s="4"/>
      <c r="V62" s="4"/>
      <c r="W62" s="5"/>
      <c r="X62" s="5"/>
    </row>
    <row r="63" spans="1:24" x14ac:dyDescent="0.2">
      <c r="A63" s="4"/>
      <c r="B63" s="4"/>
      <c r="C63" s="4"/>
      <c r="D63" s="4"/>
      <c r="E63" s="4"/>
      <c r="F63" s="4"/>
      <c r="G63" s="4"/>
      <c r="H63" s="34"/>
      <c r="I63" s="4"/>
      <c r="J63" s="4"/>
      <c r="K63" s="3"/>
      <c r="L63" s="54" t="s">
        <v>151</v>
      </c>
      <c r="M63" s="58" t="s">
        <v>152</v>
      </c>
      <c r="N63" s="32"/>
      <c r="O63" s="32"/>
      <c r="P63" s="61"/>
      <c r="Q63" s="115">
        <f>SUM(P64:P66)</f>
        <v>0</v>
      </c>
      <c r="S63" s="4"/>
      <c r="T63" s="4"/>
      <c r="U63" s="4"/>
      <c r="V63" s="4"/>
      <c r="W63" s="5"/>
      <c r="X63" s="5"/>
    </row>
    <row r="64" spans="1:24" x14ac:dyDescent="0.2">
      <c r="A64" s="4"/>
      <c r="B64" s="4"/>
      <c r="C64" s="4"/>
      <c r="D64" s="4"/>
      <c r="E64" s="4"/>
      <c r="F64" s="4"/>
      <c r="G64" s="4"/>
      <c r="H64" s="34"/>
      <c r="I64" s="4"/>
      <c r="J64" s="4"/>
      <c r="K64" s="3"/>
      <c r="L64" s="52" t="s">
        <v>153</v>
      </c>
      <c r="M64" s="99" t="s">
        <v>154</v>
      </c>
      <c r="N64" s="32"/>
      <c r="O64" s="5"/>
      <c r="P64" s="55">
        <f>+O64-N64</f>
        <v>0</v>
      </c>
      <c r="Q64" s="125"/>
      <c r="S64" s="4"/>
      <c r="T64" s="4"/>
      <c r="U64" s="4"/>
      <c r="V64" s="4"/>
      <c r="W64" s="5"/>
      <c r="X64" s="5"/>
    </row>
    <row r="65" spans="2:24" x14ac:dyDescent="0.2">
      <c r="B65" s="4"/>
      <c r="C65" s="4"/>
      <c r="D65" s="4"/>
      <c r="E65" s="4"/>
      <c r="F65" s="4"/>
      <c r="G65" s="4"/>
      <c r="H65" s="34"/>
      <c r="I65" s="4"/>
      <c r="J65" s="4"/>
      <c r="K65" s="3"/>
      <c r="L65" s="52" t="s">
        <v>155</v>
      </c>
      <c r="M65" s="4" t="s">
        <v>156</v>
      </c>
      <c r="N65" s="32"/>
      <c r="O65" s="126"/>
      <c r="P65" s="127">
        <f>+O65-N65</f>
        <v>0</v>
      </c>
      <c r="Q65" s="125"/>
      <c r="S65" s="4"/>
      <c r="T65" s="4"/>
      <c r="U65" s="4"/>
      <c r="V65" s="4"/>
      <c r="W65" s="5"/>
      <c r="X65" s="5"/>
    </row>
    <row r="66" spans="2:24" x14ac:dyDescent="0.2">
      <c r="B66" s="4"/>
      <c r="C66" s="4"/>
      <c r="D66" s="4"/>
      <c r="E66" s="4"/>
      <c r="F66" s="4"/>
      <c r="G66" s="4"/>
      <c r="H66" s="34"/>
      <c r="I66" s="4"/>
      <c r="J66" s="4"/>
      <c r="K66" s="3"/>
      <c r="L66" s="52" t="s">
        <v>157</v>
      </c>
      <c r="M66" s="4" t="s">
        <v>158</v>
      </c>
      <c r="N66" s="32"/>
      <c r="O66" s="126"/>
      <c r="P66" s="128">
        <f>+O66-N66</f>
        <v>0</v>
      </c>
      <c r="Q66" s="125"/>
      <c r="S66" s="4"/>
      <c r="T66" s="4"/>
      <c r="U66" s="4"/>
      <c r="V66" s="4"/>
      <c r="W66" s="5"/>
      <c r="X66" s="5"/>
    </row>
    <row r="67" spans="2:24" x14ac:dyDescent="0.2">
      <c r="B67" s="4"/>
      <c r="C67" s="4"/>
      <c r="D67" s="4"/>
      <c r="E67" s="4"/>
      <c r="F67" s="4"/>
      <c r="G67" s="4"/>
      <c r="H67" s="34"/>
      <c r="I67" s="4"/>
      <c r="J67" s="4"/>
      <c r="K67" s="3"/>
      <c r="L67" s="52"/>
      <c r="M67" s="99"/>
      <c r="N67" s="32"/>
      <c r="O67" s="126"/>
      <c r="P67" s="61"/>
      <c r="Q67" s="125"/>
      <c r="S67" s="4"/>
      <c r="T67" s="4"/>
      <c r="U67" s="4"/>
      <c r="V67" s="4"/>
      <c r="W67" s="4"/>
      <c r="X67" s="4"/>
    </row>
    <row r="68" spans="2:24" x14ac:dyDescent="0.2">
      <c r="B68" s="4"/>
      <c r="C68" s="4"/>
      <c r="D68" s="4"/>
      <c r="E68" s="4"/>
      <c r="F68" s="4"/>
      <c r="G68" s="4"/>
      <c r="H68" s="34"/>
      <c r="I68" s="4"/>
      <c r="J68" s="4"/>
      <c r="K68" s="3"/>
      <c r="L68" s="54" t="s">
        <v>159</v>
      </c>
      <c r="M68" s="58" t="s">
        <v>160</v>
      </c>
      <c r="N68" s="5"/>
      <c r="O68" s="32"/>
      <c r="P68" s="129"/>
      <c r="Q68" s="125"/>
      <c r="S68" s="4"/>
      <c r="T68" s="4"/>
      <c r="U68" s="4"/>
      <c r="V68" s="4"/>
      <c r="W68" s="4"/>
      <c r="X68" s="5"/>
    </row>
    <row r="69" spans="2:24" x14ac:dyDescent="0.2">
      <c r="B69" s="4"/>
      <c r="C69" s="4"/>
      <c r="D69" s="4"/>
      <c r="E69" s="4"/>
      <c r="F69" s="4"/>
      <c r="G69" s="4"/>
      <c r="H69" s="34"/>
      <c r="I69" s="4"/>
      <c r="J69" s="4"/>
      <c r="K69" s="3"/>
      <c r="L69" s="52"/>
      <c r="M69" s="99"/>
      <c r="N69" s="32"/>
      <c r="O69" s="32"/>
      <c r="P69" s="61"/>
      <c r="Q69" s="125"/>
      <c r="S69" s="4"/>
      <c r="T69" s="4"/>
      <c r="U69" s="4"/>
      <c r="V69" s="4"/>
      <c r="W69" s="4"/>
      <c r="X69" s="5"/>
    </row>
    <row r="70" spans="2:24" x14ac:dyDescent="0.2">
      <c r="B70" s="4"/>
      <c r="C70" s="4"/>
      <c r="D70" s="4"/>
      <c r="E70" s="4"/>
      <c r="F70" s="4"/>
      <c r="G70" s="4"/>
      <c r="H70" s="34"/>
      <c r="I70" s="4"/>
      <c r="J70" s="4"/>
      <c r="K70" s="3"/>
      <c r="L70" s="52"/>
      <c r="M70" s="4" t="s">
        <v>161</v>
      </c>
      <c r="N70" s="130">
        <f>+SUM(N34:N68)</f>
        <v>157463.65</v>
      </c>
      <c r="O70" s="130">
        <f>+SUM(O34:O68)</f>
        <v>3801020.6300000004</v>
      </c>
      <c r="P70" s="131">
        <f>+O70-N70+P68</f>
        <v>3643556.9800000004</v>
      </c>
      <c r="Q70" s="132"/>
      <c r="S70" s="4"/>
      <c r="T70" s="4"/>
      <c r="U70" s="4"/>
      <c r="V70" s="4"/>
      <c r="W70" s="4"/>
      <c r="X70" s="4"/>
    </row>
    <row r="71" spans="2:24" x14ac:dyDescent="0.2">
      <c r="B71" s="4"/>
      <c r="C71" s="4"/>
      <c r="D71" s="4"/>
      <c r="E71" s="4"/>
      <c r="F71" s="4"/>
      <c r="G71" s="4"/>
      <c r="H71" s="34"/>
      <c r="I71" s="4"/>
      <c r="J71" s="4"/>
      <c r="K71" s="3"/>
      <c r="L71" s="52"/>
      <c r="M71" s="4"/>
      <c r="N71" s="4"/>
      <c r="O71" s="4"/>
      <c r="P71" s="56">
        <f>+P70-F29</f>
        <v>20088.360000000335</v>
      </c>
      <c r="Q71" s="132"/>
      <c r="S71" s="4"/>
      <c r="T71" s="4"/>
      <c r="U71" s="4"/>
      <c r="V71" s="5"/>
      <c r="W71" s="5"/>
      <c r="X71" s="5"/>
    </row>
    <row r="72" spans="2:24" x14ac:dyDescent="0.2">
      <c r="H72" s="34"/>
      <c r="L72" s="52"/>
      <c r="M72" s="4"/>
      <c r="N72" s="4"/>
      <c r="O72" s="4"/>
      <c r="Q72" s="132"/>
      <c r="S72" s="4"/>
    </row>
    <row r="73" spans="2:24" x14ac:dyDescent="0.2">
      <c r="B73" s="4"/>
      <c r="C73" s="4"/>
      <c r="D73" s="134"/>
      <c r="E73" s="4"/>
      <c r="F73" s="4"/>
      <c r="G73" s="4"/>
      <c r="H73" s="34"/>
      <c r="I73" s="4"/>
      <c r="J73" s="4"/>
      <c r="K73" s="3"/>
      <c r="T73" s="4"/>
      <c r="U73" s="4"/>
      <c r="V73" s="4"/>
      <c r="W73" s="4"/>
      <c r="X73" s="4"/>
    </row>
    <row r="74" spans="2:24" x14ac:dyDescent="0.2">
      <c r="B74" s="4"/>
      <c r="C74" s="4"/>
      <c r="D74" s="4"/>
      <c r="E74" s="4"/>
      <c r="F74" s="4"/>
      <c r="G74" s="4"/>
      <c r="H74" s="34"/>
      <c r="I74" s="4"/>
      <c r="J74" s="4"/>
      <c r="K74" s="3"/>
      <c r="L74" s="85"/>
      <c r="M74" s="86"/>
      <c r="N74" s="135"/>
      <c r="O74" s="136"/>
      <c r="P74" s="137" t="s">
        <v>91</v>
      </c>
      <c r="Q74" s="138"/>
      <c r="R74" s="101"/>
      <c r="S74" s="4"/>
      <c r="T74" s="5"/>
      <c r="U74" s="5"/>
      <c r="V74" s="5"/>
      <c r="W74" s="4"/>
      <c r="X74" s="4"/>
    </row>
    <row r="75" spans="2:24" x14ac:dyDescent="0.2">
      <c r="B75" s="4"/>
      <c r="C75" s="4"/>
      <c r="D75" s="4"/>
      <c r="E75" s="4"/>
      <c r="F75" s="4"/>
      <c r="G75" s="4"/>
      <c r="H75" s="34"/>
      <c r="I75" s="4"/>
      <c r="J75" s="4"/>
      <c r="K75" s="3"/>
      <c r="L75" s="85">
        <v>683</v>
      </c>
      <c r="M75" s="58" t="s">
        <v>93</v>
      </c>
      <c r="N75" s="32"/>
      <c r="O75" s="93"/>
      <c r="P75" s="101"/>
      <c r="Q75" s="101"/>
      <c r="R75" s="101"/>
      <c r="S75" s="4"/>
      <c r="T75" s="5"/>
      <c r="U75" s="5"/>
      <c r="V75" s="5"/>
      <c r="W75" s="139"/>
      <c r="X75" s="52"/>
    </row>
    <row r="76" spans="2:24" x14ac:dyDescent="0.2">
      <c r="B76" s="4"/>
      <c r="C76" s="4"/>
      <c r="D76" s="4"/>
      <c r="E76" s="4"/>
      <c r="F76" s="4"/>
      <c r="G76" s="4"/>
      <c r="H76" s="34"/>
      <c r="I76" s="4"/>
      <c r="J76" s="4"/>
      <c r="K76" s="3"/>
      <c r="L76" s="54" t="s">
        <v>162</v>
      </c>
      <c r="M76" s="58" t="s">
        <v>95</v>
      </c>
      <c r="N76" s="140"/>
      <c r="O76" s="141"/>
      <c r="Q76" s="96">
        <f>SUM(P77:P84)</f>
        <v>648953.02999999991</v>
      </c>
      <c r="R76" s="97">
        <f>+R52-Q76</f>
        <v>-648953.02999999991</v>
      </c>
      <c r="S76" s="4"/>
      <c r="T76" s="5"/>
      <c r="U76" s="4"/>
      <c r="V76" s="4"/>
      <c r="W76" s="142"/>
      <c r="X76" s="52"/>
    </row>
    <row r="77" spans="2:24" x14ac:dyDescent="0.2">
      <c r="B77" s="4"/>
      <c r="C77" s="4"/>
      <c r="D77" s="4"/>
      <c r="E77" s="4"/>
      <c r="F77" s="4"/>
      <c r="G77" s="4"/>
      <c r="H77" s="34"/>
      <c r="I77" s="4"/>
      <c r="J77" s="4"/>
      <c r="K77" s="3"/>
      <c r="L77" s="52" t="s">
        <v>163</v>
      </c>
      <c r="M77" s="99" t="s">
        <v>97</v>
      </c>
      <c r="N77" s="100">
        <f>70695.74+57604.13</f>
        <v>128299.87</v>
      </c>
      <c r="O77" s="100"/>
      <c r="P77" s="55">
        <f>+N77-O77</f>
        <v>128299.87</v>
      </c>
      <c r="Q77" s="101"/>
      <c r="R77" s="101"/>
      <c r="S77" s="4"/>
      <c r="T77" s="5"/>
      <c r="U77" s="5"/>
      <c r="V77" s="5"/>
      <c r="W77" s="139"/>
      <c r="X77" s="52"/>
    </row>
    <row r="78" spans="2:24" x14ac:dyDescent="0.2">
      <c r="B78" s="4"/>
      <c r="C78" s="4"/>
      <c r="D78" s="4"/>
      <c r="E78" s="4"/>
      <c r="F78" s="4"/>
      <c r="G78" s="4"/>
      <c r="H78" s="34"/>
      <c r="I78" s="4"/>
      <c r="J78" s="4"/>
      <c r="K78" s="3"/>
      <c r="L78" s="52" t="s">
        <v>164</v>
      </c>
      <c r="M78" s="99" t="s">
        <v>100</v>
      </c>
      <c r="N78" s="100">
        <v>542468.15</v>
      </c>
      <c r="O78" s="100">
        <v>29950.799999999999</v>
      </c>
      <c r="P78" s="103">
        <f>+N78-O78</f>
        <v>512517.35000000003</v>
      </c>
      <c r="S78" s="4"/>
      <c r="T78" s="5"/>
      <c r="U78" s="5"/>
      <c r="V78" s="5"/>
      <c r="W78" s="139"/>
      <c r="X78" s="52"/>
    </row>
    <row r="79" spans="2:24" x14ac:dyDescent="0.2">
      <c r="B79" s="4"/>
      <c r="C79" s="4"/>
      <c r="D79" s="4"/>
      <c r="E79" s="4"/>
      <c r="F79" s="4"/>
      <c r="G79" s="4"/>
      <c r="H79" s="34"/>
      <c r="I79" s="4"/>
      <c r="J79" s="4"/>
      <c r="K79" s="3"/>
      <c r="L79" s="52" t="s">
        <v>165</v>
      </c>
      <c r="M79" s="99" t="s">
        <v>102</v>
      </c>
      <c r="N79" s="100"/>
      <c r="O79" s="100"/>
      <c r="P79" s="55">
        <f>-O79+N79</f>
        <v>0</v>
      </c>
      <c r="Q79" s="143"/>
      <c r="S79" s="4"/>
      <c r="T79" s="5"/>
      <c r="U79" s="5"/>
      <c r="V79" s="4"/>
      <c r="W79" s="139"/>
      <c r="X79" s="52"/>
    </row>
    <row r="80" spans="2:24" x14ac:dyDescent="0.2">
      <c r="B80" s="4"/>
      <c r="C80" s="4"/>
      <c r="D80" s="144"/>
      <c r="E80" s="4"/>
      <c r="F80" s="4"/>
      <c r="G80" s="4"/>
      <c r="H80" s="34"/>
      <c r="I80" s="4"/>
      <c r="J80" s="4"/>
      <c r="K80" s="3"/>
      <c r="L80" s="54" t="s">
        <v>166</v>
      </c>
      <c r="M80" s="58" t="s">
        <v>105</v>
      </c>
      <c r="N80" s="145"/>
      <c r="O80" s="145"/>
      <c r="Q80" s="105"/>
      <c r="R80" s="105"/>
      <c r="S80" s="4"/>
      <c r="T80" s="5"/>
      <c r="U80" s="5"/>
      <c r="V80" s="4"/>
      <c r="W80" s="139"/>
      <c r="X80" s="52"/>
    </row>
    <row r="81" spans="3:24" x14ac:dyDescent="0.2">
      <c r="C81" s="4"/>
      <c r="D81" s="144"/>
      <c r="E81" s="4"/>
      <c r="F81" s="4"/>
      <c r="G81" s="4"/>
      <c r="H81" s="34"/>
      <c r="I81" s="4"/>
      <c r="J81" s="4"/>
      <c r="K81" s="3"/>
      <c r="L81" s="52" t="s">
        <v>167</v>
      </c>
      <c r="M81" s="99" t="s">
        <v>14</v>
      </c>
      <c r="N81" s="100">
        <v>474.95</v>
      </c>
      <c r="O81" s="100"/>
      <c r="P81" s="55">
        <f>+N81-O81</f>
        <v>474.95</v>
      </c>
      <c r="S81" s="4"/>
      <c r="T81" s="5"/>
      <c r="U81" s="5"/>
      <c r="V81" s="5"/>
      <c r="W81" s="139"/>
      <c r="X81" s="52"/>
    </row>
    <row r="82" spans="3:24" x14ac:dyDescent="0.2">
      <c r="C82" s="4"/>
      <c r="D82" s="144"/>
      <c r="E82" s="4"/>
      <c r="F82" s="4"/>
      <c r="G82" s="4"/>
      <c r="H82" s="34"/>
      <c r="I82" s="4"/>
      <c r="J82" s="4"/>
      <c r="K82" s="3"/>
      <c r="L82" s="52" t="s">
        <v>168</v>
      </c>
      <c r="M82" s="99" t="s">
        <v>110</v>
      </c>
      <c r="N82" s="100">
        <v>4121.21</v>
      </c>
      <c r="O82" s="100"/>
      <c r="P82" s="103">
        <f>+N82-O82</f>
        <v>4121.21</v>
      </c>
      <c r="S82" s="4"/>
      <c r="T82" s="5"/>
      <c r="U82" s="5"/>
      <c r="V82" s="4"/>
      <c r="W82" s="93"/>
      <c r="X82" s="52"/>
    </row>
    <row r="83" spans="3:24" x14ac:dyDescent="0.2">
      <c r="C83" s="4"/>
      <c r="D83" s="144"/>
      <c r="E83" s="4"/>
      <c r="F83" s="4"/>
      <c r="G83" s="4"/>
      <c r="H83" s="34"/>
      <c r="I83" s="4"/>
      <c r="J83" s="4"/>
      <c r="K83" s="3"/>
      <c r="L83" s="52" t="s">
        <v>169</v>
      </c>
      <c r="M83" s="99" t="s">
        <v>112</v>
      </c>
      <c r="N83" s="100">
        <v>3539.65</v>
      </c>
      <c r="O83" s="100"/>
      <c r="P83" s="60">
        <f>+N83-O83</f>
        <v>3539.65</v>
      </c>
      <c r="Q83" s="105"/>
      <c r="R83" s="105"/>
      <c r="S83" s="4"/>
      <c r="T83" s="5"/>
      <c r="U83" s="5"/>
      <c r="V83" s="4"/>
      <c r="W83" s="139"/>
      <c r="X83" s="52"/>
    </row>
    <row r="84" spans="3:24" x14ac:dyDescent="0.2">
      <c r="C84" s="4"/>
      <c r="D84" s="144"/>
      <c r="E84" s="4"/>
      <c r="F84" s="4"/>
      <c r="G84" s="4"/>
      <c r="H84" s="34"/>
      <c r="I84" s="4"/>
      <c r="J84" s="4"/>
      <c r="K84" s="3"/>
      <c r="L84" s="52" t="s">
        <v>170</v>
      </c>
      <c r="M84" s="99" t="s">
        <v>115</v>
      </c>
      <c r="N84" s="104"/>
      <c r="O84" s="104"/>
      <c r="P84" s="55">
        <f>-O84+N84</f>
        <v>0</v>
      </c>
      <c r="Q84" s="105"/>
      <c r="R84" s="105"/>
      <c r="S84" s="4"/>
      <c r="T84" s="5"/>
      <c r="U84" s="5"/>
      <c r="V84" s="4"/>
      <c r="W84" s="139"/>
      <c r="X84" s="52"/>
    </row>
    <row r="85" spans="3:24" x14ac:dyDescent="0.2">
      <c r="C85" s="4"/>
      <c r="D85" s="144"/>
      <c r="E85" s="4"/>
      <c r="F85" s="4"/>
      <c r="G85" s="4"/>
      <c r="H85" s="34"/>
      <c r="I85" s="4"/>
      <c r="J85" s="4"/>
      <c r="K85" s="3"/>
      <c r="L85" s="54" t="s">
        <v>171</v>
      </c>
      <c r="M85" s="58" t="s">
        <v>117</v>
      </c>
      <c r="N85" s="145"/>
      <c r="O85" s="145"/>
      <c r="Q85" s="96">
        <f>SUM(P86:P88)</f>
        <v>594907.56000000006</v>
      </c>
      <c r="R85" s="56">
        <f>+R49-Q85</f>
        <v>-594907.56000000006</v>
      </c>
      <c r="S85" s="4"/>
      <c r="T85" s="5"/>
      <c r="U85" s="5"/>
      <c r="V85" s="5"/>
      <c r="W85" s="146"/>
      <c r="X85" s="52"/>
    </row>
    <row r="86" spans="3:24" x14ac:dyDescent="0.2">
      <c r="C86" s="4"/>
      <c r="D86" s="144"/>
      <c r="E86" s="4"/>
      <c r="F86" s="4"/>
      <c r="G86" s="4"/>
      <c r="H86" s="34"/>
      <c r="I86" s="4"/>
      <c r="J86" s="4"/>
      <c r="K86" s="3"/>
      <c r="L86" s="52" t="s">
        <v>172</v>
      </c>
      <c r="M86" s="99" t="s">
        <v>120</v>
      </c>
      <c r="N86" s="100">
        <v>1876.01</v>
      </c>
      <c r="O86" s="100"/>
      <c r="P86" s="55">
        <f>-O86+N86</f>
        <v>1876.01</v>
      </c>
      <c r="S86" s="4"/>
      <c r="T86" s="5"/>
      <c r="U86" s="4"/>
      <c r="V86" s="4"/>
      <c r="W86" s="147"/>
      <c r="X86" s="52"/>
    </row>
    <row r="87" spans="3:24" x14ac:dyDescent="0.2">
      <c r="C87" s="4"/>
      <c r="D87" s="144"/>
      <c r="E87" s="4"/>
      <c r="F87" s="4"/>
      <c r="G87" s="4"/>
      <c r="H87" s="34"/>
      <c r="I87" s="4"/>
      <c r="J87" s="4"/>
      <c r="K87" s="3"/>
      <c r="L87" s="52" t="s">
        <v>173</v>
      </c>
      <c r="M87" s="99" t="s">
        <v>123</v>
      </c>
      <c r="N87" s="100">
        <v>453879.8</v>
      </c>
      <c r="O87" s="100"/>
      <c r="P87" s="103">
        <f>-O87+N87</f>
        <v>453879.8</v>
      </c>
      <c r="S87" s="4"/>
      <c r="T87" s="5"/>
      <c r="U87" s="5"/>
      <c r="V87" s="5"/>
      <c r="W87" s="146"/>
      <c r="X87" s="52"/>
    </row>
    <row r="88" spans="3:24" x14ac:dyDescent="0.2">
      <c r="C88" s="4"/>
      <c r="D88" s="144"/>
      <c r="E88" s="4"/>
      <c r="F88" s="4"/>
      <c r="G88" s="4"/>
      <c r="H88" s="34"/>
      <c r="I88" s="4"/>
      <c r="J88" s="4"/>
      <c r="K88" s="3"/>
      <c r="L88" s="52" t="s">
        <v>174</v>
      </c>
      <c r="M88" s="99" t="s">
        <v>125</v>
      </c>
      <c r="N88" s="100">
        <v>145151.75</v>
      </c>
      <c r="O88" s="100">
        <v>6000</v>
      </c>
      <c r="P88" s="60">
        <f>-O88+N88</f>
        <v>139151.75</v>
      </c>
      <c r="S88" s="4"/>
      <c r="T88" s="5"/>
      <c r="U88" s="5"/>
      <c r="V88" s="5"/>
      <c r="W88" s="93"/>
      <c r="X88" s="52"/>
    </row>
    <row r="89" spans="3:24" x14ac:dyDescent="0.2">
      <c r="C89" s="4"/>
      <c r="D89" s="144"/>
      <c r="E89" s="4"/>
      <c r="F89" s="4"/>
      <c r="G89" s="4"/>
      <c r="H89" s="34"/>
      <c r="I89" s="4"/>
      <c r="J89" s="4"/>
      <c r="K89" s="3"/>
      <c r="L89" s="54" t="s">
        <v>175</v>
      </c>
      <c r="M89" s="58" t="s">
        <v>130</v>
      </c>
      <c r="N89" s="145"/>
      <c r="O89" s="145"/>
      <c r="Q89" s="115">
        <f>SUM(P90:P93)</f>
        <v>247372.23</v>
      </c>
      <c r="R89" s="116">
        <f>+R47-Q89</f>
        <v>-247372.23</v>
      </c>
      <c r="S89" s="4"/>
      <c r="T89" s="5"/>
      <c r="U89" s="5"/>
      <c r="V89" s="5"/>
      <c r="W89" s="146"/>
      <c r="X89" s="52"/>
    </row>
    <row r="90" spans="3:24" x14ac:dyDescent="0.2">
      <c r="C90" s="4"/>
      <c r="D90" s="144"/>
      <c r="E90" s="4"/>
      <c r="F90" s="4"/>
      <c r="G90" s="4"/>
      <c r="H90" s="34"/>
      <c r="I90" s="4"/>
      <c r="J90" s="4"/>
      <c r="K90" s="3"/>
      <c r="L90" s="52" t="s">
        <v>176</v>
      </c>
      <c r="M90" s="99" t="s">
        <v>133</v>
      </c>
      <c r="N90" s="100">
        <v>3591.84</v>
      </c>
      <c r="O90" s="100"/>
      <c r="P90" s="55">
        <f>-O90+N90</f>
        <v>3591.84</v>
      </c>
      <c r="S90" s="4"/>
      <c r="T90" s="5"/>
      <c r="U90" s="5"/>
      <c r="V90" s="5"/>
      <c r="W90" s="146"/>
      <c r="X90" s="52"/>
    </row>
    <row r="91" spans="3:24" x14ac:dyDescent="0.2">
      <c r="C91" s="4"/>
      <c r="D91" s="144"/>
      <c r="E91" s="4"/>
      <c r="F91" s="4"/>
      <c r="G91" s="4"/>
      <c r="H91" s="34"/>
      <c r="I91" s="4"/>
      <c r="J91" s="4"/>
      <c r="K91" s="3"/>
      <c r="L91" s="52" t="s">
        <v>177</v>
      </c>
      <c r="M91" s="99" t="s">
        <v>68</v>
      </c>
      <c r="N91" s="100">
        <v>243780.39</v>
      </c>
      <c r="O91" s="100"/>
      <c r="P91" s="103">
        <f>-O91+N91</f>
        <v>243780.39</v>
      </c>
      <c r="S91" s="4"/>
      <c r="T91" s="5"/>
      <c r="U91" s="5"/>
      <c r="V91" s="5"/>
      <c r="W91" s="93"/>
      <c r="X91" s="52"/>
    </row>
    <row r="92" spans="3:24" x14ac:dyDescent="0.2">
      <c r="C92" s="4"/>
      <c r="D92" s="144"/>
      <c r="E92" s="4"/>
      <c r="F92" s="4"/>
      <c r="G92" s="4"/>
      <c r="H92" s="34"/>
      <c r="I92" s="4"/>
      <c r="J92" s="4"/>
      <c r="K92" s="3"/>
      <c r="L92" s="52" t="s">
        <v>178</v>
      </c>
      <c r="M92" s="99" t="s">
        <v>136</v>
      </c>
      <c r="N92" s="100"/>
      <c r="O92" s="100"/>
      <c r="P92" s="60">
        <f>-O92+N92</f>
        <v>0</v>
      </c>
      <c r="S92" s="4"/>
      <c r="T92" s="5"/>
      <c r="U92" s="5"/>
      <c r="V92" s="5"/>
      <c r="W92" s="93"/>
      <c r="X92" s="52"/>
    </row>
    <row r="93" spans="3:24" x14ac:dyDescent="0.2">
      <c r="C93" s="4"/>
      <c r="D93" s="144"/>
      <c r="E93" s="4"/>
      <c r="F93" s="4"/>
      <c r="G93" s="4"/>
      <c r="H93" s="34"/>
      <c r="I93" s="4"/>
      <c r="J93" s="4"/>
      <c r="K93" s="3"/>
      <c r="L93" s="52" t="s">
        <v>137</v>
      </c>
      <c r="M93" s="99" t="s">
        <v>138</v>
      </c>
      <c r="N93" s="32"/>
      <c r="O93" s="32"/>
      <c r="P93" s="55">
        <f>-O93</f>
        <v>0</v>
      </c>
      <c r="S93" s="4"/>
      <c r="T93" s="5"/>
      <c r="U93" s="5"/>
      <c r="V93" s="5"/>
      <c r="W93" s="93"/>
      <c r="X93" s="52"/>
    </row>
    <row r="94" spans="3:24" x14ac:dyDescent="0.2">
      <c r="C94" s="4"/>
      <c r="D94" s="144"/>
      <c r="E94" s="4"/>
      <c r="F94" s="4"/>
      <c r="G94" s="4"/>
      <c r="H94" s="34"/>
      <c r="I94" s="4"/>
      <c r="J94" s="4"/>
      <c r="K94" s="3"/>
      <c r="L94" s="54" t="s">
        <v>179</v>
      </c>
      <c r="M94" s="58" t="s">
        <v>140</v>
      </c>
      <c r="N94" s="140"/>
      <c r="O94" s="140"/>
      <c r="Q94" s="115">
        <f>SUM(P95:P97)</f>
        <v>350296.68999999994</v>
      </c>
      <c r="R94" s="56">
        <f>+R50-Q94</f>
        <v>-350296.68999999994</v>
      </c>
      <c r="S94" s="4"/>
      <c r="T94" s="5"/>
      <c r="U94" s="5"/>
      <c r="V94" s="5"/>
      <c r="W94" s="93"/>
      <c r="X94" s="52"/>
    </row>
    <row r="95" spans="3:24" x14ac:dyDescent="0.2">
      <c r="C95" s="4"/>
      <c r="D95" s="144"/>
      <c r="E95" s="4"/>
      <c r="F95" s="4"/>
      <c r="G95" s="4"/>
      <c r="H95" s="34"/>
      <c r="I95" s="4"/>
      <c r="J95" s="4"/>
      <c r="K95" s="3"/>
      <c r="L95" s="52" t="s">
        <v>180</v>
      </c>
      <c r="M95" s="99" t="s">
        <v>34</v>
      </c>
      <c r="N95" s="100">
        <v>32568.1</v>
      </c>
      <c r="O95" s="100"/>
      <c r="P95" s="55">
        <f>-O95+N95</f>
        <v>32568.1</v>
      </c>
      <c r="S95" s="4"/>
      <c r="T95" s="5"/>
      <c r="U95" s="5"/>
      <c r="V95" s="5"/>
      <c r="W95" s="93"/>
      <c r="X95" s="52"/>
    </row>
    <row r="96" spans="3:24" x14ac:dyDescent="0.2">
      <c r="C96" s="4"/>
      <c r="D96" s="144"/>
      <c r="E96" s="4"/>
      <c r="F96" s="4"/>
      <c r="G96" s="4"/>
      <c r="H96" s="34"/>
      <c r="I96" s="4"/>
      <c r="J96" s="4"/>
      <c r="K96" s="3"/>
      <c r="L96" s="52" t="s">
        <v>181</v>
      </c>
      <c r="M96" s="99" t="s">
        <v>73</v>
      </c>
      <c r="N96" s="100">
        <v>357280.97</v>
      </c>
      <c r="O96" s="100">
        <v>47622.04</v>
      </c>
      <c r="P96" s="103">
        <f>-O96+N96</f>
        <v>309658.93</v>
      </c>
      <c r="S96" s="4"/>
      <c r="T96" s="5"/>
      <c r="U96" s="5"/>
      <c r="V96" s="5"/>
      <c r="W96" s="93"/>
      <c r="X96" s="52"/>
    </row>
    <row r="97" spans="3:23" x14ac:dyDescent="0.2">
      <c r="C97" s="4"/>
      <c r="D97" s="144"/>
      <c r="E97" s="4"/>
      <c r="F97" s="4"/>
      <c r="G97" s="4"/>
      <c r="H97" s="34"/>
      <c r="I97" s="4"/>
      <c r="J97" s="4"/>
      <c r="K97" s="3"/>
      <c r="L97" s="52" t="s">
        <v>182</v>
      </c>
      <c r="M97" s="99" t="s">
        <v>47</v>
      </c>
      <c r="N97" s="100">
        <v>8069.66</v>
      </c>
      <c r="O97" s="100"/>
      <c r="P97" s="60">
        <f>-O97+N97</f>
        <v>8069.66</v>
      </c>
      <c r="S97" s="4"/>
      <c r="T97" s="5"/>
      <c r="U97" s="5"/>
      <c r="V97" s="5"/>
      <c r="W97" s="5"/>
    </row>
    <row r="98" spans="3:23" x14ac:dyDescent="0.2">
      <c r="C98" s="4"/>
      <c r="D98" s="144"/>
      <c r="E98" s="4"/>
      <c r="F98" s="4"/>
      <c r="G98" s="4"/>
      <c r="H98" s="34"/>
      <c r="I98" s="4"/>
      <c r="J98" s="4"/>
      <c r="K98" s="3"/>
      <c r="L98" s="52"/>
      <c r="M98" s="99"/>
      <c r="N98" s="104"/>
      <c r="O98" s="104"/>
      <c r="P98" s="148"/>
      <c r="S98" s="4"/>
      <c r="T98" s="5"/>
      <c r="U98" s="5"/>
      <c r="V98" s="5"/>
      <c r="W98" s="5"/>
    </row>
    <row r="99" spans="3:23" x14ac:dyDescent="0.2">
      <c r="C99" s="4"/>
      <c r="D99" s="144"/>
      <c r="E99" s="4"/>
      <c r="F99" s="4"/>
      <c r="G99" s="4"/>
      <c r="H99" s="34"/>
      <c r="I99" s="4"/>
      <c r="J99" s="4"/>
      <c r="K99" s="3"/>
      <c r="L99" s="54" t="s">
        <v>183</v>
      </c>
      <c r="M99" s="58" t="s">
        <v>148</v>
      </c>
      <c r="N99" s="145"/>
      <c r="O99" s="145"/>
      <c r="Q99" s="115">
        <f>SUM(P100)</f>
        <v>37022.1</v>
      </c>
      <c r="S99" s="4"/>
      <c r="T99" s="5"/>
      <c r="U99" s="5"/>
      <c r="V99" s="5"/>
      <c r="W99" s="5"/>
    </row>
    <row r="100" spans="3:23" x14ac:dyDescent="0.2">
      <c r="C100" s="4"/>
      <c r="D100" s="144"/>
      <c r="E100" s="4"/>
      <c r="F100" s="4"/>
      <c r="G100" s="4"/>
      <c r="H100" s="34"/>
      <c r="I100" s="4"/>
      <c r="J100" s="4"/>
      <c r="K100" s="3"/>
      <c r="L100" s="52" t="s">
        <v>184</v>
      </c>
      <c r="M100" s="99" t="s">
        <v>39</v>
      </c>
      <c r="N100" s="104">
        <v>37022.1</v>
      </c>
      <c r="O100" s="100"/>
      <c r="P100" s="55">
        <f>-O100+N100</f>
        <v>37022.1</v>
      </c>
      <c r="S100" s="4"/>
      <c r="T100" s="5"/>
      <c r="U100" s="5"/>
      <c r="V100" s="5"/>
      <c r="W100" s="5"/>
    </row>
    <row r="101" spans="3:23" x14ac:dyDescent="0.2">
      <c r="C101" s="4"/>
      <c r="D101" s="144"/>
      <c r="E101" s="4"/>
      <c r="F101" s="4"/>
      <c r="G101" s="4"/>
      <c r="H101" s="34"/>
      <c r="I101" s="4"/>
      <c r="J101" s="4"/>
      <c r="K101" s="3"/>
      <c r="L101" s="52" t="s">
        <v>185</v>
      </c>
      <c r="M101" s="99" t="s">
        <v>76</v>
      </c>
      <c r="N101" s="104">
        <f>20781.18+6900</f>
        <v>27681.18</v>
      </c>
      <c r="O101" s="104"/>
      <c r="P101" s="103">
        <f>-O101+N101</f>
        <v>27681.18</v>
      </c>
      <c r="S101" s="4"/>
      <c r="T101" s="5"/>
      <c r="U101" s="5"/>
      <c r="V101" s="5"/>
      <c r="W101" s="5"/>
    </row>
    <row r="102" spans="3:23" x14ac:dyDescent="0.2">
      <c r="C102" s="4"/>
      <c r="D102" s="144"/>
      <c r="E102" s="4"/>
      <c r="F102" s="4"/>
      <c r="G102" s="4"/>
      <c r="H102" s="34"/>
      <c r="I102" s="4"/>
      <c r="J102" s="4"/>
      <c r="K102" s="3"/>
      <c r="L102" s="52" t="s">
        <v>201</v>
      </c>
      <c r="M102" s="99"/>
      <c r="N102" s="104"/>
      <c r="O102" s="104"/>
      <c r="P102" s="128">
        <f>+N102</f>
        <v>0</v>
      </c>
      <c r="S102" s="4"/>
      <c r="T102" s="5"/>
      <c r="U102" s="4"/>
      <c r="V102" s="4"/>
      <c r="W102" s="4"/>
    </row>
    <row r="103" spans="3:23" x14ac:dyDescent="0.2">
      <c r="C103" s="4"/>
      <c r="D103" s="144"/>
      <c r="E103" s="4"/>
      <c r="F103" s="4"/>
      <c r="G103" s="4"/>
      <c r="H103" s="34"/>
      <c r="I103" s="4"/>
      <c r="J103" s="4"/>
      <c r="K103" s="3"/>
      <c r="L103" s="54" t="s">
        <v>186</v>
      </c>
      <c r="M103" s="58" t="s">
        <v>152</v>
      </c>
      <c r="N103" s="145"/>
      <c r="O103" s="145"/>
      <c r="P103" s="148"/>
      <c r="Q103" s="115">
        <f>SUM(P104:P106)</f>
        <v>0</v>
      </c>
      <c r="S103" s="4"/>
      <c r="T103" s="5"/>
      <c r="U103" s="5"/>
      <c r="V103" s="5"/>
      <c r="W103" s="5"/>
    </row>
    <row r="104" spans="3:23" x14ac:dyDescent="0.2">
      <c r="C104" s="4"/>
      <c r="D104" s="144"/>
      <c r="E104" s="4"/>
      <c r="F104" s="4"/>
      <c r="G104" s="4"/>
      <c r="H104" s="34"/>
      <c r="I104" s="4"/>
      <c r="J104" s="4"/>
      <c r="K104" s="3"/>
      <c r="L104" s="52" t="s">
        <v>187</v>
      </c>
      <c r="M104" s="99" t="s">
        <v>188</v>
      </c>
      <c r="N104" s="111"/>
      <c r="O104" s="111"/>
      <c r="P104" s="55">
        <f>-O104+N104</f>
        <v>0</v>
      </c>
      <c r="S104" s="4"/>
      <c r="T104" s="5"/>
      <c r="U104" s="4"/>
      <c r="V104" s="4"/>
      <c r="W104" s="4"/>
    </row>
    <row r="105" spans="3:23" x14ac:dyDescent="0.2">
      <c r="C105" s="4"/>
      <c r="D105" s="144"/>
      <c r="E105" s="4"/>
      <c r="F105" s="4"/>
      <c r="G105" s="4"/>
      <c r="H105" s="34"/>
      <c r="I105" s="4"/>
      <c r="J105" s="4"/>
      <c r="K105" s="3"/>
      <c r="L105" s="4" t="s">
        <v>189</v>
      </c>
      <c r="M105" s="4" t="s">
        <v>190</v>
      </c>
      <c r="N105" s="111"/>
      <c r="O105" s="104"/>
      <c r="P105" s="127">
        <f>-O105+N105</f>
        <v>0</v>
      </c>
      <c r="S105" s="4"/>
      <c r="T105" s="5"/>
      <c r="U105" s="4"/>
      <c r="V105" s="4"/>
      <c r="W105" s="4"/>
    </row>
    <row r="106" spans="3:23" x14ac:dyDescent="0.2">
      <c r="C106" s="4"/>
      <c r="D106" s="144"/>
      <c r="E106" s="4"/>
      <c r="F106" s="4"/>
      <c r="G106" s="4"/>
      <c r="H106" s="34"/>
      <c r="I106" s="4"/>
      <c r="J106" s="4"/>
      <c r="K106" s="3"/>
      <c r="L106" s="4" t="s">
        <v>191</v>
      </c>
      <c r="M106" s="4" t="s">
        <v>192</v>
      </c>
      <c r="N106" s="111"/>
      <c r="O106" s="104"/>
      <c r="P106" s="128">
        <f>-O106+N106</f>
        <v>0</v>
      </c>
      <c r="S106" s="4"/>
      <c r="T106" s="5"/>
      <c r="U106" s="4"/>
      <c r="V106" s="4"/>
      <c r="W106" s="4"/>
    </row>
    <row r="107" spans="3:23" x14ac:dyDescent="0.2">
      <c r="C107" s="4"/>
      <c r="D107" s="144"/>
      <c r="E107" s="4"/>
      <c r="F107" s="4"/>
      <c r="G107" s="4"/>
      <c r="H107" s="34"/>
      <c r="I107" s="4"/>
      <c r="J107" s="4"/>
      <c r="K107" s="3"/>
      <c r="L107" s="52"/>
      <c r="M107" s="99"/>
      <c r="N107" s="104"/>
      <c r="O107" s="104"/>
      <c r="P107" s="148"/>
      <c r="S107" s="4"/>
      <c r="T107" s="5"/>
      <c r="U107" s="4"/>
      <c r="V107" s="4"/>
      <c r="W107" s="4"/>
    </row>
    <row r="108" spans="3:23" x14ac:dyDescent="0.2">
      <c r="C108" s="4"/>
      <c r="D108" s="144"/>
      <c r="E108" s="4"/>
      <c r="F108" s="4"/>
      <c r="G108" s="4"/>
      <c r="H108" s="34"/>
      <c r="I108" s="4"/>
      <c r="J108" s="4"/>
      <c r="K108" s="3"/>
      <c r="L108" s="52"/>
      <c r="M108" s="99"/>
      <c r="N108" s="104"/>
      <c r="O108" s="104"/>
      <c r="P108" s="148"/>
      <c r="S108" s="4"/>
      <c r="T108" s="5"/>
      <c r="U108" s="4"/>
      <c r="V108" s="4"/>
      <c r="W108" s="4"/>
    </row>
    <row r="109" spans="3:23" x14ac:dyDescent="0.2">
      <c r="C109" s="4"/>
      <c r="D109" s="144"/>
      <c r="E109" s="4"/>
      <c r="F109" s="4"/>
      <c r="G109" s="4"/>
      <c r="H109" s="34"/>
      <c r="I109" s="4"/>
      <c r="J109" s="4"/>
      <c r="K109" s="3"/>
      <c r="L109" s="54" t="s">
        <v>193</v>
      </c>
      <c r="M109" s="58" t="s">
        <v>194</v>
      </c>
      <c r="N109" s="145"/>
      <c r="O109" s="145"/>
      <c r="Q109" s="115">
        <f>SUM(P110)</f>
        <v>33666.949999999997</v>
      </c>
      <c r="S109" s="4"/>
      <c r="T109" s="5"/>
      <c r="U109" s="4"/>
      <c r="V109" s="4"/>
      <c r="W109" s="4"/>
    </row>
    <row r="110" spans="3:23" x14ac:dyDescent="0.2">
      <c r="C110" s="4"/>
      <c r="D110" s="144"/>
      <c r="E110" s="4"/>
      <c r="F110" s="4"/>
      <c r="G110" s="4"/>
      <c r="H110" s="34"/>
      <c r="I110" s="4"/>
      <c r="J110" s="4"/>
      <c r="K110" s="3"/>
      <c r="L110" s="52" t="s">
        <v>195</v>
      </c>
      <c r="M110" s="99" t="s">
        <v>196</v>
      </c>
      <c r="N110" s="100">
        <v>33666.949999999997</v>
      </c>
      <c r="O110" s="111"/>
      <c r="P110" s="55">
        <f>-O110+N110</f>
        <v>33666.949999999997</v>
      </c>
      <c r="S110" s="4"/>
      <c r="T110" s="5"/>
      <c r="U110" s="4"/>
      <c r="V110" s="4"/>
      <c r="W110" s="4"/>
    </row>
    <row r="111" spans="3:23" x14ac:dyDescent="0.2">
      <c r="C111" s="4"/>
      <c r="D111" s="144"/>
      <c r="E111" s="4"/>
      <c r="F111" s="4"/>
      <c r="G111" s="4"/>
      <c r="H111" s="34"/>
      <c r="I111" s="4"/>
      <c r="J111" s="4"/>
      <c r="K111" s="3"/>
      <c r="L111" s="52"/>
      <c r="M111" s="99"/>
      <c r="N111" s="104"/>
      <c r="O111" s="104"/>
      <c r="P111" s="61"/>
      <c r="Q111" s="125"/>
      <c r="S111" s="4"/>
      <c r="T111" s="5"/>
      <c r="U111" s="4"/>
      <c r="V111" s="4"/>
      <c r="W111" s="4"/>
    </row>
    <row r="112" spans="3:23" x14ac:dyDescent="0.2">
      <c r="C112" s="4"/>
      <c r="D112" s="144"/>
      <c r="E112" s="4"/>
      <c r="F112" s="4"/>
      <c r="G112" s="4"/>
      <c r="H112" s="34"/>
      <c r="I112" s="4"/>
      <c r="J112" s="4"/>
      <c r="K112" s="3"/>
      <c r="L112" s="54" t="s">
        <v>128</v>
      </c>
      <c r="M112" s="4" t="s">
        <v>197</v>
      </c>
      <c r="N112" s="100">
        <v>1659710.75</v>
      </c>
      <c r="O112" s="100">
        <v>1886463.99</v>
      </c>
      <c r="P112" s="129">
        <f>+N112+N113-O112-O113</f>
        <v>-254939.4499999999</v>
      </c>
      <c r="Q112" s="125"/>
      <c r="S112" s="4"/>
      <c r="T112" s="5"/>
      <c r="U112" s="4"/>
      <c r="V112" s="4"/>
      <c r="W112" s="4"/>
    </row>
    <row r="113" spans="2:20" x14ac:dyDescent="0.2">
      <c r="B113" s="4"/>
      <c r="C113" s="4"/>
      <c r="D113" s="144"/>
      <c r="E113" s="4"/>
      <c r="F113" s="4"/>
      <c r="G113" s="4"/>
      <c r="H113" s="34"/>
      <c r="I113" s="4"/>
      <c r="J113" s="4"/>
      <c r="K113" s="3"/>
      <c r="L113" s="54" t="s">
        <v>131</v>
      </c>
      <c r="M113" s="4" t="s">
        <v>198</v>
      </c>
      <c r="N113" s="100">
        <v>135474.85</v>
      </c>
      <c r="O113" s="100">
        <v>163661.06</v>
      </c>
      <c r="P113" s="129"/>
      <c r="Q113" s="125"/>
      <c r="S113" s="4"/>
      <c r="T113" s="5"/>
    </row>
    <row r="114" spans="2:20" x14ac:dyDescent="0.2">
      <c r="B114" s="4"/>
      <c r="C114" s="4"/>
      <c r="D114" s="4"/>
      <c r="E114" s="4"/>
      <c r="F114" s="4"/>
      <c r="G114" s="4"/>
      <c r="H114" s="34"/>
      <c r="I114" s="4"/>
      <c r="J114" s="4"/>
      <c r="K114" s="3"/>
      <c r="L114" s="52"/>
      <c r="M114" s="99"/>
      <c r="N114" s="32"/>
      <c r="O114" s="32"/>
      <c r="P114" s="61"/>
      <c r="Q114" s="132"/>
      <c r="S114" s="4"/>
      <c r="T114" s="5"/>
    </row>
    <row r="115" spans="2:20" x14ac:dyDescent="0.2">
      <c r="B115" s="4"/>
      <c r="C115" s="4"/>
      <c r="D115" s="4"/>
      <c r="E115" s="4"/>
      <c r="F115" s="4"/>
      <c r="G115" s="4"/>
      <c r="H115" s="34"/>
      <c r="I115" s="4"/>
      <c r="J115" s="4"/>
      <c r="K115" s="3"/>
      <c r="L115" s="52"/>
      <c r="M115" s="4" t="s">
        <v>161</v>
      </c>
      <c r="N115" s="149">
        <f>SUM(N77:N113)</f>
        <v>3818658.18</v>
      </c>
      <c r="O115" s="149">
        <f>SUM(O77:O113)</f>
        <v>2133697.89</v>
      </c>
      <c r="P115" s="131">
        <f>+O115-N115+P112</f>
        <v>-1939899.74</v>
      </c>
      <c r="Q115" s="61"/>
      <c r="S115" s="4"/>
      <c r="T115" s="5"/>
    </row>
    <row r="116" spans="2:20" x14ac:dyDescent="0.2">
      <c r="B116" s="4"/>
      <c r="C116" s="4"/>
      <c r="D116" s="4"/>
      <c r="E116" s="4"/>
      <c r="F116" s="4"/>
      <c r="G116" s="4"/>
      <c r="H116" s="34"/>
      <c r="I116" s="4"/>
      <c r="J116" s="4"/>
      <c r="K116" s="3"/>
      <c r="L116" s="52"/>
      <c r="M116" s="4"/>
      <c r="N116" s="4"/>
      <c r="O116" s="4"/>
      <c r="P116" s="56">
        <f>+P115+G29</f>
        <v>0</v>
      </c>
      <c r="Q116" s="132"/>
      <c r="S116" s="4"/>
      <c r="T116" s="5"/>
    </row>
    <row r="117" spans="2:20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52"/>
      <c r="M117" s="4"/>
      <c r="N117" s="57"/>
      <c r="O117" s="4"/>
      <c r="R117" s="4"/>
      <c r="S117" s="4"/>
      <c r="T117" s="5"/>
    </row>
    <row r="118" spans="2:20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4"/>
      <c r="M118" s="4"/>
      <c r="N118" s="57"/>
      <c r="O118" s="57"/>
      <c r="R118" s="4"/>
      <c r="S118" s="4"/>
      <c r="T118" s="5"/>
    </row>
    <row r="119" spans="2:20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4"/>
      <c r="M119" s="4"/>
      <c r="N119" s="5"/>
      <c r="O119" s="5"/>
      <c r="R119" s="4"/>
      <c r="S119" s="4"/>
      <c r="T119" s="5"/>
    </row>
    <row r="120" spans="2:20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4"/>
      <c r="M120" s="4"/>
      <c r="N120" s="32"/>
      <c r="O120" s="32"/>
      <c r="R120" s="4"/>
      <c r="S120" s="4"/>
      <c r="T120" s="5"/>
    </row>
    <row r="121" spans="2:20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4"/>
      <c r="M121" s="4"/>
      <c r="N121" s="4"/>
      <c r="O121" s="57"/>
      <c r="P121" s="56"/>
      <c r="R121" s="4"/>
      <c r="S121" s="4"/>
      <c r="T121" s="5"/>
    </row>
    <row r="122" spans="2:20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4"/>
      <c r="M122" s="4"/>
      <c r="N122" s="4"/>
      <c r="O122" s="4"/>
      <c r="R122" s="4"/>
      <c r="S122" s="4"/>
      <c r="T122" s="5"/>
    </row>
    <row r="123" spans="2:20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4"/>
      <c r="M123" s="4"/>
      <c r="N123" s="5"/>
      <c r="O123" s="5"/>
      <c r="R123" s="4"/>
      <c r="S123" s="4"/>
      <c r="T123" s="5"/>
    </row>
    <row r="124" spans="2:20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4"/>
      <c r="M124" s="4"/>
      <c r="N124" s="5"/>
      <c r="O124" s="5"/>
      <c r="R124" s="4"/>
      <c r="S124" s="4"/>
      <c r="T124" s="5"/>
    </row>
    <row r="125" spans="2:20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4"/>
      <c r="M125" s="4"/>
      <c r="N125" s="4"/>
      <c r="O125" s="4"/>
      <c r="P125" s="4"/>
      <c r="Q125" s="4"/>
      <c r="R125" s="4"/>
      <c r="S125" s="4"/>
      <c r="T125" s="5"/>
    </row>
    <row r="126" spans="2:20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4"/>
      <c r="M126" s="4"/>
      <c r="N126" s="5"/>
      <c r="O126" s="4"/>
      <c r="P126" s="4"/>
      <c r="Q126" s="4"/>
      <c r="R126" s="4"/>
      <c r="S126" s="4"/>
      <c r="T126" s="5"/>
    </row>
    <row r="127" spans="2:20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4"/>
      <c r="M127" s="4"/>
      <c r="N127" s="4"/>
      <c r="O127" s="4"/>
      <c r="P127" s="4"/>
      <c r="Q127" s="4"/>
      <c r="R127" s="4"/>
      <c r="S127" s="4"/>
      <c r="T127" s="5"/>
    </row>
    <row r="128" spans="2:20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4"/>
      <c r="M128" s="4"/>
      <c r="N128" s="4"/>
      <c r="O128" s="4"/>
      <c r="P128" s="4"/>
      <c r="Q128" s="4"/>
      <c r="R128" s="4"/>
      <c r="S128" s="4"/>
      <c r="T128" s="5"/>
    </row>
    <row r="129" spans="12:20" x14ac:dyDescent="0.2">
      <c r="L129" s="4"/>
      <c r="M129" s="4"/>
      <c r="N129" s="4"/>
      <c r="O129" s="4"/>
      <c r="P129" s="4"/>
      <c r="Q129" s="4"/>
      <c r="R129" s="4"/>
      <c r="S129" s="4"/>
      <c r="T129" s="5"/>
    </row>
    <row r="130" spans="12:20" x14ac:dyDescent="0.2">
      <c r="T130" s="5"/>
    </row>
    <row r="131" spans="12:20" x14ac:dyDescent="0.2">
      <c r="T131" s="5"/>
    </row>
    <row r="132" spans="12:20" x14ac:dyDescent="0.2">
      <c r="T132" s="5"/>
    </row>
    <row r="133" spans="12:20" x14ac:dyDescent="0.2">
      <c r="T133" s="5"/>
    </row>
    <row r="134" spans="12:20" x14ac:dyDescent="0.2">
      <c r="T134" s="5"/>
    </row>
    <row r="135" spans="12:20" x14ac:dyDescent="0.2">
      <c r="T135" s="5"/>
    </row>
    <row r="136" spans="12:20" x14ac:dyDescent="0.2">
      <c r="T136" s="5"/>
    </row>
    <row r="137" spans="12:20" x14ac:dyDescent="0.2">
      <c r="T137" s="5"/>
    </row>
    <row r="138" spans="12:20" x14ac:dyDescent="0.2">
      <c r="T138" s="5"/>
    </row>
    <row r="139" spans="12:20" x14ac:dyDescent="0.2">
      <c r="T139" s="5"/>
    </row>
    <row r="140" spans="12:20" x14ac:dyDescent="0.2">
      <c r="T140" s="5"/>
    </row>
    <row r="141" spans="12:20" x14ac:dyDescent="0.2">
      <c r="T141" s="5"/>
    </row>
    <row r="142" spans="12:20" x14ac:dyDescent="0.2">
      <c r="T142" s="5"/>
    </row>
    <row r="143" spans="12:20" x14ac:dyDescent="0.2">
      <c r="T143" s="5"/>
    </row>
    <row r="144" spans="12:20" x14ac:dyDescent="0.2">
      <c r="T144" s="5"/>
    </row>
    <row r="145" spans="20:20" x14ac:dyDescent="0.2">
      <c r="T145" s="5"/>
    </row>
    <row r="146" spans="20:20" x14ac:dyDescent="0.2">
      <c r="T146" s="5"/>
    </row>
    <row r="147" spans="20:20" x14ac:dyDescent="0.2">
      <c r="T147" s="5"/>
    </row>
    <row r="148" spans="20:20" x14ac:dyDescent="0.2">
      <c r="T148" s="5"/>
    </row>
    <row r="149" spans="20:20" x14ac:dyDescent="0.2">
      <c r="T149" s="5"/>
    </row>
    <row r="150" spans="20:20" x14ac:dyDescent="0.2">
      <c r="T150" s="5"/>
    </row>
    <row r="151" spans="20:20" x14ac:dyDescent="0.2">
      <c r="T151" s="5"/>
    </row>
    <row r="152" spans="20:20" x14ac:dyDescent="0.2">
      <c r="T152" s="5"/>
    </row>
    <row r="153" spans="20:20" x14ac:dyDescent="0.2">
      <c r="T153" s="5"/>
    </row>
    <row r="154" spans="20:20" x14ac:dyDescent="0.2">
      <c r="T154" s="5"/>
    </row>
    <row r="155" spans="20:20" x14ac:dyDescent="0.2">
      <c r="T155" s="5"/>
    </row>
    <row r="156" spans="20:20" x14ac:dyDescent="0.2">
      <c r="T156" s="5"/>
    </row>
    <row r="157" spans="20:20" x14ac:dyDescent="0.2">
      <c r="T157" s="5"/>
    </row>
    <row r="158" spans="20:20" x14ac:dyDescent="0.2">
      <c r="T158" s="5"/>
    </row>
    <row r="159" spans="20:20" x14ac:dyDescent="0.2">
      <c r="T159" s="5"/>
    </row>
    <row r="160" spans="20:20" x14ac:dyDescent="0.2">
      <c r="T160" s="5"/>
    </row>
    <row r="161" spans="20:20" x14ac:dyDescent="0.2">
      <c r="T161" s="5"/>
    </row>
    <row r="162" spans="20:20" x14ac:dyDescent="0.2">
      <c r="T162" s="5"/>
    </row>
    <row r="163" spans="20:20" x14ac:dyDescent="0.2">
      <c r="T163" s="5"/>
    </row>
    <row r="164" spans="20:20" x14ac:dyDescent="0.2">
      <c r="T164" s="5"/>
    </row>
    <row r="165" spans="20:20" x14ac:dyDescent="0.2">
      <c r="T165" s="5"/>
    </row>
    <row r="166" spans="20:20" x14ac:dyDescent="0.2">
      <c r="T166" s="5"/>
    </row>
    <row r="167" spans="20:20" x14ac:dyDescent="0.2">
      <c r="T167" s="5"/>
    </row>
    <row r="168" spans="20:20" x14ac:dyDescent="0.2">
      <c r="T168" s="5"/>
    </row>
    <row r="169" spans="20:20" x14ac:dyDescent="0.2">
      <c r="T169" s="5"/>
    </row>
    <row r="170" spans="20:20" x14ac:dyDescent="0.2">
      <c r="T170" s="5"/>
    </row>
    <row r="171" spans="20:20" x14ac:dyDescent="0.2">
      <c r="T171" s="5"/>
    </row>
    <row r="172" spans="20:20" x14ac:dyDescent="0.2">
      <c r="T172" s="5"/>
    </row>
    <row r="173" spans="20:20" x14ac:dyDescent="0.2">
      <c r="T173" s="5"/>
    </row>
    <row r="174" spans="20:20" x14ac:dyDescent="0.2">
      <c r="T174" s="5"/>
    </row>
    <row r="175" spans="20:20" x14ac:dyDescent="0.2">
      <c r="T175" s="5"/>
    </row>
    <row r="176" spans="20:20" x14ac:dyDescent="0.2">
      <c r="T176" s="5"/>
    </row>
    <row r="177" spans="20:20" x14ac:dyDescent="0.2">
      <c r="T177" s="5"/>
    </row>
    <row r="178" spans="20:20" x14ac:dyDescent="0.2">
      <c r="T178" s="5"/>
    </row>
    <row r="179" spans="20:20" x14ac:dyDescent="0.2">
      <c r="T179" s="5"/>
    </row>
    <row r="180" spans="20:20" x14ac:dyDescent="0.2">
      <c r="T180" s="5"/>
    </row>
    <row r="181" spans="20:20" x14ac:dyDescent="0.2">
      <c r="T181" s="5"/>
    </row>
    <row r="182" spans="20:20" x14ac:dyDescent="0.2">
      <c r="T182" s="5"/>
    </row>
    <row r="183" spans="20:20" x14ac:dyDescent="0.2">
      <c r="T183" s="5"/>
    </row>
    <row r="184" spans="20:20" x14ac:dyDescent="0.2">
      <c r="T184" s="5"/>
    </row>
    <row r="185" spans="20:20" x14ac:dyDescent="0.2">
      <c r="T185" s="5"/>
    </row>
    <row r="186" spans="20:20" x14ac:dyDescent="0.2">
      <c r="T186" s="5"/>
    </row>
    <row r="187" spans="20:20" x14ac:dyDescent="0.2">
      <c r="T187" s="5"/>
    </row>
    <row r="188" spans="20:20" x14ac:dyDescent="0.2">
      <c r="T188" s="5"/>
    </row>
    <row r="189" spans="20:20" x14ac:dyDescent="0.2">
      <c r="T189" s="5"/>
    </row>
    <row r="190" spans="20:20" x14ac:dyDescent="0.2">
      <c r="T190" s="5"/>
    </row>
    <row r="191" spans="20:20" x14ac:dyDescent="0.2">
      <c r="T191" s="5"/>
    </row>
    <row r="192" spans="20:20" x14ac:dyDescent="0.2">
      <c r="T192" s="5"/>
    </row>
    <row r="193" spans="20:20" x14ac:dyDescent="0.2">
      <c r="T193" s="5"/>
    </row>
    <row r="194" spans="20:20" x14ac:dyDescent="0.2">
      <c r="T194" s="5"/>
    </row>
    <row r="195" spans="20:20" x14ac:dyDescent="0.2">
      <c r="T195" s="5"/>
    </row>
    <row r="196" spans="20:20" x14ac:dyDescent="0.2">
      <c r="T196" s="5"/>
    </row>
    <row r="197" spans="20:20" x14ac:dyDescent="0.2">
      <c r="T197" s="5"/>
    </row>
    <row r="198" spans="20:20" x14ac:dyDescent="0.2">
      <c r="T198" s="5"/>
    </row>
    <row r="199" spans="20:20" x14ac:dyDescent="0.2">
      <c r="T199" s="5"/>
    </row>
    <row r="200" spans="20:20" x14ac:dyDescent="0.2">
      <c r="T200" s="5"/>
    </row>
    <row r="201" spans="20:20" x14ac:dyDescent="0.2">
      <c r="T201" s="5"/>
    </row>
    <row r="202" spans="20:20" x14ac:dyDescent="0.2">
      <c r="T202" s="5"/>
    </row>
    <row r="203" spans="20:20" x14ac:dyDescent="0.2">
      <c r="T203" s="5"/>
    </row>
    <row r="204" spans="20:20" x14ac:dyDescent="0.2">
      <c r="T204" s="5"/>
    </row>
    <row r="205" spans="20:20" x14ac:dyDescent="0.2">
      <c r="T205" s="5"/>
    </row>
    <row r="206" spans="20:20" x14ac:dyDescent="0.2">
      <c r="T206" s="5"/>
    </row>
    <row r="207" spans="20:20" x14ac:dyDescent="0.2">
      <c r="T207" s="5"/>
    </row>
    <row r="208" spans="20:20" x14ac:dyDescent="0.2">
      <c r="T208" s="5"/>
    </row>
    <row r="209" spans="20:20" x14ac:dyDescent="0.2">
      <c r="T209" s="5"/>
    </row>
    <row r="210" spans="20:20" x14ac:dyDescent="0.2">
      <c r="T210" s="5"/>
    </row>
    <row r="211" spans="20:20" x14ac:dyDescent="0.2">
      <c r="T211" s="5"/>
    </row>
    <row r="212" spans="20:20" x14ac:dyDescent="0.2">
      <c r="T212" s="5"/>
    </row>
    <row r="213" spans="20:20" x14ac:dyDescent="0.2">
      <c r="T213" s="5"/>
    </row>
    <row r="214" spans="20:20" x14ac:dyDescent="0.2">
      <c r="T214" s="5"/>
    </row>
    <row r="215" spans="20:20" x14ac:dyDescent="0.2">
      <c r="T215" s="5"/>
    </row>
    <row r="216" spans="20:20" x14ac:dyDescent="0.2">
      <c r="T216" s="5"/>
    </row>
    <row r="217" spans="20:20" x14ac:dyDescent="0.2">
      <c r="T217" s="5"/>
    </row>
    <row r="218" spans="20:20" x14ac:dyDescent="0.2">
      <c r="T218" s="5"/>
    </row>
    <row r="219" spans="20:20" x14ac:dyDescent="0.2">
      <c r="T219" s="5"/>
    </row>
    <row r="220" spans="20:20" x14ac:dyDescent="0.2">
      <c r="T220" s="5"/>
    </row>
    <row r="221" spans="20:20" x14ac:dyDescent="0.2">
      <c r="T221" s="5"/>
    </row>
    <row r="222" spans="20:20" x14ac:dyDescent="0.2">
      <c r="T222" s="5"/>
    </row>
    <row r="223" spans="20:20" x14ac:dyDescent="0.2">
      <c r="T223" s="5"/>
    </row>
    <row r="224" spans="20:20" x14ac:dyDescent="0.2">
      <c r="T224" s="5"/>
    </row>
    <row r="225" spans="20:20" x14ac:dyDescent="0.2">
      <c r="T225" s="5"/>
    </row>
    <row r="226" spans="20:20" x14ac:dyDescent="0.2">
      <c r="T226" s="5"/>
    </row>
    <row r="227" spans="20:20" x14ac:dyDescent="0.2">
      <c r="T227" s="5"/>
    </row>
    <row r="228" spans="20:20" x14ac:dyDescent="0.2">
      <c r="T228" s="5"/>
    </row>
    <row r="229" spans="20:20" x14ac:dyDescent="0.2">
      <c r="T229" s="5"/>
    </row>
    <row r="230" spans="20:20" x14ac:dyDescent="0.2">
      <c r="T230" s="5"/>
    </row>
    <row r="231" spans="20:20" x14ac:dyDescent="0.2">
      <c r="T231" s="5"/>
    </row>
    <row r="232" spans="20:20" x14ac:dyDescent="0.2">
      <c r="T232" s="5"/>
    </row>
    <row r="233" spans="20:20" x14ac:dyDescent="0.2">
      <c r="T233" s="5"/>
    </row>
    <row r="234" spans="20:20" x14ac:dyDescent="0.2">
      <c r="T234" s="5"/>
    </row>
    <row r="235" spans="20:20" x14ac:dyDescent="0.2">
      <c r="T235" s="5"/>
    </row>
    <row r="236" spans="20:20" x14ac:dyDescent="0.2">
      <c r="T236" s="5"/>
    </row>
    <row r="237" spans="20:20" x14ac:dyDescent="0.2">
      <c r="T237" s="5"/>
    </row>
    <row r="238" spans="20:20" x14ac:dyDescent="0.2">
      <c r="T238" s="5"/>
    </row>
    <row r="239" spans="20:20" x14ac:dyDescent="0.2">
      <c r="T239" s="5"/>
    </row>
    <row r="240" spans="20:20" x14ac:dyDescent="0.2">
      <c r="T240" s="5"/>
    </row>
    <row r="241" spans="20:20" x14ac:dyDescent="0.2">
      <c r="T241" s="5"/>
    </row>
    <row r="242" spans="20:20" x14ac:dyDescent="0.2">
      <c r="T242" s="5"/>
    </row>
    <row r="243" spans="20:20" x14ac:dyDescent="0.2">
      <c r="T243" s="5"/>
    </row>
    <row r="244" spans="20:20" x14ac:dyDescent="0.2">
      <c r="T244" s="5"/>
    </row>
    <row r="245" spans="20:20" x14ac:dyDescent="0.2">
      <c r="T245" s="5"/>
    </row>
    <row r="246" spans="20:20" x14ac:dyDescent="0.2">
      <c r="T246" s="5"/>
    </row>
    <row r="247" spans="20:20" x14ac:dyDescent="0.2">
      <c r="T247" s="5"/>
    </row>
    <row r="248" spans="20:20" x14ac:dyDescent="0.2">
      <c r="T248" s="5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8"/>
  <sheetViews>
    <sheetView topLeftCell="G55" workbookViewId="0">
      <selection activeCell="N102" sqref="N102"/>
    </sheetView>
  </sheetViews>
  <sheetFormatPr baseColWidth="10" defaultRowHeight="11.25" x14ac:dyDescent="0.2"/>
  <cols>
    <col min="1" max="1" width="2.7109375" style="6" bestFit="1" customWidth="1"/>
    <col min="2" max="2" width="43.28515625" style="6" bestFit="1" customWidth="1"/>
    <col min="3" max="3" width="9.85546875" style="6" bestFit="1" customWidth="1"/>
    <col min="4" max="4" width="35.42578125" style="6" bestFit="1" customWidth="1"/>
    <col min="5" max="5" width="6.7109375" style="6" bestFit="1" customWidth="1"/>
    <col min="6" max="8" width="11.140625" style="6" bestFit="1" customWidth="1"/>
    <col min="9" max="9" width="6.7109375" style="6" customWidth="1"/>
    <col min="10" max="10" width="7.5703125" style="6" customWidth="1"/>
    <col min="11" max="11" width="5.5703125" style="133" customWidth="1"/>
    <col min="12" max="12" width="11.42578125" style="6"/>
    <col min="13" max="13" width="34.140625" style="6" customWidth="1"/>
    <col min="14" max="14" width="11.140625" style="6" bestFit="1" customWidth="1"/>
    <col min="15" max="15" width="11.5703125" style="6" bestFit="1" customWidth="1"/>
    <col min="16" max="17" width="11.140625" style="6" bestFit="1" customWidth="1"/>
    <col min="18" max="18" width="17.42578125" style="6" bestFit="1" customWidth="1"/>
    <col min="19" max="19" width="9.85546875" style="6" bestFit="1" customWidth="1"/>
    <col min="20" max="21" width="11.140625" style="6" bestFit="1" customWidth="1"/>
    <col min="22" max="16384" width="11.42578125" style="6"/>
  </cols>
  <sheetData>
    <row r="1" spans="1:25" x14ac:dyDescent="0.2">
      <c r="A1" s="1" t="s">
        <v>1</v>
      </c>
      <c r="B1" s="2" t="s">
        <v>0</v>
      </c>
      <c r="C1" s="1"/>
      <c r="D1" s="1"/>
      <c r="E1" s="1"/>
      <c r="F1" s="1"/>
      <c r="G1" s="1" t="s">
        <v>1</v>
      </c>
      <c r="H1" s="1"/>
      <c r="I1" s="1"/>
      <c r="J1" s="1"/>
      <c r="K1" s="3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</row>
    <row r="2" spans="1:25" x14ac:dyDescent="0.2">
      <c r="A2" s="1"/>
      <c r="B2" s="2" t="s">
        <v>2</v>
      </c>
      <c r="C2" s="1"/>
      <c r="D2" s="1"/>
      <c r="E2" s="1"/>
      <c r="F2" s="1"/>
      <c r="G2" s="1"/>
      <c r="H2" s="1"/>
      <c r="I2" s="1"/>
      <c r="J2" s="1"/>
      <c r="K2" s="3"/>
      <c r="L2" s="4"/>
      <c r="M2" s="7" t="s">
        <v>3</v>
      </c>
      <c r="N2" s="7"/>
      <c r="O2" s="7"/>
      <c r="P2" s="7"/>
      <c r="Q2" s="7"/>
      <c r="R2" s="7"/>
      <c r="S2" s="4"/>
      <c r="T2" s="5"/>
      <c r="U2" s="4"/>
      <c r="V2" s="4"/>
      <c r="W2" s="4"/>
      <c r="X2" s="4"/>
      <c r="Y2" s="4"/>
    </row>
    <row r="3" spans="1:25" x14ac:dyDescent="0.2">
      <c r="A3" s="161"/>
      <c r="B3" s="9">
        <v>42948</v>
      </c>
      <c r="C3" s="1"/>
      <c r="D3" s="1"/>
      <c r="E3" s="10"/>
      <c r="F3" s="11" t="s">
        <v>4</v>
      </c>
      <c r="G3" s="11" t="s">
        <v>5</v>
      </c>
      <c r="H3" s="11" t="s">
        <v>6</v>
      </c>
      <c r="I3" s="12"/>
      <c r="J3" s="1"/>
      <c r="K3" s="13"/>
      <c r="L3" s="4"/>
      <c r="M3" s="7" t="s">
        <v>7</v>
      </c>
      <c r="N3" s="7"/>
      <c r="O3" s="7"/>
      <c r="P3" s="7"/>
      <c r="Q3" s="7"/>
      <c r="R3" s="7"/>
      <c r="S3" s="4"/>
      <c r="T3" s="5"/>
      <c r="U3" s="4"/>
      <c r="V3" s="4"/>
      <c r="W3" s="4"/>
      <c r="X3" s="4"/>
      <c r="Y3" s="4"/>
    </row>
    <row r="4" spans="1:25" x14ac:dyDescent="0.2">
      <c r="A4" s="1"/>
      <c r="B4" s="1"/>
      <c r="C4" s="1"/>
      <c r="D4" s="1"/>
      <c r="E4" s="1"/>
      <c r="F4" s="1"/>
      <c r="G4" s="1"/>
      <c r="H4" s="14"/>
      <c r="I4" s="1"/>
      <c r="J4" s="1"/>
      <c r="K4" s="3"/>
      <c r="L4" s="4"/>
      <c r="M4" s="15">
        <v>42948</v>
      </c>
      <c r="N4" s="7"/>
      <c r="O4" s="7"/>
      <c r="P4" s="7"/>
      <c r="Q4" s="7"/>
      <c r="R4" s="7"/>
      <c r="S4" s="4"/>
      <c r="T4" s="5"/>
      <c r="U4" s="4"/>
      <c r="V4" s="4"/>
      <c r="W4" s="4"/>
      <c r="X4" s="4"/>
      <c r="Y4" s="4"/>
    </row>
    <row r="5" spans="1:25" x14ac:dyDescent="0.2">
      <c r="A5" s="161" t="s">
        <v>8</v>
      </c>
      <c r="B5" s="16" t="s">
        <v>9</v>
      </c>
      <c r="C5" s="17" t="s">
        <v>10</v>
      </c>
      <c r="D5" s="17" t="s">
        <v>11</v>
      </c>
      <c r="E5" s="173">
        <f>748+9</f>
        <v>757</v>
      </c>
      <c r="F5" s="18">
        <f>+O36-N36</f>
        <v>766230.07</v>
      </c>
      <c r="G5" s="19">
        <f>+P77</f>
        <v>81074.069999999992</v>
      </c>
      <c r="H5" s="14"/>
      <c r="I5" s="20"/>
      <c r="J5" s="17"/>
      <c r="K5" s="21"/>
      <c r="L5" s="22"/>
      <c r="M5" s="7" t="s">
        <v>12</v>
      </c>
      <c r="N5" s="7"/>
      <c r="O5" s="7"/>
      <c r="P5" s="7"/>
      <c r="Q5" s="7"/>
      <c r="R5" s="7"/>
      <c r="S5" s="4"/>
      <c r="T5" s="5"/>
      <c r="U5" s="4"/>
      <c r="V5" s="4"/>
      <c r="W5" s="22"/>
      <c r="X5" s="22"/>
      <c r="Y5" s="22"/>
    </row>
    <row r="6" spans="1:25" x14ac:dyDescent="0.2">
      <c r="A6" s="161"/>
      <c r="B6" s="16" t="s">
        <v>9</v>
      </c>
      <c r="C6" s="17" t="s">
        <v>13</v>
      </c>
      <c r="D6" s="17" t="s">
        <v>14</v>
      </c>
      <c r="E6" s="173"/>
      <c r="F6" s="18">
        <f>+O40-N40</f>
        <v>3200</v>
      </c>
      <c r="G6" s="23">
        <f>+P81</f>
        <v>235.14999999999998</v>
      </c>
      <c r="H6" s="14"/>
      <c r="I6" s="20"/>
      <c r="J6" s="17"/>
      <c r="K6" s="21"/>
      <c r="L6" s="22"/>
      <c r="M6" s="4"/>
      <c r="N6" s="4"/>
      <c r="O6" s="4"/>
      <c r="P6" s="4"/>
      <c r="Q6" s="4"/>
      <c r="R6" s="4"/>
      <c r="S6" s="4"/>
      <c r="T6" s="5"/>
      <c r="U6" s="4"/>
      <c r="V6" s="4"/>
      <c r="W6" s="22"/>
      <c r="X6" s="22"/>
      <c r="Y6" s="22"/>
    </row>
    <row r="7" spans="1:25" x14ac:dyDescent="0.2">
      <c r="A7" s="161"/>
      <c r="B7" s="16" t="s">
        <v>9</v>
      </c>
      <c r="C7" s="17" t="s">
        <v>15</v>
      </c>
      <c r="D7" s="17" t="s">
        <v>16</v>
      </c>
      <c r="E7" s="173"/>
      <c r="F7" s="24">
        <f>+O43-N43</f>
        <v>0</v>
      </c>
      <c r="G7" s="23">
        <f>+N84-O84</f>
        <v>0</v>
      </c>
      <c r="H7" s="14"/>
      <c r="I7" s="20"/>
      <c r="J7" s="17"/>
      <c r="K7" s="21"/>
      <c r="L7" s="22"/>
      <c r="M7" s="4"/>
      <c r="N7" s="25" t="s">
        <v>17</v>
      </c>
      <c r="O7" s="25" t="s">
        <v>18</v>
      </c>
      <c r="P7" s="25" t="s">
        <v>19</v>
      </c>
      <c r="Q7" s="25" t="s">
        <v>20</v>
      </c>
      <c r="R7" s="25" t="s">
        <v>21</v>
      </c>
      <c r="S7" s="25" t="s">
        <v>22</v>
      </c>
      <c r="T7" s="25" t="s">
        <v>23</v>
      </c>
      <c r="U7" s="25" t="s">
        <v>24</v>
      </c>
      <c r="V7" s="26"/>
      <c r="W7" s="25"/>
      <c r="X7" s="22"/>
      <c r="Y7" s="22"/>
    </row>
    <row r="8" spans="1:25" x14ac:dyDescent="0.2">
      <c r="A8" s="161"/>
      <c r="B8" s="16" t="s">
        <v>9</v>
      </c>
      <c r="C8" s="17" t="s">
        <v>25</v>
      </c>
      <c r="D8" s="17" t="s">
        <v>26</v>
      </c>
      <c r="E8" s="173"/>
      <c r="F8" s="24">
        <v>0</v>
      </c>
      <c r="G8" s="23">
        <f>+P110</f>
        <v>33630.42</v>
      </c>
      <c r="H8" s="14"/>
      <c r="I8" s="20"/>
      <c r="J8" s="17"/>
      <c r="K8" s="21"/>
      <c r="L8" s="22"/>
      <c r="M8" s="4"/>
      <c r="N8" s="4"/>
      <c r="O8" s="4"/>
      <c r="P8" s="4"/>
      <c r="Q8" s="4"/>
      <c r="R8" s="4"/>
      <c r="S8" s="4"/>
      <c r="T8" s="4"/>
      <c r="U8" s="4"/>
      <c r="V8" s="5"/>
      <c r="W8" s="4"/>
      <c r="X8" s="22"/>
      <c r="Y8" s="22"/>
    </row>
    <row r="9" spans="1:25" x14ac:dyDescent="0.2">
      <c r="A9" s="161" t="s">
        <v>27</v>
      </c>
      <c r="B9" s="27" t="s">
        <v>28</v>
      </c>
      <c r="C9" s="17" t="s">
        <v>29</v>
      </c>
      <c r="D9" s="17" t="s">
        <v>30</v>
      </c>
      <c r="E9" s="162">
        <v>79</v>
      </c>
      <c r="F9" s="18">
        <f>+O50-N50</f>
        <v>18859.5</v>
      </c>
      <c r="G9" s="23">
        <f>+P90</f>
        <v>4593.09</v>
      </c>
      <c r="H9" s="14"/>
      <c r="I9" s="20"/>
      <c r="J9" s="17"/>
      <c r="K9" s="21"/>
      <c r="L9" s="22"/>
      <c r="M9" s="22"/>
      <c r="N9" s="29"/>
      <c r="O9" s="30"/>
      <c r="P9" s="31"/>
      <c r="Q9" s="4"/>
      <c r="R9" s="4"/>
      <c r="S9" s="4"/>
      <c r="T9" s="4"/>
      <c r="U9" s="4"/>
      <c r="V9" s="5"/>
      <c r="W9" s="4"/>
      <c r="X9" s="22"/>
      <c r="Y9" s="22"/>
    </row>
    <row r="10" spans="1:25" x14ac:dyDescent="0.2">
      <c r="A10" s="161" t="s">
        <v>31</v>
      </c>
      <c r="B10" s="16" t="s">
        <v>32</v>
      </c>
      <c r="C10" s="17" t="s">
        <v>33</v>
      </c>
      <c r="D10" s="17" t="s">
        <v>34</v>
      </c>
      <c r="E10" s="162">
        <v>48</v>
      </c>
      <c r="F10" s="18">
        <f>+O55-N55</f>
        <v>43276.5</v>
      </c>
      <c r="G10" s="23">
        <f>+P95</f>
        <v>32455.11</v>
      </c>
      <c r="H10" s="14"/>
      <c r="I10" s="20"/>
      <c r="J10" s="17"/>
      <c r="K10" s="21"/>
      <c r="L10" s="4">
        <v>218</v>
      </c>
      <c r="M10" s="4" t="s">
        <v>35</v>
      </c>
      <c r="N10" s="32">
        <v>18859.5</v>
      </c>
      <c r="O10" s="33">
        <v>88299.41</v>
      </c>
      <c r="P10" s="32"/>
      <c r="Q10" s="32">
        <v>3741.99</v>
      </c>
      <c r="R10" s="34">
        <f>+SUM(N10:Q10)</f>
        <v>110900.90000000001</v>
      </c>
      <c r="S10" s="34">
        <f>+R10*0.16</f>
        <v>17744.144</v>
      </c>
      <c r="T10" s="34">
        <f t="shared" ref="T10:T16" si="0">+R10+S10</f>
        <v>128645.04400000001</v>
      </c>
      <c r="U10" s="32">
        <v>107.9</v>
      </c>
      <c r="V10" s="4"/>
      <c r="W10" s="22"/>
      <c r="X10" s="22"/>
      <c r="Y10" s="22"/>
    </row>
    <row r="11" spans="1:25" x14ac:dyDescent="0.2">
      <c r="A11" s="161" t="s">
        <v>36</v>
      </c>
      <c r="B11" s="16" t="s">
        <v>37</v>
      </c>
      <c r="C11" s="17" t="s">
        <v>38</v>
      </c>
      <c r="D11" s="17" t="s">
        <v>39</v>
      </c>
      <c r="E11" s="162">
        <v>16</v>
      </c>
      <c r="F11" s="18">
        <f>+O60-N60</f>
        <v>59325</v>
      </c>
      <c r="G11" s="19">
        <f>+P100</f>
        <v>37043.040000000001</v>
      </c>
      <c r="H11" s="14"/>
      <c r="I11" s="20"/>
      <c r="J11" s="17"/>
      <c r="K11" s="21"/>
      <c r="L11" s="4">
        <v>16</v>
      </c>
      <c r="M11" s="4" t="s">
        <v>40</v>
      </c>
      <c r="N11" s="32">
        <v>5928.2</v>
      </c>
      <c r="O11" s="32">
        <v>1183995.47</v>
      </c>
      <c r="P11" s="32">
        <v>246298.48</v>
      </c>
      <c r="Q11" s="32">
        <v>-1596.69</v>
      </c>
      <c r="R11" s="34">
        <f t="shared" ref="R11:R16" si="1">+SUM(N11:Q11)</f>
        <v>1434625.46</v>
      </c>
      <c r="S11" s="34">
        <f t="shared" ref="S11:S16" si="2">+R11*0.16</f>
        <v>229540.0736</v>
      </c>
      <c r="T11" s="34">
        <f t="shared" si="0"/>
        <v>1664165.5336</v>
      </c>
      <c r="U11" s="32">
        <v>67.959999999999994</v>
      </c>
      <c r="V11" s="4"/>
      <c r="W11" s="22"/>
      <c r="X11" s="22"/>
      <c r="Y11" s="22"/>
    </row>
    <row r="12" spans="1:25" x14ac:dyDescent="0.2">
      <c r="A12" s="172"/>
      <c r="B12" s="36" t="s">
        <v>41</v>
      </c>
      <c r="C12" s="1" t="s">
        <v>42</v>
      </c>
      <c r="D12" s="1" t="s">
        <v>43</v>
      </c>
      <c r="E12" s="173">
        <v>4</v>
      </c>
      <c r="F12" s="37">
        <f>+O42-N42</f>
        <v>7667.49</v>
      </c>
      <c r="G12" s="19">
        <f>+P83</f>
        <v>3744.82</v>
      </c>
      <c r="H12" s="14"/>
      <c r="I12" s="20"/>
      <c r="J12" s="17"/>
      <c r="K12" s="21"/>
      <c r="L12" s="4">
        <v>62</v>
      </c>
      <c r="M12" s="4" t="s">
        <v>44</v>
      </c>
      <c r="N12" s="32">
        <v>43276.5</v>
      </c>
      <c r="O12" s="32">
        <v>247420.52</v>
      </c>
      <c r="P12" s="32">
        <v>3172.11</v>
      </c>
      <c r="Q12" s="32"/>
      <c r="R12" s="34">
        <f t="shared" si="1"/>
        <v>293869.13</v>
      </c>
      <c r="S12" s="34">
        <f t="shared" si="2"/>
        <v>47019.060799999999</v>
      </c>
      <c r="T12" s="34">
        <f t="shared" si="0"/>
        <v>340888.19079999998</v>
      </c>
      <c r="U12" s="32">
        <v>495.95</v>
      </c>
      <c r="V12" s="4"/>
      <c r="W12" s="22"/>
      <c r="X12" s="22"/>
      <c r="Y12" s="22"/>
    </row>
    <row r="13" spans="1:25" x14ac:dyDescent="0.2">
      <c r="A13" s="172"/>
      <c r="B13" s="16" t="s">
        <v>45</v>
      </c>
      <c r="C13" s="17" t="s">
        <v>46</v>
      </c>
      <c r="D13" s="17" t="s">
        <v>47</v>
      </c>
      <c r="E13" s="173"/>
      <c r="F13" s="37">
        <f>+O57-N57</f>
        <v>3172.1099999999997</v>
      </c>
      <c r="G13" s="19">
        <f>+P97</f>
        <v>3062.1099999999997</v>
      </c>
      <c r="H13" s="14"/>
      <c r="I13" s="20"/>
      <c r="J13" s="17"/>
      <c r="K13" s="21"/>
      <c r="L13" s="4">
        <v>74</v>
      </c>
      <c r="M13" s="4" t="s">
        <v>48</v>
      </c>
      <c r="N13" s="32">
        <v>59325</v>
      </c>
      <c r="O13" s="32">
        <v>25754.36</v>
      </c>
      <c r="P13" s="32"/>
      <c r="Q13" s="32"/>
      <c r="R13" s="34">
        <f t="shared" si="1"/>
        <v>85079.360000000001</v>
      </c>
      <c r="S13" s="34">
        <f t="shared" si="2"/>
        <v>13612.6976</v>
      </c>
      <c r="T13" s="34">
        <f t="shared" si="0"/>
        <v>98692.0576</v>
      </c>
      <c r="U13" s="32">
        <v>791</v>
      </c>
      <c r="V13" s="4"/>
      <c r="W13" s="22"/>
      <c r="X13" s="22"/>
      <c r="Y13" s="22"/>
    </row>
    <row r="14" spans="1:25" x14ac:dyDescent="0.2">
      <c r="A14" s="172"/>
      <c r="B14" s="16" t="s">
        <v>41</v>
      </c>
      <c r="C14" s="17" t="s">
        <v>49</v>
      </c>
      <c r="D14" s="17" t="s">
        <v>50</v>
      </c>
      <c r="E14" s="173"/>
      <c r="F14" s="37">
        <f>+O52-N52</f>
        <v>0</v>
      </c>
      <c r="G14" s="19">
        <f>+P92</f>
        <v>0</v>
      </c>
      <c r="H14" s="14"/>
      <c r="I14" s="20"/>
      <c r="J14" s="17"/>
      <c r="K14" s="21"/>
      <c r="L14" s="22"/>
      <c r="M14" s="22" t="s">
        <v>51</v>
      </c>
      <c r="N14" s="22"/>
      <c r="O14" s="22"/>
      <c r="P14" s="22"/>
      <c r="Q14" s="22"/>
      <c r="R14" s="34">
        <f t="shared" si="1"/>
        <v>0</v>
      </c>
      <c r="S14" s="34">
        <f t="shared" si="2"/>
        <v>0</v>
      </c>
      <c r="T14" s="34">
        <f t="shared" si="0"/>
        <v>0</v>
      </c>
      <c r="U14" s="32"/>
      <c r="V14" s="4"/>
      <c r="W14" s="22"/>
      <c r="X14" s="22"/>
      <c r="Y14" s="22"/>
    </row>
    <row r="15" spans="1:25" x14ac:dyDescent="0.2">
      <c r="A15" s="161"/>
      <c r="B15" s="36"/>
      <c r="C15" s="38"/>
      <c r="D15" s="1"/>
      <c r="E15" s="39">
        <f>+E12+E11+E10+E9+E5</f>
        <v>904</v>
      </c>
      <c r="F15" s="40">
        <f>SUM(F5:F14)</f>
        <v>901730.66999999993</v>
      </c>
      <c r="G15" s="40">
        <f>SUM(G5:G14)</f>
        <v>195837.80999999997</v>
      </c>
      <c r="H15" s="14">
        <f>+F15-G15</f>
        <v>705892.86</v>
      </c>
      <c r="I15" s="20"/>
      <c r="J15" s="1"/>
      <c r="K15" s="21"/>
      <c r="L15" s="22">
        <v>423</v>
      </c>
      <c r="M15" s="4" t="s">
        <v>52</v>
      </c>
      <c r="N15" s="32">
        <v>667397.13</v>
      </c>
      <c r="O15" s="32">
        <v>634262.44999999995</v>
      </c>
      <c r="P15" s="32">
        <v>555.17999999999995</v>
      </c>
      <c r="Q15" s="32">
        <v>3411.46</v>
      </c>
      <c r="R15" s="34">
        <f t="shared" si="1"/>
        <v>1305626.22</v>
      </c>
      <c r="S15" s="34">
        <f t="shared" si="2"/>
        <v>208900.19519999999</v>
      </c>
      <c r="T15" s="34">
        <f t="shared" si="0"/>
        <v>1514526.4151999999</v>
      </c>
      <c r="U15" s="32">
        <v>1897.16</v>
      </c>
      <c r="V15" s="4"/>
      <c r="W15" s="22"/>
      <c r="X15" s="22"/>
      <c r="Y15" s="22"/>
    </row>
    <row r="16" spans="1:25" x14ac:dyDescent="0.2">
      <c r="A16" s="1"/>
      <c r="B16" s="41"/>
      <c r="C16" s="38"/>
      <c r="D16" s="1"/>
      <c r="E16" s="1"/>
      <c r="F16" s="14"/>
      <c r="G16" s="14"/>
      <c r="H16" s="14"/>
      <c r="I16" s="1"/>
      <c r="J16" s="1"/>
      <c r="K16" s="3"/>
      <c r="L16" s="22">
        <v>62</v>
      </c>
      <c r="M16" s="4" t="s">
        <v>53</v>
      </c>
      <c r="N16" s="32">
        <v>101945.54</v>
      </c>
      <c r="O16" s="32">
        <v>212550.37</v>
      </c>
      <c r="P16" s="32">
        <v>1943.62</v>
      </c>
      <c r="Q16" s="32">
        <v>69.5</v>
      </c>
      <c r="R16" s="34">
        <f t="shared" si="1"/>
        <v>316509.02999999997</v>
      </c>
      <c r="S16" s="34">
        <f t="shared" si="2"/>
        <v>50641.444799999997</v>
      </c>
      <c r="T16" s="34">
        <f t="shared" si="0"/>
        <v>367150.47479999997</v>
      </c>
      <c r="U16" s="32">
        <v>352.31</v>
      </c>
      <c r="V16" s="4"/>
      <c r="W16" s="22"/>
      <c r="X16" s="22"/>
      <c r="Y16" s="22"/>
    </row>
    <row r="17" spans="1:25" x14ac:dyDescent="0.2">
      <c r="A17" s="172"/>
      <c r="B17" s="42" t="s">
        <v>41</v>
      </c>
      <c r="C17" s="38" t="s">
        <v>54</v>
      </c>
      <c r="D17" s="1" t="s">
        <v>55</v>
      </c>
      <c r="E17" s="173">
        <v>59</v>
      </c>
      <c r="F17" s="18">
        <f>+P38+P48+P53</f>
        <v>5626.2599999999993</v>
      </c>
      <c r="G17" s="19">
        <f>+P86</f>
        <v>912.75</v>
      </c>
      <c r="H17" s="14"/>
      <c r="I17" s="1"/>
      <c r="J17" s="1"/>
      <c r="K17" s="3"/>
      <c r="L17" s="4"/>
      <c r="M17" s="4"/>
      <c r="N17" s="32"/>
      <c r="O17" s="32"/>
      <c r="P17" s="32"/>
      <c r="Q17" s="32"/>
      <c r="R17" s="32"/>
      <c r="S17" s="32"/>
      <c r="T17" s="32">
        <v>0</v>
      </c>
      <c r="U17" s="43"/>
      <c r="V17" s="5"/>
      <c r="W17" s="4"/>
      <c r="X17" s="22"/>
      <c r="Y17" s="4"/>
    </row>
    <row r="18" spans="1:25" x14ac:dyDescent="0.2">
      <c r="A18" s="172"/>
      <c r="B18" s="42" t="s">
        <v>41</v>
      </c>
      <c r="C18" s="1" t="s">
        <v>56</v>
      </c>
      <c r="D18" s="1" t="s">
        <v>57</v>
      </c>
      <c r="E18" s="173"/>
      <c r="F18" s="37">
        <f>+P47</f>
        <v>242583.31999999998</v>
      </c>
      <c r="G18" s="19">
        <f>+P88</f>
        <v>151669.4</v>
      </c>
      <c r="H18" s="14"/>
      <c r="I18" s="1"/>
      <c r="J18" s="1"/>
      <c r="K18" s="3"/>
      <c r="L18" s="44">
        <f>SUM(L10:L16)</f>
        <v>855</v>
      </c>
      <c r="M18" s="4" t="s">
        <v>58</v>
      </c>
      <c r="N18" s="45">
        <f>SUM(N10:N17)</f>
        <v>896731.87</v>
      </c>
      <c r="O18" s="46">
        <f t="shared" ref="O18:U18" si="3">SUM(O10:O17)</f>
        <v>2392282.58</v>
      </c>
      <c r="P18" s="47">
        <f>SUM(P10:P17)</f>
        <v>251969.38999999998</v>
      </c>
      <c r="Q18" s="45">
        <f t="shared" si="3"/>
        <v>5626.26</v>
      </c>
      <c r="R18" s="48">
        <f t="shared" si="3"/>
        <v>3546610.0999999996</v>
      </c>
      <c r="S18" s="48">
        <f t="shared" si="3"/>
        <v>567457.61599999992</v>
      </c>
      <c r="T18" s="48">
        <f t="shared" si="3"/>
        <v>4114067.716</v>
      </c>
      <c r="U18" s="49">
        <f t="shared" si="3"/>
        <v>3712.28</v>
      </c>
      <c r="V18" s="4"/>
      <c r="W18" s="4"/>
      <c r="X18" s="4"/>
      <c r="Y18" s="4"/>
    </row>
    <row r="19" spans="1:25" x14ac:dyDescent="0.2">
      <c r="A19" s="161"/>
      <c r="B19" s="42"/>
      <c r="C19" s="38"/>
      <c r="D19" s="1"/>
      <c r="E19" s="39"/>
      <c r="F19" s="40">
        <f>SUM(F17:F18)</f>
        <v>248209.58</v>
      </c>
      <c r="G19" s="40">
        <f>SUM(G17:G18)</f>
        <v>152582.15</v>
      </c>
      <c r="H19" s="14">
        <f>+F19-G19</f>
        <v>95627.43</v>
      </c>
      <c r="I19" s="1"/>
      <c r="J19" s="1"/>
      <c r="K19" s="3"/>
      <c r="L19" s="4"/>
      <c r="M19" s="4"/>
      <c r="N19" s="32"/>
      <c r="O19" s="32"/>
      <c r="P19" s="32"/>
      <c r="Q19" s="32"/>
      <c r="R19" s="32"/>
      <c r="S19" s="32"/>
      <c r="T19" s="5"/>
      <c r="U19" s="4"/>
      <c r="V19" s="4"/>
      <c r="W19" s="4"/>
      <c r="X19" s="4"/>
      <c r="Y19" s="4"/>
    </row>
    <row r="20" spans="1:25" x14ac:dyDescent="0.2">
      <c r="A20" s="1"/>
      <c r="B20" s="41"/>
      <c r="C20" s="38"/>
      <c r="D20" s="1"/>
      <c r="E20" s="1"/>
      <c r="F20" s="14"/>
      <c r="G20" s="19"/>
      <c r="H20" s="14"/>
      <c r="I20" s="1"/>
      <c r="J20" s="1"/>
      <c r="K20" s="3"/>
      <c r="L20" s="4"/>
      <c r="M20" s="4"/>
      <c r="N20" s="4"/>
      <c r="O20" s="4"/>
      <c r="P20" s="4"/>
      <c r="Q20" s="4"/>
      <c r="R20" s="4"/>
      <c r="S20" s="4"/>
      <c r="T20" s="5"/>
      <c r="U20" s="4"/>
      <c r="V20" s="4"/>
      <c r="W20" s="4"/>
      <c r="X20" s="4"/>
      <c r="Y20" s="4"/>
    </row>
    <row r="21" spans="1:25" x14ac:dyDescent="0.2">
      <c r="A21" s="172" t="s">
        <v>59</v>
      </c>
      <c r="B21" s="50" t="s">
        <v>60</v>
      </c>
      <c r="C21" s="1" t="s">
        <v>61</v>
      </c>
      <c r="D21" s="1" t="s">
        <v>62</v>
      </c>
      <c r="E21" s="173">
        <v>710</v>
      </c>
      <c r="F21" s="51">
        <f>+P37</f>
        <v>831469</v>
      </c>
      <c r="G21" s="19">
        <f>+P78</f>
        <v>531405.23</v>
      </c>
      <c r="H21" s="14"/>
      <c r="I21" s="1"/>
      <c r="J21" s="1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">
      <c r="A22" s="172"/>
      <c r="B22" s="50" t="s">
        <v>60</v>
      </c>
      <c r="C22" s="1" t="s">
        <v>63</v>
      </c>
      <c r="D22" s="1" t="s">
        <v>64</v>
      </c>
      <c r="E22" s="173"/>
      <c r="F22" s="51">
        <f>+P41</f>
        <v>15343.82</v>
      </c>
      <c r="G22" s="19">
        <f>+P82</f>
        <v>9324.0299999999988</v>
      </c>
      <c r="H22" s="14"/>
      <c r="I22" s="1"/>
      <c r="J22" s="1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2"/>
      <c r="X22" s="4"/>
      <c r="Y22" s="4"/>
    </row>
    <row r="23" spans="1:25" x14ac:dyDescent="0.2">
      <c r="A23" s="161" t="s">
        <v>65</v>
      </c>
      <c r="B23" s="50" t="s">
        <v>66</v>
      </c>
      <c r="C23" s="1" t="s">
        <v>67</v>
      </c>
      <c r="D23" s="1" t="s">
        <v>68</v>
      </c>
      <c r="E23" s="162">
        <v>39</v>
      </c>
      <c r="F23" s="51">
        <f>+O51-N51</f>
        <v>88299.41</v>
      </c>
      <c r="G23" s="19">
        <f>+P91</f>
        <v>70850.05</v>
      </c>
      <c r="H23" s="14"/>
      <c r="I23" s="1"/>
      <c r="J23" s="1"/>
      <c r="K23" s="3"/>
      <c r="L23" s="52"/>
      <c r="M23" s="52"/>
      <c r="N23" s="32"/>
      <c r="O23" s="53"/>
      <c r="P23" s="53"/>
      <c r="Q23" s="32"/>
      <c r="R23" s="54" t="s">
        <v>69</v>
      </c>
      <c r="S23" s="4"/>
      <c r="T23" s="55">
        <f>+P36+P40+P45+P50+P55+P60+P68+P38</f>
        <v>900213.33</v>
      </c>
      <c r="U23" s="56">
        <f>+N18-T23</f>
        <v>-3481.4599999999627</v>
      </c>
      <c r="V23" s="57"/>
      <c r="W23" s="52"/>
      <c r="X23" s="4"/>
      <c r="Y23" s="4"/>
    </row>
    <row r="24" spans="1:25" x14ac:dyDescent="0.2">
      <c r="A24" s="172" t="s">
        <v>70</v>
      </c>
      <c r="B24" s="50" t="s">
        <v>71</v>
      </c>
      <c r="C24" s="1" t="s">
        <v>72</v>
      </c>
      <c r="D24" s="1" t="s">
        <v>73</v>
      </c>
      <c r="E24" s="162">
        <v>84</v>
      </c>
      <c r="F24" s="51">
        <f>+O56-N56</f>
        <v>247420.52000000002</v>
      </c>
      <c r="G24" s="19">
        <f>+P96</f>
        <v>224927.71</v>
      </c>
      <c r="H24" s="14"/>
      <c r="I24" s="1"/>
      <c r="J24" s="1"/>
      <c r="K24" s="3"/>
      <c r="L24" s="54"/>
      <c r="M24" s="58"/>
      <c r="N24" s="54"/>
      <c r="O24" s="54"/>
      <c r="P24" s="54"/>
      <c r="Q24" s="52"/>
      <c r="R24" s="54" t="s">
        <v>74</v>
      </c>
      <c r="S24" s="4"/>
      <c r="T24" s="59">
        <f>+P37+P41+P46+P51+P56+P61+P65-P68</f>
        <v>2392282.58</v>
      </c>
      <c r="U24" s="56">
        <f>+O18-T24</f>
        <v>0</v>
      </c>
      <c r="V24" s="52"/>
      <c r="W24" s="52"/>
      <c r="X24" s="4"/>
      <c r="Y24" s="4"/>
    </row>
    <row r="25" spans="1:25" x14ac:dyDescent="0.2">
      <c r="A25" s="172"/>
      <c r="B25" s="50" t="s">
        <v>71</v>
      </c>
      <c r="C25" s="1" t="s">
        <v>75</v>
      </c>
      <c r="D25" s="1" t="s">
        <v>76</v>
      </c>
      <c r="E25" s="162">
        <v>6</v>
      </c>
      <c r="F25" s="14">
        <f>+O61-N61</f>
        <v>25754.36</v>
      </c>
      <c r="G25" s="19">
        <f>P101</f>
        <v>23413.05</v>
      </c>
      <c r="H25" s="14"/>
      <c r="I25" s="1"/>
      <c r="J25" s="1"/>
      <c r="K25" s="3"/>
      <c r="L25" s="4"/>
      <c r="M25" s="4"/>
      <c r="N25" s="4"/>
      <c r="O25" s="4"/>
      <c r="P25" s="4"/>
      <c r="Q25" s="4"/>
      <c r="R25" s="54" t="s">
        <v>77</v>
      </c>
      <c r="S25" s="4"/>
      <c r="T25" s="60">
        <f>+P42+P47+P52+P57+P66+P62</f>
        <v>253422.91999999995</v>
      </c>
      <c r="U25" s="61">
        <f>+P18-T25</f>
        <v>-1453.5299999999697</v>
      </c>
      <c r="V25" s="52"/>
      <c r="W25" s="52"/>
      <c r="X25" s="4"/>
      <c r="Y25" s="4"/>
    </row>
    <row r="26" spans="1:25" x14ac:dyDescent="0.2">
      <c r="A26" s="161" t="s">
        <v>78</v>
      </c>
      <c r="B26" s="50" t="s">
        <v>60</v>
      </c>
      <c r="C26" s="1" t="s">
        <v>79</v>
      </c>
      <c r="D26" s="1" t="s">
        <v>80</v>
      </c>
      <c r="E26" s="162">
        <v>53</v>
      </c>
      <c r="F26" s="51">
        <f>+P46</f>
        <v>1183995.47</v>
      </c>
      <c r="G26" s="19">
        <f>+P87</f>
        <v>560071.21</v>
      </c>
      <c r="H26" s="14"/>
      <c r="I26" s="1"/>
      <c r="J26" s="1"/>
      <c r="K26" s="3"/>
      <c r="L26" s="4"/>
      <c r="M26" s="4"/>
      <c r="N26" s="4"/>
      <c r="O26" s="4"/>
      <c r="P26" s="4"/>
      <c r="Q26" s="4"/>
      <c r="R26" s="54" t="s">
        <v>81</v>
      </c>
      <c r="S26" s="4"/>
      <c r="T26" s="55">
        <f>+P38+P43+P48+P53+P58</f>
        <v>5626.2599999999993</v>
      </c>
      <c r="U26" s="61">
        <f>+Q18-T26</f>
        <v>0</v>
      </c>
      <c r="V26" s="4"/>
      <c r="W26" s="4"/>
      <c r="X26" s="4"/>
      <c r="Y26" s="4"/>
    </row>
    <row r="27" spans="1:25" x14ac:dyDescent="0.2">
      <c r="A27" s="62"/>
      <c r="B27" s="63"/>
      <c r="C27" s="64"/>
      <c r="D27" s="63"/>
      <c r="E27" s="65">
        <f>SUM(E21:E26)</f>
        <v>892</v>
      </c>
      <c r="F27" s="66">
        <f>SUM(F21:F26)</f>
        <v>2392282.58</v>
      </c>
      <c r="G27" s="66">
        <f>SUM(G21:G26)</f>
        <v>1419991.28</v>
      </c>
      <c r="H27" s="66">
        <f>+F27-G27</f>
        <v>972291.3</v>
      </c>
      <c r="I27" s="1"/>
      <c r="J27" s="1"/>
      <c r="K27" s="3"/>
      <c r="L27" s="4"/>
      <c r="M27" s="4"/>
      <c r="N27" s="4"/>
      <c r="O27" s="4"/>
      <c r="P27" s="4"/>
      <c r="Q27" s="4"/>
      <c r="R27" s="54"/>
      <c r="S27" s="4"/>
      <c r="V27" s="4"/>
      <c r="W27" s="4"/>
      <c r="X27" s="4"/>
      <c r="Y27" s="4"/>
    </row>
    <row r="28" spans="1:25" ht="12" thickBot="1" x14ac:dyDescent="0.25">
      <c r="A28" s="62"/>
      <c r="B28" s="63"/>
      <c r="C28" s="64"/>
      <c r="D28" s="63"/>
      <c r="E28" s="65"/>
      <c r="F28" s="66"/>
      <c r="G28" s="67"/>
      <c r="H28" s="66"/>
      <c r="I28" s="1"/>
      <c r="J28" s="67"/>
      <c r="K28" s="3"/>
      <c r="L28" s="4"/>
      <c r="M28" s="4"/>
      <c r="N28" s="4"/>
      <c r="O28" s="4"/>
      <c r="P28" s="4"/>
      <c r="Q28" s="4"/>
      <c r="R28" s="4"/>
      <c r="S28" s="4"/>
      <c r="T28" s="68">
        <f>SUM(T23:T27)</f>
        <v>3551545.09</v>
      </c>
      <c r="U28" s="56">
        <f>+T28-R18</f>
        <v>4934.9900000002235</v>
      </c>
      <c r="V28" s="4"/>
      <c r="W28" s="4"/>
      <c r="X28" s="4"/>
      <c r="Y28" s="4"/>
    </row>
    <row r="29" spans="1:25" ht="12" thickTop="1" x14ac:dyDescent="0.2">
      <c r="A29" s="1"/>
      <c r="B29" s="69" t="s">
        <v>82</v>
      </c>
      <c r="C29" s="69"/>
      <c r="D29" s="69"/>
      <c r="E29" s="70">
        <f>+E15+E19+E27</f>
        <v>1796</v>
      </c>
      <c r="F29" s="71">
        <f>+F15+F19+F27</f>
        <v>3542222.83</v>
      </c>
      <c r="G29" s="72">
        <f>+G15+G19+G27</f>
        <v>1768411.24</v>
      </c>
      <c r="H29" s="72">
        <f>+H15+H19+H27</f>
        <v>1773811.59</v>
      </c>
      <c r="I29" s="73"/>
      <c r="J29" s="1"/>
      <c r="K29" s="3"/>
      <c r="L29" s="54" t="s">
        <v>83</v>
      </c>
      <c r="M29" s="58"/>
      <c r="N29" s="54"/>
      <c r="O29" s="54"/>
      <c r="P29" s="54"/>
      <c r="Q29" s="52"/>
      <c r="R29" s="4"/>
      <c r="S29" s="4"/>
      <c r="T29" s="56">
        <f>+T28-P70</f>
        <v>3481.4599999994971</v>
      </c>
      <c r="V29" s="4"/>
      <c r="W29" s="4"/>
      <c r="X29" s="4"/>
      <c r="Y29" s="4"/>
    </row>
    <row r="30" spans="1:25" x14ac:dyDescent="0.2">
      <c r="A30" s="62"/>
      <c r="B30" s="63"/>
      <c r="C30" s="64"/>
      <c r="D30" s="63"/>
      <c r="E30" s="65"/>
      <c r="F30" s="67"/>
      <c r="G30" s="67"/>
      <c r="H30" s="66"/>
      <c r="I30" s="20"/>
      <c r="J30" s="67"/>
      <c r="K30" s="74"/>
      <c r="L30" s="54" t="s">
        <v>84</v>
      </c>
      <c r="M30" s="58"/>
      <c r="N30" s="54"/>
      <c r="O30" s="54"/>
      <c r="P30" s="54"/>
      <c r="Q30" s="52"/>
      <c r="R30" s="52"/>
      <c r="S30" s="52"/>
      <c r="T30" s="75"/>
      <c r="U30" s="75"/>
      <c r="V30" s="4"/>
      <c r="W30" s="4"/>
      <c r="X30" s="4"/>
      <c r="Y30" s="4"/>
    </row>
    <row r="31" spans="1:25" x14ac:dyDescent="0.2">
      <c r="A31" s="161" t="s">
        <v>85</v>
      </c>
      <c r="B31" s="50" t="s">
        <v>86</v>
      </c>
      <c r="C31" s="1" t="s">
        <v>87</v>
      </c>
      <c r="D31" s="1" t="s">
        <v>88</v>
      </c>
      <c r="E31" s="10">
        <v>257</v>
      </c>
      <c r="F31" s="76">
        <f>365910.57-33395.78</f>
        <v>332514.79000000004</v>
      </c>
      <c r="G31" s="76">
        <f>224756.26-22608.26</f>
        <v>202148</v>
      </c>
      <c r="H31" s="14"/>
      <c r="I31" s="20"/>
      <c r="J31" s="77"/>
      <c r="K31" s="74"/>
      <c r="L31" s="54"/>
      <c r="M31" s="52"/>
      <c r="N31" s="78"/>
      <c r="O31" s="79"/>
      <c r="P31" s="80"/>
      <c r="Q31" s="52"/>
      <c r="R31" s="75"/>
      <c r="S31" s="75"/>
      <c r="T31" s="75"/>
      <c r="U31" s="4"/>
      <c r="V31" s="75"/>
      <c r="W31" s="75"/>
      <c r="X31" s="75"/>
      <c r="Y31" s="75"/>
    </row>
    <row r="32" spans="1:25" x14ac:dyDescent="0.2">
      <c r="A32" s="1"/>
      <c r="B32" s="81"/>
      <c r="C32" s="82"/>
      <c r="D32" s="81"/>
      <c r="E32" s="83"/>
      <c r="F32" s="66">
        <f>SUM(F31:F31)</f>
        <v>332514.79000000004</v>
      </c>
      <c r="G32" s="66">
        <f>SUM(G31:G31)</f>
        <v>202148</v>
      </c>
      <c r="H32" s="84">
        <f>+F32-G32</f>
        <v>130366.79000000004</v>
      </c>
      <c r="I32" s="1"/>
      <c r="J32" s="81"/>
      <c r="K32" s="3"/>
      <c r="L32" s="54"/>
      <c r="M32" s="4"/>
      <c r="N32" s="4"/>
      <c r="O32" s="4"/>
      <c r="P32" s="52"/>
      <c r="Q32" s="52"/>
      <c r="R32" s="75"/>
      <c r="S32" s="75"/>
      <c r="T32" s="75"/>
      <c r="U32" s="75"/>
      <c r="V32" s="75"/>
      <c r="W32" s="75"/>
      <c r="X32" s="75"/>
      <c r="Y32" s="75"/>
    </row>
    <row r="33" spans="1:25" x14ac:dyDescent="0.2">
      <c r="A33" s="161"/>
      <c r="B33" s="1"/>
      <c r="C33" s="1"/>
      <c r="D33" s="1"/>
      <c r="E33" s="10"/>
      <c r="F33" s="76"/>
      <c r="G33" s="76"/>
      <c r="H33" s="14"/>
      <c r="I33" s="20"/>
      <c r="J33" s="1"/>
      <c r="K33" s="74"/>
      <c r="L33" s="85"/>
      <c r="M33" s="86"/>
      <c r="N33" s="87" t="s">
        <v>89</v>
      </c>
      <c r="O33" s="88" t="s">
        <v>90</v>
      </c>
      <c r="P33" s="88" t="s">
        <v>91</v>
      </c>
      <c r="Q33" s="89"/>
      <c r="R33" s="75"/>
      <c r="S33" s="75"/>
      <c r="T33" s="75"/>
      <c r="U33" s="4"/>
      <c r="V33" s="4"/>
      <c r="W33" s="4"/>
      <c r="X33" s="75"/>
      <c r="Y33" s="75"/>
    </row>
    <row r="34" spans="1:25" x14ac:dyDescent="0.2">
      <c r="A34" s="1"/>
      <c r="B34" s="90" t="s">
        <v>92</v>
      </c>
      <c r="C34" s="50"/>
      <c r="D34" s="50"/>
      <c r="E34" s="91"/>
      <c r="F34" s="40">
        <f>SUM(F32,F27)</f>
        <v>2724797.37</v>
      </c>
      <c r="G34" s="40">
        <f>SUM(G32,G27)</f>
        <v>1622139.28</v>
      </c>
      <c r="H34" s="40">
        <f>SUM(H32,H27,H57)</f>
        <v>1102658.0900000001</v>
      </c>
      <c r="I34" s="1"/>
      <c r="J34" s="1"/>
      <c r="K34" s="92"/>
      <c r="L34" s="85">
        <v>483</v>
      </c>
      <c r="M34" s="58" t="s">
        <v>93</v>
      </c>
      <c r="N34" s="32"/>
      <c r="O34" s="93"/>
      <c r="P34" s="75"/>
      <c r="Q34" s="75"/>
      <c r="R34" s="75"/>
      <c r="S34" s="75"/>
      <c r="T34" s="4"/>
      <c r="U34" s="94"/>
      <c r="V34" s="75"/>
      <c r="W34" s="75"/>
      <c r="X34" s="4"/>
      <c r="Y34" s="4"/>
    </row>
    <row r="35" spans="1:25" x14ac:dyDescent="0.2">
      <c r="A35" s="161"/>
      <c r="B35" s="1"/>
      <c r="C35" s="1"/>
      <c r="D35" s="1"/>
      <c r="E35" s="10"/>
      <c r="F35" s="76"/>
      <c r="G35" s="76"/>
      <c r="H35" s="40"/>
      <c r="I35" s="20"/>
      <c r="J35" s="1"/>
      <c r="K35" s="95"/>
      <c r="L35" s="54" t="s">
        <v>94</v>
      </c>
      <c r="M35" s="58" t="s">
        <v>95</v>
      </c>
      <c r="N35" s="32"/>
      <c r="O35" s="93"/>
      <c r="Q35" s="96">
        <f>SUM(P36:P43)</f>
        <v>1627391.8399999999</v>
      </c>
      <c r="R35" s="97">
        <f>+R16-Q35</f>
        <v>-1310882.8099999998</v>
      </c>
      <c r="S35" s="4"/>
      <c r="T35" s="98">
        <f>+Q35-1091108.5</f>
        <v>536283.33999999985</v>
      </c>
      <c r="U35" s="4"/>
      <c r="V35" s="4"/>
      <c r="W35" s="4"/>
      <c r="X35" s="94"/>
      <c r="Y35" s="94"/>
    </row>
    <row r="36" spans="1:25" x14ac:dyDescent="0.2">
      <c r="A36" s="1"/>
      <c r="B36" s="1"/>
      <c r="C36" s="1"/>
      <c r="D36" s="1"/>
      <c r="E36" s="1"/>
      <c r="F36" s="1"/>
      <c r="G36" s="1"/>
      <c r="H36" s="14"/>
      <c r="I36" s="1"/>
      <c r="J36" s="1"/>
      <c r="K36" s="3"/>
      <c r="L36" s="52" t="s">
        <v>96</v>
      </c>
      <c r="M36" s="99" t="s">
        <v>97</v>
      </c>
      <c r="N36" s="100">
        <v>31089.41</v>
      </c>
      <c r="O36" s="100">
        <v>797319.48</v>
      </c>
      <c r="P36" s="55">
        <f>+O36-N36</f>
        <v>766230.07</v>
      </c>
      <c r="Q36" s="101"/>
      <c r="R36" s="101"/>
      <c r="S36" s="75"/>
      <c r="T36" s="4"/>
      <c r="U36" s="4"/>
      <c r="V36" s="94"/>
      <c r="W36" s="94"/>
      <c r="X36" s="4"/>
      <c r="Y36" s="4"/>
    </row>
    <row r="37" spans="1:25" x14ac:dyDescent="0.2">
      <c r="A37" s="1"/>
      <c r="B37" s="2" t="s">
        <v>98</v>
      </c>
      <c r="C37" s="2"/>
      <c r="D37" s="2"/>
      <c r="E37" s="39"/>
      <c r="F37" s="40">
        <f>+F29+F32</f>
        <v>3874737.62</v>
      </c>
      <c r="G37" s="102">
        <f>+G29+G32</f>
        <v>1970559.24</v>
      </c>
      <c r="H37" s="40">
        <f>+H29+H32</f>
        <v>1904178.3800000001</v>
      </c>
      <c r="I37" s="1"/>
      <c r="J37" s="2"/>
      <c r="K37" s="3"/>
      <c r="L37" s="52" t="s">
        <v>99</v>
      </c>
      <c r="M37" s="99" t="s">
        <v>100</v>
      </c>
      <c r="N37" s="100">
        <v>32017.439999999999</v>
      </c>
      <c r="O37" s="100">
        <v>863486.44</v>
      </c>
      <c r="P37" s="103">
        <f>+O37-N37</f>
        <v>831469</v>
      </c>
      <c r="S37" s="4"/>
      <c r="T37" s="4"/>
      <c r="U37" s="94"/>
      <c r="V37" s="4"/>
      <c r="W37" s="4"/>
      <c r="X37" s="4"/>
      <c r="Y37" s="4"/>
    </row>
    <row r="38" spans="1:25" x14ac:dyDescent="0.2">
      <c r="A38" s="161"/>
      <c r="B38" s="1"/>
      <c r="C38" s="1"/>
      <c r="D38" s="1"/>
      <c r="E38" s="10"/>
      <c r="F38" s="76"/>
      <c r="G38" s="76"/>
      <c r="H38" s="14"/>
      <c r="I38" s="20"/>
      <c r="J38" s="1"/>
      <c r="K38" s="95"/>
      <c r="L38" s="52" t="s">
        <v>101</v>
      </c>
      <c r="M38" s="99" t="s">
        <v>102</v>
      </c>
      <c r="N38" s="100">
        <v>121.51</v>
      </c>
      <c r="O38" s="100">
        <v>3602.97</v>
      </c>
      <c r="P38" s="55">
        <f>+O38-N38</f>
        <v>3481.4599999999996</v>
      </c>
      <c r="R38" s="160"/>
      <c r="S38" s="4"/>
      <c r="T38" s="94"/>
      <c r="U38" s="4"/>
      <c r="V38" s="4"/>
      <c r="W38" s="4"/>
      <c r="X38" s="94"/>
      <c r="Y38" s="94"/>
    </row>
    <row r="39" spans="1:25" x14ac:dyDescent="0.2">
      <c r="A39" s="1"/>
      <c r="B39" s="1" t="s">
        <v>103</v>
      </c>
      <c r="C39" s="1"/>
      <c r="D39" s="1"/>
      <c r="E39" s="1"/>
      <c r="F39" s="1"/>
      <c r="G39" s="1"/>
      <c r="H39" s="14"/>
      <c r="I39" s="1"/>
      <c r="J39" s="1"/>
      <c r="K39" s="3"/>
      <c r="L39" s="54" t="s">
        <v>104</v>
      </c>
      <c r="M39" s="58" t="s">
        <v>105</v>
      </c>
      <c r="N39" s="104"/>
      <c r="O39" s="104"/>
      <c r="Q39" s="105"/>
      <c r="R39" s="105"/>
      <c r="S39" s="94"/>
      <c r="T39" s="4"/>
      <c r="U39" s="4"/>
      <c r="V39" s="94"/>
      <c r="W39" s="106"/>
      <c r="X39" s="5"/>
      <c r="Y39" s="5"/>
    </row>
    <row r="40" spans="1:25" x14ac:dyDescent="0.2">
      <c r="A40" s="1"/>
      <c r="B40" s="1"/>
      <c r="C40" s="1"/>
      <c r="D40" s="1" t="s">
        <v>106</v>
      </c>
      <c r="E40" s="1"/>
      <c r="F40" s="107">
        <v>332514.78999999998</v>
      </c>
      <c r="G40" s="107">
        <v>202148</v>
      </c>
      <c r="H40" s="14"/>
      <c r="I40" s="1"/>
      <c r="J40" s="1"/>
      <c r="K40" s="3"/>
      <c r="L40" s="52" t="s">
        <v>107</v>
      </c>
      <c r="M40" s="99" t="s">
        <v>14</v>
      </c>
      <c r="N40" s="100">
        <v>831.25</v>
      </c>
      <c r="O40" s="100">
        <v>4031.25</v>
      </c>
      <c r="P40" s="55">
        <f>+O40-N40</f>
        <v>3200</v>
      </c>
      <c r="S40" s="4"/>
      <c r="T40" s="4"/>
      <c r="U40" s="4"/>
      <c r="V40" s="4"/>
      <c r="W40" s="5"/>
      <c r="X40" s="5"/>
      <c r="Y40" s="5"/>
    </row>
    <row r="41" spans="1:25" x14ac:dyDescent="0.2">
      <c r="A41" s="1"/>
      <c r="B41" s="1"/>
      <c r="C41" s="1"/>
      <c r="D41" s="1" t="s">
        <v>108</v>
      </c>
      <c r="E41" s="1"/>
      <c r="F41" s="107">
        <v>3548063.63</v>
      </c>
      <c r="G41" s="107">
        <v>1608729.83</v>
      </c>
      <c r="H41" s="66"/>
      <c r="I41" s="1"/>
      <c r="J41" s="77"/>
      <c r="K41" s="3"/>
      <c r="L41" s="52" t="s">
        <v>109</v>
      </c>
      <c r="M41" s="99" t="s">
        <v>110</v>
      </c>
      <c r="N41" s="100">
        <v>2373.27</v>
      </c>
      <c r="O41" s="100">
        <v>17717.09</v>
      </c>
      <c r="P41" s="103">
        <f>+O41-N41</f>
        <v>15343.82</v>
      </c>
      <c r="S41" s="4"/>
      <c r="T41" s="4"/>
      <c r="U41" s="4"/>
      <c r="V41" s="4"/>
      <c r="W41" s="4"/>
      <c r="X41" s="4"/>
      <c r="Y41" s="4"/>
    </row>
    <row r="42" spans="1:25" x14ac:dyDescent="0.2">
      <c r="A42" s="1"/>
      <c r="B42" s="1"/>
      <c r="C42" s="1"/>
      <c r="D42" s="1"/>
      <c r="E42" s="1"/>
      <c r="F42" s="1"/>
      <c r="G42" s="108"/>
      <c r="H42" s="14"/>
      <c r="I42" s="1"/>
      <c r="J42" s="1"/>
      <c r="K42" s="3"/>
      <c r="L42" s="52" t="s">
        <v>111</v>
      </c>
      <c r="M42" s="99" t="s">
        <v>112</v>
      </c>
      <c r="N42" s="100"/>
      <c r="O42" s="100">
        <v>7667.49</v>
      </c>
      <c r="P42" s="60">
        <f>+O42-N42</f>
        <v>7667.49</v>
      </c>
      <c r="Q42" s="105"/>
      <c r="R42" s="105"/>
      <c r="S42" s="94"/>
      <c r="T42" s="25"/>
      <c r="U42" s="4"/>
      <c r="V42" s="5"/>
      <c r="W42" s="5"/>
      <c r="X42" s="5"/>
      <c r="Y42" s="4"/>
    </row>
    <row r="43" spans="1:25" x14ac:dyDescent="0.2">
      <c r="A43" s="161"/>
      <c r="B43" s="1"/>
      <c r="C43" s="1"/>
      <c r="D43" s="1" t="s">
        <v>113</v>
      </c>
      <c r="E43" s="10"/>
      <c r="F43" s="14">
        <f>SUM(F40:F42)</f>
        <v>3880578.42</v>
      </c>
      <c r="G43" s="109">
        <f>+SUM(G40:G41)</f>
        <v>1810877.83</v>
      </c>
      <c r="H43" s="14">
        <f>+F43-G43</f>
        <v>2069700.5899999999</v>
      </c>
      <c r="I43" s="20"/>
      <c r="J43" s="1"/>
      <c r="K43" s="110"/>
      <c r="L43" s="52" t="s">
        <v>114</v>
      </c>
      <c r="M43" s="99" t="s">
        <v>115</v>
      </c>
      <c r="N43" s="100"/>
      <c r="O43" s="100"/>
      <c r="P43" s="55">
        <f>+O43-N43</f>
        <v>0</v>
      </c>
      <c r="Q43" s="105"/>
      <c r="R43" s="105"/>
      <c r="S43" s="4"/>
      <c r="T43" s="4"/>
      <c r="U43" s="4"/>
      <c r="V43" s="5"/>
      <c r="W43" s="26"/>
      <c r="X43" s="26"/>
      <c r="Y43" s="25"/>
    </row>
    <row r="44" spans="1:25" x14ac:dyDescent="0.2">
      <c r="A44" s="1"/>
      <c r="B44" s="1"/>
      <c r="C44" s="1"/>
      <c r="D44" s="1"/>
      <c r="E44" s="1"/>
      <c r="F44" s="1"/>
      <c r="G44" s="1"/>
      <c r="H44" s="14"/>
      <c r="I44" s="1"/>
      <c r="J44" s="1"/>
      <c r="K44" s="3"/>
      <c r="L44" s="54" t="s">
        <v>116</v>
      </c>
      <c r="M44" s="58" t="s">
        <v>117</v>
      </c>
      <c r="N44" s="111"/>
      <c r="O44" s="111"/>
      <c r="Q44" s="96">
        <f>SUM(P45:P48)</f>
        <v>1430822.4000000001</v>
      </c>
      <c r="R44" s="56">
        <f>+R11-Q44</f>
        <v>3803.059999999823</v>
      </c>
      <c r="S44" s="4"/>
      <c r="T44" s="4"/>
      <c r="U44" s="25"/>
      <c r="V44" s="26"/>
      <c r="W44" s="5"/>
      <c r="X44" s="5"/>
      <c r="Y44" s="4"/>
    </row>
    <row r="45" spans="1:25" x14ac:dyDescent="0.2">
      <c r="A45" s="1"/>
      <c r="B45" s="1"/>
      <c r="C45" s="1"/>
      <c r="D45" s="1" t="s">
        <v>118</v>
      </c>
      <c r="E45" s="1"/>
      <c r="F45" s="112">
        <f>+F43-F37</f>
        <v>5840.7999999998137</v>
      </c>
      <c r="G45" s="112">
        <f>+G43-G37</f>
        <v>-159681.40999999992</v>
      </c>
      <c r="H45" s="14"/>
      <c r="I45" s="1"/>
      <c r="J45" s="1"/>
      <c r="K45" s="3"/>
      <c r="L45" s="52" t="s">
        <v>119</v>
      </c>
      <c r="M45" s="99" t="s">
        <v>120</v>
      </c>
      <c r="N45" s="100">
        <v>280</v>
      </c>
      <c r="O45" s="100">
        <v>6120.8</v>
      </c>
      <c r="P45" s="55">
        <f>+O45-N45</f>
        <v>5840.8</v>
      </c>
      <c r="S45" s="4"/>
      <c r="T45" s="4"/>
      <c r="U45" s="4"/>
      <c r="V45" s="5"/>
      <c r="W45" s="5"/>
      <c r="X45" s="5"/>
      <c r="Y45" s="4"/>
    </row>
    <row r="46" spans="1:25" x14ac:dyDescent="0.2">
      <c r="A46" s="1"/>
      <c r="B46" s="1"/>
      <c r="C46" s="1"/>
      <c r="D46" s="1"/>
      <c r="E46" s="1"/>
      <c r="F46" s="76" t="s">
        <v>121</v>
      </c>
      <c r="G46" s="113">
        <f>+F45+G45</f>
        <v>-153840.6100000001</v>
      </c>
      <c r="H46" s="14"/>
      <c r="I46" s="1"/>
      <c r="J46" s="1"/>
      <c r="K46" s="3"/>
      <c r="L46" s="52" t="s">
        <v>122</v>
      </c>
      <c r="M46" s="99" t="s">
        <v>123</v>
      </c>
      <c r="N46" s="100">
        <v>17365.43</v>
      </c>
      <c r="O46" s="100">
        <v>1201360.8999999999</v>
      </c>
      <c r="P46" s="103">
        <f>+O46-N46</f>
        <v>1183995.47</v>
      </c>
      <c r="S46" s="4"/>
      <c r="T46" s="4"/>
      <c r="U46" s="4"/>
      <c r="V46" s="4"/>
      <c r="W46" s="5"/>
      <c r="X46" s="5"/>
      <c r="Y46" s="4"/>
    </row>
    <row r="47" spans="1:25" x14ac:dyDescent="0.2">
      <c r="A47" s="1"/>
      <c r="B47" s="1"/>
      <c r="C47" s="1"/>
      <c r="D47" s="1"/>
      <c r="E47" s="1"/>
      <c r="F47" s="1"/>
      <c r="G47" s="1"/>
      <c r="H47" s="14"/>
      <c r="I47" s="1"/>
      <c r="J47" s="1"/>
      <c r="K47" s="3"/>
      <c r="L47" s="52" t="s">
        <v>124</v>
      </c>
      <c r="M47" s="99" t="s">
        <v>125</v>
      </c>
      <c r="N47" s="100">
        <v>12051.92</v>
      </c>
      <c r="O47" s="100">
        <v>254635.24</v>
      </c>
      <c r="P47" s="60">
        <f>+O47-N47</f>
        <v>242583.31999999998</v>
      </c>
      <c r="S47" s="25"/>
      <c r="T47" s="4"/>
      <c r="U47" s="4"/>
      <c r="V47" s="4"/>
      <c r="W47" s="5"/>
      <c r="X47" s="5"/>
      <c r="Y47" s="4"/>
    </row>
    <row r="48" spans="1:25" x14ac:dyDescent="0.2">
      <c r="A48" s="1"/>
      <c r="B48" s="1"/>
      <c r="C48" s="1"/>
      <c r="D48" s="1"/>
      <c r="E48" s="1"/>
      <c r="F48" s="1"/>
      <c r="G48" s="1"/>
      <c r="H48" s="14"/>
      <c r="I48" s="1"/>
      <c r="J48" s="1"/>
      <c r="K48" s="92"/>
      <c r="L48" s="4" t="s">
        <v>126</v>
      </c>
      <c r="M48" s="4" t="s">
        <v>127</v>
      </c>
      <c r="N48" s="100"/>
      <c r="O48" s="100">
        <v>-1597.19</v>
      </c>
      <c r="P48" s="61">
        <f>+O48-N48</f>
        <v>-1597.19</v>
      </c>
      <c r="S48" s="4"/>
      <c r="T48" s="4"/>
      <c r="U48" s="4"/>
      <c r="V48" s="4"/>
      <c r="W48" s="5"/>
      <c r="X48" s="5"/>
      <c r="Y48" s="4"/>
    </row>
    <row r="49" spans="1:24" x14ac:dyDescent="0.2">
      <c r="A49" s="1"/>
      <c r="B49" s="1"/>
      <c r="C49" s="1"/>
      <c r="D49" s="1"/>
      <c r="E49" s="10" t="s">
        <v>128</v>
      </c>
      <c r="F49" s="117">
        <f>+N112</f>
        <v>1415051</v>
      </c>
      <c r="G49" s="117">
        <f>+O112</f>
        <v>1607218.61</v>
      </c>
      <c r="H49" s="14"/>
      <c r="I49" s="1"/>
      <c r="J49" s="1"/>
      <c r="K49" s="3"/>
      <c r="L49" s="54" t="s">
        <v>129</v>
      </c>
      <c r="M49" s="58" t="s">
        <v>130</v>
      </c>
      <c r="N49" s="104"/>
      <c r="O49" s="104"/>
      <c r="Q49" s="115">
        <f>SUM(P50:P53)</f>
        <v>110900.90000000001</v>
      </c>
      <c r="R49" s="116">
        <f>+R10-Q49</f>
        <v>0</v>
      </c>
      <c r="S49" s="4"/>
      <c r="T49" s="4"/>
      <c r="U49" s="4"/>
      <c r="V49" s="4"/>
      <c r="W49" s="5"/>
      <c r="X49" s="5"/>
    </row>
    <row r="50" spans="1:24" x14ac:dyDescent="0.2">
      <c r="A50" s="1"/>
      <c r="B50" s="1"/>
      <c r="C50" s="1"/>
      <c r="D50" s="1"/>
      <c r="E50" s="10" t="s">
        <v>131</v>
      </c>
      <c r="F50" s="117">
        <f>+N113</f>
        <v>206584.94</v>
      </c>
      <c r="G50" s="117">
        <f>+O113</f>
        <v>174098.74</v>
      </c>
      <c r="H50" s="14"/>
      <c r="I50" s="1"/>
      <c r="J50" s="1"/>
      <c r="K50" s="3"/>
      <c r="L50" s="52" t="s">
        <v>132</v>
      </c>
      <c r="M50" s="99" t="s">
        <v>133</v>
      </c>
      <c r="N50" s="100"/>
      <c r="O50" s="100">
        <v>18859.5</v>
      </c>
      <c r="P50" s="55">
        <f>+O50-N50</f>
        <v>18859.5</v>
      </c>
      <c r="S50" s="4"/>
      <c r="T50" s="4"/>
      <c r="U50" s="4"/>
      <c r="V50" s="4"/>
      <c r="W50" s="5"/>
      <c r="X50" s="5"/>
    </row>
    <row r="51" spans="1:24" x14ac:dyDescent="0.2">
      <c r="A51" s="1"/>
      <c r="B51" s="1"/>
      <c r="C51" s="1"/>
      <c r="D51" s="1"/>
      <c r="E51" s="1"/>
      <c r="F51" s="117"/>
      <c r="G51" s="117"/>
      <c r="H51" s="14"/>
      <c r="I51" s="1"/>
      <c r="J51" s="1"/>
      <c r="K51" s="3"/>
      <c r="L51" s="52" t="s">
        <v>134</v>
      </c>
      <c r="M51" s="99" t="s">
        <v>68</v>
      </c>
      <c r="N51" s="100"/>
      <c r="O51" s="100">
        <v>88299.41</v>
      </c>
      <c r="P51" s="103">
        <f>+O51-N51</f>
        <v>88299.41</v>
      </c>
      <c r="S51" s="4"/>
      <c r="T51" s="4"/>
      <c r="U51" s="4"/>
      <c r="V51" s="4"/>
      <c r="W51" s="4"/>
      <c r="X51" s="5"/>
    </row>
    <row r="52" spans="1:24" x14ac:dyDescent="0.2">
      <c r="A52" s="1"/>
      <c r="B52" s="1"/>
      <c r="C52" s="1"/>
      <c r="D52" s="1"/>
      <c r="E52" s="1"/>
      <c r="F52" s="14">
        <f>SUM(F49:F51)</f>
        <v>1621635.94</v>
      </c>
      <c r="G52" s="14">
        <f>SUM(G49:G51)</f>
        <v>1781317.35</v>
      </c>
      <c r="H52" s="14"/>
      <c r="I52" s="1"/>
      <c r="J52" s="1"/>
      <c r="K52" s="3"/>
      <c r="L52" s="52" t="s">
        <v>135</v>
      </c>
      <c r="M52" s="99" t="s">
        <v>136</v>
      </c>
      <c r="N52" s="100"/>
      <c r="O52" s="100"/>
      <c r="P52" s="60">
        <f>+O52-N52</f>
        <v>0</v>
      </c>
      <c r="S52" s="4"/>
      <c r="T52" s="4"/>
      <c r="U52" s="4"/>
      <c r="V52" s="4"/>
      <c r="W52" s="5"/>
      <c r="X52" s="5"/>
    </row>
    <row r="53" spans="1:24" x14ac:dyDescent="0.2">
      <c r="A53" s="1"/>
      <c r="B53" s="1"/>
      <c r="C53" s="1"/>
      <c r="D53" s="1"/>
      <c r="E53" s="1"/>
      <c r="F53" s="14"/>
      <c r="G53" s="14"/>
      <c r="H53" s="14"/>
      <c r="I53" s="1"/>
      <c r="J53" s="1"/>
      <c r="K53" s="3"/>
      <c r="L53" s="52" t="s">
        <v>137</v>
      </c>
      <c r="M53" s="99" t="s">
        <v>138</v>
      </c>
      <c r="N53" s="100"/>
      <c r="O53" s="100">
        <v>3741.99</v>
      </c>
      <c r="P53" s="55">
        <f>+O53-N53</f>
        <v>3741.99</v>
      </c>
      <c r="S53" s="4"/>
      <c r="T53" s="4"/>
      <c r="U53" s="4"/>
      <c r="V53" s="4"/>
      <c r="W53" s="4"/>
      <c r="X53" s="5"/>
    </row>
    <row r="54" spans="1:24" x14ac:dyDescent="0.2">
      <c r="A54" s="1"/>
      <c r="B54" s="1"/>
      <c r="C54" s="1"/>
      <c r="D54" s="1"/>
      <c r="E54" s="1"/>
      <c r="F54" s="40">
        <f>+F52-G52</f>
        <v>-159681.41000000015</v>
      </c>
      <c r="G54" s="14"/>
      <c r="H54" s="14"/>
      <c r="I54" s="1"/>
      <c r="J54" s="1"/>
      <c r="K54" s="3"/>
      <c r="L54" s="54" t="s">
        <v>139</v>
      </c>
      <c r="M54" s="58" t="s">
        <v>140</v>
      </c>
      <c r="N54" s="104"/>
      <c r="O54" s="104"/>
      <c r="Q54" s="115">
        <f>SUM(P55:P58)</f>
        <v>293869.13</v>
      </c>
      <c r="R54" s="56">
        <f>+R12-Q54</f>
        <v>0</v>
      </c>
      <c r="S54" s="4"/>
      <c r="T54" s="4"/>
      <c r="U54" s="4"/>
      <c r="V54" s="4"/>
      <c r="W54" s="5"/>
      <c r="X54" s="5"/>
    </row>
    <row r="55" spans="1:24" x14ac:dyDescent="0.2">
      <c r="A55" s="1"/>
      <c r="B55" s="1"/>
      <c r="C55" s="1"/>
      <c r="D55" s="1"/>
      <c r="E55" s="1"/>
      <c r="F55" s="14">
        <f>+G45-F54</f>
        <v>2.3283064365386963E-10</v>
      </c>
      <c r="G55" s="14"/>
      <c r="H55" s="14"/>
      <c r="I55" s="1"/>
      <c r="J55" s="1"/>
      <c r="K55" s="3"/>
      <c r="L55" s="52" t="s">
        <v>141</v>
      </c>
      <c r="M55" s="99" t="s">
        <v>34</v>
      </c>
      <c r="N55" s="100">
        <v>630.9</v>
      </c>
      <c r="O55" s="100">
        <v>43907.4</v>
      </c>
      <c r="P55" s="55">
        <f>+O55-N55</f>
        <v>43276.5</v>
      </c>
      <c r="S55" s="4"/>
      <c r="T55" s="4"/>
      <c r="U55" s="4"/>
      <c r="V55" s="4"/>
      <c r="W55" s="5"/>
      <c r="X55" s="5"/>
    </row>
    <row r="56" spans="1:24" x14ac:dyDescent="0.2">
      <c r="A56" s="4"/>
      <c r="B56" s="4"/>
      <c r="C56" s="4"/>
      <c r="D56" s="4"/>
      <c r="E56" s="4"/>
      <c r="F56" s="4"/>
      <c r="G56" s="118"/>
      <c r="H56" s="34"/>
      <c r="I56" s="4"/>
      <c r="J56" s="4"/>
      <c r="K56" s="3"/>
      <c r="L56" s="52" t="s">
        <v>142</v>
      </c>
      <c r="M56" s="99" t="s">
        <v>73</v>
      </c>
      <c r="N56" s="100">
        <v>16418.62</v>
      </c>
      <c r="O56" s="100">
        <v>263839.14</v>
      </c>
      <c r="P56" s="103">
        <f>+O56-N56</f>
        <v>247420.52000000002</v>
      </c>
      <c r="S56" s="4"/>
      <c r="T56" s="4"/>
      <c r="U56" s="4"/>
      <c r="V56" s="4"/>
      <c r="W56" s="5"/>
      <c r="X56" s="5"/>
    </row>
    <row r="57" spans="1:24" x14ac:dyDescent="0.2">
      <c r="A57" s="119" t="s">
        <v>85</v>
      </c>
      <c r="B57" s="120" t="s">
        <v>86</v>
      </c>
      <c r="C57" s="121">
        <v>403</v>
      </c>
      <c r="D57" s="4" t="s">
        <v>143</v>
      </c>
      <c r="E57" s="122"/>
      <c r="F57" s="123"/>
      <c r="G57" s="123"/>
      <c r="H57" s="124"/>
      <c r="I57" s="4"/>
      <c r="J57" s="94"/>
      <c r="K57" s="3"/>
      <c r="L57" s="52" t="s">
        <v>144</v>
      </c>
      <c r="M57" s="99" t="s">
        <v>47</v>
      </c>
      <c r="N57" s="100">
        <v>2500</v>
      </c>
      <c r="O57" s="100">
        <v>5672.11</v>
      </c>
      <c r="P57" s="60">
        <f>+O57-N57</f>
        <v>3172.1099999999997</v>
      </c>
      <c r="S57" s="4"/>
      <c r="T57" s="4"/>
      <c r="U57" s="4"/>
      <c r="V57" s="4"/>
      <c r="W57" s="5"/>
      <c r="X57" s="5"/>
    </row>
    <row r="58" spans="1:24" x14ac:dyDescent="0.2">
      <c r="A58" s="4"/>
      <c r="B58" s="4"/>
      <c r="C58" s="4"/>
      <c r="D58" s="4"/>
      <c r="E58" s="4"/>
      <c r="F58" s="4"/>
      <c r="G58" s="4"/>
      <c r="H58" s="34"/>
      <c r="I58" s="4"/>
      <c r="J58" s="4"/>
      <c r="K58" s="3"/>
      <c r="L58" s="52" t="s">
        <v>145</v>
      </c>
      <c r="M58" s="99" t="s">
        <v>146</v>
      </c>
      <c r="N58" s="111"/>
      <c r="O58" s="111"/>
      <c r="P58" s="61">
        <f>+O58</f>
        <v>0</v>
      </c>
      <c r="S58" s="4"/>
      <c r="T58" s="4"/>
      <c r="U58" s="4"/>
      <c r="V58" s="4"/>
      <c r="W58" s="5"/>
      <c r="X58" s="5"/>
    </row>
    <row r="59" spans="1:24" x14ac:dyDescent="0.2">
      <c r="A59" s="4"/>
      <c r="B59" s="4"/>
      <c r="C59" s="4"/>
      <c r="D59" s="4"/>
      <c r="E59" s="4"/>
      <c r="F59" s="4"/>
      <c r="G59" s="4"/>
      <c r="H59" s="34"/>
      <c r="I59" s="4"/>
      <c r="J59" s="4"/>
      <c r="K59" s="3"/>
      <c r="L59" s="54" t="s">
        <v>147</v>
      </c>
      <c r="M59" s="58" t="s">
        <v>148</v>
      </c>
      <c r="N59" s="104"/>
      <c r="O59" s="104"/>
      <c r="Q59" s="115">
        <f>SUM(P60)</f>
        <v>59325</v>
      </c>
      <c r="S59" s="4"/>
      <c r="T59" s="4"/>
      <c r="U59" s="4"/>
      <c r="V59" s="4"/>
      <c r="W59" s="5"/>
      <c r="X59" s="5"/>
    </row>
    <row r="60" spans="1:24" x14ac:dyDescent="0.2">
      <c r="A60" s="4"/>
      <c r="B60" s="4"/>
      <c r="C60" s="4"/>
      <c r="D60" s="4"/>
      <c r="E60" s="4"/>
      <c r="F60" s="4"/>
      <c r="G60" s="4"/>
      <c r="H60" s="34"/>
      <c r="I60" s="4"/>
      <c r="J60" s="4"/>
      <c r="K60" s="3"/>
      <c r="L60" s="52" t="s">
        <v>149</v>
      </c>
      <c r="M60" s="99" t="s">
        <v>39</v>
      </c>
      <c r="N60" s="111"/>
      <c r="O60" s="100">
        <v>59325</v>
      </c>
      <c r="P60" s="55">
        <f>+O60-N60</f>
        <v>59325</v>
      </c>
      <c r="S60" s="4"/>
      <c r="T60" s="4"/>
      <c r="U60" s="4"/>
      <c r="V60" s="4"/>
      <c r="W60" s="4"/>
      <c r="X60" s="5"/>
    </row>
    <row r="61" spans="1:24" x14ac:dyDescent="0.2">
      <c r="A61" s="4"/>
      <c r="B61" s="4"/>
      <c r="C61" s="4"/>
      <c r="D61" s="4"/>
      <c r="E61" s="4"/>
      <c r="F61" s="4"/>
      <c r="G61" s="4"/>
      <c r="H61" s="34"/>
      <c r="I61" s="4"/>
      <c r="J61" s="4"/>
      <c r="K61" s="3"/>
      <c r="L61" s="52" t="s">
        <v>150</v>
      </c>
      <c r="M61" s="99" t="s">
        <v>76</v>
      </c>
      <c r="N61" s="104"/>
      <c r="O61" s="104">
        <v>25754.36</v>
      </c>
      <c r="P61" s="103">
        <f>+O61-N61</f>
        <v>25754.36</v>
      </c>
      <c r="S61" s="4"/>
      <c r="T61" s="4"/>
      <c r="U61" s="4"/>
      <c r="V61" s="4"/>
      <c r="W61" s="5"/>
      <c r="X61" s="5"/>
    </row>
    <row r="62" spans="1:24" x14ac:dyDescent="0.2">
      <c r="A62" s="4"/>
      <c r="B62" s="4"/>
      <c r="C62" s="4"/>
      <c r="D62" s="4"/>
      <c r="E62" s="4"/>
      <c r="F62" s="4"/>
      <c r="G62" s="4"/>
      <c r="H62" s="34"/>
      <c r="I62" s="4"/>
      <c r="J62" s="4"/>
      <c r="K62" s="3"/>
      <c r="L62" s="52" t="s">
        <v>199</v>
      </c>
      <c r="M62" s="99" t="s">
        <v>200</v>
      </c>
      <c r="N62" s="104"/>
      <c r="O62" s="104"/>
      <c r="P62" s="60">
        <f>+O62-N62</f>
        <v>0</v>
      </c>
      <c r="Q62" s="125"/>
      <c r="S62" s="4"/>
      <c r="T62" s="4"/>
      <c r="U62" s="4"/>
      <c r="V62" s="4"/>
      <c r="W62" s="5"/>
      <c r="X62" s="5"/>
    </row>
    <row r="63" spans="1:24" x14ac:dyDescent="0.2">
      <c r="A63" s="4"/>
      <c r="B63" s="4"/>
      <c r="C63" s="4"/>
      <c r="D63" s="4"/>
      <c r="E63" s="4"/>
      <c r="F63" s="4"/>
      <c r="G63" s="4"/>
      <c r="H63" s="34"/>
      <c r="I63" s="4"/>
      <c r="J63" s="4"/>
      <c r="K63" s="3"/>
      <c r="L63" s="54" t="s">
        <v>151</v>
      </c>
      <c r="M63" s="58" t="s">
        <v>152</v>
      </c>
      <c r="N63" s="32"/>
      <c r="O63" s="32"/>
      <c r="P63" s="61"/>
      <c r="Q63" s="115">
        <f>SUM(P64:P66)</f>
        <v>0</v>
      </c>
      <c r="S63" s="4"/>
      <c r="T63" s="4"/>
      <c r="U63" s="4"/>
      <c r="V63" s="4"/>
      <c r="W63" s="5"/>
      <c r="X63" s="5"/>
    </row>
    <row r="64" spans="1:24" x14ac:dyDescent="0.2">
      <c r="A64" s="4"/>
      <c r="B64" s="4"/>
      <c r="C64" s="4"/>
      <c r="D64" s="4"/>
      <c r="E64" s="4"/>
      <c r="F64" s="4"/>
      <c r="G64" s="4"/>
      <c r="H64" s="34"/>
      <c r="I64" s="4"/>
      <c r="J64" s="4"/>
      <c r="K64" s="3"/>
      <c r="L64" s="52" t="s">
        <v>153</v>
      </c>
      <c r="M64" s="99" t="s">
        <v>154</v>
      </c>
      <c r="N64" s="32"/>
      <c r="O64" s="5"/>
      <c r="P64" s="55">
        <f>+O64-N64</f>
        <v>0</v>
      </c>
      <c r="Q64" s="125"/>
      <c r="S64" s="4"/>
      <c r="T64" s="4"/>
      <c r="U64" s="4"/>
      <c r="V64" s="4"/>
      <c r="W64" s="5"/>
      <c r="X64" s="5"/>
    </row>
    <row r="65" spans="2:24" x14ac:dyDescent="0.2">
      <c r="B65" s="4"/>
      <c r="C65" s="4"/>
      <c r="D65" s="4"/>
      <c r="E65" s="4"/>
      <c r="F65" s="4"/>
      <c r="G65" s="4"/>
      <c r="H65" s="34"/>
      <c r="I65" s="4"/>
      <c r="J65" s="4"/>
      <c r="K65" s="3"/>
      <c r="L65" s="52" t="s">
        <v>155</v>
      </c>
      <c r="M65" s="4" t="s">
        <v>156</v>
      </c>
      <c r="N65" s="32"/>
      <c r="O65" s="126"/>
      <c r="P65" s="127">
        <f>+O65-N65</f>
        <v>0</v>
      </c>
      <c r="Q65" s="125"/>
      <c r="S65" s="4"/>
      <c r="T65" s="4"/>
      <c r="U65" s="4"/>
      <c r="V65" s="4"/>
      <c r="W65" s="5"/>
      <c r="X65" s="5"/>
    </row>
    <row r="66" spans="2:24" x14ac:dyDescent="0.2">
      <c r="B66" s="4"/>
      <c r="C66" s="4"/>
      <c r="D66" s="4"/>
      <c r="E66" s="4"/>
      <c r="F66" s="4"/>
      <c r="G66" s="4"/>
      <c r="H66" s="34"/>
      <c r="I66" s="4"/>
      <c r="J66" s="4"/>
      <c r="K66" s="3"/>
      <c r="L66" s="52" t="s">
        <v>157</v>
      </c>
      <c r="M66" s="4" t="s">
        <v>158</v>
      </c>
      <c r="N66" s="32"/>
      <c r="O66" s="126"/>
      <c r="P66" s="128">
        <f>+O66-N66</f>
        <v>0</v>
      </c>
      <c r="Q66" s="125"/>
      <c r="S66" s="4"/>
      <c r="T66" s="4"/>
      <c r="U66" s="4"/>
      <c r="V66" s="4"/>
      <c r="W66" s="5"/>
      <c r="X66" s="5"/>
    </row>
    <row r="67" spans="2:24" x14ac:dyDescent="0.2">
      <c r="B67" s="4"/>
      <c r="C67" s="4"/>
      <c r="D67" s="4"/>
      <c r="E67" s="4"/>
      <c r="F67" s="4"/>
      <c r="G67" s="4"/>
      <c r="H67" s="34"/>
      <c r="I67" s="4"/>
      <c r="J67" s="4"/>
      <c r="K67" s="3"/>
      <c r="L67" s="52"/>
      <c r="M67" s="99"/>
      <c r="N67" s="32"/>
      <c r="O67" s="126"/>
      <c r="P67" s="61"/>
      <c r="Q67" s="125"/>
      <c r="S67" s="4"/>
      <c r="T67" s="4"/>
      <c r="U67" s="4"/>
      <c r="V67" s="4"/>
      <c r="W67" s="4"/>
      <c r="X67" s="4"/>
    </row>
    <row r="68" spans="2:24" x14ac:dyDescent="0.2">
      <c r="B68" s="4"/>
      <c r="C68" s="4"/>
      <c r="D68" s="4"/>
      <c r="E68" s="4"/>
      <c r="F68" s="4"/>
      <c r="G68" s="4"/>
      <c r="H68" s="34"/>
      <c r="I68" s="4"/>
      <c r="J68" s="4"/>
      <c r="K68" s="3"/>
      <c r="L68" s="54" t="s">
        <v>159</v>
      </c>
      <c r="M68" s="58" t="s">
        <v>160</v>
      </c>
      <c r="N68" s="5"/>
      <c r="O68" s="32"/>
      <c r="P68" s="129"/>
      <c r="Q68" s="125"/>
      <c r="S68" s="4"/>
      <c r="T68" s="4"/>
      <c r="U68" s="4"/>
      <c r="V68" s="4"/>
      <c r="W68" s="4"/>
      <c r="X68" s="5"/>
    </row>
    <row r="69" spans="2:24" x14ac:dyDescent="0.2">
      <c r="B69" s="4"/>
      <c r="C69" s="4"/>
      <c r="D69" s="4"/>
      <c r="E69" s="4"/>
      <c r="F69" s="4"/>
      <c r="G69" s="4"/>
      <c r="H69" s="34"/>
      <c r="I69" s="4"/>
      <c r="J69" s="4"/>
      <c r="K69" s="3"/>
      <c r="L69" s="52"/>
      <c r="M69" s="99"/>
      <c r="N69" s="32"/>
      <c r="O69" s="32"/>
      <c r="P69" s="61"/>
      <c r="Q69" s="125"/>
      <c r="S69" s="4"/>
      <c r="T69" s="4"/>
      <c r="U69" s="4"/>
      <c r="V69" s="4"/>
      <c r="W69" s="4"/>
      <c r="X69" s="5"/>
    </row>
    <row r="70" spans="2:24" x14ac:dyDescent="0.2">
      <c r="B70" s="4"/>
      <c r="C70" s="4"/>
      <c r="D70" s="4"/>
      <c r="E70" s="4"/>
      <c r="F70" s="4"/>
      <c r="G70" s="4"/>
      <c r="H70" s="34"/>
      <c r="I70" s="4"/>
      <c r="J70" s="4"/>
      <c r="K70" s="3"/>
      <c r="L70" s="52"/>
      <c r="M70" s="4" t="s">
        <v>161</v>
      </c>
      <c r="N70" s="130">
        <f>+SUM(N34:N68)</f>
        <v>115679.74999999999</v>
      </c>
      <c r="O70" s="130">
        <f>+SUM(O34:O68)</f>
        <v>3663743.3800000004</v>
      </c>
      <c r="P70" s="131">
        <f>+O70-N70+P68</f>
        <v>3548063.6300000004</v>
      </c>
      <c r="Q70" s="132"/>
      <c r="S70" s="4"/>
      <c r="T70" s="4"/>
      <c r="U70" s="4"/>
      <c r="V70" s="4"/>
      <c r="W70" s="4"/>
      <c r="X70" s="4"/>
    </row>
    <row r="71" spans="2:24" x14ac:dyDescent="0.2">
      <c r="B71" s="4"/>
      <c r="C71" s="4"/>
      <c r="D71" s="4"/>
      <c r="E71" s="4"/>
      <c r="F71" s="4"/>
      <c r="G71" s="4"/>
      <c r="H71" s="34"/>
      <c r="I71" s="4"/>
      <c r="J71" s="4"/>
      <c r="K71" s="3"/>
      <c r="L71" s="52"/>
      <c r="M71" s="4"/>
      <c r="N71" s="4"/>
      <c r="O71" s="4"/>
      <c r="P71" s="56">
        <f>+P70-F29</f>
        <v>5840.8000000002794</v>
      </c>
      <c r="Q71" s="132"/>
      <c r="S71" s="4"/>
      <c r="T71" s="4"/>
      <c r="U71" s="4"/>
      <c r="V71" s="5"/>
      <c r="W71" s="5"/>
      <c r="X71" s="5"/>
    </row>
    <row r="72" spans="2:24" x14ac:dyDescent="0.2">
      <c r="H72" s="34"/>
      <c r="L72" s="52"/>
      <c r="M72" s="4"/>
      <c r="N72" s="4"/>
      <c r="O72" s="4"/>
      <c r="Q72" s="132"/>
      <c r="S72" s="4"/>
    </row>
    <row r="73" spans="2:24" x14ac:dyDescent="0.2">
      <c r="B73" s="4"/>
      <c r="C73" s="4"/>
      <c r="D73" s="134"/>
      <c r="E73" s="4"/>
      <c r="F73" s="4"/>
      <c r="G73" s="4"/>
      <c r="H73" s="34"/>
      <c r="I73" s="4"/>
      <c r="J73" s="4"/>
      <c r="K73" s="3"/>
      <c r="T73" s="4"/>
      <c r="U73" s="4"/>
      <c r="V73" s="4"/>
      <c r="W73" s="4"/>
      <c r="X73" s="4"/>
    </row>
    <row r="74" spans="2:24" x14ac:dyDescent="0.2">
      <c r="B74" s="4"/>
      <c r="C74" s="4"/>
      <c r="D74" s="4"/>
      <c r="E74" s="4"/>
      <c r="F74" s="4"/>
      <c r="G74" s="4"/>
      <c r="H74" s="34"/>
      <c r="I74" s="4"/>
      <c r="J74" s="4"/>
      <c r="K74" s="3"/>
      <c r="L74" s="85"/>
      <c r="M74" s="86"/>
      <c r="N74" s="135"/>
      <c r="O74" s="136"/>
      <c r="P74" s="137" t="s">
        <v>91</v>
      </c>
      <c r="Q74" s="138"/>
      <c r="R74" s="101"/>
      <c r="S74" s="4"/>
      <c r="T74" s="5"/>
      <c r="U74" s="5"/>
      <c r="V74" s="5"/>
      <c r="W74" s="4"/>
      <c r="X74" s="4"/>
    </row>
    <row r="75" spans="2:24" x14ac:dyDescent="0.2">
      <c r="B75" s="4"/>
      <c r="C75" s="4"/>
      <c r="D75" s="4"/>
      <c r="E75" s="4"/>
      <c r="F75" s="4"/>
      <c r="G75" s="4"/>
      <c r="H75" s="34"/>
      <c r="I75" s="4"/>
      <c r="J75" s="4"/>
      <c r="K75" s="3"/>
      <c r="L75" s="85">
        <v>683</v>
      </c>
      <c r="M75" s="58" t="s">
        <v>93</v>
      </c>
      <c r="N75" s="32"/>
      <c r="O75" s="93"/>
      <c r="P75" s="101"/>
      <c r="Q75" s="101"/>
      <c r="R75" s="101"/>
      <c r="S75" s="4"/>
      <c r="T75" s="5"/>
      <c r="U75" s="5"/>
      <c r="V75" s="5"/>
      <c r="W75" s="139"/>
      <c r="X75" s="52"/>
    </row>
    <row r="76" spans="2:24" x14ac:dyDescent="0.2">
      <c r="B76" s="4"/>
      <c r="C76" s="4"/>
      <c r="D76" s="4"/>
      <c r="E76" s="4"/>
      <c r="F76" s="4"/>
      <c r="G76" s="4"/>
      <c r="H76" s="34"/>
      <c r="I76" s="4"/>
      <c r="J76" s="4"/>
      <c r="K76" s="3"/>
      <c r="L76" s="54" t="s">
        <v>162</v>
      </c>
      <c r="M76" s="58" t="s">
        <v>95</v>
      </c>
      <c r="N76" s="140"/>
      <c r="O76" s="141"/>
      <c r="Q76" s="96">
        <f>SUM(P77:P84)</f>
        <v>625783.29999999993</v>
      </c>
      <c r="R76" s="97">
        <f>+R52-Q76</f>
        <v>-625783.29999999993</v>
      </c>
      <c r="S76" s="4"/>
      <c r="T76" s="5"/>
      <c r="U76" s="4"/>
      <c r="V76" s="4"/>
      <c r="W76" s="142"/>
      <c r="X76" s="52"/>
    </row>
    <row r="77" spans="2:24" x14ac:dyDescent="0.2">
      <c r="B77" s="4"/>
      <c r="C77" s="4"/>
      <c r="D77" s="4"/>
      <c r="E77" s="4"/>
      <c r="F77" s="4"/>
      <c r="G77" s="4"/>
      <c r="H77" s="34"/>
      <c r="I77" s="4"/>
      <c r="J77" s="4"/>
      <c r="K77" s="3"/>
      <c r="L77" s="52" t="s">
        <v>163</v>
      </c>
      <c r="M77" s="99" t="s">
        <v>97</v>
      </c>
      <c r="N77" s="100">
        <v>147329.56</v>
      </c>
      <c r="O77" s="100">
        <v>66255.490000000005</v>
      </c>
      <c r="P77" s="55">
        <f>+N77-O77</f>
        <v>81074.069999999992</v>
      </c>
      <c r="Q77" s="101"/>
      <c r="R77" s="101"/>
      <c r="S77" s="4"/>
      <c r="T77" s="5"/>
      <c r="U77" s="5"/>
      <c r="V77" s="5"/>
      <c r="W77" s="139"/>
      <c r="X77" s="52"/>
    </row>
    <row r="78" spans="2:24" x14ac:dyDescent="0.2">
      <c r="B78" s="4"/>
      <c r="C78" s="4"/>
      <c r="D78" s="4"/>
      <c r="E78" s="4"/>
      <c r="F78" s="4"/>
      <c r="G78" s="4"/>
      <c r="H78" s="34"/>
      <c r="I78" s="4"/>
      <c r="J78" s="4"/>
      <c r="K78" s="3"/>
      <c r="L78" s="52" t="s">
        <v>164</v>
      </c>
      <c r="M78" s="99" t="s">
        <v>100</v>
      </c>
      <c r="N78" s="100">
        <v>552101.69999999995</v>
      </c>
      <c r="O78" s="100">
        <v>20696.47</v>
      </c>
      <c r="P78" s="103">
        <f>+N78-O78</f>
        <v>531405.23</v>
      </c>
      <c r="S78" s="4"/>
      <c r="T78" s="5"/>
      <c r="U78" s="5"/>
      <c r="V78" s="5"/>
      <c r="W78" s="139"/>
      <c r="X78" s="52"/>
    </row>
    <row r="79" spans="2:24" x14ac:dyDescent="0.2">
      <c r="B79" s="4"/>
      <c r="C79" s="4"/>
      <c r="D79" s="4"/>
      <c r="E79" s="4"/>
      <c r="F79" s="4"/>
      <c r="G79" s="4"/>
      <c r="H79" s="34"/>
      <c r="I79" s="4"/>
      <c r="J79" s="4"/>
      <c r="K79" s="3"/>
      <c r="L79" s="52" t="s">
        <v>165</v>
      </c>
      <c r="M79" s="99" t="s">
        <v>102</v>
      </c>
      <c r="N79" s="100"/>
      <c r="O79" s="100"/>
      <c r="P79" s="55">
        <f>-O79+N79</f>
        <v>0</v>
      </c>
      <c r="Q79" s="143"/>
      <c r="S79" s="4"/>
      <c r="T79" s="5"/>
      <c r="U79" s="5"/>
      <c r="V79" s="4"/>
      <c r="W79" s="139"/>
      <c r="X79" s="52"/>
    </row>
    <row r="80" spans="2:24" x14ac:dyDescent="0.2">
      <c r="B80" s="4"/>
      <c r="C80" s="4"/>
      <c r="D80" s="144"/>
      <c r="E80" s="4"/>
      <c r="F80" s="4"/>
      <c r="G80" s="4"/>
      <c r="H80" s="34"/>
      <c r="I80" s="4"/>
      <c r="J80" s="4"/>
      <c r="K80" s="3"/>
      <c r="L80" s="54" t="s">
        <v>166</v>
      </c>
      <c r="M80" s="58" t="s">
        <v>105</v>
      </c>
      <c r="N80" s="145"/>
      <c r="O80" s="145"/>
      <c r="Q80" s="105"/>
      <c r="R80" s="105"/>
      <c r="S80" s="4"/>
      <c r="T80" s="5"/>
      <c r="U80" s="5"/>
      <c r="V80" s="4"/>
      <c r="W80" s="139"/>
      <c r="X80" s="52"/>
    </row>
    <row r="81" spans="3:24" x14ac:dyDescent="0.2">
      <c r="C81" s="4"/>
      <c r="D81" s="144"/>
      <c r="E81" s="4"/>
      <c r="F81" s="4"/>
      <c r="G81" s="4"/>
      <c r="H81" s="34"/>
      <c r="I81" s="4"/>
      <c r="J81" s="4"/>
      <c r="K81" s="3"/>
      <c r="L81" s="52" t="s">
        <v>167</v>
      </c>
      <c r="M81" s="99" t="s">
        <v>14</v>
      </c>
      <c r="N81" s="100">
        <v>302.70999999999998</v>
      </c>
      <c r="O81" s="100">
        <v>67.56</v>
      </c>
      <c r="P81" s="55">
        <f>+N81-O81</f>
        <v>235.14999999999998</v>
      </c>
      <c r="S81" s="4"/>
      <c r="T81" s="5"/>
      <c r="U81" s="5"/>
      <c r="V81" s="5"/>
      <c r="W81" s="139"/>
      <c r="X81" s="52"/>
    </row>
    <row r="82" spans="3:24" x14ac:dyDescent="0.2">
      <c r="C82" s="4"/>
      <c r="D82" s="144"/>
      <c r="E82" s="4"/>
      <c r="F82" s="4"/>
      <c r="G82" s="4"/>
      <c r="H82" s="34"/>
      <c r="I82" s="4"/>
      <c r="J82" s="4"/>
      <c r="K82" s="3"/>
      <c r="L82" s="52" t="s">
        <v>168</v>
      </c>
      <c r="M82" s="99" t="s">
        <v>110</v>
      </c>
      <c r="N82" s="100">
        <v>10841.65</v>
      </c>
      <c r="O82" s="100">
        <v>1517.62</v>
      </c>
      <c r="P82" s="103">
        <f>+N82-O82</f>
        <v>9324.0299999999988</v>
      </c>
      <c r="S82" s="4"/>
      <c r="T82" s="5"/>
      <c r="U82" s="5"/>
      <c r="V82" s="4"/>
      <c r="W82" s="93"/>
      <c r="X82" s="52"/>
    </row>
    <row r="83" spans="3:24" x14ac:dyDescent="0.2">
      <c r="C83" s="4"/>
      <c r="D83" s="144"/>
      <c r="E83" s="4"/>
      <c r="F83" s="4"/>
      <c r="G83" s="4"/>
      <c r="H83" s="34"/>
      <c r="I83" s="4"/>
      <c r="J83" s="4"/>
      <c r="K83" s="3"/>
      <c r="L83" s="52" t="s">
        <v>169</v>
      </c>
      <c r="M83" s="99" t="s">
        <v>112</v>
      </c>
      <c r="N83" s="100">
        <v>3744.82</v>
      </c>
      <c r="O83" s="100"/>
      <c r="P83" s="60">
        <f>+N83-O83</f>
        <v>3744.82</v>
      </c>
      <c r="Q83" s="105"/>
      <c r="R83" s="105"/>
      <c r="S83" s="4"/>
      <c r="T83" s="5"/>
      <c r="U83" s="5"/>
      <c r="V83" s="4"/>
      <c r="W83" s="139"/>
      <c r="X83" s="52"/>
    </row>
    <row r="84" spans="3:24" x14ac:dyDescent="0.2">
      <c r="C84" s="4"/>
      <c r="D84" s="144"/>
      <c r="E84" s="4"/>
      <c r="F84" s="4"/>
      <c r="G84" s="4"/>
      <c r="H84" s="34"/>
      <c r="I84" s="4"/>
      <c r="J84" s="4"/>
      <c r="K84" s="3"/>
      <c r="L84" s="52" t="s">
        <v>170</v>
      </c>
      <c r="M84" s="99" t="s">
        <v>115</v>
      </c>
      <c r="N84" s="104"/>
      <c r="O84" s="104"/>
      <c r="P84" s="55">
        <f>-O84+N84</f>
        <v>0</v>
      </c>
      <c r="Q84" s="105"/>
      <c r="R84" s="105"/>
      <c r="S84" s="4"/>
      <c r="T84" s="5"/>
      <c r="U84" s="5"/>
      <c r="V84" s="4"/>
      <c r="W84" s="139"/>
      <c r="X84" s="52"/>
    </row>
    <row r="85" spans="3:24" x14ac:dyDescent="0.2">
      <c r="C85" s="4"/>
      <c r="D85" s="144"/>
      <c r="E85" s="4"/>
      <c r="F85" s="4"/>
      <c r="G85" s="4"/>
      <c r="H85" s="34"/>
      <c r="I85" s="4"/>
      <c r="J85" s="4"/>
      <c r="K85" s="3"/>
      <c r="L85" s="54" t="s">
        <v>171</v>
      </c>
      <c r="M85" s="58" t="s">
        <v>117</v>
      </c>
      <c r="N85" s="145"/>
      <c r="O85" s="145"/>
      <c r="Q85" s="96">
        <f>SUM(P86:P88)</f>
        <v>712653.36</v>
      </c>
      <c r="R85" s="56">
        <f>+R49-Q85</f>
        <v>-712653.36</v>
      </c>
      <c r="S85" s="4"/>
      <c r="T85" s="5"/>
      <c r="U85" s="5"/>
      <c r="V85" s="5"/>
      <c r="W85" s="146"/>
      <c r="X85" s="52"/>
    </row>
    <row r="86" spans="3:24" x14ac:dyDescent="0.2">
      <c r="C86" s="4"/>
      <c r="D86" s="144"/>
      <c r="E86" s="4"/>
      <c r="F86" s="4"/>
      <c r="G86" s="4"/>
      <c r="H86" s="34"/>
      <c r="I86" s="4"/>
      <c r="J86" s="4"/>
      <c r="K86" s="3"/>
      <c r="L86" s="52" t="s">
        <v>172</v>
      </c>
      <c r="M86" s="99" t="s">
        <v>120</v>
      </c>
      <c r="N86" s="100">
        <v>1158</v>
      </c>
      <c r="O86" s="100">
        <v>245.25</v>
      </c>
      <c r="P86" s="55">
        <f>-O86+N86</f>
        <v>912.75</v>
      </c>
      <c r="S86" s="4"/>
      <c r="T86" s="5"/>
      <c r="U86" s="4"/>
      <c r="V86" s="4"/>
      <c r="W86" s="147"/>
      <c r="X86" s="52"/>
    </row>
    <row r="87" spans="3:24" x14ac:dyDescent="0.2">
      <c r="C87" s="4"/>
      <c r="D87" s="144"/>
      <c r="E87" s="4"/>
      <c r="F87" s="4"/>
      <c r="G87" s="4"/>
      <c r="H87" s="34"/>
      <c r="I87" s="4"/>
      <c r="J87" s="4"/>
      <c r="K87" s="3"/>
      <c r="L87" s="52" t="s">
        <v>173</v>
      </c>
      <c r="M87" s="99" t="s">
        <v>123</v>
      </c>
      <c r="N87" s="100">
        <v>571351.85</v>
      </c>
      <c r="O87" s="100">
        <v>11280.64</v>
      </c>
      <c r="P87" s="103">
        <f>-O87+N87</f>
        <v>560071.21</v>
      </c>
      <c r="S87" s="4"/>
      <c r="T87" s="5"/>
      <c r="U87" s="5"/>
      <c r="V87" s="5"/>
      <c r="W87" s="146"/>
      <c r="X87" s="52"/>
    </row>
    <row r="88" spans="3:24" x14ac:dyDescent="0.2">
      <c r="C88" s="4"/>
      <c r="D88" s="144"/>
      <c r="E88" s="4"/>
      <c r="F88" s="4"/>
      <c r="G88" s="4"/>
      <c r="H88" s="34"/>
      <c r="I88" s="4"/>
      <c r="J88" s="4"/>
      <c r="K88" s="3"/>
      <c r="L88" s="52" t="s">
        <v>174</v>
      </c>
      <c r="M88" s="99" t="s">
        <v>125</v>
      </c>
      <c r="N88" s="100">
        <v>161119.4</v>
      </c>
      <c r="O88" s="100">
        <v>9450</v>
      </c>
      <c r="P88" s="60">
        <f>-O88+N88</f>
        <v>151669.4</v>
      </c>
      <c r="S88" s="4"/>
      <c r="T88" s="5"/>
      <c r="U88" s="5"/>
      <c r="V88" s="5"/>
      <c r="W88" s="93"/>
      <c r="X88" s="52"/>
    </row>
    <row r="89" spans="3:24" x14ac:dyDescent="0.2">
      <c r="C89" s="4"/>
      <c r="D89" s="144"/>
      <c r="E89" s="4"/>
      <c r="F89" s="4"/>
      <c r="G89" s="4"/>
      <c r="H89" s="34"/>
      <c r="I89" s="4"/>
      <c r="J89" s="4"/>
      <c r="K89" s="3"/>
      <c r="L89" s="54" t="s">
        <v>175</v>
      </c>
      <c r="M89" s="58" t="s">
        <v>130</v>
      </c>
      <c r="N89" s="145"/>
      <c r="O89" s="145"/>
      <c r="Q89" s="115">
        <f>SUM(P90:P93)</f>
        <v>75443.14</v>
      </c>
      <c r="R89" s="116">
        <f>+R47-Q89</f>
        <v>-75443.14</v>
      </c>
      <c r="S89" s="4"/>
      <c r="T89" s="5"/>
      <c r="U89" s="5"/>
      <c r="V89" s="5"/>
      <c r="W89" s="146"/>
      <c r="X89" s="52"/>
    </row>
    <row r="90" spans="3:24" x14ac:dyDescent="0.2">
      <c r="C90" s="4"/>
      <c r="D90" s="144"/>
      <c r="E90" s="4"/>
      <c r="F90" s="4"/>
      <c r="G90" s="4"/>
      <c r="H90" s="34"/>
      <c r="I90" s="4"/>
      <c r="J90" s="4"/>
      <c r="K90" s="3"/>
      <c r="L90" s="52" t="s">
        <v>176</v>
      </c>
      <c r="M90" s="99" t="s">
        <v>133</v>
      </c>
      <c r="N90" s="100">
        <v>8002.4</v>
      </c>
      <c r="O90" s="100">
        <v>3409.31</v>
      </c>
      <c r="P90" s="55">
        <f>-O90+N90</f>
        <v>4593.09</v>
      </c>
      <c r="S90" s="4"/>
      <c r="T90" s="5"/>
      <c r="U90" s="5"/>
      <c r="V90" s="5"/>
      <c r="W90" s="146"/>
      <c r="X90" s="52"/>
    </row>
    <row r="91" spans="3:24" x14ac:dyDescent="0.2">
      <c r="C91" s="4"/>
      <c r="D91" s="144"/>
      <c r="E91" s="4"/>
      <c r="F91" s="4"/>
      <c r="G91" s="4"/>
      <c r="H91" s="34"/>
      <c r="I91" s="4"/>
      <c r="J91" s="4"/>
      <c r="K91" s="3"/>
      <c r="L91" s="52" t="s">
        <v>177</v>
      </c>
      <c r="M91" s="99" t="s">
        <v>68</v>
      </c>
      <c r="N91" s="100">
        <v>70850.05</v>
      </c>
      <c r="O91" s="100"/>
      <c r="P91" s="103">
        <f>-O91+N91</f>
        <v>70850.05</v>
      </c>
      <c r="S91" s="4"/>
      <c r="T91" s="5"/>
      <c r="U91" s="5"/>
      <c r="V91" s="5"/>
      <c r="W91" s="93"/>
      <c r="X91" s="52"/>
    </row>
    <row r="92" spans="3:24" x14ac:dyDescent="0.2">
      <c r="C92" s="4"/>
      <c r="D92" s="144"/>
      <c r="E92" s="4"/>
      <c r="F92" s="4"/>
      <c r="G92" s="4"/>
      <c r="H92" s="34"/>
      <c r="I92" s="4"/>
      <c r="J92" s="4"/>
      <c r="K92" s="3"/>
      <c r="L92" s="52" t="s">
        <v>178</v>
      </c>
      <c r="M92" s="99" t="s">
        <v>136</v>
      </c>
      <c r="N92" s="100"/>
      <c r="O92" s="100"/>
      <c r="P92" s="60">
        <f>-O92+N92</f>
        <v>0</v>
      </c>
      <c r="S92" s="4"/>
      <c r="T92" s="5"/>
      <c r="U92" s="5"/>
      <c r="V92" s="5"/>
      <c r="W92" s="93"/>
      <c r="X92" s="52"/>
    </row>
    <row r="93" spans="3:24" x14ac:dyDescent="0.2">
      <c r="C93" s="4"/>
      <c r="D93" s="144"/>
      <c r="E93" s="4"/>
      <c r="F93" s="4"/>
      <c r="G93" s="4"/>
      <c r="H93" s="34"/>
      <c r="I93" s="4"/>
      <c r="J93" s="4"/>
      <c r="K93" s="3"/>
      <c r="L93" s="52" t="s">
        <v>137</v>
      </c>
      <c r="M93" s="99" t="s">
        <v>138</v>
      </c>
      <c r="N93" s="32"/>
      <c r="O93" s="32"/>
      <c r="P93" s="55">
        <f>-O93</f>
        <v>0</v>
      </c>
      <c r="S93" s="4"/>
      <c r="T93" s="5"/>
      <c r="U93" s="5"/>
      <c r="V93" s="5"/>
      <c r="W93" s="93"/>
      <c r="X93" s="52"/>
    </row>
    <row r="94" spans="3:24" x14ac:dyDescent="0.2">
      <c r="C94" s="4"/>
      <c r="D94" s="144"/>
      <c r="E94" s="4"/>
      <c r="F94" s="4"/>
      <c r="G94" s="4"/>
      <c r="H94" s="34"/>
      <c r="I94" s="4"/>
      <c r="J94" s="4"/>
      <c r="K94" s="3"/>
      <c r="L94" s="54" t="s">
        <v>179</v>
      </c>
      <c r="M94" s="58" t="s">
        <v>140</v>
      </c>
      <c r="N94" s="140"/>
      <c r="O94" s="140"/>
      <c r="Q94" s="115">
        <f>SUM(P95:P97)</f>
        <v>260444.93</v>
      </c>
      <c r="R94" s="56">
        <f>+R50-Q94</f>
        <v>-260444.93</v>
      </c>
      <c r="S94" s="4"/>
      <c r="T94" s="5"/>
      <c r="U94" s="5"/>
      <c r="V94" s="5"/>
      <c r="W94" s="93"/>
      <c r="X94" s="52"/>
    </row>
    <row r="95" spans="3:24" x14ac:dyDescent="0.2">
      <c r="C95" s="4"/>
      <c r="D95" s="144"/>
      <c r="E95" s="4"/>
      <c r="F95" s="4"/>
      <c r="G95" s="4"/>
      <c r="H95" s="34"/>
      <c r="I95" s="4"/>
      <c r="J95" s="4"/>
      <c r="K95" s="3"/>
      <c r="L95" s="52" t="s">
        <v>180</v>
      </c>
      <c r="M95" s="99" t="s">
        <v>34</v>
      </c>
      <c r="N95" s="100">
        <v>51144.71</v>
      </c>
      <c r="O95" s="100">
        <v>18689.599999999999</v>
      </c>
      <c r="P95" s="55">
        <f>-O95+N95</f>
        <v>32455.11</v>
      </c>
      <c r="S95" s="4"/>
      <c r="T95" s="5"/>
      <c r="U95" s="5"/>
      <c r="V95" s="5"/>
      <c r="W95" s="93"/>
      <c r="X95" s="52"/>
    </row>
    <row r="96" spans="3:24" x14ac:dyDescent="0.2">
      <c r="C96" s="4"/>
      <c r="D96" s="144"/>
      <c r="E96" s="4"/>
      <c r="F96" s="4"/>
      <c r="G96" s="4"/>
      <c r="H96" s="34"/>
      <c r="I96" s="4"/>
      <c r="J96" s="4"/>
      <c r="K96" s="3"/>
      <c r="L96" s="52" t="s">
        <v>181</v>
      </c>
      <c r="M96" s="99" t="s">
        <v>73</v>
      </c>
      <c r="N96" s="100">
        <v>239853.66</v>
      </c>
      <c r="O96" s="100">
        <v>14925.95</v>
      </c>
      <c r="P96" s="103">
        <f>-O96+N96</f>
        <v>224927.71</v>
      </c>
      <c r="S96" s="4"/>
      <c r="T96" s="5"/>
      <c r="U96" s="5"/>
      <c r="V96" s="5"/>
      <c r="W96" s="93"/>
      <c r="X96" s="52"/>
    </row>
    <row r="97" spans="3:23" x14ac:dyDescent="0.2">
      <c r="C97" s="4"/>
      <c r="D97" s="144"/>
      <c r="E97" s="4"/>
      <c r="F97" s="4"/>
      <c r="G97" s="4"/>
      <c r="H97" s="34"/>
      <c r="I97" s="4"/>
      <c r="J97" s="4"/>
      <c r="K97" s="3"/>
      <c r="L97" s="52" t="s">
        <v>182</v>
      </c>
      <c r="M97" s="99" t="s">
        <v>47</v>
      </c>
      <c r="N97" s="100">
        <v>5562.11</v>
      </c>
      <c r="O97" s="100">
        <v>2500</v>
      </c>
      <c r="P97" s="60">
        <f>-O97+N97</f>
        <v>3062.1099999999997</v>
      </c>
      <c r="S97" s="4"/>
      <c r="T97" s="5"/>
      <c r="U97" s="5"/>
      <c r="V97" s="5"/>
      <c r="W97" s="5"/>
    </row>
    <row r="98" spans="3:23" x14ac:dyDescent="0.2">
      <c r="C98" s="4"/>
      <c r="D98" s="144"/>
      <c r="E98" s="4"/>
      <c r="F98" s="4"/>
      <c r="G98" s="4"/>
      <c r="H98" s="34"/>
      <c r="I98" s="4"/>
      <c r="J98" s="4"/>
      <c r="K98" s="3"/>
      <c r="L98" s="52"/>
      <c r="M98" s="99"/>
      <c r="N98" s="104"/>
      <c r="O98" s="104"/>
      <c r="P98" s="148"/>
      <c r="S98" s="4"/>
      <c r="T98" s="5"/>
      <c r="U98" s="5"/>
      <c r="V98" s="5"/>
      <c r="W98" s="5"/>
    </row>
    <row r="99" spans="3:23" x14ac:dyDescent="0.2">
      <c r="C99" s="4"/>
      <c r="D99" s="144"/>
      <c r="E99" s="4"/>
      <c r="F99" s="4"/>
      <c r="G99" s="4"/>
      <c r="H99" s="34"/>
      <c r="I99" s="4"/>
      <c r="J99" s="4"/>
      <c r="K99" s="3"/>
      <c r="L99" s="54" t="s">
        <v>183</v>
      </c>
      <c r="M99" s="58" t="s">
        <v>148</v>
      </c>
      <c r="N99" s="145"/>
      <c r="O99" s="145"/>
      <c r="Q99" s="115">
        <f>SUM(P100)</f>
        <v>37043.040000000001</v>
      </c>
      <c r="S99" s="4"/>
      <c r="T99" s="5"/>
      <c r="U99" s="5"/>
      <c r="V99" s="5"/>
      <c r="W99" s="5"/>
    </row>
    <row r="100" spans="3:23" x14ac:dyDescent="0.2">
      <c r="C100" s="4"/>
      <c r="D100" s="144"/>
      <c r="E100" s="4"/>
      <c r="F100" s="4"/>
      <c r="G100" s="4"/>
      <c r="H100" s="34"/>
      <c r="I100" s="4"/>
      <c r="J100" s="4"/>
      <c r="K100" s="3"/>
      <c r="L100" s="52" t="s">
        <v>184</v>
      </c>
      <c r="M100" s="99" t="s">
        <v>39</v>
      </c>
      <c r="N100" s="104">
        <v>54409.19</v>
      </c>
      <c r="O100" s="100">
        <v>17366.150000000001</v>
      </c>
      <c r="P100" s="55">
        <f>-O100+N100</f>
        <v>37043.040000000001</v>
      </c>
      <c r="S100" s="4"/>
      <c r="T100" s="5"/>
      <c r="U100" s="5"/>
      <c r="V100" s="5"/>
      <c r="W100" s="5"/>
    </row>
    <row r="101" spans="3:23" x14ac:dyDescent="0.2">
      <c r="C101" s="4"/>
      <c r="D101" s="144"/>
      <c r="E101" s="4"/>
      <c r="F101" s="4"/>
      <c r="G101" s="4"/>
      <c r="H101" s="34"/>
      <c r="I101" s="4"/>
      <c r="J101" s="4"/>
      <c r="K101" s="3"/>
      <c r="L101" s="52" t="s">
        <v>185</v>
      </c>
      <c r="M101" s="99" t="s">
        <v>76</v>
      </c>
      <c r="N101" s="104">
        <v>23413.05</v>
      </c>
      <c r="O101" s="104"/>
      <c r="P101" s="103">
        <f>-O101+N101</f>
        <v>23413.05</v>
      </c>
      <c r="S101" s="4"/>
      <c r="T101" s="5"/>
      <c r="U101" s="5"/>
      <c r="V101" s="5"/>
      <c r="W101" s="5"/>
    </row>
    <row r="102" spans="3:23" x14ac:dyDescent="0.2">
      <c r="C102" s="4"/>
      <c r="D102" s="144"/>
      <c r="E102" s="4"/>
      <c r="F102" s="4"/>
      <c r="G102" s="4"/>
      <c r="H102" s="34"/>
      <c r="I102" s="4"/>
      <c r="J102" s="4"/>
      <c r="K102" s="3"/>
      <c r="L102" s="52" t="s">
        <v>201</v>
      </c>
      <c r="M102" s="99"/>
      <c r="N102" s="104"/>
      <c r="O102" s="104"/>
      <c r="P102" s="128">
        <f>+N102</f>
        <v>0</v>
      </c>
      <c r="S102" s="4"/>
      <c r="T102" s="5"/>
      <c r="U102" s="4"/>
      <c r="V102" s="4"/>
      <c r="W102" s="4"/>
    </row>
    <row r="103" spans="3:23" x14ac:dyDescent="0.2">
      <c r="C103" s="4"/>
      <c r="D103" s="144"/>
      <c r="E103" s="4"/>
      <c r="F103" s="4"/>
      <c r="G103" s="4"/>
      <c r="H103" s="34"/>
      <c r="I103" s="4"/>
      <c r="J103" s="4"/>
      <c r="K103" s="3"/>
      <c r="L103" s="54" t="s">
        <v>186</v>
      </c>
      <c r="M103" s="58" t="s">
        <v>152</v>
      </c>
      <c r="N103" s="145"/>
      <c r="O103" s="145"/>
      <c r="P103" s="148"/>
      <c r="Q103" s="115">
        <f>SUM(P104:P106)</f>
        <v>0</v>
      </c>
      <c r="S103" s="4"/>
      <c r="T103" s="5"/>
      <c r="U103" s="5"/>
      <c r="V103" s="5"/>
      <c r="W103" s="5"/>
    </row>
    <row r="104" spans="3:23" x14ac:dyDescent="0.2">
      <c r="C104" s="4"/>
      <c r="D104" s="144"/>
      <c r="E104" s="4"/>
      <c r="F104" s="4"/>
      <c r="G104" s="4"/>
      <c r="H104" s="34"/>
      <c r="I104" s="4"/>
      <c r="J104" s="4"/>
      <c r="K104" s="3"/>
      <c r="L104" s="52" t="s">
        <v>187</v>
      </c>
      <c r="M104" s="99" t="s">
        <v>188</v>
      </c>
      <c r="N104" s="111"/>
      <c r="O104" s="111"/>
      <c r="P104" s="55">
        <f>-O104+N104</f>
        <v>0</v>
      </c>
      <c r="S104" s="4"/>
      <c r="T104" s="5"/>
      <c r="U104" s="4"/>
      <c r="V104" s="4"/>
      <c r="W104" s="4"/>
    </row>
    <row r="105" spans="3:23" x14ac:dyDescent="0.2">
      <c r="C105" s="4"/>
      <c r="D105" s="144"/>
      <c r="E105" s="4"/>
      <c r="F105" s="4"/>
      <c r="G105" s="4"/>
      <c r="H105" s="34"/>
      <c r="I105" s="4"/>
      <c r="J105" s="4"/>
      <c r="K105" s="3"/>
      <c r="L105" s="4" t="s">
        <v>189</v>
      </c>
      <c r="M105" s="4" t="s">
        <v>190</v>
      </c>
      <c r="N105" s="111"/>
      <c r="O105" s="104"/>
      <c r="P105" s="127">
        <f>-O105+N105</f>
        <v>0</v>
      </c>
      <c r="S105" s="4"/>
      <c r="T105" s="5"/>
      <c r="U105" s="4"/>
      <c r="V105" s="4"/>
      <c r="W105" s="4"/>
    </row>
    <row r="106" spans="3:23" x14ac:dyDescent="0.2">
      <c r="C106" s="4"/>
      <c r="D106" s="144"/>
      <c r="E106" s="4"/>
      <c r="F106" s="4"/>
      <c r="G106" s="4"/>
      <c r="H106" s="34"/>
      <c r="I106" s="4"/>
      <c r="J106" s="4"/>
      <c r="K106" s="3"/>
      <c r="L106" s="4" t="s">
        <v>191</v>
      </c>
      <c r="M106" s="4" t="s">
        <v>192</v>
      </c>
      <c r="N106" s="111"/>
      <c r="O106" s="104"/>
      <c r="P106" s="128">
        <f>-O106+N106</f>
        <v>0</v>
      </c>
      <c r="S106" s="4"/>
      <c r="T106" s="5"/>
      <c r="U106" s="4"/>
      <c r="V106" s="4"/>
      <c r="W106" s="4"/>
    </row>
    <row r="107" spans="3:23" x14ac:dyDescent="0.2">
      <c r="C107" s="4"/>
      <c r="D107" s="144"/>
      <c r="E107" s="4"/>
      <c r="F107" s="4"/>
      <c r="G107" s="4"/>
      <c r="H107" s="34"/>
      <c r="I107" s="4"/>
      <c r="J107" s="4"/>
      <c r="K107" s="3"/>
      <c r="L107" s="52"/>
      <c r="M107" s="99"/>
      <c r="N107" s="104"/>
      <c r="O107" s="104"/>
      <c r="P107" s="148"/>
      <c r="S107" s="4"/>
      <c r="T107" s="5"/>
      <c r="U107" s="4"/>
      <c r="V107" s="4"/>
      <c r="W107" s="4"/>
    </row>
    <row r="108" spans="3:23" x14ac:dyDescent="0.2">
      <c r="C108" s="4"/>
      <c r="D108" s="144"/>
      <c r="E108" s="4"/>
      <c r="F108" s="4"/>
      <c r="G108" s="4"/>
      <c r="H108" s="34"/>
      <c r="I108" s="4"/>
      <c r="J108" s="4"/>
      <c r="K108" s="3"/>
      <c r="L108" s="52"/>
      <c r="M108" s="99"/>
      <c r="N108" s="104"/>
      <c r="O108" s="104"/>
      <c r="P108" s="148"/>
      <c r="S108" s="4"/>
      <c r="T108" s="5"/>
      <c r="U108" s="4"/>
      <c r="V108" s="4"/>
      <c r="W108" s="4"/>
    </row>
    <row r="109" spans="3:23" x14ac:dyDescent="0.2">
      <c r="C109" s="4"/>
      <c r="D109" s="144"/>
      <c r="E109" s="4"/>
      <c r="F109" s="4"/>
      <c r="G109" s="4"/>
      <c r="H109" s="34"/>
      <c r="I109" s="4"/>
      <c r="J109" s="4"/>
      <c r="K109" s="3"/>
      <c r="L109" s="54" t="s">
        <v>193</v>
      </c>
      <c r="M109" s="58" t="s">
        <v>194</v>
      </c>
      <c r="N109" s="145"/>
      <c r="O109" s="145"/>
      <c r="Q109" s="115">
        <f>SUM(P110)</f>
        <v>33630.42</v>
      </c>
      <c r="S109" s="4"/>
      <c r="T109" s="5"/>
      <c r="U109" s="4"/>
      <c r="V109" s="4"/>
      <c r="W109" s="4"/>
    </row>
    <row r="110" spans="3:23" x14ac:dyDescent="0.2">
      <c r="C110" s="4"/>
      <c r="D110" s="144"/>
      <c r="E110" s="4"/>
      <c r="F110" s="4"/>
      <c r="G110" s="4"/>
      <c r="H110" s="34"/>
      <c r="I110" s="4"/>
      <c r="J110" s="4"/>
      <c r="K110" s="3"/>
      <c r="L110" s="52" t="s">
        <v>195</v>
      </c>
      <c r="M110" s="99" t="s">
        <v>196</v>
      </c>
      <c r="N110" s="100">
        <v>67384.37</v>
      </c>
      <c r="O110" s="111">
        <v>33753.949999999997</v>
      </c>
      <c r="P110" s="55">
        <f>-O110+N110</f>
        <v>33630.42</v>
      </c>
      <c r="S110" s="4"/>
      <c r="T110" s="5"/>
      <c r="U110" s="4"/>
      <c r="V110" s="4"/>
      <c r="W110" s="4"/>
    </row>
    <row r="111" spans="3:23" x14ac:dyDescent="0.2">
      <c r="C111" s="4"/>
      <c r="D111" s="144"/>
      <c r="E111" s="4"/>
      <c r="F111" s="4"/>
      <c r="G111" s="4"/>
      <c r="H111" s="34"/>
      <c r="I111" s="4"/>
      <c r="J111" s="4"/>
      <c r="K111" s="3"/>
      <c r="L111" s="52"/>
      <c r="M111" s="99"/>
      <c r="N111" s="104"/>
      <c r="O111" s="104"/>
      <c r="P111" s="61"/>
      <c r="Q111" s="125"/>
      <c r="S111" s="4"/>
      <c r="T111" s="5"/>
      <c r="U111" s="4"/>
      <c r="V111" s="4"/>
      <c r="W111" s="4"/>
    </row>
    <row r="112" spans="3:23" x14ac:dyDescent="0.2">
      <c r="C112" s="4"/>
      <c r="D112" s="144"/>
      <c r="E112" s="4"/>
      <c r="F112" s="4"/>
      <c r="G112" s="4"/>
      <c r="H112" s="34"/>
      <c r="I112" s="4"/>
      <c r="J112" s="4"/>
      <c r="K112" s="3"/>
      <c r="L112" s="54" t="s">
        <v>128</v>
      </c>
      <c r="M112" s="4" t="s">
        <v>197</v>
      </c>
      <c r="N112" s="100">
        <v>1415051</v>
      </c>
      <c r="O112" s="100">
        <v>1607218.61</v>
      </c>
      <c r="P112" s="129">
        <f>+N112+N113-O112-O113</f>
        <v>-159681.41000000015</v>
      </c>
      <c r="Q112" s="125"/>
      <c r="S112" s="4"/>
      <c r="T112" s="5"/>
      <c r="U112" s="4"/>
      <c r="V112" s="4"/>
      <c r="W112" s="4"/>
    </row>
    <row r="113" spans="2:20" x14ac:dyDescent="0.2">
      <c r="B113" s="4"/>
      <c r="C113" s="4"/>
      <c r="D113" s="144"/>
      <c r="E113" s="4"/>
      <c r="F113" s="4"/>
      <c r="G113" s="4"/>
      <c r="H113" s="34"/>
      <c r="I113" s="4"/>
      <c r="J113" s="4"/>
      <c r="K113" s="3"/>
      <c r="L113" s="54" t="s">
        <v>131</v>
      </c>
      <c r="M113" s="4" t="s">
        <v>198</v>
      </c>
      <c r="N113" s="100">
        <v>206584.94</v>
      </c>
      <c r="O113" s="100">
        <v>174098.74</v>
      </c>
      <c r="P113" s="129"/>
      <c r="Q113" s="125"/>
      <c r="S113" s="4"/>
      <c r="T113" s="5"/>
    </row>
    <row r="114" spans="2:20" x14ac:dyDescent="0.2">
      <c r="B114" s="4"/>
      <c r="C114" s="4"/>
      <c r="D114" s="4"/>
      <c r="E114" s="4"/>
      <c r="F114" s="4"/>
      <c r="G114" s="4"/>
      <c r="H114" s="34"/>
      <c r="I114" s="4"/>
      <c r="J114" s="4"/>
      <c r="K114" s="3"/>
      <c r="L114" s="52"/>
      <c r="M114" s="99"/>
      <c r="N114" s="32"/>
      <c r="O114" s="32"/>
      <c r="P114" s="61"/>
      <c r="Q114" s="132"/>
      <c r="S114" s="4"/>
      <c r="T114" s="5"/>
    </row>
    <row r="115" spans="2:20" x14ac:dyDescent="0.2">
      <c r="B115" s="4"/>
      <c r="C115" s="4"/>
      <c r="D115" s="4"/>
      <c r="E115" s="4"/>
      <c r="F115" s="4"/>
      <c r="G115" s="4"/>
      <c r="H115" s="34"/>
      <c r="I115" s="4"/>
      <c r="J115" s="4"/>
      <c r="K115" s="3"/>
      <c r="L115" s="52"/>
      <c r="M115" s="4" t="s">
        <v>161</v>
      </c>
      <c r="N115" s="149">
        <f>SUM(N77:N113)</f>
        <v>3590205.17</v>
      </c>
      <c r="O115" s="149">
        <f>SUM(O77:O113)</f>
        <v>1981475.34</v>
      </c>
      <c r="P115" s="131">
        <f>+O115-N115+P112</f>
        <v>-1768411.24</v>
      </c>
      <c r="Q115" s="61"/>
      <c r="S115" s="4"/>
      <c r="T115" s="5"/>
    </row>
    <row r="116" spans="2:20" x14ac:dyDescent="0.2">
      <c r="B116" s="4"/>
      <c r="C116" s="4"/>
      <c r="D116" s="4"/>
      <c r="E116" s="4"/>
      <c r="F116" s="4"/>
      <c r="G116" s="4"/>
      <c r="H116" s="34"/>
      <c r="I116" s="4"/>
      <c r="J116" s="4"/>
      <c r="K116" s="3"/>
      <c r="L116" s="52"/>
      <c r="M116" s="4"/>
      <c r="N116" s="4"/>
      <c r="O116" s="4"/>
      <c r="P116" s="56">
        <f>+P115+G29</f>
        <v>0</v>
      </c>
      <c r="Q116" s="132"/>
      <c r="S116" s="4"/>
      <c r="T116" s="5"/>
    </row>
    <row r="117" spans="2:20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52"/>
      <c r="M117" s="4"/>
      <c r="N117" s="57"/>
      <c r="O117" s="4"/>
      <c r="R117" s="4"/>
      <c r="S117" s="4"/>
      <c r="T117" s="5"/>
    </row>
    <row r="118" spans="2:20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4"/>
      <c r="M118" s="4"/>
      <c r="N118" s="57"/>
      <c r="O118" s="57"/>
      <c r="R118" s="4"/>
      <c r="S118" s="4"/>
      <c r="T118" s="5"/>
    </row>
    <row r="119" spans="2:20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4"/>
      <c r="M119" s="4"/>
      <c r="N119" s="5"/>
      <c r="O119" s="5"/>
      <c r="R119" s="4"/>
      <c r="S119" s="4"/>
      <c r="T119" s="5"/>
    </row>
    <row r="120" spans="2:20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4"/>
      <c r="M120" s="4"/>
      <c r="N120" s="32"/>
      <c r="O120" s="32"/>
      <c r="R120" s="4"/>
      <c r="S120" s="4"/>
      <c r="T120" s="5"/>
    </row>
    <row r="121" spans="2:20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4"/>
      <c r="M121" s="4"/>
      <c r="N121" s="4"/>
      <c r="O121" s="57"/>
      <c r="P121" s="56"/>
      <c r="R121" s="4"/>
      <c r="S121" s="4"/>
      <c r="T121" s="5"/>
    </row>
    <row r="122" spans="2:20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4"/>
      <c r="M122" s="4"/>
      <c r="N122" s="4"/>
      <c r="O122" s="4"/>
      <c r="R122" s="4"/>
      <c r="S122" s="4"/>
      <c r="T122" s="5"/>
    </row>
    <row r="123" spans="2:20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4"/>
      <c r="M123" s="4"/>
      <c r="N123" s="5"/>
      <c r="O123" s="5"/>
      <c r="R123" s="4"/>
      <c r="S123" s="4"/>
      <c r="T123" s="5"/>
    </row>
    <row r="124" spans="2:20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4"/>
      <c r="M124" s="4"/>
      <c r="N124" s="5"/>
      <c r="O124" s="5"/>
      <c r="R124" s="4"/>
      <c r="S124" s="4"/>
      <c r="T124" s="5"/>
    </row>
    <row r="125" spans="2:20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4"/>
      <c r="M125" s="4"/>
      <c r="N125" s="4"/>
      <c r="O125" s="4"/>
      <c r="P125" s="4"/>
      <c r="Q125" s="4"/>
      <c r="R125" s="4"/>
      <c r="S125" s="4"/>
      <c r="T125" s="5"/>
    </row>
    <row r="126" spans="2:20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4"/>
      <c r="M126" s="4"/>
      <c r="N126" s="5"/>
      <c r="O126" s="4"/>
      <c r="P126" s="4"/>
      <c r="Q126" s="4"/>
      <c r="R126" s="4"/>
      <c r="S126" s="4"/>
      <c r="T126" s="5"/>
    </row>
    <row r="127" spans="2:20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4"/>
      <c r="M127" s="4"/>
      <c r="N127" s="4"/>
      <c r="O127" s="4"/>
      <c r="P127" s="4"/>
      <c r="Q127" s="4"/>
      <c r="R127" s="4"/>
      <c r="S127" s="4"/>
      <c r="T127" s="5"/>
    </row>
    <row r="128" spans="2:20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4"/>
      <c r="M128" s="4"/>
      <c r="N128" s="4"/>
      <c r="O128" s="4"/>
      <c r="P128" s="4"/>
      <c r="Q128" s="4"/>
      <c r="R128" s="4"/>
      <c r="S128" s="4"/>
      <c r="T128" s="5"/>
    </row>
    <row r="129" spans="12:20" x14ac:dyDescent="0.2">
      <c r="L129" s="4"/>
      <c r="M129" s="4"/>
      <c r="N129" s="4"/>
      <c r="O129" s="4"/>
      <c r="P129" s="4"/>
      <c r="Q129" s="4"/>
      <c r="R129" s="4"/>
      <c r="S129" s="4"/>
      <c r="T129" s="5"/>
    </row>
    <row r="130" spans="12:20" x14ac:dyDescent="0.2">
      <c r="T130" s="5"/>
    </row>
    <row r="131" spans="12:20" x14ac:dyDescent="0.2">
      <c r="T131" s="5"/>
    </row>
    <row r="132" spans="12:20" x14ac:dyDescent="0.2">
      <c r="T132" s="5"/>
    </row>
    <row r="133" spans="12:20" x14ac:dyDescent="0.2">
      <c r="T133" s="5"/>
    </row>
    <row r="134" spans="12:20" x14ac:dyDescent="0.2">
      <c r="T134" s="5"/>
    </row>
    <row r="135" spans="12:20" x14ac:dyDescent="0.2">
      <c r="T135" s="5"/>
    </row>
    <row r="136" spans="12:20" x14ac:dyDescent="0.2">
      <c r="T136" s="5"/>
    </row>
    <row r="137" spans="12:20" x14ac:dyDescent="0.2">
      <c r="T137" s="5"/>
    </row>
    <row r="138" spans="12:20" x14ac:dyDescent="0.2">
      <c r="T138" s="5"/>
    </row>
    <row r="139" spans="12:20" x14ac:dyDescent="0.2">
      <c r="T139" s="5"/>
    </row>
    <row r="140" spans="12:20" x14ac:dyDescent="0.2">
      <c r="T140" s="5"/>
    </row>
    <row r="141" spans="12:20" x14ac:dyDescent="0.2">
      <c r="T141" s="5"/>
    </row>
    <row r="142" spans="12:20" x14ac:dyDescent="0.2">
      <c r="T142" s="5"/>
    </row>
    <row r="143" spans="12:20" x14ac:dyDescent="0.2">
      <c r="T143" s="5"/>
    </row>
    <row r="144" spans="12:20" x14ac:dyDescent="0.2">
      <c r="T144" s="5"/>
    </row>
    <row r="145" spans="20:20" x14ac:dyDescent="0.2">
      <c r="T145" s="5"/>
    </row>
    <row r="146" spans="20:20" x14ac:dyDescent="0.2">
      <c r="T146" s="5"/>
    </row>
    <row r="147" spans="20:20" x14ac:dyDescent="0.2">
      <c r="T147" s="5"/>
    </row>
    <row r="148" spans="20:20" x14ac:dyDescent="0.2">
      <c r="T148" s="5"/>
    </row>
    <row r="149" spans="20:20" x14ac:dyDescent="0.2">
      <c r="T149" s="5"/>
    </row>
    <row r="150" spans="20:20" x14ac:dyDescent="0.2">
      <c r="T150" s="5"/>
    </row>
    <row r="151" spans="20:20" x14ac:dyDescent="0.2">
      <c r="T151" s="5"/>
    </row>
    <row r="152" spans="20:20" x14ac:dyDescent="0.2">
      <c r="T152" s="5"/>
    </row>
    <row r="153" spans="20:20" x14ac:dyDescent="0.2">
      <c r="T153" s="5"/>
    </row>
    <row r="154" spans="20:20" x14ac:dyDescent="0.2">
      <c r="T154" s="5"/>
    </row>
    <row r="155" spans="20:20" x14ac:dyDescent="0.2">
      <c r="T155" s="5"/>
    </row>
    <row r="156" spans="20:20" x14ac:dyDescent="0.2">
      <c r="T156" s="5"/>
    </row>
    <row r="157" spans="20:20" x14ac:dyDescent="0.2">
      <c r="T157" s="5"/>
    </row>
    <row r="158" spans="20:20" x14ac:dyDescent="0.2">
      <c r="T158" s="5"/>
    </row>
    <row r="159" spans="20:20" x14ac:dyDescent="0.2">
      <c r="T159" s="5"/>
    </row>
    <row r="160" spans="20:20" x14ac:dyDescent="0.2">
      <c r="T160" s="5"/>
    </row>
    <row r="161" spans="20:20" x14ac:dyDescent="0.2">
      <c r="T161" s="5"/>
    </row>
    <row r="162" spans="20:20" x14ac:dyDescent="0.2">
      <c r="T162" s="5"/>
    </row>
    <row r="163" spans="20:20" x14ac:dyDescent="0.2">
      <c r="T163" s="5"/>
    </row>
    <row r="164" spans="20:20" x14ac:dyDescent="0.2">
      <c r="T164" s="5"/>
    </row>
    <row r="165" spans="20:20" x14ac:dyDescent="0.2">
      <c r="T165" s="5"/>
    </row>
    <row r="166" spans="20:20" x14ac:dyDescent="0.2">
      <c r="T166" s="5"/>
    </row>
    <row r="167" spans="20:20" x14ac:dyDescent="0.2">
      <c r="T167" s="5"/>
    </row>
    <row r="168" spans="20:20" x14ac:dyDescent="0.2">
      <c r="T168" s="5"/>
    </row>
    <row r="169" spans="20:20" x14ac:dyDescent="0.2">
      <c r="T169" s="5"/>
    </row>
    <row r="170" spans="20:20" x14ac:dyDescent="0.2">
      <c r="T170" s="5"/>
    </row>
    <row r="171" spans="20:20" x14ac:dyDescent="0.2">
      <c r="T171" s="5"/>
    </row>
    <row r="172" spans="20:20" x14ac:dyDescent="0.2">
      <c r="T172" s="5"/>
    </row>
    <row r="173" spans="20:20" x14ac:dyDescent="0.2">
      <c r="T173" s="5"/>
    </row>
    <row r="174" spans="20:20" x14ac:dyDescent="0.2">
      <c r="T174" s="5"/>
    </row>
    <row r="175" spans="20:20" x14ac:dyDescent="0.2">
      <c r="T175" s="5"/>
    </row>
    <row r="176" spans="20:20" x14ac:dyDescent="0.2">
      <c r="T176" s="5"/>
    </row>
    <row r="177" spans="20:20" x14ac:dyDescent="0.2">
      <c r="T177" s="5"/>
    </row>
    <row r="178" spans="20:20" x14ac:dyDescent="0.2">
      <c r="T178" s="5"/>
    </row>
    <row r="179" spans="20:20" x14ac:dyDescent="0.2">
      <c r="T179" s="5"/>
    </row>
    <row r="180" spans="20:20" x14ac:dyDescent="0.2">
      <c r="T180" s="5"/>
    </row>
    <row r="181" spans="20:20" x14ac:dyDescent="0.2">
      <c r="T181" s="5"/>
    </row>
    <row r="182" spans="20:20" x14ac:dyDescent="0.2">
      <c r="T182" s="5"/>
    </row>
    <row r="183" spans="20:20" x14ac:dyDescent="0.2">
      <c r="T183" s="5"/>
    </row>
    <row r="184" spans="20:20" x14ac:dyDescent="0.2">
      <c r="T184" s="5"/>
    </row>
    <row r="185" spans="20:20" x14ac:dyDescent="0.2">
      <c r="T185" s="5"/>
    </row>
    <row r="186" spans="20:20" x14ac:dyDescent="0.2">
      <c r="T186" s="5"/>
    </row>
    <row r="187" spans="20:20" x14ac:dyDescent="0.2">
      <c r="T187" s="5"/>
    </row>
    <row r="188" spans="20:20" x14ac:dyDescent="0.2">
      <c r="T188" s="5"/>
    </row>
    <row r="189" spans="20:20" x14ac:dyDescent="0.2">
      <c r="T189" s="5"/>
    </row>
    <row r="190" spans="20:20" x14ac:dyDescent="0.2">
      <c r="T190" s="5"/>
    </row>
    <row r="191" spans="20:20" x14ac:dyDescent="0.2">
      <c r="T191" s="5"/>
    </row>
    <row r="192" spans="20:20" x14ac:dyDescent="0.2">
      <c r="T192" s="5"/>
    </row>
    <row r="193" spans="20:20" x14ac:dyDescent="0.2">
      <c r="T193" s="5"/>
    </row>
    <row r="194" spans="20:20" x14ac:dyDescent="0.2">
      <c r="T194" s="5"/>
    </row>
    <row r="195" spans="20:20" x14ac:dyDescent="0.2">
      <c r="T195" s="5"/>
    </row>
    <row r="196" spans="20:20" x14ac:dyDescent="0.2">
      <c r="T196" s="5"/>
    </row>
    <row r="197" spans="20:20" x14ac:dyDescent="0.2">
      <c r="T197" s="5"/>
    </row>
    <row r="198" spans="20:20" x14ac:dyDescent="0.2">
      <c r="T198" s="5"/>
    </row>
    <row r="199" spans="20:20" x14ac:dyDescent="0.2">
      <c r="T199" s="5"/>
    </row>
    <row r="200" spans="20:20" x14ac:dyDescent="0.2">
      <c r="T200" s="5"/>
    </row>
    <row r="201" spans="20:20" x14ac:dyDescent="0.2">
      <c r="T201" s="5"/>
    </row>
    <row r="202" spans="20:20" x14ac:dyDescent="0.2">
      <c r="T202" s="5"/>
    </row>
    <row r="203" spans="20:20" x14ac:dyDescent="0.2">
      <c r="T203" s="5"/>
    </row>
    <row r="204" spans="20:20" x14ac:dyDescent="0.2">
      <c r="T204" s="5"/>
    </row>
    <row r="205" spans="20:20" x14ac:dyDescent="0.2">
      <c r="T205" s="5"/>
    </row>
    <row r="206" spans="20:20" x14ac:dyDescent="0.2">
      <c r="T206" s="5"/>
    </row>
    <row r="207" spans="20:20" x14ac:dyDescent="0.2">
      <c r="T207" s="5"/>
    </row>
    <row r="208" spans="20:20" x14ac:dyDescent="0.2">
      <c r="T208" s="5"/>
    </row>
    <row r="209" spans="20:20" x14ac:dyDescent="0.2">
      <c r="T209" s="5"/>
    </row>
    <row r="210" spans="20:20" x14ac:dyDescent="0.2">
      <c r="T210" s="5"/>
    </row>
    <row r="211" spans="20:20" x14ac:dyDescent="0.2">
      <c r="T211" s="5"/>
    </row>
    <row r="212" spans="20:20" x14ac:dyDescent="0.2">
      <c r="T212" s="5"/>
    </row>
    <row r="213" spans="20:20" x14ac:dyDescent="0.2">
      <c r="T213" s="5"/>
    </row>
    <row r="214" spans="20:20" x14ac:dyDescent="0.2">
      <c r="T214" s="5"/>
    </row>
    <row r="215" spans="20:20" x14ac:dyDescent="0.2">
      <c r="T215" s="5"/>
    </row>
    <row r="216" spans="20:20" x14ac:dyDescent="0.2">
      <c r="T216" s="5"/>
    </row>
    <row r="217" spans="20:20" x14ac:dyDescent="0.2">
      <c r="T217" s="5"/>
    </row>
    <row r="218" spans="20:20" x14ac:dyDescent="0.2">
      <c r="T218" s="5"/>
    </row>
    <row r="219" spans="20:20" x14ac:dyDescent="0.2">
      <c r="T219" s="5"/>
    </row>
    <row r="220" spans="20:20" x14ac:dyDescent="0.2">
      <c r="T220" s="5"/>
    </row>
    <row r="221" spans="20:20" x14ac:dyDescent="0.2">
      <c r="T221" s="5"/>
    </row>
    <row r="222" spans="20:20" x14ac:dyDescent="0.2">
      <c r="T222" s="5"/>
    </row>
    <row r="223" spans="20:20" x14ac:dyDescent="0.2">
      <c r="T223" s="5"/>
    </row>
    <row r="224" spans="20:20" x14ac:dyDescent="0.2">
      <c r="T224" s="5"/>
    </row>
    <row r="225" spans="20:20" x14ac:dyDescent="0.2">
      <c r="T225" s="5"/>
    </row>
    <row r="226" spans="20:20" x14ac:dyDescent="0.2">
      <c r="T226" s="5"/>
    </row>
    <row r="227" spans="20:20" x14ac:dyDescent="0.2">
      <c r="T227" s="5"/>
    </row>
    <row r="228" spans="20:20" x14ac:dyDescent="0.2">
      <c r="T228" s="5"/>
    </row>
    <row r="229" spans="20:20" x14ac:dyDescent="0.2">
      <c r="T229" s="5"/>
    </row>
    <row r="230" spans="20:20" x14ac:dyDescent="0.2">
      <c r="T230" s="5"/>
    </row>
    <row r="231" spans="20:20" x14ac:dyDescent="0.2">
      <c r="T231" s="5"/>
    </row>
    <row r="232" spans="20:20" x14ac:dyDescent="0.2">
      <c r="T232" s="5"/>
    </row>
    <row r="233" spans="20:20" x14ac:dyDescent="0.2">
      <c r="T233" s="5"/>
    </row>
    <row r="234" spans="20:20" x14ac:dyDescent="0.2">
      <c r="T234" s="5"/>
    </row>
    <row r="235" spans="20:20" x14ac:dyDescent="0.2">
      <c r="T235" s="5"/>
    </row>
    <row r="236" spans="20:20" x14ac:dyDescent="0.2">
      <c r="T236" s="5"/>
    </row>
    <row r="237" spans="20:20" x14ac:dyDescent="0.2">
      <c r="T237" s="5"/>
    </row>
    <row r="238" spans="20:20" x14ac:dyDescent="0.2">
      <c r="T238" s="5"/>
    </row>
    <row r="239" spans="20:20" x14ac:dyDescent="0.2">
      <c r="T239" s="5"/>
    </row>
    <row r="240" spans="20:20" x14ac:dyDescent="0.2">
      <c r="T240" s="5"/>
    </row>
    <row r="241" spans="20:20" x14ac:dyDescent="0.2">
      <c r="T241" s="5"/>
    </row>
    <row r="242" spans="20:20" x14ac:dyDescent="0.2">
      <c r="T242" s="5"/>
    </row>
    <row r="243" spans="20:20" x14ac:dyDescent="0.2">
      <c r="T243" s="5"/>
    </row>
    <row r="244" spans="20:20" x14ac:dyDescent="0.2">
      <c r="T244" s="5"/>
    </row>
    <row r="245" spans="20:20" x14ac:dyDescent="0.2">
      <c r="T245" s="5"/>
    </row>
    <row r="246" spans="20:20" x14ac:dyDescent="0.2">
      <c r="T246" s="5"/>
    </row>
    <row r="247" spans="20:20" x14ac:dyDescent="0.2">
      <c r="T247" s="5"/>
    </row>
    <row r="248" spans="20:20" x14ac:dyDescent="0.2">
      <c r="T248" s="5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8"/>
  <sheetViews>
    <sheetView topLeftCell="L7" workbookViewId="0">
      <selection activeCell="P72" sqref="P72"/>
    </sheetView>
  </sheetViews>
  <sheetFormatPr baseColWidth="10" defaultRowHeight="11.25" x14ac:dyDescent="0.2"/>
  <cols>
    <col min="1" max="1" width="2.7109375" style="6" bestFit="1" customWidth="1"/>
    <col min="2" max="2" width="43.28515625" style="6" bestFit="1" customWidth="1"/>
    <col min="3" max="3" width="9.85546875" style="6" bestFit="1" customWidth="1"/>
    <col min="4" max="4" width="35.42578125" style="6" bestFit="1" customWidth="1"/>
    <col min="5" max="5" width="6.7109375" style="6" bestFit="1" customWidth="1"/>
    <col min="6" max="8" width="11.140625" style="6" bestFit="1" customWidth="1"/>
    <col min="9" max="9" width="6.7109375" style="6" customWidth="1"/>
    <col min="10" max="10" width="7.5703125" style="6" customWidth="1"/>
    <col min="11" max="11" width="5.5703125" style="133" customWidth="1"/>
    <col min="12" max="12" width="11.42578125" style="6"/>
    <col min="13" max="13" width="34.140625" style="6" customWidth="1"/>
    <col min="14" max="14" width="11.140625" style="6" bestFit="1" customWidth="1"/>
    <col min="15" max="15" width="11.5703125" style="6" bestFit="1" customWidth="1"/>
    <col min="16" max="17" width="11.140625" style="6" bestFit="1" customWidth="1"/>
    <col min="18" max="18" width="17.42578125" style="6" bestFit="1" customWidth="1"/>
    <col min="19" max="19" width="9.85546875" style="6" bestFit="1" customWidth="1"/>
    <col min="20" max="21" width="11.140625" style="6" bestFit="1" customWidth="1"/>
    <col min="22" max="16384" width="11.42578125" style="6"/>
  </cols>
  <sheetData>
    <row r="1" spans="1:25" x14ac:dyDescent="0.2">
      <c r="A1" s="1" t="s">
        <v>1</v>
      </c>
      <c r="B1" s="2" t="s">
        <v>0</v>
      </c>
      <c r="C1" s="1"/>
      <c r="D1" s="1"/>
      <c r="E1" s="1"/>
      <c r="F1" s="1"/>
      <c r="G1" s="1" t="s">
        <v>1</v>
      </c>
      <c r="H1" s="1"/>
      <c r="I1" s="1"/>
      <c r="J1" s="1"/>
      <c r="K1" s="3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</row>
    <row r="2" spans="1:25" x14ac:dyDescent="0.2">
      <c r="A2" s="1"/>
      <c r="B2" s="2" t="s">
        <v>2</v>
      </c>
      <c r="C2" s="1"/>
      <c r="D2" s="1"/>
      <c r="E2" s="1"/>
      <c r="F2" s="1"/>
      <c r="G2" s="1"/>
      <c r="H2" s="1"/>
      <c r="I2" s="1"/>
      <c r="J2" s="1"/>
      <c r="K2" s="3"/>
      <c r="L2" s="4"/>
      <c r="M2" s="7" t="s">
        <v>3</v>
      </c>
      <c r="N2" s="7"/>
      <c r="O2" s="7"/>
      <c r="P2" s="7"/>
      <c r="Q2" s="7"/>
      <c r="R2" s="7"/>
      <c r="S2" s="4"/>
      <c r="T2" s="5"/>
      <c r="U2" s="4"/>
      <c r="V2" s="4"/>
      <c r="W2" s="4"/>
      <c r="X2" s="4"/>
      <c r="Y2" s="4"/>
    </row>
    <row r="3" spans="1:25" x14ac:dyDescent="0.2">
      <c r="A3" s="163"/>
      <c r="B3" s="9">
        <v>42979</v>
      </c>
      <c r="C3" s="1"/>
      <c r="D3" s="1"/>
      <c r="E3" s="10"/>
      <c r="F3" s="11" t="s">
        <v>4</v>
      </c>
      <c r="G3" s="11" t="s">
        <v>5</v>
      </c>
      <c r="H3" s="11" t="s">
        <v>6</v>
      </c>
      <c r="I3" s="12"/>
      <c r="J3" s="1"/>
      <c r="K3" s="13"/>
      <c r="L3" s="4"/>
      <c r="M3" s="7" t="s">
        <v>7</v>
      </c>
      <c r="N3" s="7"/>
      <c r="O3" s="7"/>
      <c r="P3" s="7"/>
      <c r="Q3" s="7"/>
      <c r="R3" s="7"/>
      <c r="S3" s="4"/>
      <c r="T3" s="5"/>
      <c r="U3" s="4"/>
      <c r="V3" s="4"/>
      <c r="W3" s="4"/>
      <c r="X3" s="4"/>
      <c r="Y3" s="4"/>
    </row>
    <row r="4" spans="1:25" x14ac:dyDescent="0.2">
      <c r="A4" s="1"/>
      <c r="B4" s="1"/>
      <c r="C4" s="1"/>
      <c r="D4" s="1"/>
      <c r="E4" s="1"/>
      <c r="F4" s="1"/>
      <c r="G4" s="1"/>
      <c r="H4" s="14"/>
      <c r="I4" s="1"/>
      <c r="J4" s="1"/>
      <c r="K4" s="3"/>
      <c r="L4" s="4"/>
      <c r="M4" s="15">
        <v>42979</v>
      </c>
      <c r="N4" s="7"/>
      <c r="O4" s="7"/>
      <c r="P4" s="7"/>
      <c r="Q4" s="7"/>
      <c r="R4" s="7"/>
      <c r="S4" s="4"/>
      <c r="T4" s="5"/>
      <c r="U4" s="4"/>
      <c r="V4" s="4"/>
      <c r="W4" s="4"/>
      <c r="X4" s="4"/>
      <c r="Y4" s="4"/>
    </row>
    <row r="5" spans="1:25" x14ac:dyDescent="0.2">
      <c r="A5" s="163" t="s">
        <v>8</v>
      </c>
      <c r="B5" s="16" t="s">
        <v>9</v>
      </c>
      <c r="C5" s="17" t="s">
        <v>10</v>
      </c>
      <c r="D5" s="17" t="s">
        <v>11</v>
      </c>
      <c r="E5" s="173">
        <f>748+9</f>
        <v>757</v>
      </c>
      <c r="F5" s="18">
        <f>+O36-N36</f>
        <v>671946.23999999999</v>
      </c>
      <c r="G5" s="19">
        <f>+P77</f>
        <v>84573.4</v>
      </c>
      <c r="H5" s="14"/>
      <c r="I5" s="20"/>
      <c r="J5" s="17"/>
      <c r="K5" s="21"/>
      <c r="L5" s="22"/>
      <c r="M5" s="7" t="s">
        <v>12</v>
      </c>
      <c r="N5" s="7"/>
      <c r="O5" s="7"/>
      <c r="P5" s="7"/>
      <c r="Q5" s="7"/>
      <c r="R5" s="7"/>
      <c r="S5" s="4"/>
      <c r="T5" s="5"/>
      <c r="U5" s="4"/>
      <c r="V5" s="4"/>
      <c r="W5" s="22"/>
      <c r="X5" s="22"/>
      <c r="Y5" s="22"/>
    </row>
    <row r="6" spans="1:25" x14ac:dyDescent="0.2">
      <c r="A6" s="163"/>
      <c r="B6" s="16" t="s">
        <v>9</v>
      </c>
      <c r="C6" s="17" t="s">
        <v>13</v>
      </c>
      <c r="D6" s="17" t="s">
        <v>14</v>
      </c>
      <c r="E6" s="173"/>
      <c r="F6" s="18">
        <f>+O40-N40</f>
        <v>11576</v>
      </c>
      <c r="G6" s="23">
        <f>+P81</f>
        <v>299.98</v>
      </c>
      <c r="H6" s="14"/>
      <c r="I6" s="20"/>
      <c r="J6" s="17"/>
      <c r="K6" s="21"/>
      <c r="L6" s="22"/>
      <c r="M6" s="4"/>
      <c r="N6" s="4"/>
      <c r="O6" s="4"/>
      <c r="P6" s="4"/>
      <c r="Q6" s="4"/>
      <c r="R6" s="4"/>
      <c r="S6" s="4"/>
      <c r="T6" s="5"/>
      <c r="U6" s="4"/>
      <c r="V6" s="4"/>
      <c r="W6" s="22"/>
      <c r="X6" s="22"/>
      <c r="Y6" s="22"/>
    </row>
    <row r="7" spans="1:25" x14ac:dyDescent="0.2">
      <c r="A7" s="163"/>
      <c r="B7" s="16" t="s">
        <v>9</v>
      </c>
      <c r="C7" s="17" t="s">
        <v>15</v>
      </c>
      <c r="D7" s="17" t="s">
        <v>16</v>
      </c>
      <c r="E7" s="173"/>
      <c r="F7" s="24">
        <f>+O43-N43</f>
        <v>-485.95</v>
      </c>
      <c r="G7" s="23">
        <f>+N84-O84</f>
        <v>0</v>
      </c>
      <c r="H7" s="14"/>
      <c r="I7" s="20"/>
      <c r="J7" s="17"/>
      <c r="K7" s="21"/>
      <c r="L7" s="22"/>
      <c r="M7" s="4"/>
      <c r="N7" s="25" t="s">
        <v>17</v>
      </c>
      <c r="O7" s="25" t="s">
        <v>18</v>
      </c>
      <c r="P7" s="25" t="s">
        <v>19</v>
      </c>
      <c r="Q7" s="25" t="s">
        <v>20</v>
      </c>
      <c r="R7" s="25" t="s">
        <v>21</v>
      </c>
      <c r="S7" s="25" t="s">
        <v>22</v>
      </c>
      <c r="T7" s="25" t="s">
        <v>23</v>
      </c>
      <c r="U7" s="25" t="s">
        <v>24</v>
      </c>
      <c r="V7" s="26"/>
      <c r="W7" s="25"/>
      <c r="X7" s="22"/>
      <c r="Y7" s="22"/>
    </row>
    <row r="8" spans="1:25" x14ac:dyDescent="0.2">
      <c r="A8" s="163"/>
      <c r="B8" s="16" t="s">
        <v>9</v>
      </c>
      <c r="C8" s="17" t="s">
        <v>25</v>
      </c>
      <c r="D8" s="17" t="s">
        <v>26</v>
      </c>
      <c r="E8" s="173"/>
      <c r="F8" s="24">
        <v>0</v>
      </c>
      <c r="G8" s="23">
        <f>+P110</f>
        <v>26608.48</v>
      </c>
      <c r="H8" s="14"/>
      <c r="I8" s="20"/>
      <c r="J8" s="17"/>
      <c r="K8" s="21"/>
      <c r="L8" s="22"/>
      <c r="M8" s="4"/>
      <c r="N8" s="4"/>
      <c r="O8" s="4"/>
      <c r="P8" s="4"/>
      <c r="Q8" s="4"/>
      <c r="R8" s="4"/>
      <c r="S8" s="4"/>
      <c r="T8" s="4"/>
      <c r="U8" s="4"/>
      <c r="V8" s="5"/>
      <c r="W8" s="4"/>
      <c r="X8" s="22"/>
      <c r="Y8" s="22"/>
    </row>
    <row r="9" spans="1:25" x14ac:dyDescent="0.2">
      <c r="A9" s="163" t="s">
        <v>27</v>
      </c>
      <c r="B9" s="27" t="s">
        <v>28</v>
      </c>
      <c r="C9" s="17" t="s">
        <v>29</v>
      </c>
      <c r="D9" s="17" t="s">
        <v>30</v>
      </c>
      <c r="E9" s="164">
        <v>79</v>
      </c>
      <c r="F9" s="18">
        <f>+O50-N50</f>
        <v>35178</v>
      </c>
      <c r="G9" s="23">
        <f>+P90</f>
        <v>4173.01</v>
      </c>
      <c r="H9" s="14"/>
      <c r="I9" s="20"/>
      <c r="J9" s="17"/>
      <c r="K9" s="21"/>
      <c r="L9" s="22"/>
      <c r="M9" s="22"/>
      <c r="N9" s="29"/>
      <c r="O9" s="30"/>
      <c r="P9" s="31"/>
      <c r="Q9" s="4"/>
      <c r="R9" s="4"/>
      <c r="S9" s="4"/>
      <c r="T9" s="4"/>
      <c r="U9" s="4"/>
      <c r="V9" s="5"/>
      <c r="W9" s="4"/>
      <c r="X9" s="22"/>
      <c r="Y9" s="22"/>
    </row>
    <row r="10" spans="1:25" x14ac:dyDescent="0.2">
      <c r="A10" s="163" t="s">
        <v>31</v>
      </c>
      <c r="B10" s="16" t="s">
        <v>32</v>
      </c>
      <c r="C10" s="17" t="s">
        <v>33</v>
      </c>
      <c r="D10" s="17" t="s">
        <v>34</v>
      </c>
      <c r="E10" s="164">
        <v>48</v>
      </c>
      <c r="F10" s="18">
        <f>+O55-N55</f>
        <v>33489</v>
      </c>
      <c r="G10" s="23">
        <f>+P95</f>
        <v>20843.87</v>
      </c>
      <c r="H10" s="14"/>
      <c r="I10" s="20"/>
      <c r="J10" s="17"/>
      <c r="K10" s="21"/>
      <c r="L10" s="4">
        <v>218</v>
      </c>
      <c r="M10" s="4" t="s">
        <v>35</v>
      </c>
      <c r="N10" s="32">
        <v>35178</v>
      </c>
      <c r="O10" s="33">
        <v>245255.06</v>
      </c>
      <c r="P10" s="32"/>
      <c r="Q10" s="32">
        <v>-516.29999999999995</v>
      </c>
      <c r="R10" s="34">
        <f>+SUM(N10:Q10)</f>
        <v>279916.76</v>
      </c>
      <c r="S10" s="34">
        <f>+R10*0.16</f>
        <v>44786.681600000004</v>
      </c>
      <c r="T10" s="34">
        <f t="shared" ref="T10:T16" si="0">+R10+S10</f>
        <v>324703.44160000002</v>
      </c>
      <c r="U10" s="32">
        <v>136.6</v>
      </c>
      <c r="V10" s="4"/>
      <c r="W10" s="22"/>
      <c r="X10" s="22"/>
      <c r="Y10" s="22"/>
    </row>
    <row r="11" spans="1:25" x14ac:dyDescent="0.2">
      <c r="A11" s="163" t="s">
        <v>36</v>
      </c>
      <c r="B11" s="16" t="s">
        <v>37</v>
      </c>
      <c r="C11" s="17" t="s">
        <v>38</v>
      </c>
      <c r="D11" s="17" t="s">
        <v>39</v>
      </c>
      <c r="E11" s="164">
        <v>16</v>
      </c>
      <c r="F11" s="18">
        <f>+O60-N60</f>
        <v>50775</v>
      </c>
      <c r="G11" s="19">
        <f>+P100</f>
        <v>25710.73</v>
      </c>
      <c r="H11" s="14"/>
      <c r="I11" s="20"/>
      <c r="J11" s="17"/>
      <c r="K11" s="21"/>
      <c r="L11" s="4">
        <v>16</v>
      </c>
      <c r="M11" s="4" t="s">
        <v>40</v>
      </c>
      <c r="N11" s="32">
        <v>13155.33</v>
      </c>
      <c r="O11" s="32">
        <v>1330159.6499999999</v>
      </c>
      <c r="P11" s="32">
        <v>272088.46999999997</v>
      </c>
      <c r="Q11" s="32">
        <v>-5556.16</v>
      </c>
      <c r="R11" s="34">
        <f t="shared" ref="R11:R16" si="1">+SUM(N11:Q11)</f>
        <v>1609847.29</v>
      </c>
      <c r="S11" s="34">
        <f t="shared" ref="S11:S16" si="2">+R11*0.16</f>
        <v>257575.56640000001</v>
      </c>
      <c r="T11" s="34">
        <f t="shared" si="0"/>
        <v>1867422.8563999999</v>
      </c>
      <c r="U11" s="32">
        <v>85.54</v>
      </c>
      <c r="V11" s="4"/>
      <c r="W11" s="22"/>
      <c r="X11" s="22"/>
      <c r="Y11" s="22"/>
    </row>
    <row r="12" spans="1:25" x14ac:dyDescent="0.2">
      <c r="A12" s="172"/>
      <c r="B12" s="36" t="s">
        <v>41</v>
      </c>
      <c r="C12" s="1" t="s">
        <v>42</v>
      </c>
      <c r="D12" s="1" t="s">
        <v>43</v>
      </c>
      <c r="E12" s="173">
        <v>4</v>
      </c>
      <c r="F12" s="37">
        <f>+O42-N42</f>
        <v>34518.25</v>
      </c>
      <c r="G12" s="19">
        <f>+P83</f>
        <v>21484.61</v>
      </c>
      <c r="H12" s="14"/>
      <c r="I12" s="20"/>
      <c r="J12" s="17"/>
      <c r="K12" s="21"/>
      <c r="L12" s="4">
        <v>62</v>
      </c>
      <c r="M12" s="4" t="s">
        <v>44</v>
      </c>
      <c r="N12" s="32">
        <v>33489</v>
      </c>
      <c r="O12" s="32">
        <v>68429.070000000007</v>
      </c>
      <c r="P12" s="32">
        <v>3276.45</v>
      </c>
      <c r="Q12" s="32">
        <v>3</v>
      </c>
      <c r="R12" s="34">
        <f t="shared" si="1"/>
        <v>105197.52</v>
      </c>
      <c r="S12" s="34">
        <f t="shared" si="2"/>
        <v>16831.603200000001</v>
      </c>
      <c r="T12" s="34">
        <f t="shared" si="0"/>
        <v>122029.1232</v>
      </c>
      <c r="U12" s="32">
        <v>407.1</v>
      </c>
      <c r="V12" s="4"/>
      <c r="W12" s="22"/>
      <c r="X12" s="22"/>
      <c r="Y12" s="22"/>
    </row>
    <row r="13" spans="1:25" x14ac:dyDescent="0.2">
      <c r="A13" s="172"/>
      <c r="B13" s="16" t="s">
        <v>45</v>
      </c>
      <c r="C13" s="17" t="s">
        <v>46</v>
      </c>
      <c r="D13" s="17" t="s">
        <v>47</v>
      </c>
      <c r="E13" s="173"/>
      <c r="F13" s="37">
        <f>+O57-N57</f>
        <v>3276.45</v>
      </c>
      <c r="G13" s="19">
        <f>+P97</f>
        <v>3024.1</v>
      </c>
      <c r="H13" s="14"/>
      <c r="I13" s="20"/>
      <c r="J13" s="17"/>
      <c r="K13" s="21"/>
      <c r="L13" s="4">
        <v>74</v>
      </c>
      <c r="M13" s="4" t="s">
        <v>48</v>
      </c>
      <c r="N13" s="32">
        <v>50775</v>
      </c>
      <c r="O13" s="32">
        <v>28681.279999999999</v>
      </c>
      <c r="P13" s="32">
        <v>3410</v>
      </c>
      <c r="Q13" s="32"/>
      <c r="R13" s="34">
        <f t="shared" si="1"/>
        <v>82866.28</v>
      </c>
      <c r="S13" s="34">
        <f t="shared" si="2"/>
        <v>13258.604800000001</v>
      </c>
      <c r="T13" s="34">
        <f t="shared" si="0"/>
        <v>96124.8848</v>
      </c>
      <c r="U13" s="32">
        <v>677</v>
      </c>
      <c r="V13" s="4"/>
      <c r="W13" s="22"/>
      <c r="X13" s="22"/>
      <c r="Y13" s="22"/>
    </row>
    <row r="14" spans="1:25" x14ac:dyDescent="0.2">
      <c r="A14" s="172"/>
      <c r="B14" s="16" t="s">
        <v>41</v>
      </c>
      <c r="C14" s="17" t="s">
        <v>49</v>
      </c>
      <c r="D14" s="17" t="s">
        <v>50</v>
      </c>
      <c r="E14" s="173"/>
      <c r="F14" s="37">
        <f>+O52-N52</f>
        <v>0</v>
      </c>
      <c r="G14" s="19">
        <f>+P92</f>
        <v>0</v>
      </c>
      <c r="H14" s="14"/>
      <c r="I14" s="20"/>
      <c r="J14" s="17"/>
      <c r="K14" s="21"/>
      <c r="L14" s="22"/>
      <c r="M14" s="22" t="s">
        <v>51</v>
      </c>
      <c r="N14" s="22"/>
      <c r="O14" s="22"/>
      <c r="P14" s="22"/>
      <c r="Q14" s="22"/>
      <c r="R14" s="34">
        <f t="shared" si="1"/>
        <v>0</v>
      </c>
      <c r="S14" s="34">
        <f t="shared" si="2"/>
        <v>0</v>
      </c>
      <c r="T14" s="34">
        <f t="shared" si="0"/>
        <v>0</v>
      </c>
      <c r="U14" s="32"/>
      <c r="V14" s="4"/>
      <c r="W14" s="22"/>
      <c r="X14" s="22"/>
      <c r="Y14" s="22"/>
    </row>
    <row r="15" spans="1:25" x14ac:dyDescent="0.2">
      <c r="A15" s="163"/>
      <c r="B15" s="36"/>
      <c r="C15" s="38"/>
      <c r="D15" s="1"/>
      <c r="E15" s="39">
        <f>+E12+E11+E10+E9+E5</f>
        <v>904</v>
      </c>
      <c r="F15" s="40">
        <f>SUM(F5:F14)</f>
        <v>840272.99</v>
      </c>
      <c r="G15" s="40">
        <f>SUM(G5:G14)</f>
        <v>186718.18000000002</v>
      </c>
      <c r="H15" s="14">
        <f>+F15-G15</f>
        <v>653554.80999999994</v>
      </c>
      <c r="I15" s="20"/>
      <c r="J15" s="1"/>
      <c r="K15" s="21"/>
      <c r="L15" s="22">
        <v>423</v>
      </c>
      <c r="M15" s="4" t="s">
        <v>52</v>
      </c>
      <c r="N15" s="32">
        <v>635442.77</v>
      </c>
      <c r="O15" s="32">
        <v>581939.76</v>
      </c>
      <c r="P15" s="32">
        <v>23663.49</v>
      </c>
      <c r="Q15" s="32">
        <v>1553.27</v>
      </c>
      <c r="R15" s="34">
        <f t="shared" si="1"/>
        <v>1242599.29</v>
      </c>
      <c r="S15" s="34">
        <f t="shared" si="2"/>
        <v>198815.88640000002</v>
      </c>
      <c r="T15" s="34">
        <f t="shared" si="0"/>
        <v>1441415.1764</v>
      </c>
      <c r="U15" s="32">
        <v>1812.48</v>
      </c>
      <c r="V15" s="4"/>
      <c r="W15" s="22"/>
      <c r="X15" s="22"/>
      <c r="Y15" s="22"/>
    </row>
    <row r="16" spans="1:25" x14ac:dyDescent="0.2">
      <c r="A16" s="1"/>
      <c r="B16" s="41"/>
      <c r="C16" s="38"/>
      <c r="D16" s="1"/>
      <c r="E16" s="1"/>
      <c r="F16" s="14"/>
      <c r="G16" s="14"/>
      <c r="H16" s="14"/>
      <c r="I16" s="1"/>
      <c r="J16" s="1"/>
      <c r="K16" s="3"/>
      <c r="L16" s="22">
        <v>62</v>
      </c>
      <c r="M16" s="4" t="s">
        <v>53</v>
      </c>
      <c r="N16" s="32">
        <v>47758.78</v>
      </c>
      <c r="O16" s="32">
        <v>147560.57</v>
      </c>
      <c r="P16" s="32">
        <v>1272</v>
      </c>
      <c r="Q16" s="32">
        <v>31.5</v>
      </c>
      <c r="R16" s="34">
        <f t="shared" si="1"/>
        <v>196622.85</v>
      </c>
      <c r="S16" s="34">
        <f t="shared" si="2"/>
        <v>31459.656000000003</v>
      </c>
      <c r="T16" s="34">
        <f t="shared" si="0"/>
        <v>228082.50599999999</v>
      </c>
      <c r="U16" s="32">
        <v>251.31</v>
      </c>
      <c r="V16" s="4"/>
      <c r="W16" s="22"/>
      <c r="X16" s="22"/>
      <c r="Y16" s="22"/>
    </row>
    <row r="17" spans="1:25" x14ac:dyDescent="0.2">
      <c r="A17" s="172"/>
      <c r="B17" s="42" t="s">
        <v>41</v>
      </c>
      <c r="C17" s="38" t="s">
        <v>54</v>
      </c>
      <c r="D17" s="1" t="s">
        <v>55</v>
      </c>
      <c r="E17" s="173">
        <v>59</v>
      </c>
      <c r="F17" s="18">
        <f>+P38+P48+P53</f>
        <v>-3484.5</v>
      </c>
      <c r="G17" s="19">
        <f>+P86</f>
        <v>1701.09</v>
      </c>
      <c r="H17" s="14"/>
      <c r="I17" s="1"/>
      <c r="J17" s="1"/>
      <c r="K17" s="3"/>
      <c r="L17" s="4"/>
      <c r="M17" s="4"/>
      <c r="N17" s="32"/>
      <c r="O17" s="32"/>
      <c r="P17" s="32"/>
      <c r="Q17" s="32"/>
      <c r="R17" s="32"/>
      <c r="S17" s="32"/>
      <c r="T17" s="32">
        <v>0</v>
      </c>
      <c r="U17" s="43"/>
      <c r="V17" s="5"/>
      <c r="W17" s="4"/>
      <c r="X17" s="22"/>
      <c r="Y17" s="4"/>
    </row>
    <row r="18" spans="1:25" x14ac:dyDescent="0.2">
      <c r="A18" s="172"/>
      <c r="B18" s="42" t="s">
        <v>41</v>
      </c>
      <c r="C18" s="1" t="s">
        <v>56</v>
      </c>
      <c r="D18" s="1" t="s">
        <v>57</v>
      </c>
      <c r="E18" s="173"/>
      <c r="F18" s="37">
        <f>+P47</f>
        <v>265539.84999999998</v>
      </c>
      <c r="G18" s="19">
        <f>+P88</f>
        <v>168364.82</v>
      </c>
      <c r="H18" s="14"/>
      <c r="I18" s="1"/>
      <c r="J18" s="1"/>
      <c r="K18" s="3"/>
      <c r="L18" s="44">
        <f>SUM(L10:L16)</f>
        <v>855</v>
      </c>
      <c r="M18" s="4" t="s">
        <v>58</v>
      </c>
      <c r="N18" s="45">
        <f>SUM(N10:N17)</f>
        <v>815798.88000000012</v>
      </c>
      <c r="O18" s="46">
        <f t="shared" ref="O18:U18" si="3">SUM(O10:O17)</f>
        <v>2402025.39</v>
      </c>
      <c r="P18" s="47">
        <f>SUM(P10:P17)</f>
        <v>303710.40999999997</v>
      </c>
      <c r="Q18" s="45">
        <f t="shared" si="3"/>
        <v>-4484.6900000000005</v>
      </c>
      <c r="R18" s="48">
        <f t="shared" si="3"/>
        <v>3517049.99</v>
      </c>
      <c r="S18" s="48">
        <f t="shared" si="3"/>
        <v>562727.99839999992</v>
      </c>
      <c r="T18" s="48">
        <f t="shared" si="3"/>
        <v>4079777.9884000001</v>
      </c>
      <c r="U18" s="49">
        <f t="shared" si="3"/>
        <v>3370.03</v>
      </c>
      <c r="V18" s="4"/>
      <c r="W18" s="4"/>
      <c r="X18" s="4"/>
      <c r="Y18" s="4"/>
    </row>
    <row r="19" spans="1:25" x14ac:dyDescent="0.2">
      <c r="A19" s="163"/>
      <c r="B19" s="42"/>
      <c r="C19" s="38"/>
      <c r="D19" s="1"/>
      <c r="E19" s="39"/>
      <c r="F19" s="40">
        <f>SUM(F17:F18)</f>
        <v>262055.34999999998</v>
      </c>
      <c r="G19" s="40">
        <f>SUM(G17:G18)</f>
        <v>170065.91</v>
      </c>
      <c r="H19" s="14">
        <f>+F19-G19</f>
        <v>91989.439999999973</v>
      </c>
      <c r="I19" s="1"/>
      <c r="J19" s="1"/>
      <c r="K19" s="3"/>
      <c r="L19" s="4"/>
      <c r="M19" s="4"/>
      <c r="N19" s="32"/>
      <c r="O19" s="32"/>
      <c r="P19" s="32"/>
      <c r="Q19" s="32"/>
      <c r="R19" s="32"/>
      <c r="S19" s="32"/>
      <c r="T19" s="5"/>
      <c r="U19" s="4"/>
      <c r="V19" s="4"/>
      <c r="W19" s="4"/>
      <c r="X19" s="4"/>
      <c r="Y19" s="4"/>
    </row>
    <row r="20" spans="1:25" x14ac:dyDescent="0.2">
      <c r="A20" s="1"/>
      <c r="B20" s="41"/>
      <c r="C20" s="38"/>
      <c r="D20" s="1"/>
      <c r="E20" s="1"/>
      <c r="F20" s="14"/>
      <c r="G20" s="19"/>
      <c r="H20" s="14"/>
      <c r="I20" s="1"/>
      <c r="J20" s="1"/>
      <c r="K20" s="3"/>
      <c r="L20" s="4"/>
      <c r="M20" s="4"/>
      <c r="N20" s="4"/>
      <c r="O20" s="4"/>
      <c r="P20" s="4"/>
      <c r="Q20" s="4"/>
      <c r="R20" s="4"/>
      <c r="S20" s="4"/>
      <c r="T20" s="5"/>
      <c r="U20" s="4"/>
      <c r="V20" s="4"/>
      <c r="W20" s="4"/>
      <c r="X20" s="4"/>
      <c r="Y20" s="4"/>
    </row>
    <row r="21" spans="1:25" x14ac:dyDescent="0.2">
      <c r="A21" s="172" t="s">
        <v>59</v>
      </c>
      <c r="B21" s="50" t="s">
        <v>60</v>
      </c>
      <c r="C21" s="1" t="s">
        <v>61</v>
      </c>
      <c r="D21" s="1" t="s">
        <v>62</v>
      </c>
      <c r="E21" s="173">
        <v>652</v>
      </c>
      <c r="F21" s="51">
        <f>+P37</f>
        <v>697145.81</v>
      </c>
      <c r="G21" s="19">
        <f>+P78</f>
        <v>457108.6</v>
      </c>
      <c r="H21" s="14"/>
      <c r="I21" s="1"/>
      <c r="J21" s="1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">
      <c r="A22" s="172"/>
      <c r="B22" s="50" t="s">
        <v>60</v>
      </c>
      <c r="C22" s="1" t="s">
        <v>63</v>
      </c>
      <c r="D22" s="1" t="s">
        <v>64</v>
      </c>
      <c r="E22" s="173"/>
      <c r="F22" s="51">
        <f>+P41</f>
        <v>36895.9</v>
      </c>
      <c r="G22" s="19">
        <f>+P82</f>
        <v>22565.9</v>
      </c>
      <c r="H22" s="14"/>
      <c r="I22" s="1"/>
      <c r="J22" s="1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2"/>
      <c r="X22" s="4"/>
      <c r="Y22" s="4"/>
    </row>
    <row r="23" spans="1:25" x14ac:dyDescent="0.2">
      <c r="A23" s="163" t="s">
        <v>65</v>
      </c>
      <c r="B23" s="50" t="s">
        <v>66</v>
      </c>
      <c r="C23" s="1" t="s">
        <v>67</v>
      </c>
      <c r="D23" s="1" t="s">
        <v>68</v>
      </c>
      <c r="E23" s="164">
        <v>74</v>
      </c>
      <c r="F23" s="51">
        <f>+O51-N51</f>
        <v>245255.06</v>
      </c>
      <c r="G23" s="19">
        <f>+P91</f>
        <v>196403.32</v>
      </c>
      <c r="H23" s="14"/>
      <c r="I23" s="1"/>
      <c r="J23" s="1"/>
      <c r="K23" s="3"/>
      <c r="L23" s="52"/>
      <c r="M23" s="52"/>
      <c r="N23" s="32"/>
      <c r="O23" s="53"/>
      <c r="P23" s="53"/>
      <c r="Q23" s="32"/>
      <c r="R23" s="54" t="s">
        <v>69</v>
      </c>
      <c r="S23" s="4"/>
      <c r="T23" s="55">
        <f>+P36+P40+P45+P50+P55+P60+P68+P38</f>
        <v>818392.84</v>
      </c>
      <c r="U23" s="56">
        <f>+N18-T23</f>
        <v>-2593.9599999998463</v>
      </c>
      <c r="V23" s="57"/>
      <c r="W23" s="52"/>
      <c r="X23" s="4"/>
      <c r="Y23" s="4"/>
    </row>
    <row r="24" spans="1:25" x14ac:dyDescent="0.2">
      <c r="A24" s="172" t="s">
        <v>70</v>
      </c>
      <c r="B24" s="50" t="s">
        <v>71</v>
      </c>
      <c r="C24" s="1" t="s">
        <v>72</v>
      </c>
      <c r="D24" s="1" t="s">
        <v>73</v>
      </c>
      <c r="E24" s="164">
        <v>35</v>
      </c>
      <c r="F24" s="51">
        <f>+O56-N56</f>
        <v>68429.070000000007</v>
      </c>
      <c r="G24" s="19">
        <f>+P96</f>
        <v>62914.43</v>
      </c>
      <c r="H24" s="14"/>
      <c r="I24" s="1"/>
      <c r="J24" s="1"/>
      <c r="K24" s="3"/>
      <c r="L24" s="54"/>
      <c r="M24" s="58"/>
      <c r="N24" s="54"/>
      <c r="O24" s="54"/>
      <c r="P24" s="54"/>
      <c r="Q24" s="52"/>
      <c r="R24" s="54" t="s">
        <v>74</v>
      </c>
      <c r="S24" s="4"/>
      <c r="T24" s="59">
        <f>+P37+P41+P46+P51+P56+P61+P65-P68</f>
        <v>2402025.3899999997</v>
      </c>
      <c r="U24" s="56">
        <f>+O18-T24</f>
        <v>0</v>
      </c>
      <c r="V24" s="52"/>
      <c r="W24" s="52"/>
      <c r="X24" s="4"/>
      <c r="Y24" s="4"/>
    </row>
    <row r="25" spans="1:25" x14ac:dyDescent="0.2">
      <c r="A25" s="172"/>
      <c r="B25" s="50" t="s">
        <v>71</v>
      </c>
      <c r="C25" s="1" t="s">
        <v>75</v>
      </c>
      <c r="D25" s="1" t="s">
        <v>76</v>
      </c>
      <c r="E25" s="164">
        <v>3</v>
      </c>
      <c r="F25" s="14">
        <f>+O61-N61</f>
        <v>28681.279999999999</v>
      </c>
      <c r="G25" s="19">
        <f>P101</f>
        <v>26073.89</v>
      </c>
      <c r="H25" s="14"/>
      <c r="I25" s="1"/>
      <c r="J25" s="1"/>
      <c r="K25" s="3"/>
      <c r="L25" s="4"/>
      <c r="M25" s="4"/>
      <c r="N25" s="4"/>
      <c r="O25" s="4"/>
      <c r="P25" s="4"/>
      <c r="Q25" s="4"/>
      <c r="R25" s="54" t="s">
        <v>77</v>
      </c>
      <c r="S25" s="4"/>
      <c r="T25" s="60">
        <f>+P42+P47+P52+P57+P66+P62</f>
        <v>306744.55</v>
      </c>
      <c r="U25" s="61">
        <f>+P18-T25</f>
        <v>-3034.140000000014</v>
      </c>
      <c r="V25" s="52"/>
      <c r="W25" s="52"/>
      <c r="X25" s="4"/>
      <c r="Y25" s="4"/>
    </row>
    <row r="26" spans="1:25" x14ac:dyDescent="0.2">
      <c r="A26" s="163" t="s">
        <v>78</v>
      </c>
      <c r="B26" s="50" t="s">
        <v>60</v>
      </c>
      <c r="C26" s="1" t="s">
        <v>79</v>
      </c>
      <c r="D26" s="1" t="s">
        <v>80</v>
      </c>
      <c r="E26" s="164">
        <v>41</v>
      </c>
      <c r="F26" s="51">
        <f>+P46</f>
        <v>1325618.27</v>
      </c>
      <c r="G26" s="19">
        <f>+P87</f>
        <v>630793.69999999995</v>
      </c>
      <c r="H26" s="14"/>
      <c r="I26" s="1"/>
      <c r="J26" s="1"/>
      <c r="K26" s="3"/>
      <c r="L26" s="4"/>
      <c r="M26" s="4"/>
      <c r="N26" s="4"/>
      <c r="O26" s="4"/>
      <c r="P26" s="4"/>
      <c r="Q26" s="4"/>
      <c r="R26" s="54" t="s">
        <v>81</v>
      </c>
      <c r="S26" s="4"/>
      <c r="T26" s="55">
        <f>+P38+P43+P48+P53+P58</f>
        <v>-3967.45</v>
      </c>
      <c r="U26" s="61">
        <f>+Q18-T26</f>
        <v>-517.24000000000069</v>
      </c>
      <c r="V26" s="4"/>
      <c r="W26" s="4"/>
      <c r="X26" s="4"/>
      <c r="Y26" s="4"/>
    </row>
    <row r="27" spans="1:25" x14ac:dyDescent="0.2">
      <c r="A27" s="62"/>
      <c r="B27" s="63"/>
      <c r="C27" s="64"/>
      <c r="D27" s="63"/>
      <c r="E27" s="65">
        <f>SUM(E21:E26)</f>
        <v>805</v>
      </c>
      <c r="F27" s="66">
        <f>SUM(F21:F26)</f>
        <v>2402025.39</v>
      </c>
      <c r="G27" s="66">
        <f>SUM(G21:G26)</f>
        <v>1395859.84</v>
      </c>
      <c r="H27" s="66">
        <f>+F27-G27</f>
        <v>1006165.55</v>
      </c>
      <c r="I27" s="1"/>
      <c r="J27" s="1"/>
      <c r="K27" s="3"/>
      <c r="L27" s="4"/>
      <c r="M27" s="4"/>
      <c r="N27" s="4"/>
      <c r="O27" s="4"/>
      <c r="P27" s="4"/>
      <c r="Q27" s="4"/>
      <c r="R27" s="54"/>
      <c r="S27" s="4"/>
      <c r="V27" s="4"/>
      <c r="W27" s="4"/>
      <c r="X27" s="4"/>
      <c r="Y27" s="4"/>
    </row>
    <row r="28" spans="1:25" ht="12" thickBot="1" x14ac:dyDescent="0.25">
      <c r="A28" s="62"/>
      <c r="B28" s="63"/>
      <c r="C28" s="64"/>
      <c r="D28" s="63"/>
      <c r="E28" s="65"/>
      <c r="F28" s="66"/>
      <c r="G28" s="67"/>
      <c r="H28" s="66"/>
      <c r="I28" s="1"/>
      <c r="J28" s="67"/>
      <c r="K28" s="3"/>
      <c r="L28" s="4"/>
      <c r="M28" s="4"/>
      <c r="N28" s="4"/>
      <c r="O28" s="4"/>
      <c r="P28" s="4"/>
      <c r="Q28" s="4"/>
      <c r="R28" s="4"/>
      <c r="S28" s="4"/>
      <c r="T28" s="68">
        <f>SUM(T23:T27)</f>
        <v>3523195.3299999991</v>
      </c>
      <c r="U28" s="56">
        <f>+T28-R18</f>
        <v>6145.3399999989197</v>
      </c>
      <c r="V28" s="4"/>
      <c r="W28" s="4"/>
      <c r="X28" s="4"/>
      <c r="Y28" s="4"/>
    </row>
    <row r="29" spans="1:25" ht="12" thickTop="1" x14ac:dyDescent="0.2">
      <c r="A29" s="1"/>
      <c r="B29" s="69" t="s">
        <v>82</v>
      </c>
      <c r="C29" s="69"/>
      <c r="D29" s="69"/>
      <c r="E29" s="70">
        <f>+E15+E19+E27</f>
        <v>1709</v>
      </c>
      <c r="F29" s="71">
        <f>+F15+F19+F27</f>
        <v>3504353.73</v>
      </c>
      <c r="G29" s="72">
        <f>+G15+G19+G27</f>
        <v>1752643.9300000002</v>
      </c>
      <c r="H29" s="72">
        <f>+H15+H19+H27</f>
        <v>1751709.7999999998</v>
      </c>
      <c r="I29" s="73"/>
      <c r="J29" s="1"/>
      <c r="K29" s="3"/>
      <c r="L29" s="54" t="s">
        <v>83</v>
      </c>
      <c r="M29" s="58"/>
      <c r="N29" s="54"/>
      <c r="O29" s="54"/>
      <c r="P29" s="54"/>
      <c r="Q29" s="52"/>
      <c r="R29" s="4"/>
      <c r="S29" s="4"/>
      <c r="T29" s="56">
        <f>+T28-P70</f>
        <v>2593.9599999985658</v>
      </c>
      <c r="V29" s="4"/>
      <c r="W29" s="4"/>
      <c r="X29" s="4"/>
      <c r="Y29" s="4"/>
    </row>
    <row r="30" spans="1:25" x14ac:dyDescent="0.2">
      <c r="A30" s="62"/>
      <c r="B30" s="63"/>
      <c r="C30" s="64"/>
      <c r="D30" s="63"/>
      <c r="E30" s="65"/>
      <c r="F30" s="67"/>
      <c r="G30" s="67"/>
      <c r="H30" s="66"/>
      <c r="I30" s="20"/>
      <c r="J30" s="67"/>
      <c r="K30" s="74"/>
      <c r="L30" s="54" t="s">
        <v>84</v>
      </c>
      <c r="M30" s="58"/>
      <c r="N30" s="54"/>
      <c r="O30" s="54"/>
      <c r="P30" s="54"/>
      <c r="Q30" s="52"/>
      <c r="R30" s="52"/>
      <c r="S30" s="52"/>
      <c r="T30" s="75"/>
      <c r="U30" s="75"/>
      <c r="V30" s="4"/>
      <c r="W30" s="4"/>
      <c r="X30" s="4"/>
      <c r="Y30" s="4"/>
    </row>
    <row r="31" spans="1:25" x14ac:dyDescent="0.2">
      <c r="A31" s="163" t="s">
        <v>85</v>
      </c>
      <c r="B31" s="50" t="s">
        <v>86</v>
      </c>
      <c r="C31" s="1" t="s">
        <v>87</v>
      </c>
      <c r="D31" s="1" t="s">
        <v>88</v>
      </c>
      <c r="E31" s="10">
        <v>258</v>
      </c>
      <c r="F31" s="76">
        <v>330944.14</v>
      </c>
      <c r="G31" s="76">
        <v>204484.79</v>
      </c>
      <c r="H31" s="14"/>
      <c r="I31" s="20"/>
      <c r="J31" s="77"/>
      <c r="K31" s="74"/>
      <c r="L31" s="54"/>
      <c r="M31" s="52"/>
      <c r="N31" s="78"/>
      <c r="O31" s="79"/>
      <c r="P31" s="80"/>
      <c r="Q31" s="52"/>
      <c r="R31" s="75"/>
      <c r="S31" s="75"/>
      <c r="T31" s="75"/>
      <c r="U31" s="4"/>
      <c r="V31" s="75"/>
      <c r="W31" s="75"/>
      <c r="X31" s="75"/>
      <c r="Y31" s="75"/>
    </row>
    <row r="32" spans="1:25" x14ac:dyDescent="0.2">
      <c r="A32" s="1"/>
      <c r="B32" s="81"/>
      <c r="C32" s="82"/>
      <c r="D32" s="81"/>
      <c r="E32" s="83"/>
      <c r="F32" s="66">
        <f>SUM(F31:F31)</f>
        <v>330944.14</v>
      </c>
      <c r="G32" s="66">
        <f>SUM(G31:G31)</f>
        <v>204484.79</v>
      </c>
      <c r="H32" s="84">
        <f>+F32-G32</f>
        <v>126459.35</v>
      </c>
      <c r="I32" s="1"/>
      <c r="J32" s="81"/>
      <c r="K32" s="3"/>
      <c r="L32" s="54"/>
      <c r="M32" s="4"/>
      <c r="N32" s="4"/>
      <c r="O32" s="4"/>
      <c r="P32" s="52"/>
      <c r="Q32" s="52"/>
      <c r="R32" s="75"/>
      <c r="S32" s="75"/>
      <c r="T32" s="75"/>
      <c r="U32" s="75"/>
      <c r="V32" s="75"/>
      <c r="W32" s="75"/>
      <c r="X32" s="75"/>
      <c r="Y32" s="75"/>
    </row>
    <row r="33" spans="1:25" x14ac:dyDescent="0.2">
      <c r="A33" s="163"/>
      <c r="B33" s="1"/>
      <c r="C33" s="1"/>
      <c r="D33" s="1"/>
      <c r="E33" s="10"/>
      <c r="F33" s="76"/>
      <c r="G33" s="76"/>
      <c r="H33" s="14"/>
      <c r="I33" s="20"/>
      <c r="J33" s="1"/>
      <c r="K33" s="74"/>
      <c r="L33" s="85"/>
      <c r="M33" s="86"/>
      <c r="N33" s="87" t="s">
        <v>89</v>
      </c>
      <c r="O33" s="88" t="s">
        <v>90</v>
      </c>
      <c r="P33" s="88" t="s">
        <v>91</v>
      </c>
      <c r="Q33" s="89"/>
      <c r="R33" s="75"/>
      <c r="S33" s="75"/>
      <c r="T33" s="75"/>
      <c r="U33" s="4"/>
      <c r="V33" s="4"/>
      <c r="W33" s="4"/>
      <c r="X33" s="75"/>
      <c r="Y33" s="75"/>
    </row>
    <row r="34" spans="1:25" x14ac:dyDescent="0.2">
      <c r="A34" s="1"/>
      <c r="B34" s="90" t="s">
        <v>92</v>
      </c>
      <c r="C34" s="50"/>
      <c r="D34" s="50"/>
      <c r="E34" s="91"/>
      <c r="F34" s="40">
        <f>SUM(F32,F27)</f>
        <v>2732969.5300000003</v>
      </c>
      <c r="G34" s="40">
        <f>SUM(G32,G27)</f>
        <v>1600344.6300000001</v>
      </c>
      <c r="H34" s="40">
        <f>SUM(H32,H27,H57)</f>
        <v>1132624.9000000001</v>
      </c>
      <c r="I34" s="1"/>
      <c r="J34" s="1"/>
      <c r="K34" s="92"/>
      <c r="L34" s="85">
        <v>483</v>
      </c>
      <c r="M34" s="58" t="s">
        <v>93</v>
      </c>
      <c r="N34" s="32"/>
      <c r="O34" s="93"/>
      <c r="P34" s="75"/>
      <c r="Q34" s="75"/>
      <c r="R34" s="75"/>
      <c r="S34" s="75"/>
      <c r="T34" s="4"/>
      <c r="U34" s="94"/>
      <c r="V34" s="75"/>
      <c r="W34" s="75"/>
      <c r="X34" s="4"/>
      <c r="Y34" s="4"/>
    </row>
    <row r="35" spans="1:25" x14ac:dyDescent="0.2">
      <c r="A35" s="163"/>
      <c r="B35" s="1"/>
      <c r="C35" s="1"/>
      <c r="D35" s="1"/>
      <c r="E35" s="10"/>
      <c r="F35" s="76"/>
      <c r="G35" s="76"/>
      <c r="H35" s="40"/>
      <c r="I35" s="20"/>
      <c r="J35" s="1"/>
      <c r="K35" s="95"/>
      <c r="L35" s="54" t="s">
        <v>94</v>
      </c>
      <c r="M35" s="58" t="s">
        <v>95</v>
      </c>
      <c r="N35" s="32"/>
      <c r="O35" s="93"/>
      <c r="Q35" s="96">
        <f>SUM(P36:P43)</f>
        <v>1454190.21</v>
      </c>
      <c r="R35" s="97">
        <f>+R16-Q35</f>
        <v>-1257567.3599999999</v>
      </c>
      <c r="S35" s="4"/>
      <c r="T35" s="98">
        <f>+Q35-1091108.5</f>
        <v>363081.70999999996</v>
      </c>
      <c r="U35" s="4"/>
      <c r="V35" s="4"/>
      <c r="W35" s="4"/>
      <c r="X35" s="94"/>
      <c r="Y35" s="94"/>
    </row>
    <row r="36" spans="1:25" x14ac:dyDescent="0.2">
      <c r="A36" s="1"/>
      <c r="B36" s="1"/>
      <c r="C36" s="1"/>
      <c r="D36" s="1"/>
      <c r="E36" s="1"/>
      <c r="F36" s="1"/>
      <c r="G36" s="1"/>
      <c r="H36" s="14"/>
      <c r="I36" s="1"/>
      <c r="J36" s="1"/>
      <c r="K36" s="3"/>
      <c r="L36" s="52" t="s">
        <v>96</v>
      </c>
      <c r="M36" s="99" t="s">
        <v>97</v>
      </c>
      <c r="N36" s="100">
        <v>24197.279999999999</v>
      </c>
      <c r="O36" s="100">
        <v>696143.52</v>
      </c>
      <c r="P36" s="55">
        <f>+O36-N36</f>
        <v>671946.23999999999</v>
      </c>
      <c r="Q36" s="101"/>
      <c r="R36" s="101"/>
      <c r="S36" s="75"/>
      <c r="T36" s="4"/>
      <c r="U36" s="4"/>
      <c r="V36" s="94"/>
      <c r="W36" s="94"/>
      <c r="X36" s="4"/>
      <c r="Y36" s="4"/>
    </row>
    <row r="37" spans="1:25" x14ac:dyDescent="0.2">
      <c r="A37" s="1"/>
      <c r="B37" s="2" t="s">
        <v>98</v>
      </c>
      <c r="C37" s="2"/>
      <c r="D37" s="2"/>
      <c r="E37" s="39"/>
      <c r="F37" s="40">
        <f>+F29+F32</f>
        <v>3835297.87</v>
      </c>
      <c r="G37" s="102">
        <f>+G29+G32</f>
        <v>1957128.7200000002</v>
      </c>
      <c r="H37" s="40">
        <f>+H29+H32</f>
        <v>1878169.15</v>
      </c>
      <c r="I37" s="1"/>
      <c r="J37" s="2"/>
      <c r="K37" s="3"/>
      <c r="L37" s="52" t="s">
        <v>99</v>
      </c>
      <c r="M37" s="99" t="s">
        <v>100</v>
      </c>
      <c r="N37" s="100">
        <v>27085.72</v>
      </c>
      <c r="O37" s="100">
        <v>724231.53</v>
      </c>
      <c r="P37" s="103">
        <f>+O37-N37</f>
        <v>697145.81</v>
      </c>
      <c r="S37" s="4"/>
      <c r="T37" s="4"/>
      <c r="U37" s="94"/>
      <c r="V37" s="4"/>
      <c r="W37" s="4"/>
      <c r="X37" s="4"/>
      <c r="Y37" s="4"/>
    </row>
    <row r="38" spans="1:25" x14ac:dyDescent="0.2">
      <c r="A38" s="163"/>
      <c r="B38" s="1"/>
      <c r="C38" s="1"/>
      <c r="D38" s="1"/>
      <c r="E38" s="10"/>
      <c r="F38" s="76"/>
      <c r="G38" s="76"/>
      <c r="H38" s="14"/>
      <c r="I38" s="20"/>
      <c r="J38" s="1"/>
      <c r="K38" s="95"/>
      <c r="L38" s="52" t="s">
        <v>101</v>
      </c>
      <c r="M38" s="99" t="s">
        <v>102</v>
      </c>
      <c r="N38" s="100">
        <v>96</v>
      </c>
      <c r="O38" s="100">
        <v>2689.96</v>
      </c>
      <c r="P38" s="55">
        <f>+O38-N38</f>
        <v>2593.96</v>
      </c>
      <c r="R38" s="160"/>
      <c r="S38" s="4"/>
      <c r="T38" s="94"/>
      <c r="U38" s="4"/>
      <c r="V38" s="4"/>
      <c r="W38" s="4"/>
      <c r="X38" s="94"/>
      <c r="Y38" s="94"/>
    </row>
    <row r="39" spans="1:25" x14ac:dyDescent="0.2">
      <c r="A39" s="1"/>
      <c r="B39" s="1" t="s">
        <v>103</v>
      </c>
      <c r="C39" s="1"/>
      <c r="D39" s="1"/>
      <c r="E39" s="1"/>
      <c r="F39" s="1"/>
      <c r="G39" s="1"/>
      <c r="H39" s="14"/>
      <c r="I39" s="1"/>
      <c r="J39" s="1"/>
      <c r="K39" s="3"/>
      <c r="L39" s="54" t="s">
        <v>104</v>
      </c>
      <c r="M39" s="58" t="s">
        <v>105</v>
      </c>
      <c r="N39" s="104"/>
      <c r="O39" s="104"/>
      <c r="Q39" s="105"/>
      <c r="R39" s="105"/>
      <c r="S39" s="94"/>
      <c r="T39" s="4"/>
      <c r="U39" s="4"/>
      <c r="V39" s="94"/>
      <c r="W39" s="106"/>
      <c r="X39" s="5"/>
      <c r="Y39" s="5"/>
    </row>
    <row r="40" spans="1:25" x14ac:dyDescent="0.2">
      <c r="A40" s="1"/>
      <c r="B40" s="1"/>
      <c r="C40" s="1"/>
      <c r="D40" s="1" t="s">
        <v>106</v>
      </c>
      <c r="E40" s="1"/>
      <c r="F40" s="107">
        <v>330944.14</v>
      </c>
      <c r="G40" s="107">
        <v>204484.79</v>
      </c>
      <c r="H40" s="14"/>
      <c r="I40" s="1"/>
      <c r="J40" s="1"/>
      <c r="K40" s="3"/>
      <c r="L40" s="52" t="s">
        <v>107</v>
      </c>
      <c r="M40" s="99" t="s">
        <v>14</v>
      </c>
      <c r="N40" s="100">
        <v>600</v>
      </c>
      <c r="O40" s="100">
        <v>12176</v>
      </c>
      <c r="P40" s="55">
        <f>+O40-N40</f>
        <v>11576</v>
      </c>
      <c r="S40" s="4"/>
      <c r="T40" s="4"/>
      <c r="U40" s="4"/>
      <c r="V40" s="4"/>
      <c r="W40" s="5"/>
      <c r="X40" s="5"/>
      <c r="Y40" s="5"/>
    </row>
    <row r="41" spans="1:25" x14ac:dyDescent="0.2">
      <c r="A41" s="1"/>
      <c r="B41" s="1"/>
      <c r="C41" s="1"/>
      <c r="D41" s="1" t="s">
        <v>108</v>
      </c>
      <c r="E41" s="1"/>
      <c r="F41" s="107">
        <v>3519702.32</v>
      </c>
      <c r="G41" s="107">
        <v>1700168.44</v>
      </c>
      <c r="H41" s="66"/>
      <c r="I41" s="1"/>
      <c r="J41" s="77"/>
      <c r="K41" s="3"/>
      <c r="L41" s="52" t="s">
        <v>109</v>
      </c>
      <c r="M41" s="99" t="s">
        <v>110</v>
      </c>
      <c r="N41" s="100"/>
      <c r="O41" s="100">
        <v>36895.9</v>
      </c>
      <c r="P41" s="103">
        <f>+O41-N41</f>
        <v>36895.9</v>
      </c>
      <c r="S41" s="4"/>
      <c r="T41" s="4"/>
      <c r="U41" s="4"/>
      <c r="V41" s="4"/>
      <c r="W41" s="4"/>
      <c r="X41" s="4"/>
      <c r="Y41" s="4"/>
    </row>
    <row r="42" spans="1:25" x14ac:dyDescent="0.2">
      <c r="A42" s="1"/>
      <c r="B42" s="1"/>
      <c r="C42" s="1"/>
      <c r="D42" s="1"/>
      <c r="E42" s="1"/>
      <c r="F42" s="1"/>
      <c r="G42" s="108"/>
      <c r="H42" s="14"/>
      <c r="I42" s="1"/>
      <c r="J42" s="1"/>
      <c r="K42" s="3"/>
      <c r="L42" s="52" t="s">
        <v>111</v>
      </c>
      <c r="M42" s="99" t="s">
        <v>112</v>
      </c>
      <c r="N42" s="100">
        <v>2500</v>
      </c>
      <c r="O42" s="100">
        <v>37018.25</v>
      </c>
      <c r="P42" s="60">
        <f>+O42-N42</f>
        <v>34518.25</v>
      </c>
      <c r="Q42" s="105"/>
      <c r="R42" s="105"/>
      <c r="S42" s="94"/>
      <c r="T42" s="25"/>
      <c r="U42" s="4"/>
      <c r="V42" s="5"/>
      <c r="W42" s="5"/>
      <c r="X42" s="5"/>
      <c r="Y42" s="4"/>
    </row>
    <row r="43" spans="1:25" x14ac:dyDescent="0.2">
      <c r="A43" s="163"/>
      <c r="B43" s="1"/>
      <c r="C43" s="1"/>
      <c r="D43" s="1" t="s">
        <v>113</v>
      </c>
      <c r="E43" s="10"/>
      <c r="F43" s="14">
        <f>SUM(F40:F42)</f>
        <v>3850646.46</v>
      </c>
      <c r="G43" s="109">
        <f>+SUM(G40:G41)</f>
        <v>1904653.23</v>
      </c>
      <c r="H43" s="14">
        <f>+F43-G43</f>
        <v>1945993.23</v>
      </c>
      <c r="I43" s="20"/>
      <c r="J43" s="1"/>
      <c r="K43" s="110"/>
      <c r="L43" s="52" t="s">
        <v>114</v>
      </c>
      <c r="M43" s="99" t="s">
        <v>115</v>
      </c>
      <c r="N43" s="100"/>
      <c r="O43" s="100">
        <v>-485.95</v>
      </c>
      <c r="P43" s="55">
        <f>+O43-N43</f>
        <v>-485.95</v>
      </c>
      <c r="Q43" s="105"/>
      <c r="R43" s="105"/>
      <c r="S43" s="4"/>
      <c r="T43" s="4"/>
      <c r="U43" s="4"/>
      <c r="V43" s="5"/>
      <c r="W43" s="26"/>
      <c r="X43" s="26"/>
      <c r="Y43" s="25"/>
    </row>
    <row r="44" spans="1:25" x14ac:dyDescent="0.2">
      <c r="A44" s="1"/>
      <c r="B44" s="1"/>
      <c r="C44" s="1"/>
      <c r="D44" s="1"/>
      <c r="E44" s="1"/>
      <c r="F44" s="1"/>
      <c r="G44" s="1"/>
      <c r="H44" s="14"/>
      <c r="I44" s="1"/>
      <c r="J44" s="1"/>
      <c r="K44" s="3"/>
      <c r="L44" s="54" t="s">
        <v>116</v>
      </c>
      <c r="M44" s="58" t="s">
        <v>117</v>
      </c>
      <c r="N44" s="111"/>
      <c r="O44" s="111"/>
      <c r="Q44" s="96">
        <f>SUM(P45:P48)</f>
        <v>1598430.5999999999</v>
      </c>
      <c r="R44" s="56">
        <f>+R11-Q44</f>
        <v>11416.690000000177</v>
      </c>
      <c r="S44" s="4"/>
      <c r="T44" s="4"/>
      <c r="U44" s="25"/>
      <c r="V44" s="26"/>
      <c r="W44" s="5"/>
      <c r="X44" s="5"/>
      <c r="Y44" s="4"/>
    </row>
    <row r="45" spans="1:25" x14ac:dyDescent="0.2">
      <c r="A45" s="1"/>
      <c r="B45" s="1"/>
      <c r="C45" s="1"/>
      <c r="D45" s="1" t="s">
        <v>118</v>
      </c>
      <c r="E45" s="1"/>
      <c r="F45" s="112">
        <f>+F43-F37</f>
        <v>15348.589999999851</v>
      </c>
      <c r="G45" s="112">
        <f>+G43-G37</f>
        <v>-52475.490000000224</v>
      </c>
      <c r="H45" s="14"/>
      <c r="I45" s="1"/>
      <c r="J45" s="1"/>
      <c r="K45" s="3"/>
      <c r="L45" s="52" t="s">
        <v>119</v>
      </c>
      <c r="M45" s="99" t="s">
        <v>120</v>
      </c>
      <c r="N45" s="100">
        <v>1954.4</v>
      </c>
      <c r="O45" s="100">
        <v>14789.04</v>
      </c>
      <c r="P45" s="55">
        <f>+O45-N45</f>
        <v>12834.640000000001</v>
      </c>
      <c r="S45" s="4"/>
      <c r="T45" s="4"/>
      <c r="U45" s="4"/>
      <c r="V45" s="5"/>
      <c r="W45" s="5"/>
      <c r="X45" s="5"/>
      <c r="Y45" s="4"/>
    </row>
    <row r="46" spans="1:25" x14ac:dyDescent="0.2">
      <c r="A46" s="1"/>
      <c r="B46" s="1"/>
      <c r="C46" s="1"/>
      <c r="D46" s="1"/>
      <c r="E46" s="1"/>
      <c r="F46" s="76" t="s">
        <v>121</v>
      </c>
      <c r="G46" s="113">
        <f>+F45+G45</f>
        <v>-37126.900000000373</v>
      </c>
      <c r="H46" s="14"/>
      <c r="I46" s="1"/>
      <c r="J46" s="1"/>
      <c r="K46" s="3"/>
      <c r="L46" s="52" t="s">
        <v>122</v>
      </c>
      <c r="M46" s="99" t="s">
        <v>123</v>
      </c>
      <c r="N46" s="100">
        <v>232295.3</v>
      </c>
      <c r="O46" s="100">
        <v>1557913.57</v>
      </c>
      <c r="P46" s="103">
        <f>+O46-N46</f>
        <v>1325618.27</v>
      </c>
      <c r="S46" s="4"/>
      <c r="T46" s="4"/>
      <c r="U46" s="4"/>
      <c r="V46" s="4"/>
      <c r="W46" s="5"/>
      <c r="X46" s="5"/>
      <c r="Y46" s="4"/>
    </row>
    <row r="47" spans="1:25" x14ac:dyDescent="0.2">
      <c r="A47" s="1"/>
      <c r="B47" s="1"/>
      <c r="C47" s="1"/>
      <c r="D47" s="1"/>
      <c r="E47" s="1"/>
      <c r="F47" s="1"/>
      <c r="G47" s="1"/>
      <c r="H47" s="14"/>
      <c r="I47" s="1"/>
      <c r="J47" s="1"/>
      <c r="K47" s="3"/>
      <c r="L47" s="52" t="s">
        <v>124</v>
      </c>
      <c r="M47" s="99" t="s">
        <v>125</v>
      </c>
      <c r="N47" s="100">
        <v>53409.06</v>
      </c>
      <c r="O47" s="100">
        <v>318948.90999999997</v>
      </c>
      <c r="P47" s="60">
        <f>+O47-N47</f>
        <v>265539.84999999998</v>
      </c>
      <c r="S47" s="25"/>
      <c r="T47" s="4"/>
      <c r="U47" s="4"/>
      <c r="V47" s="4"/>
      <c r="W47" s="5"/>
      <c r="X47" s="5"/>
      <c r="Y47" s="4"/>
    </row>
    <row r="48" spans="1:25" x14ac:dyDescent="0.2">
      <c r="A48" s="1"/>
      <c r="B48" s="1"/>
      <c r="C48" s="1"/>
      <c r="D48" s="1"/>
      <c r="E48" s="1"/>
      <c r="F48" s="1"/>
      <c r="G48" s="1"/>
      <c r="H48" s="14"/>
      <c r="I48" s="1"/>
      <c r="J48" s="1"/>
      <c r="K48" s="92"/>
      <c r="L48" s="4" t="s">
        <v>126</v>
      </c>
      <c r="M48" s="4" t="s">
        <v>127</v>
      </c>
      <c r="N48" s="100">
        <v>-789.72</v>
      </c>
      <c r="O48" s="100">
        <v>-6351.88</v>
      </c>
      <c r="P48" s="61">
        <f>+O48-N48</f>
        <v>-5562.16</v>
      </c>
      <c r="S48" s="4"/>
      <c r="T48" s="4"/>
      <c r="U48" s="4"/>
      <c r="V48" s="4"/>
      <c r="W48" s="5"/>
      <c r="X48" s="5"/>
      <c r="Y48" s="4"/>
    </row>
    <row r="49" spans="1:24" x14ac:dyDescent="0.2">
      <c r="A49" s="1"/>
      <c r="B49" s="1"/>
      <c r="C49" s="1"/>
      <c r="D49" s="1"/>
      <c r="E49" s="10" t="s">
        <v>128</v>
      </c>
      <c r="F49" s="117">
        <f>+N112</f>
        <v>1737047.74</v>
      </c>
      <c r="G49" s="117">
        <f>+O112</f>
        <v>1754499.43</v>
      </c>
      <c r="H49" s="14"/>
      <c r="I49" s="1"/>
      <c r="J49" s="1"/>
      <c r="K49" s="3"/>
      <c r="L49" s="54" t="s">
        <v>129</v>
      </c>
      <c r="M49" s="58" t="s">
        <v>130</v>
      </c>
      <c r="N49" s="104"/>
      <c r="O49" s="104"/>
      <c r="Q49" s="115">
        <f>SUM(P50:P53)</f>
        <v>279916.76</v>
      </c>
      <c r="R49" s="116">
        <f>+R10-Q49</f>
        <v>0</v>
      </c>
      <c r="S49" s="4"/>
      <c r="T49" s="4"/>
      <c r="U49" s="4"/>
      <c r="V49" s="4"/>
      <c r="W49" s="5"/>
      <c r="X49" s="5"/>
    </row>
    <row r="50" spans="1:24" x14ac:dyDescent="0.2">
      <c r="A50" s="1"/>
      <c r="B50" s="1"/>
      <c r="C50" s="1"/>
      <c r="D50" s="1"/>
      <c r="E50" s="10" t="s">
        <v>131</v>
      </c>
      <c r="F50" s="117">
        <f>+N113</f>
        <v>200084.59</v>
      </c>
      <c r="G50" s="117">
        <f>+O113</f>
        <v>238208.39</v>
      </c>
      <c r="H50" s="14"/>
      <c r="I50" s="1"/>
      <c r="J50" s="1"/>
      <c r="K50" s="3"/>
      <c r="L50" s="52" t="s">
        <v>132</v>
      </c>
      <c r="M50" s="99" t="s">
        <v>133</v>
      </c>
      <c r="N50" s="100"/>
      <c r="O50" s="100">
        <v>35178</v>
      </c>
      <c r="P50" s="55">
        <f>+O50-N50</f>
        <v>35178</v>
      </c>
      <c r="S50" s="4"/>
      <c r="T50" s="4"/>
      <c r="U50" s="4"/>
      <c r="V50" s="4"/>
      <c r="W50" s="5"/>
      <c r="X50" s="5"/>
    </row>
    <row r="51" spans="1:24" x14ac:dyDescent="0.2">
      <c r="A51" s="1"/>
      <c r="B51" s="1"/>
      <c r="C51" s="1"/>
      <c r="D51" s="1"/>
      <c r="E51" s="1"/>
      <c r="F51" s="117"/>
      <c r="G51" s="117"/>
      <c r="H51" s="14"/>
      <c r="I51" s="1"/>
      <c r="J51" s="1"/>
      <c r="K51" s="3"/>
      <c r="L51" s="52" t="s">
        <v>134</v>
      </c>
      <c r="M51" s="99" t="s">
        <v>68</v>
      </c>
      <c r="N51" s="100"/>
      <c r="O51" s="100">
        <v>245255.06</v>
      </c>
      <c r="P51" s="103">
        <f>+O51-N51</f>
        <v>245255.06</v>
      </c>
      <c r="S51" s="4"/>
      <c r="T51" s="4"/>
      <c r="U51" s="4"/>
      <c r="V51" s="4"/>
      <c r="W51" s="4"/>
      <c r="X51" s="5"/>
    </row>
    <row r="52" spans="1:24" x14ac:dyDescent="0.2">
      <c r="A52" s="1"/>
      <c r="B52" s="1"/>
      <c r="C52" s="1"/>
      <c r="D52" s="1"/>
      <c r="E52" s="1"/>
      <c r="F52" s="14">
        <f>SUM(F49:F51)</f>
        <v>1937132.33</v>
      </c>
      <c r="G52" s="14">
        <f>SUM(G49:G51)</f>
        <v>1992707.8199999998</v>
      </c>
      <c r="H52" s="14"/>
      <c r="I52" s="1"/>
      <c r="J52" s="1"/>
      <c r="K52" s="3"/>
      <c r="L52" s="52" t="s">
        <v>135</v>
      </c>
      <c r="M52" s="99" t="s">
        <v>136</v>
      </c>
      <c r="N52" s="100"/>
      <c r="O52" s="100"/>
      <c r="P52" s="60">
        <f>+O52-N52</f>
        <v>0</v>
      </c>
      <c r="S52" s="4"/>
      <c r="T52" s="4"/>
      <c r="U52" s="4"/>
      <c r="V52" s="4"/>
      <c r="W52" s="5"/>
      <c r="X52" s="5"/>
    </row>
    <row r="53" spans="1:24" x14ac:dyDescent="0.2">
      <c r="A53" s="1"/>
      <c r="B53" s="1"/>
      <c r="C53" s="1"/>
      <c r="D53" s="1"/>
      <c r="E53" s="1"/>
      <c r="F53" s="14"/>
      <c r="G53" s="14"/>
      <c r="H53" s="14"/>
      <c r="I53" s="1"/>
      <c r="J53" s="1"/>
      <c r="K53" s="3"/>
      <c r="L53" s="52" t="s">
        <v>137</v>
      </c>
      <c r="M53" s="99" t="s">
        <v>138</v>
      </c>
      <c r="N53" s="100"/>
      <c r="O53" s="100">
        <v>-516.29999999999995</v>
      </c>
      <c r="P53" s="55">
        <f>+O53-N53</f>
        <v>-516.29999999999995</v>
      </c>
      <c r="S53" s="4"/>
      <c r="T53" s="4"/>
      <c r="U53" s="4"/>
      <c r="V53" s="4"/>
      <c r="W53" s="4"/>
      <c r="X53" s="5"/>
    </row>
    <row r="54" spans="1:24" x14ac:dyDescent="0.2">
      <c r="A54" s="1"/>
      <c r="B54" s="1"/>
      <c r="C54" s="1"/>
      <c r="D54" s="1"/>
      <c r="E54" s="1"/>
      <c r="F54" s="40">
        <f>+F52-G52</f>
        <v>-55575.489999999758</v>
      </c>
      <c r="G54" s="14"/>
      <c r="H54" s="14"/>
      <c r="I54" s="1"/>
      <c r="J54" s="1"/>
      <c r="K54" s="3"/>
      <c r="L54" s="54" t="s">
        <v>139</v>
      </c>
      <c r="M54" s="58" t="s">
        <v>140</v>
      </c>
      <c r="N54" s="104"/>
      <c r="O54" s="104"/>
      <c r="Q54" s="115">
        <f>SUM(P55:P58)</f>
        <v>105197.52</v>
      </c>
      <c r="R54" s="56">
        <f>+R12-Q54</f>
        <v>0</v>
      </c>
      <c r="S54" s="4"/>
      <c r="T54" s="4"/>
      <c r="U54" s="4"/>
      <c r="V54" s="4"/>
      <c r="W54" s="5"/>
      <c r="X54" s="5"/>
    </row>
    <row r="55" spans="1:24" x14ac:dyDescent="0.2">
      <c r="A55" s="1"/>
      <c r="B55" s="1"/>
      <c r="C55" s="1"/>
      <c r="D55" s="1"/>
      <c r="E55" s="1"/>
      <c r="F55" s="14">
        <f>+G45-F54</f>
        <v>3099.9999999995343</v>
      </c>
      <c r="G55" s="14"/>
      <c r="H55" s="14"/>
      <c r="I55" s="1"/>
      <c r="J55" s="1"/>
      <c r="K55" s="3"/>
      <c r="L55" s="52" t="s">
        <v>141</v>
      </c>
      <c r="M55" s="99" t="s">
        <v>34</v>
      </c>
      <c r="N55" s="100">
        <v>630</v>
      </c>
      <c r="O55" s="100">
        <v>34119</v>
      </c>
      <c r="P55" s="55">
        <f>+O55-N55</f>
        <v>33489</v>
      </c>
      <c r="S55" s="4"/>
      <c r="T55" s="4"/>
      <c r="U55" s="4"/>
      <c r="V55" s="4"/>
      <c r="W55" s="5"/>
      <c r="X55" s="5"/>
    </row>
    <row r="56" spans="1:24" x14ac:dyDescent="0.2">
      <c r="A56" s="4"/>
      <c r="B56" s="4"/>
      <c r="C56" s="4"/>
      <c r="D56" s="4"/>
      <c r="E56" s="4"/>
      <c r="F56" s="4"/>
      <c r="G56" s="118"/>
      <c r="H56" s="34"/>
      <c r="I56" s="4"/>
      <c r="J56" s="4"/>
      <c r="K56" s="3"/>
      <c r="L56" s="52" t="s">
        <v>142</v>
      </c>
      <c r="M56" s="99" t="s">
        <v>73</v>
      </c>
      <c r="N56" s="100">
        <v>4332.45</v>
      </c>
      <c r="O56" s="100">
        <v>72761.52</v>
      </c>
      <c r="P56" s="103">
        <f>+O56-N56</f>
        <v>68429.070000000007</v>
      </c>
      <c r="S56" s="4"/>
      <c r="T56" s="4"/>
      <c r="U56" s="4"/>
      <c r="V56" s="4"/>
      <c r="W56" s="5"/>
      <c r="X56" s="5"/>
    </row>
    <row r="57" spans="1:24" x14ac:dyDescent="0.2">
      <c r="A57" s="119" t="s">
        <v>85</v>
      </c>
      <c r="B57" s="120" t="s">
        <v>86</v>
      </c>
      <c r="C57" s="121">
        <v>403</v>
      </c>
      <c r="D57" s="4" t="s">
        <v>143</v>
      </c>
      <c r="E57" s="122"/>
      <c r="F57" s="123"/>
      <c r="G57" s="123"/>
      <c r="H57" s="124"/>
      <c r="I57" s="4"/>
      <c r="J57" s="94"/>
      <c r="K57" s="3"/>
      <c r="L57" s="52" t="s">
        <v>144</v>
      </c>
      <c r="M57" s="99" t="s">
        <v>47</v>
      </c>
      <c r="N57" s="100">
        <v>301</v>
      </c>
      <c r="O57" s="100">
        <v>3577.45</v>
      </c>
      <c r="P57" s="60">
        <f>+O57-N57</f>
        <v>3276.45</v>
      </c>
      <c r="S57" s="4"/>
      <c r="T57" s="4"/>
      <c r="U57" s="4"/>
      <c r="V57" s="4"/>
      <c r="W57" s="5"/>
      <c r="X57" s="5"/>
    </row>
    <row r="58" spans="1:24" x14ac:dyDescent="0.2">
      <c r="A58" s="4"/>
      <c r="B58" s="4"/>
      <c r="C58" s="4"/>
      <c r="D58" s="4"/>
      <c r="E58" s="4"/>
      <c r="F58" s="4"/>
      <c r="G58" s="4"/>
      <c r="H58" s="34"/>
      <c r="I58" s="4"/>
      <c r="J58" s="4"/>
      <c r="K58" s="3"/>
      <c r="L58" s="52" t="s">
        <v>145</v>
      </c>
      <c r="M58" s="99" t="s">
        <v>146</v>
      </c>
      <c r="N58" s="111"/>
      <c r="O58" s="111">
        <v>3</v>
      </c>
      <c r="P58" s="61">
        <f>+O58</f>
        <v>3</v>
      </c>
      <c r="S58" s="4"/>
      <c r="T58" s="4"/>
      <c r="U58" s="4"/>
      <c r="V58" s="4"/>
      <c r="W58" s="5"/>
      <c r="X58" s="5"/>
    </row>
    <row r="59" spans="1:24" x14ac:dyDescent="0.2">
      <c r="A59" s="4"/>
      <c r="B59" s="4"/>
      <c r="C59" s="4"/>
      <c r="D59" s="4"/>
      <c r="E59" s="4"/>
      <c r="F59" s="4"/>
      <c r="G59" s="4"/>
      <c r="H59" s="34"/>
      <c r="I59" s="4"/>
      <c r="J59" s="4"/>
      <c r="K59" s="3"/>
      <c r="L59" s="54" t="s">
        <v>147</v>
      </c>
      <c r="M59" s="58" t="s">
        <v>148</v>
      </c>
      <c r="N59" s="104"/>
      <c r="O59" s="104"/>
      <c r="Q59" s="115">
        <f>SUM(P60)</f>
        <v>50775</v>
      </c>
      <c r="S59" s="4"/>
      <c r="T59" s="4"/>
      <c r="U59" s="4"/>
      <c r="V59" s="4"/>
      <c r="W59" s="5"/>
      <c r="X59" s="5"/>
    </row>
    <row r="60" spans="1:24" x14ac:dyDescent="0.2">
      <c r="A60" s="4"/>
      <c r="B60" s="4"/>
      <c r="C60" s="4"/>
      <c r="D60" s="4"/>
      <c r="E60" s="4"/>
      <c r="F60" s="4"/>
      <c r="G60" s="4"/>
      <c r="H60" s="34"/>
      <c r="I60" s="4"/>
      <c r="J60" s="4"/>
      <c r="K60" s="3"/>
      <c r="L60" s="52" t="s">
        <v>149</v>
      </c>
      <c r="M60" s="99" t="s">
        <v>39</v>
      </c>
      <c r="N60" s="111">
        <v>14325</v>
      </c>
      <c r="O60" s="100">
        <v>65100</v>
      </c>
      <c r="P60" s="55">
        <f>+O60-N60</f>
        <v>50775</v>
      </c>
      <c r="S60" s="4"/>
      <c r="T60" s="4"/>
      <c r="U60" s="4"/>
      <c r="V60" s="4"/>
      <c r="W60" s="4"/>
      <c r="X60" s="5"/>
    </row>
    <row r="61" spans="1:24" x14ac:dyDescent="0.2">
      <c r="A61" s="4"/>
      <c r="B61" s="4"/>
      <c r="C61" s="4"/>
      <c r="D61" s="4"/>
      <c r="E61" s="4"/>
      <c r="F61" s="4"/>
      <c r="G61" s="4"/>
      <c r="H61" s="34"/>
      <c r="I61" s="4"/>
      <c r="J61" s="4"/>
      <c r="K61" s="3"/>
      <c r="L61" s="52" t="s">
        <v>150</v>
      </c>
      <c r="M61" s="99" t="s">
        <v>76</v>
      </c>
      <c r="N61" s="104"/>
      <c r="O61" s="104">
        <v>28681.279999999999</v>
      </c>
      <c r="P61" s="103">
        <f>+O61-N61</f>
        <v>28681.279999999999</v>
      </c>
      <c r="S61" s="4"/>
      <c r="T61" s="4"/>
      <c r="U61" s="4"/>
      <c r="V61" s="4"/>
      <c r="W61" s="5"/>
      <c r="X61" s="5"/>
    </row>
    <row r="62" spans="1:24" x14ac:dyDescent="0.2">
      <c r="A62" s="4"/>
      <c r="B62" s="4"/>
      <c r="C62" s="4"/>
      <c r="D62" s="4"/>
      <c r="E62" s="4"/>
      <c r="F62" s="4"/>
      <c r="G62" s="4"/>
      <c r="H62" s="34"/>
      <c r="I62" s="4"/>
      <c r="J62" s="4"/>
      <c r="K62" s="3"/>
      <c r="L62" s="52" t="s">
        <v>199</v>
      </c>
      <c r="M62" s="99" t="s">
        <v>200</v>
      </c>
      <c r="N62" s="104"/>
      <c r="O62" s="104">
        <v>3410</v>
      </c>
      <c r="P62" s="60">
        <f>+O62-N62</f>
        <v>3410</v>
      </c>
      <c r="Q62" s="125"/>
      <c r="S62" s="4"/>
      <c r="T62" s="4"/>
      <c r="U62" s="4"/>
      <c r="V62" s="4"/>
      <c r="W62" s="5"/>
      <c r="X62" s="5"/>
    </row>
    <row r="63" spans="1:24" x14ac:dyDescent="0.2">
      <c r="A63" s="4"/>
      <c r="B63" s="4"/>
      <c r="C63" s="4"/>
      <c r="D63" s="4"/>
      <c r="E63" s="4"/>
      <c r="F63" s="4"/>
      <c r="G63" s="4"/>
      <c r="H63" s="34"/>
      <c r="I63" s="4"/>
      <c r="J63" s="4"/>
      <c r="K63" s="3"/>
      <c r="L63" s="54" t="s">
        <v>151</v>
      </c>
      <c r="M63" s="58" t="s">
        <v>152</v>
      </c>
      <c r="N63" s="32"/>
      <c r="O63" s="32"/>
      <c r="P63" s="61"/>
      <c r="Q63" s="115">
        <f>SUM(P64:P66)</f>
        <v>0</v>
      </c>
      <c r="S63" s="4"/>
      <c r="T63" s="4"/>
      <c r="U63" s="4"/>
      <c r="V63" s="4"/>
      <c r="W63" s="5"/>
      <c r="X63" s="5"/>
    </row>
    <row r="64" spans="1:24" x14ac:dyDescent="0.2">
      <c r="A64" s="4"/>
      <c r="B64" s="4"/>
      <c r="C64" s="4"/>
      <c r="D64" s="4"/>
      <c r="E64" s="4"/>
      <c r="F64" s="4"/>
      <c r="G64" s="4"/>
      <c r="H64" s="34"/>
      <c r="I64" s="4"/>
      <c r="J64" s="4"/>
      <c r="K64" s="3"/>
      <c r="L64" s="52" t="s">
        <v>153</v>
      </c>
      <c r="M64" s="99" t="s">
        <v>154</v>
      </c>
      <c r="N64" s="32"/>
      <c r="O64" s="5"/>
      <c r="P64" s="55">
        <f>+O64-N64</f>
        <v>0</v>
      </c>
      <c r="Q64" s="125"/>
      <c r="S64" s="4"/>
      <c r="T64" s="4"/>
      <c r="U64" s="4"/>
      <c r="V64" s="4"/>
      <c r="W64" s="5"/>
      <c r="X64" s="5"/>
    </row>
    <row r="65" spans="2:24" x14ac:dyDescent="0.2">
      <c r="B65" s="4"/>
      <c r="C65" s="4"/>
      <c r="D65" s="4"/>
      <c r="E65" s="4"/>
      <c r="F65" s="4"/>
      <c r="G65" s="4"/>
      <c r="H65" s="34"/>
      <c r="I65" s="4"/>
      <c r="J65" s="4"/>
      <c r="K65" s="3"/>
      <c r="L65" s="52" t="s">
        <v>155</v>
      </c>
      <c r="M65" s="4" t="s">
        <v>156</v>
      </c>
      <c r="N65" s="32"/>
      <c r="O65" s="126"/>
      <c r="P65" s="127">
        <f>+O65-N65</f>
        <v>0</v>
      </c>
      <c r="Q65" s="125"/>
      <c r="S65" s="4"/>
      <c r="T65" s="4"/>
      <c r="U65" s="4"/>
      <c r="V65" s="4"/>
      <c r="W65" s="5"/>
      <c r="X65" s="5"/>
    </row>
    <row r="66" spans="2:24" x14ac:dyDescent="0.2">
      <c r="B66" s="4"/>
      <c r="C66" s="4"/>
      <c r="D66" s="4"/>
      <c r="E66" s="4"/>
      <c r="F66" s="4"/>
      <c r="G66" s="4"/>
      <c r="H66" s="34"/>
      <c r="I66" s="4"/>
      <c r="J66" s="4"/>
      <c r="K66" s="3"/>
      <c r="L66" s="52" t="s">
        <v>157</v>
      </c>
      <c r="M66" s="4" t="s">
        <v>158</v>
      </c>
      <c r="N66" s="32"/>
      <c r="O66" s="126"/>
      <c r="P66" s="128">
        <f>+O66-N66</f>
        <v>0</v>
      </c>
      <c r="Q66" s="125"/>
      <c r="S66" s="4"/>
      <c r="T66" s="4"/>
      <c r="U66" s="4"/>
      <c r="V66" s="4"/>
      <c r="W66" s="5"/>
      <c r="X66" s="5"/>
    </row>
    <row r="67" spans="2:24" x14ac:dyDescent="0.2">
      <c r="B67" s="4"/>
      <c r="C67" s="4"/>
      <c r="D67" s="4"/>
      <c r="E67" s="4"/>
      <c r="F67" s="4"/>
      <c r="G67" s="4"/>
      <c r="H67" s="34"/>
      <c r="I67" s="4"/>
      <c r="J67" s="4"/>
      <c r="K67" s="3"/>
      <c r="L67" s="52"/>
      <c r="M67" s="99"/>
      <c r="N67" s="32"/>
      <c r="O67" s="126"/>
      <c r="P67" s="61"/>
      <c r="Q67" s="125"/>
      <c r="S67" s="4"/>
      <c r="T67" s="4"/>
      <c r="U67" s="4"/>
      <c r="V67" s="4"/>
      <c r="W67" s="4"/>
      <c r="X67" s="4"/>
    </row>
    <row r="68" spans="2:24" x14ac:dyDescent="0.2">
      <c r="B68" s="4"/>
      <c r="C68" s="4"/>
      <c r="D68" s="4"/>
      <c r="E68" s="4"/>
      <c r="F68" s="4"/>
      <c r="G68" s="4"/>
      <c r="H68" s="34"/>
      <c r="I68" s="4"/>
      <c r="J68" s="4"/>
      <c r="K68" s="3"/>
      <c r="L68" s="54" t="s">
        <v>159</v>
      </c>
      <c r="M68" s="58" t="s">
        <v>160</v>
      </c>
      <c r="N68" s="5"/>
      <c r="O68" s="32"/>
      <c r="P68" s="129"/>
      <c r="Q68" s="125"/>
      <c r="S68" s="4"/>
      <c r="T68" s="4"/>
      <c r="U68" s="4"/>
      <c r="V68" s="4"/>
      <c r="W68" s="4"/>
      <c r="X68" s="5"/>
    </row>
    <row r="69" spans="2:24" x14ac:dyDescent="0.2">
      <c r="B69" s="4"/>
      <c r="C69" s="4"/>
      <c r="D69" s="4"/>
      <c r="E69" s="4"/>
      <c r="F69" s="4"/>
      <c r="G69" s="4"/>
      <c r="H69" s="34"/>
      <c r="I69" s="4"/>
      <c r="J69" s="4"/>
      <c r="K69" s="3"/>
      <c r="L69" s="52"/>
      <c r="M69" s="99"/>
      <c r="N69" s="32"/>
      <c r="O69" s="32"/>
      <c r="P69" s="61"/>
      <c r="Q69" s="125"/>
      <c r="S69" s="4"/>
      <c r="T69" s="4"/>
      <c r="U69" s="4"/>
      <c r="V69" s="4"/>
      <c r="W69" s="4"/>
      <c r="X69" s="5"/>
    </row>
    <row r="70" spans="2:24" x14ac:dyDescent="0.2">
      <c r="B70" s="4"/>
      <c r="C70" s="4"/>
      <c r="D70" s="4"/>
      <c r="E70" s="4"/>
      <c r="F70" s="4"/>
      <c r="G70" s="4"/>
      <c r="H70" s="34"/>
      <c r="I70" s="4"/>
      <c r="J70" s="4"/>
      <c r="K70" s="3"/>
      <c r="L70" s="52"/>
      <c r="M70" s="4" t="s">
        <v>161</v>
      </c>
      <c r="N70" s="130">
        <f>+SUM(N34:N68)</f>
        <v>360936.49000000005</v>
      </c>
      <c r="O70" s="130">
        <f>+SUM(O34:O68)</f>
        <v>3881537.8600000008</v>
      </c>
      <c r="P70" s="131">
        <f>+O70-N70+P68</f>
        <v>3520601.3700000006</v>
      </c>
      <c r="Q70" s="132"/>
      <c r="S70" s="4"/>
      <c r="T70" s="4"/>
      <c r="U70" s="4"/>
      <c r="V70" s="4"/>
      <c r="W70" s="4"/>
      <c r="X70" s="4"/>
    </row>
    <row r="71" spans="2:24" x14ac:dyDescent="0.2">
      <c r="B71" s="4"/>
      <c r="C71" s="4"/>
      <c r="D71" s="4"/>
      <c r="E71" s="4"/>
      <c r="F71" s="4"/>
      <c r="G71" s="4"/>
      <c r="H71" s="34"/>
      <c r="I71" s="4"/>
      <c r="J71" s="4"/>
      <c r="K71" s="3"/>
      <c r="L71" s="52"/>
      <c r="M71" s="4"/>
      <c r="N71" s="4"/>
      <c r="O71" s="4"/>
      <c r="P71" s="56">
        <f>+P70-F29</f>
        <v>16247.640000000596</v>
      </c>
      <c r="Q71" s="132"/>
      <c r="S71" s="4"/>
      <c r="T71" s="4"/>
      <c r="U71" s="4"/>
      <c r="V71" s="5"/>
      <c r="W71" s="5"/>
      <c r="X71" s="5"/>
    </row>
    <row r="72" spans="2:24" x14ac:dyDescent="0.2">
      <c r="H72" s="34"/>
      <c r="L72" s="52"/>
      <c r="M72" s="4"/>
      <c r="N72" s="111">
        <v>360936.49</v>
      </c>
      <c r="O72" s="111">
        <v>3880638.81</v>
      </c>
      <c r="P72" s="100">
        <f>+O72-N72</f>
        <v>3519702.3200000003</v>
      </c>
      <c r="Q72" s="165"/>
      <c r="S72" s="4"/>
    </row>
    <row r="73" spans="2:24" x14ac:dyDescent="0.2">
      <c r="B73" s="4"/>
      <c r="C73" s="4"/>
      <c r="D73" s="134"/>
      <c r="E73" s="4"/>
      <c r="F73" s="4"/>
      <c r="G73" s="4"/>
      <c r="H73" s="34"/>
      <c r="I73" s="4"/>
      <c r="J73" s="4"/>
      <c r="K73" s="3"/>
      <c r="N73" s="160">
        <f>+N70-N72</f>
        <v>0</v>
      </c>
      <c r="O73" s="160">
        <f>+O70-O72</f>
        <v>899.05000000074506</v>
      </c>
      <c r="T73" s="4"/>
      <c r="U73" s="4"/>
      <c r="V73" s="4"/>
      <c r="W73" s="4"/>
      <c r="X73" s="4"/>
    </row>
    <row r="74" spans="2:24" x14ac:dyDescent="0.2">
      <c r="B74" s="4"/>
      <c r="C74" s="4"/>
      <c r="D74" s="4"/>
      <c r="E74" s="4"/>
      <c r="F74" s="4"/>
      <c r="G74" s="4"/>
      <c r="H74" s="34"/>
      <c r="I74" s="4"/>
      <c r="J74" s="4"/>
      <c r="K74" s="3"/>
      <c r="L74" s="85"/>
      <c r="M74" s="86"/>
      <c r="N74" s="135"/>
      <c r="O74" s="136"/>
      <c r="P74" s="137" t="s">
        <v>91</v>
      </c>
      <c r="Q74" s="138"/>
      <c r="R74" s="101"/>
      <c r="S74" s="4"/>
      <c r="T74" s="5"/>
      <c r="U74" s="5"/>
      <c r="V74" s="5"/>
      <c r="W74" s="4"/>
      <c r="X74" s="4"/>
    </row>
    <row r="75" spans="2:24" x14ac:dyDescent="0.2">
      <c r="B75" s="4"/>
      <c r="C75" s="4"/>
      <c r="D75" s="4"/>
      <c r="E75" s="4"/>
      <c r="F75" s="4"/>
      <c r="G75" s="4"/>
      <c r="H75" s="34"/>
      <c r="I75" s="4"/>
      <c r="J75" s="4"/>
      <c r="K75" s="3"/>
      <c r="L75" s="85">
        <v>683</v>
      </c>
      <c r="M75" s="58" t="s">
        <v>93</v>
      </c>
      <c r="N75" s="32"/>
      <c r="O75" s="93"/>
      <c r="P75" s="101"/>
      <c r="Q75" s="101"/>
      <c r="R75" s="101"/>
      <c r="S75" s="4"/>
      <c r="T75" s="5"/>
      <c r="U75" s="5"/>
      <c r="V75" s="5"/>
      <c r="W75" s="139"/>
      <c r="X75" s="52"/>
    </row>
    <row r="76" spans="2:24" x14ac:dyDescent="0.2">
      <c r="B76" s="4"/>
      <c r="C76" s="4"/>
      <c r="D76" s="4"/>
      <c r="E76" s="4"/>
      <c r="F76" s="4"/>
      <c r="G76" s="4"/>
      <c r="H76" s="34"/>
      <c r="I76" s="4"/>
      <c r="J76" s="4"/>
      <c r="K76" s="3"/>
      <c r="L76" s="54" t="s">
        <v>162</v>
      </c>
      <c r="M76" s="58" t="s">
        <v>95</v>
      </c>
      <c r="N76" s="140"/>
      <c r="O76" s="141"/>
      <c r="Q76" s="96">
        <f>SUM(P77:P84)</f>
        <v>586032.49</v>
      </c>
      <c r="R76" s="97">
        <f>+R52-Q76</f>
        <v>-586032.49</v>
      </c>
      <c r="S76" s="4"/>
      <c r="T76" s="5"/>
      <c r="U76" s="4"/>
      <c r="V76" s="4"/>
      <c r="W76" s="142"/>
      <c r="X76" s="52"/>
    </row>
    <row r="77" spans="2:24" x14ac:dyDescent="0.2">
      <c r="B77" s="4"/>
      <c r="C77" s="4"/>
      <c r="D77" s="4"/>
      <c r="E77" s="4"/>
      <c r="F77" s="4"/>
      <c r="G77" s="4"/>
      <c r="H77" s="34"/>
      <c r="I77" s="4"/>
      <c r="J77" s="4"/>
      <c r="K77" s="3"/>
      <c r="L77" s="52" t="s">
        <v>163</v>
      </c>
      <c r="M77" s="99" t="s">
        <v>97</v>
      </c>
      <c r="N77" s="100">
        <f>50393.11+34180.29</f>
        <v>84573.4</v>
      </c>
      <c r="O77" s="100"/>
      <c r="P77" s="55">
        <f>+N77-O77</f>
        <v>84573.4</v>
      </c>
      <c r="Q77" s="101"/>
      <c r="R77" s="101"/>
      <c r="S77" s="4"/>
      <c r="T77" s="5"/>
      <c r="U77" s="5"/>
      <c r="V77" s="5"/>
      <c r="W77" s="139"/>
      <c r="X77" s="52"/>
    </row>
    <row r="78" spans="2:24" x14ac:dyDescent="0.2">
      <c r="B78" s="4"/>
      <c r="C78" s="4"/>
      <c r="D78" s="4"/>
      <c r="E78" s="4"/>
      <c r="F78" s="4"/>
      <c r="G78" s="4"/>
      <c r="H78" s="34"/>
      <c r="I78" s="4"/>
      <c r="J78" s="4"/>
      <c r="K78" s="3"/>
      <c r="L78" s="52" t="s">
        <v>164</v>
      </c>
      <c r="M78" s="99" t="s">
        <v>100</v>
      </c>
      <c r="N78" s="100">
        <v>474208.48</v>
      </c>
      <c r="O78" s="100">
        <v>17099.88</v>
      </c>
      <c r="P78" s="103">
        <f>+N78-O78</f>
        <v>457108.6</v>
      </c>
      <c r="S78" s="4"/>
      <c r="T78" s="5"/>
      <c r="U78" s="5"/>
      <c r="V78" s="5"/>
      <c r="W78" s="139"/>
      <c r="X78" s="52"/>
    </row>
    <row r="79" spans="2:24" x14ac:dyDescent="0.2">
      <c r="B79" s="4"/>
      <c r="C79" s="4"/>
      <c r="D79" s="4"/>
      <c r="E79" s="4"/>
      <c r="F79" s="4"/>
      <c r="G79" s="4"/>
      <c r="H79" s="34"/>
      <c r="I79" s="4"/>
      <c r="J79" s="4"/>
      <c r="K79" s="3"/>
      <c r="L79" s="52" t="s">
        <v>165</v>
      </c>
      <c r="M79" s="99" t="s">
        <v>102</v>
      </c>
      <c r="N79" s="100"/>
      <c r="O79" s="100"/>
      <c r="P79" s="55">
        <f>-O79+N79</f>
        <v>0</v>
      </c>
      <c r="Q79" s="143"/>
      <c r="S79" s="4"/>
      <c r="T79" s="5"/>
      <c r="U79" s="5"/>
      <c r="V79" s="4"/>
      <c r="W79" s="139"/>
      <c r="X79" s="52"/>
    </row>
    <row r="80" spans="2:24" x14ac:dyDescent="0.2">
      <c r="B80" s="4"/>
      <c r="C80" s="4"/>
      <c r="D80" s="144"/>
      <c r="E80" s="4"/>
      <c r="F80" s="4"/>
      <c r="G80" s="4"/>
      <c r="H80" s="34"/>
      <c r="I80" s="4"/>
      <c r="J80" s="4"/>
      <c r="K80" s="3"/>
      <c r="L80" s="54" t="s">
        <v>166</v>
      </c>
      <c r="M80" s="58" t="s">
        <v>105</v>
      </c>
      <c r="N80" s="145"/>
      <c r="O80" s="145"/>
      <c r="Q80" s="105"/>
      <c r="R80" s="105"/>
      <c r="S80" s="4"/>
      <c r="T80" s="5"/>
      <c r="U80" s="5"/>
      <c r="V80" s="4"/>
      <c r="W80" s="139"/>
      <c r="X80" s="52"/>
    </row>
    <row r="81" spans="3:24" x14ac:dyDescent="0.2">
      <c r="C81" s="4"/>
      <c r="D81" s="144"/>
      <c r="E81" s="4"/>
      <c r="F81" s="4"/>
      <c r="G81" s="4"/>
      <c r="H81" s="34"/>
      <c r="I81" s="4"/>
      <c r="J81" s="4"/>
      <c r="K81" s="3"/>
      <c r="L81" s="52" t="s">
        <v>167</v>
      </c>
      <c r="M81" s="99" t="s">
        <v>14</v>
      </c>
      <c r="N81" s="100">
        <v>299.98</v>
      </c>
      <c r="O81" s="100"/>
      <c r="P81" s="55">
        <f>+N81-O81</f>
        <v>299.98</v>
      </c>
      <c r="S81" s="4"/>
      <c r="T81" s="5"/>
      <c r="U81" s="5"/>
      <c r="V81" s="5"/>
      <c r="W81" s="139"/>
      <c r="X81" s="52"/>
    </row>
    <row r="82" spans="3:24" x14ac:dyDescent="0.2">
      <c r="C82" s="4"/>
      <c r="D82" s="144"/>
      <c r="E82" s="4"/>
      <c r="F82" s="4"/>
      <c r="G82" s="4"/>
      <c r="H82" s="34"/>
      <c r="I82" s="4"/>
      <c r="J82" s="4"/>
      <c r="K82" s="3"/>
      <c r="L82" s="52" t="s">
        <v>168</v>
      </c>
      <c r="M82" s="99" t="s">
        <v>110</v>
      </c>
      <c r="N82" s="100">
        <v>22565.9</v>
      </c>
      <c r="O82" s="100"/>
      <c r="P82" s="103">
        <f>+N82-O82</f>
        <v>22565.9</v>
      </c>
      <c r="S82" s="4"/>
      <c r="T82" s="5"/>
      <c r="U82" s="5"/>
      <c r="V82" s="4"/>
      <c r="W82" s="93"/>
      <c r="X82" s="52"/>
    </row>
    <row r="83" spans="3:24" x14ac:dyDescent="0.2">
      <c r="C83" s="4"/>
      <c r="D83" s="144"/>
      <c r="E83" s="4"/>
      <c r="F83" s="4"/>
      <c r="G83" s="4"/>
      <c r="H83" s="34"/>
      <c r="I83" s="4"/>
      <c r="J83" s="4"/>
      <c r="K83" s="3"/>
      <c r="L83" s="52" t="s">
        <v>169</v>
      </c>
      <c r="M83" s="99" t="s">
        <v>112</v>
      </c>
      <c r="N83" s="100">
        <v>23384.61</v>
      </c>
      <c r="O83" s="100">
        <v>1900</v>
      </c>
      <c r="P83" s="60">
        <f>+N83-O83</f>
        <v>21484.61</v>
      </c>
      <c r="Q83" s="105"/>
      <c r="R83" s="105"/>
      <c r="S83" s="4"/>
      <c r="T83" s="5"/>
      <c r="U83" s="5"/>
      <c r="V83" s="4"/>
      <c r="W83" s="139"/>
      <c r="X83" s="52"/>
    </row>
    <row r="84" spans="3:24" x14ac:dyDescent="0.2">
      <c r="C84" s="4"/>
      <c r="D84" s="144"/>
      <c r="E84" s="4"/>
      <c r="F84" s="4"/>
      <c r="G84" s="4"/>
      <c r="H84" s="34"/>
      <c r="I84" s="4"/>
      <c r="J84" s="4"/>
      <c r="K84" s="3"/>
      <c r="L84" s="52" t="s">
        <v>170</v>
      </c>
      <c r="M84" s="99" t="s">
        <v>115</v>
      </c>
      <c r="N84" s="104"/>
      <c r="O84" s="104"/>
      <c r="P84" s="55">
        <f>-O84+N84</f>
        <v>0</v>
      </c>
      <c r="Q84" s="105"/>
      <c r="R84" s="105"/>
      <c r="S84" s="4"/>
      <c r="T84" s="5"/>
      <c r="U84" s="5"/>
      <c r="V84" s="4"/>
      <c r="W84" s="139"/>
      <c r="X84" s="52"/>
    </row>
    <row r="85" spans="3:24" x14ac:dyDescent="0.2">
      <c r="C85" s="4"/>
      <c r="D85" s="144"/>
      <c r="E85" s="4"/>
      <c r="F85" s="4"/>
      <c r="G85" s="4"/>
      <c r="H85" s="34"/>
      <c r="I85" s="4"/>
      <c r="J85" s="4"/>
      <c r="K85" s="3"/>
      <c r="L85" s="54" t="s">
        <v>171</v>
      </c>
      <c r="M85" s="58" t="s">
        <v>117</v>
      </c>
      <c r="N85" s="145"/>
      <c r="O85" s="145"/>
      <c r="Q85" s="96">
        <f>SUM(P86:P88)</f>
        <v>800859.60999999987</v>
      </c>
      <c r="R85" s="56">
        <f>+R49-Q85</f>
        <v>-800859.60999999987</v>
      </c>
      <c r="S85" s="4"/>
      <c r="T85" s="5"/>
      <c r="U85" s="5"/>
      <c r="V85" s="5"/>
      <c r="W85" s="146"/>
      <c r="X85" s="52"/>
    </row>
    <row r="86" spans="3:24" x14ac:dyDescent="0.2">
      <c r="C86" s="4"/>
      <c r="D86" s="144"/>
      <c r="E86" s="4"/>
      <c r="F86" s="4"/>
      <c r="G86" s="4"/>
      <c r="H86" s="34"/>
      <c r="I86" s="4"/>
      <c r="J86" s="4"/>
      <c r="K86" s="3"/>
      <c r="L86" s="52" t="s">
        <v>172</v>
      </c>
      <c r="M86" s="99" t="s">
        <v>120</v>
      </c>
      <c r="N86" s="100">
        <v>1701.09</v>
      </c>
      <c r="O86" s="100"/>
      <c r="P86" s="55">
        <f>-O86+N86</f>
        <v>1701.09</v>
      </c>
      <c r="S86" s="4"/>
      <c r="T86" s="5"/>
      <c r="U86" s="4"/>
      <c r="V86" s="4"/>
      <c r="W86" s="147"/>
      <c r="X86" s="52"/>
    </row>
    <row r="87" spans="3:24" x14ac:dyDescent="0.2">
      <c r="C87" s="4"/>
      <c r="D87" s="144"/>
      <c r="E87" s="4"/>
      <c r="F87" s="4"/>
      <c r="G87" s="4"/>
      <c r="H87" s="34"/>
      <c r="I87" s="4"/>
      <c r="J87" s="4"/>
      <c r="K87" s="3"/>
      <c r="L87" s="52" t="s">
        <v>173</v>
      </c>
      <c r="M87" s="99" t="s">
        <v>123</v>
      </c>
      <c r="N87" s="100">
        <v>740608.32</v>
      </c>
      <c r="O87" s="100">
        <v>109814.62</v>
      </c>
      <c r="P87" s="103">
        <f>-O87+N87</f>
        <v>630793.69999999995</v>
      </c>
      <c r="S87" s="4"/>
      <c r="T87" s="5"/>
      <c r="U87" s="5"/>
      <c r="V87" s="5"/>
      <c r="W87" s="146"/>
      <c r="X87" s="52"/>
    </row>
    <row r="88" spans="3:24" x14ac:dyDescent="0.2">
      <c r="C88" s="4"/>
      <c r="D88" s="144"/>
      <c r="E88" s="4"/>
      <c r="F88" s="4"/>
      <c r="G88" s="4"/>
      <c r="H88" s="34"/>
      <c r="I88" s="4"/>
      <c r="J88" s="4"/>
      <c r="K88" s="3"/>
      <c r="L88" s="52" t="s">
        <v>174</v>
      </c>
      <c r="M88" s="99" t="s">
        <v>125</v>
      </c>
      <c r="N88" s="100">
        <v>205467.46</v>
      </c>
      <c r="O88" s="100">
        <v>37102.639999999999</v>
      </c>
      <c r="P88" s="60">
        <f>-O88+N88</f>
        <v>168364.82</v>
      </c>
      <c r="S88" s="4"/>
      <c r="T88" s="5"/>
      <c r="U88" s="5"/>
      <c r="V88" s="5"/>
      <c r="W88" s="93"/>
      <c r="X88" s="52"/>
    </row>
    <row r="89" spans="3:24" x14ac:dyDescent="0.2">
      <c r="C89" s="4"/>
      <c r="D89" s="144"/>
      <c r="E89" s="4"/>
      <c r="F89" s="4"/>
      <c r="G89" s="4"/>
      <c r="H89" s="34"/>
      <c r="I89" s="4"/>
      <c r="J89" s="4"/>
      <c r="K89" s="3"/>
      <c r="L89" s="54" t="s">
        <v>175</v>
      </c>
      <c r="M89" s="58" t="s">
        <v>130</v>
      </c>
      <c r="N89" s="145"/>
      <c r="O89" s="145"/>
      <c r="Q89" s="115">
        <f>SUM(P90:P93)</f>
        <v>200576.33000000002</v>
      </c>
      <c r="R89" s="116">
        <f>+R47-Q89</f>
        <v>-200576.33000000002</v>
      </c>
      <c r="S89" s="4"/>
      <c r="T89" s="5"/>
      <c r="U89" s="5"/>
      <c r="V89" s="5"/>
      <c r="W89" s="146"/>
      <c r="X89" s="52"/>
    </row>
    <row r="90" spans="3:24" x14ac:dyDescent="0.2">
      <c r="C90" s="4"/>
      <c r="D90" s="144"/>
      <c r="E90" s="4"/>
      <c r="F90" s="4"/>
      <c r="G90" s="4"/>
      <c r="H90" s="34"/>
      <c r="I90" s="4"/>
      <c r="J90" s="4"/>
      <c r="K90" s="3"/>
      <c r="L90" s="52" t="s">
        <v>176</v>
      </c>
      <c r="M90" s="99" t="s">
        <v>133</v>
      </c>
      <c r="N90" s="100">
        <v>4173.01</v>
      </c>
      <c r="O90" s="100"/>
      <c r="P90" s="55">
        <f>-O90+N90</f>
        <v>4173.01</v>
      </c>
      <c r="S90" s="4"/>
      <c r="T90" s="5"/>
      <c r="U90" s="5"/>
      <c r="V90" s="5"/>
      <c r="W90" s="146"/>
      <c r="X90" s="52"/>
    </row>
    <row r="91" spans="3:24" x14ac:dyDescent="0.2">
      <c r="C91" s="4"/>
      <c r="D91" s="144"/>
      <c r="E91" s="4"/>
      <c r="F91" s="4"/>
      <c r="G91" s="4"/>
      <c r="H91" s="34"/>
      <c r="I91" s="4"/>
      <c r="J91" s="4"/>
      <c r="K91" s="3"/>
      <c r="L91" s="52" t="s">
        <v>177</v>
      </c>
      <c r="M91" s="99" t="s">
        <v>68</v>
      </c>
      <c r="N91" s="100">
        <v>196403.32</v>
      </c>
      <c r="O91" s="100"/>
      <c r="P91" s="103">
        <f>-O91+N91</f>
        <v>196403.32</v>
      </c>
      <c r="S91" s="4"/>
      <c r="T91" s="5"/>
      <c r="U91" s="5"/>
      <c r="V91" s="5"/>
      <c r="W91" s="93"/>
      <c r="X91" s="52"/>
    </row>
    <row r="92" spans="3:24" x14ac:dyDescent="0.2">
      <c r="C92" s="4"/>
      <c r="D92" s="144"/>
      <c r="E92" s="4"/>
      <c r="F92" s="4"/>
      <c r="G92" s="4"/>
      <c r="H92" s="34"/>
      <c r="I92" s="4"/>
      <c r="J92" s="4"/>
      <c r="K92" s="3"/>
      <c r="L92" s="52" t="s">
        <v>178</v>
      </c>
      <c r="M92" s="99" t="s">
        <v>136</v>
      </c>
      <c r="N92" s="100"/>
      <c r="O92" s="100"/>
      <c r="P92" s="60">
        <f>-O92+N92</f>
        <v>0</v>
      </c>
      <c r="S92" s="4"/>
      <c r="T92" s="5"/>
      <c r="U92" s="5"/>
      <c r="V92" s="5"/>
      <c r="W92" s="93"/>
      <c r="X92" s="52"/>
    </row>
    <row r="93" spans="3:24" x14ac:dyDescent="0.2">
      <c r="C93" s="4"/>
      <c r="D93" s="144"/>
      <c r="E93" s="4"/>
      <c r="F93" s="4"/>
      <c r="G93" s="4"/>
      <c r="H93" s="34"/>
      <c r="I93" s="4"/>
      <c r="J93" s="4"/>
      <c r="K93" s="3"/>
      <c r="L93" s="52" t="s">
        <v>137</v>
      </c>
      <c r="M93" s="99" t="s">
        <v>138</v>
      </c>
      <c r="N93" s="32"/>
      <c r="O93" s="32"/>
      <c r="P93" s="55">
        <f>-O93</f>
        <v>0</v>
      </c>
      <c r="S93" s="4"/>
      <c r="T93" s="5"/>
      <c r="U93" s="5"/>
      <c r="V93" s="5"/>
      <c r="W93" s="93"/>
      <c r="X93" s="52"/>
    </row>
    <row r="94" spans="3:24" x14ac:dyDescent="0.2">
      <c r="C94" s="4"/>
      <c r="D94" s="144"/>
      <c r="E94" s="4"/>
      <c r="F94" s="4"/>
      <c r="G94" s="4"/>
      <c r="H94" s="34"/>
      <c r="I94" s="4"/>
      <c r="J94" s="4"/>
      <c r="K94" s="3"/>
      <c r="L94" s="54" t="s">
        <v>179</v>
      </c>
      <c r="M94" s="58" t="s">
        <v>140</v>
      </c>
      <c r="N94" s="140"/>
      <c r="O94" s="140"/>
      <c r="Q94" s="115">
        <f>SUM(P95:P97)</f>
        <v>86782.400000000009</v>
      </c>
      <c r="R94" s="56">
        <f>+R50-Q94</f>
        <v>-86782.400000000009</v>
      </c>
      <c r="S94" s="4"/>
      <c r="T94" s="5"/>
      <c r="U94" s="5"/>
      <c r="V94" s="5"/>
      <c r="W94" s="93"/>
      <c r="X94" s="52"/>
    </row>
    <row r="95" spans="3:24" x14ac:dyDescent="0.2">
      <c r="C95" s="4"/>
      <c r="D95" s="144"/>
      <c r="E95" s="4"/>
      <c r="F95" s="4"/>
      <c r="G95" s="4"/>
      <c r="H95" s="34"/>
      <c r="I95" s="4"/>
      <c r="J95" s="4"/>
      <c r="K95" s="3"/>
      <c r="L95" s="52" t="s">
        <v>180</v>
      </c>
      <c r="M95" s="99" t="s">
        <v>34</v>
      </c>
      <c r="N95" s="100">
        <v>20843.87</v>
      </c>
      <c r="O95" s="100"/>
      <c r="P95" s="55">
        <f>-O95+N95</f>
        <v>20843.87</v>
      </c>
      <c r="S95" s="4"/>
      <c r="T95" s="5"/>
      <c r="U95" s="5"/>
      <c r="V95" s="5"/>
      <c r="W95" s="93"/>
      <c r="X95" s="52"/>
    </row>
    <row r="96" spans="3:24" x14ac:dyDescent="0.2">
      <c r="C96" s="4"/>
      <c r="D96" s="144"/>
      <c r="E96" s="4"/>
      <c r="F96" s="4"/>
      <c r="G96" s="4"/>
      <c r="H96" s="34"/>
      <c r="I96" s="4"/>
      <c r="J96" s="4"/>
      <c r="K96" s="3"/>
      <c r="L96" s="52" t="s">
        <v>181</v>
      </c>
      <c r="M96" s="99" t="s">
        <v>73</v>
      </c>
      <c r="N96" s="100">
        <v>66853.03</v>
      </c>
      <c r="O96" s="100">
        <v>3938.6</v>
      </c>
      <c r="P96" s="103">
        <f>-O96+N96</f>
        <v>62914.43</v>
      </c>
      <c r="S96" s="4"/>
      <c r="T96" s="5"/>
      <c r="U96" s="5"/>
      <c r="V96" s="5"/>
      <c r="W96" s="93"/>
      <c r="X96" s="52"/>
    </row>
    <row r="97" spans="3:23" x14ac:dyDescent="0.2">
      <c r="C97" s="4"/>
      <c r="D97" s="144"/>
      <c r="E97" s="4"/>
      <c r="F97" s="4"/>
      <c r="G97" s="4"/>
      <c r="H97" s="34"/>
      <c r="I97" s="4"/>
      <c r="J97" s="4"/>
      <c r="K97" s="3"/>
      <c r="L97" s="52" t="s">
        <v>182</v>
      </c>
      <c r="M97" s="99" t="s">
        <v>47</v>
      </c>
      <c r="N97" s="100">
        <v>3324.1</v>
      </c>
      <c r="O97" s="100">
        <v>300</v>
      </c>
      <c r="P97" s="60">
        <f>-O97+N97</f>
        <v>3024.1</v>
      </c>
      <c r="S97" s="4"/>
      <c r="T97" s="5"/>
      <c r="U97" s="5"/>
      <c r="V97" s="5"/>
      <c r="W97" s="5"/>
    </row>
    <row r="98" spans="3:23" x14ac:dyDescent="0.2">
      <c r="C98" s="4"/>
      <c r="D98" s="144"/>
      <c r="E98" s="4"/>
      <c r="F98" s="4"/>
      <c r="G98" s="4"/>
      <c r="H98" s="34"/>
      <c r="I98" s="4"/>
      <c r="J98" s="4"/>
      <c r="K98" s="3"/>
      <c r="L98" s="52"/>
      <c r="M98" s="99"/>
      <c r="N98" s="104"/>
      <c r="O98" s="104"/>
      <c r="P98" s="148"/>
      <c r="S98" s="4"/>
      <c r="T98" s="5"/>
      <c r="U98" s="5"/>
      <c r="V98" s="5"/>
      <c r="W98" s="5"/>
    </row>
    <row r="99" spans="3:23" x14ac:dyDescent="0.2">
      <c r="C99" s="4"/>
      <c r="D99" s="144"/>
      <c r="E99" s="4"/>
      <c r="F99" s="4"/>
      <c r="G99" s="4"/>
      <c r="H99" s="34"/>
      <c r="I99" s="4"/>
      <c r="J99" s="4"/>
      <c r="K99" s="3"/>
      <c r="L99" s="54" t="s">
        <v>183</v>
      </c>
      <c r="M99" s="58" t="s">
        <v>148</v>
      </c>
      <c r="N99" s="145"/>
      <c r="O99" s="145"/>
      <c r="Q99" s="115">
        <f>SUM(P100)</f>
        <v>25710.73</v>
      </c>
      <c r="S99" s="4"/>
      <c r="T99" s="5"/>
      <c r="U99" s="5"/>
      <c r="V99" s="5"/>
      <c r="W99" s="5"/>
    </row>
    <row r="100" spans="3:23" x14ac:dyDescent="0.2">
      <c r="C100" s="4"/>
      <c r="D100" s="144"/>
      <c r="E100" s="4"/>
      <c r="F100" s="4"/>
      <c r="G100" s="4"/>
      <c r="H100" s="34"/>
      <c r="I100" s="4"/>
      <c r="J100" s="4"/>
      <c r="K100" s="3"/>
      <c r="L100" s="52" t="s">
        <v>184</v>
      </c>
      <c r="M100" s="99" t="s">
        <v>39</v>
      </c>
      <c r="N100" s="104">
        <v>25710.73</v>
      </c>
      <c r="O100" s="100"/>
      <c r="P100" s="55">
        <f>-O100+N100</f>
        <v>25710.73</v>
      </c>
      <c r="S100" s="4"/>
      <c r="T100" s="5"/>
      <c r="U100" s="5"/>
      <c r="V100" s="5"/>
      <c r="W100" s="5"/>
    </row>
    <row r="101" spans="3:23" x14ac:dyDescent="0.2">
      <c r="C101" s="4"/>
      <c r="D101" s="144"/>
      <c r="E101" s="4"/>
      <c r="F101" s="4"/>
      <c r="G101" s="4"/>
      <c r="H101" s="34"/>
      <c r="I101" s="4"/>
      <c r="J101" s="4"/>
      <c r="K101" s="3"/>
      <c r="L101" s="52" t="s">
        <v>185</v>
      </c>
      <c r="M101" s="99" t="s">
        <v>76</v>
      </c>
      <c r="N101" s="104">
        <v>26073.89</v>
      </c>
      <c r="O101" s="104"/>
      <c r="P101" s="103">
        <f>-O101+N101</f>
        <v>26073.89</v>
      </c>
      <c r="S101" s="4"/>
      <c r="T101" s="5"/>
      <c r="U101" s="5"/>
      <c r="V101" s="5"/>
      <c r="W101" s="5"/>
    </row>
    <row r="102" spans="3:23" x14ac:dyDescent="0.2">
      <c r="C102" s="4"/>
      <c r="D102" s="144"/>
      <c r="E102" s="4"/>
      <c r="F102" s="4"/>
      <c r="G102" s="4"/>
      <c r="H102" s="34"/>
      <c r="I102" s="4"/>
      <c r="J102" s="4"/>
      <c r="K102" s="3"/>
      <c r="L102" s="52" t="s">
        <v>201</v>
      </c>
      <c r="M102" s="99"/>
      <c r="N102" s="104">
        <v>3100</v>
      </c>
      <c r="O102" s="104"/>
      <c r="P102" s="128">
        <f>+N102</f>
        <v>3100</v>
      </c>
      <c r="S102" s="4"/>
      <c r="T102" s="5"/>
      <c r="U102" s="4"/>
      <c r="V102" s="4"/>
      <c r="W102" s="4"/>
    </row>
    <row r="103" spans="3:23" x14ac:dyDescent="0.2">
      <c r="C103" s="4"/>
      <c r="D103" s="144"/>
      <c r="E103" s="4"/>
      <c r="F103" s="4"/>
      <c r="G103" s="4"/>
      <c r="H103" s="34"/>
      <c r="I103" s="4"/>
      <c r="J103" s="4"/>
      <c r="K103" s="3"/>
      <c r="L103" s="54" t="s">
        <v>186</v>
      </c>
      <c r="M103" s="58" t="s">
        <v>152</v>
      </c>
      <c r="N103" s="145"/>
      <c r="O103" s="145"/>
      <c r="P103" s="148"/>
      <c r="Q103" s="115">
        <f>SUM(P104:P106)</f>
        <v>0</v>
      </c>
      <c r="S103" s="4"/>
      <c r="T103" s="5"/>
      <c r="U103" s="5"/>
      <c r="V103" s="5"/>
      <c r="W103" s="5"/>
    </row>
    <row r="104" spans="3:23" x14ac:dyDescent="0.2">
      <c r="C104" s="4"/>
      <c r="D104" s="144"/>
      <c r="E104" s="4"/>
      <c r="F104" s="4"/>
      <c r="G104" s="4"/>
      <c r="H104" s="34"/>
      <c r="I104" s="4"/>
      <c r="J104" s="4"/>
      <c r="K104" s="3"/>
      <c r="L104" s="52" t="s">
        <v>187</v>
      </c>
      <c r="M104" s="99" t="s">
        <v>188</v>
      </c>
      <c r="N104" s="111"/>
      <c r="O104" s="111"/>
      <c r="P104" s="55">
        <f>-O104+N104</f>
        <v>0</v>
      </c>
      <c r="S104" s="4"/>
      <c r="T104" s="5"/>
      <c r="U104" s="4"/>
      <c r="V104" s="4"/>
      <c r="W104" s="4"/>
    </row>
    <row r="105" spans="3:23" x14ac:dyDescent="0.2">
      <c r="C105" s="4"/>
      <c r="D105" s="144"/>
      <c r="E105" s="4"/>
      <c r="F105" s="4"/>
      <c r="G105" s="4"/>
      <c r="H105" s="34"/>
      <c r="I105" s="4"/>
      <c r="J105" s="4"/>
      <c r="K105" s="3"/>
      <c r="L105" s="4" t="s">
        <v>189</v>
      </c>
      <c r="M105" s="4" t="s">
        <v>190</v>
      </c>
      <c r="N105" s="111"/>
      <c r="O105" s="104"/>
      <c r="P105" s="127">
        <f>-O105+N105</f>
        <v>0</v>
      </c>
      <c r="S105" s="4"/>
      <c r="T105" s="5"/>
      <c r="U105" s="4"/>
      <c r="V105" s="4"/>
      <c r="W105" s="4"/>
    </row>
    <row r="106" spans="3:23" x14ac:dyDescent="0.2">
      <c r="C106" s="4"/>
      <c r="D106" s="144"/>
      <c r="E106" s="4"/>
      <c r="F106" s="4"/>
      <c r="G106" s="4"/>
      <c r="H106" s="34"/>
      <c r="I106" s="4"/>
      <c r="J106" s="4"/>
      <c r="K106" s="3"/>
      <c r="L106" s="4" t="s">
        <v>191</v>
      </c>
      <c r="M106" s="4" t="s">
        <v>192</v>
      </c>
      <c r="N106" s="111"/>
      <c r="O106" s="104"/>
      <c r="P106" s="128">
        <f>-O106+N106</f>
        <v>0</v>
      </c>
      <c r="S106" s="4"/>
      <c r="T106" s="5"/>
      <c r="U106" s="4"/>
      <c r="V106" s="4"/>
      <c r="W106" s="4"/>
    </row>
    <row r="107" spans="3:23" x14ac:dyDescent="0.2">
      <c r="C107" s="4"/>
      <c r="D107" s="144"/>
      <c r="E107" s="4"/>
      <c r="F107" s="4"/>
      <c r="G107" s="4"/>
      <c r="H107" s="34"/>
      <c r="I107" s="4"/>
      <c r="J107" s="4"/>
      <c r="K107" s="3"/>
      <c r="L107" s="52"/>
      <c r="M107" s="99"/>
      <c r="N107" s="104"/>
      <c r="O107" s="104"/>
      <c r="P107" s="148"/>
      <c r="S107" s="4"/>
      <c r="T107" s="5"/>
      <c r="U107" s="4"/>
      <c r="V107" s="4"/>
      <c r="W107" s="4"/>
    </row>
    <row r="108" spans="3:23" x14ac:dyDescent="0.2">
      <c r="C108" s="4"/>
      <c r="D108" s="144"/>
      <c r="E108" s="4"/>
      <c r="F108" s="4"/>
      <c r="G108" s="4"/>
      <c r="H108" s="34"/>
      <c r="I108" s="4"/>
      <c r="J108" s="4"/>
      <c r="K108" s="3"/>
      <c r="L108" s="52"/>
      <c r="M108" s="99"/>
      <c r="N108" s="104"/>
      <c r="O108" s="104"/>
      <c r="P108" s="148"/>
      <c r="S108" s="4"/>
      <c r="T108" s="5"/>
      <c r="U108" s="4"/>
      <c r="V108" s="4"/>
      <c r="W108" s="4"/>
    </row>
    <row r="109" spans="3:23" x14ac:dyDescent="0.2">
      <c r="C109" s="4"/>
      <c r="D109" s="144"/>
      <c r="E109" s="4"/>
      <c r="F109" s="4"/>
      <c r="G109" s="4"/>
      <c r="H109" s="34"/>
      <c r="I109" s="4"/>
      <c r="J109" s="4"/>
      <c r="K109" s="3"/>
      <c r="L109" s="54" t="s">
        <v>193</v>
      </c>
      <c r="M109" s="58" t="s">
        <v>194</v>
      </c>
      <c r="N109" s="145"/>
      <c r="O109" s="145"/>
      <c r="Q109" s="115">
        <f>SUM(P110)</f>
        <v>26608.48</v>
      </c>
      <c r="S109" s="4"/>
      <c r="T109" s="5"/>
      <c r="U109" s="4"/>
      <c r="V109" s="4"/>
      <c r="W109" s="4"/>
    </row>
    <row r="110" spans="3:23" x14ac:dyDescent="0.2">
      <c r="C110" s="4"/>
      <c r="D110" s="144"/>
      <c r="E110" s="4"/>
      <c r="F110" s="4"/>
      <c r="G110" s="4"/>
      <c r="H110" s="34"/>
      <c r="I110" s="4"/>
      <c r="J110" s="4"/>
      <c r="K110" s="3"/>
      <c r="L110" s="52" t="s">
        <v>195</v>
      </c>
      <c r="M110" s="99" t="s">
        <v>196</v>
      </c>
      <c r="N110" s="100">
        <v>26608.48</v>
      </c>
      <c r="O110" s="111"/>
      <c r="P110" s="55">
        <f>-O110+N110</f>
        <v>26608.48</v>
      </c>
      <c r="S110" s="4"/>
      <c r="T110" s="5"/>
      <c r="U110" s="4"/>
      <c r="V110" s="4"/>
      <c r="W110" s="4"/>
    </row>
    <row r="111" spans="3:23" x14ac:dyDescent="0.2">
      <c r="C111" s="4"/>
      <c r="D111" s="144"/>
      <c r="E111" s="4"/>
      <c r="F111" s="4"/>
      <c r="G111" s="4"/>
      <c r="H111" s="34"/>
      <c r="I111" s="4"/>
      <c r="J111" s="4"/>
      <c r="K111" s="3"/>
      <c r="L111" s="52"/>
      <c r="M111" s="99"/>
      <c r="N111" s="104"/>
      <c r="O111" s="104"/>
      <c r="P111" s="61"/>
      <c r="Q111" s="125"/>
      <c r="S111" s="4"/>
      <c r="T111" s="5"/>
      <c r="U111" s="4"/>
      <c r="V111" s="4"/>
      <c r="W111" s="4"/>
    </row>
    <row r="112" spans="3:23" x14ac:dyDescent="0.2">
      <c r="C112" s="4"/>
      <c r="D112" s="144"/>
      <c r="E112" s="4"/>
      <c r="F112" s="4"/>
      <c r="G112" s="4"/>
      <c r="H112" s="34"/>
      <c r="I112" s="4"/>
      <c r="J112" s="4"/>
      <c r="K112" s="3"/>
      <c r="L112" s="54" t="s">
        <v>128</v>
      </c>
      <c r="M112" s="4" t="s">
        <v>197</v>
      </c>
      <c r="N112" s="100">
        <v>1737047.74</v>
      </c>
      <c r="O112" s="100">
        <v>1754499.43</v>
      </c>
      <c r="P112" s="129">
        <f>+N112+N113-O112-O113</f>
        <v>-55575.489999999874</v>
      </c>
      <c r="Q112" s="125"/>
      <c r="S112" s="4"/>
      <c r="T112" s="5"/>
      <c r="U112" s="4"/>
      <c r="V112" s="4"/>
      <c r="W112" s="4"/>
    </row>
    <row r="113" spans="2:20" x14ac:dyDescent="0.2">
      <c r="B113" s="4"/>
      <c r="C113" s="4"/>
      <c r="D113" s="144"/>
      <c r="E113" s="4"/>
      <c r="F113" s="4"/>
      <c r="G113" s="4"/>
      <c r="H113" s="34"/>
      <c r="I113" s="4"/>
      <c r="J113" s="4"/>
      <c r="K113" s="3"/>
      <c r="L113" s="54" t="s">
        <v>131</v>
      </c>
      <c r="M113" s="4" t="s">
        <v>198</v>
      </c>
      <c r="N113" s="100">
        <v>200084.59</v>
      </c>
      <c r="O113" s="100">
        <v>238208.39</v>
      </c>
      <c r="P113" s="129"/>
      <c r="Q113" s="125"/>
      <c r="S113" s="4"/>
      <c r="T113" s="5"/>
    </row>
    <row r="114" spans="2:20" x14ac:dyDescent="0.2">
      <c r="B114" s="4"/>
      <c r="C114" s="4"/>
      <c r="D114" s="4"/>
      <c r="E114" s="4"/>
      <c r="F114" s="4"/>
      <c r="G114" s="4"/>
      <c r="H114" s="34"/>
      <c r="I114" s="4"/>
      <c r="J114" s="4"/>
      <c r="K114" s="3"/>
      <c r="L114" s="52"/>
      <c r="M114" s="99"/>
      <c r="N114" s="32"/>
      <c r="O114" s="32"/>
      <c r="P114" s="61"/>
      <c r="Q114" s="132"/>
      <c r="S114" s="4"/>
      <c r="T114" s="5"/>
    </row>
    <row r="115" spans="2:20" x14ac:dyDescent="0.2">
      <c r="B115" s="4"/>
      <c r="C115" s="4"/>
      <c r="D115" s="4"/>
      <c r="E115" s="4"/>
      <c r="F115" s="4"/>
      <c r="G115" s="4"/>
      <c r="H115" s="34"/>
      <c r="I115" s="4"/>
      <c r="J115" s="4"/>
      <c r="K115" s="3"/>
      <c r="L115" s="52"/>
      <c r="M115" s="4" t="s">
        <v>161</v>
      </c>
      <c r="N115" s="149">
        <f>SUM(N77:N113)</f>
        <v>3863032</v>
      </c>
      <c r="O115" s="149">
        <f>SUM(O77:O113)</f>
        <v>2162863.56</v>
      </c>
      <c r="P115" s="131">
        <f>+O115-N115+P112</f>
        <v>-1755743.9299999997</v>
      </c>
      <c r="Q115" s="61"/>
      <c r="S115" s="4"/>
      <c r="T115" s="5"/>
    </row>
    <row r="116" spans="2:20" x14ac:dyDescent="0.2">
      <c r="B116" s="4"/>
      <c r="C116" s="4"/>
      <c r="D116" s="4"/>
      <c r="E116" s="4"/>
      <c r="F116" s="4"/>
      <c r="G116" s="4"/>
      <c r="H116" s="34"/>
      <c r="I116" s="4"/>
      <c r="J116" s="4"/>
      <c r="K116" s="3"/>
      <c r="L116" s="52"/>
      <c r="M116" s="4"/>
      <c r="N116" s="4"/>
      <c r="O116" s="4"/>
      <c r="P116" s="56">
        <f>+P115+G29</f>
        <v>-3099.9999999995343</v>
      </c>
      <c r="Q116" s="132"/>
      <c r="S116" s="4"/>
      <c r="T116" s="5"/>
    </row>
    <row r="117" spans="2:20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52"/>
      <c r="M117" s="4"/>
      <c r="N117" s="57"/>
      <c r="O117" s="4"/>
      <c r="R117" s="4"/>
      <c r="S117" s="4"/>
      <c r="T117" s="5"/>
    </row>
    <row r="118" spans="2:20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4"/>
      <c r="M118" s="4"/>
      <c r="N118" s="57"/>
      <c r="O118" s="57"/>
      <c r="R118" s="4"/>
      <c r="S118" s="4"/>
      <c r="T118" s="5"/>
    </row>
    <row r="119" spans="2:20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4"/>
      <c r="M119" s="4"/>
      <c r="N119" s="5"/>
      <c r="O119" s="5"/>
      <c r="R119" s="4"/>
      <c r="S119" s="4"/>
      <c r="T119" s="5"/>
    </row>
    <row r="120" spans="2:20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4"/>
      <c r="M120" s="4"/>
      <c r="N120" s="32"/>
      <c r="O120" s="32"/>
      <c r="R120" s="4"/>
      <c r="S120" s="4"/>
      <c r="T120" s="5"/>
    </row>
    <row r="121" spans="2:20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4"/>
      <c r="M121" s="4"/>
      <c r="N121" s="4"/>
      <c r="O121" s="57"/>
      <c r="P121" s="56"/>
      <c r="R121" s="4"/>
      <c r="S121" s="4"/>
      <c r="T121" s="5"/>
    </row>
    <row r="122" spans="2:20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4"/>
      <c r="M122" s="4"/>
      <c r="N122" s="4"/>
      <c r="O122" s="4"/>
      <c r="R122" s="4"/>
      <c r="S122" s="4"/>
      <c r="T122" s="5"/>
    </row>
    <row r="123" spans="2:20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4"/>
      <c r="M123" s="4"/>
      <c r="N123" s="5"/>
      <c r="O123" s="5"/>
      <c r="R123" s="4"/>
      <c r="S123" s="4"/>
      <c r="T123" s="5"/>
    </row>
    <row r="124" spans="2:20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4"/>
      <c r="M124" s="4"/>
      <c r="N124" s="5"/>
      <c r="O124" s="5"/>
      <c r="R124" s="4"/>
      <c r="S124" s="4"/>
      <c r="T124" s="5"/>
    </row>
    <row r="125" spans="2:20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4"/>
      <c r="M125" s="4"/>
      <c r="N125" s="4"/>
      <c r="O125" s="4"/>
      <c r="P125" s="4"/>
      <c r="Q125" s="4"/>
      <c r="R125" s="4"/>
      <c r="S125" s="4"/>
      <c r="T125" s="5"/>
    </row>
    <row r="126" spans="2:20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4"/>
      <c r="M126" s="4"/>
      <c r="N126" s="5"/>
      <c r="O126" s="4"/>
      <c r="P126" s="4"/>
      <c r="Q126" s="4"/>
      <c r="R126" s="4"/>
      <c r="S126" s="4"/>
      <c r="T126" s="5"/>
    </row>
    <row r="127" spans="2:20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4"/>
      <c r="M127" s="4"/>
      <c r="N127" s="4"/>
      <c r="O127" s="4"/>
      <c r="P127" s="4"/>
      <c r="Q127" s="4"/>
      <c r="R127" s="4"/>
      <c r="S127" s="4"/>
      <c r="T127" s="5"/>
    </row>
    <row r="128" spans="2:20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4"/>
      <c r="M128" s="4"/>
      <c r="N128" s="4"/>
      <c r="O128" s="4"/>
      <c r="P128" s="4"/>
      <c r="Q128" s="4"/>
      <c r="R128" s="4"/>
      <c r="S128" s="4"/>
      <c r="T128" s="5"/>
    </row>
    <row r="129" spans="12:20" x14ac:dyDescent="0.2">
      <c r="L129" s="4"/>
      <c r="M129" s="4"/>
      <c r="N129" s="4"/>
      <c r="O129" s="4"/>
      <c r="P129" s="4"/>
      <c r="Q129" s="4"/>
      <c r="R129" s="4"/>
      <c r="S129" s="4"/>
      <c r="T129" s="5"/>
    </row>
    <row r="130" spans="12:20" x14ac:dyDescent="0.2">
      <c r="T130" s="5"/>
    </row>
    <row r="131" spans="12:20" x14ac:dyDescent="0.2">
      <c r="T131" s="5"/>
    </row>
    <row r="132" spans="12:20" x14ac:dyDescent="0.2">
      <c r="T132" s="5"/>
    </row>
    <row r="133" spans="12:20" x14ac:dyDescent="0.2">
      <c r="T133" s="5"/>
    </row>
    <row r="134" spans="12:20" x14ac:dyDescent="0.2">
      <c r="T134" s="5"/>
    </row>
    <row r="135" spans="12:20" x14ac:dyDescent="0.2">
      <c r="T135" s="5"/>
    </row>
    <row r="136" spans="12:20" x14ac:dyDescent="0.2">
      <c r="T136" s="5"/>
    </row>
    <row r="137" spans="12:20" x14ac:dyDescent="0.2">
      <c r="T137" s="5"/>
    </row>
    <row r="138" spans="12:20" x14ac:dyDescent="0.2">
      <c r="T138" s="5"/>
    </row>
    <row r="139" spans="12:20" x14ac:dyDescent="0.2">
      <c r="T139" s="5"/>
    </row>
    <row r="140" spans="12:20" x14ac:dyDescent="0.2">
      <c r="T140" s="5"/>
    </row>
    <row r="141" spans="12:20" x14ac:dyDescent="0.2">
      <c r="T141" s="5"/>
    </row>
    <row r="142" spans="12:20" x14ac:dyDescent="0.2">
      <c r="T142" s="5"/>
    </row>
    <row r="143" spans="12:20" x14ac:dyDescent="0.2">
      <c r="T143" s="5"/>
    </row>
    <row r="144" spans="12:20" x14ac:dyDescent="0.2">
      <c r="T144" s="5"/>
    </row>
    <row r="145" spans="20:20" x14ac:dyDescent="0.2">
      <c r="T145" s="5"/>
    </row>
    <row r="146" spans="20:20" x14ac:dyDescent="0.2">
      <c r="T146" s="5"/>
    </row>
    <row r="147" spans="20:20" x14ac:dyDescent="0.2">
      <c r="T147" s="5"/>
    </row>
    <row r="148" spans="20:20" x14ac:dyDescent="0.2">
      <c r="T148" s="5"/>
    </row>
    <row r="149" spans="20:20" x14ac:dyDescent="0.2">
      <c r="T149" s="5"/>
    </row>
    <row r="150" spans="20:20" x14ac:dyDescent="0.2">
      <c r="T150" s="5"/>
    </row>
    <row r="151" spans="20:20" x14ac:dyDescent="0.2">
      <c r="T151" s="5"/>
    </row>
    <row r="152" spans="20:20" x14ac:dyDescent="0.2">
      <c r="T152" s="5"/>
    </row>
    <row r="153" spans="20:20" x14ac:dyDescent="0.2">
      <c r="T153" s="5"/>
    </row>
    <row r="154" spans="20:20" x14ac:dyDescent="0.2">
      <c r="T154" s="5"/>
    </row>
    <row r="155" spans="20:20" x14ac:dyDescent="0.2">
      <c r="T155" s="5"/>
    </row>
    <row r="156" spans="20:20" x14ac:dyDescent="0.2">
      <c r="T156" s="5"/>
    </row>
    <row r="157" spans="20:20" x14ac:dyDescent="0.2">
      <c r="T157" s="5"/>
    </row>
    <row r="158" spans="20:20" x14ac:dyDescent="0.2">
      <c r="T158" s="5"/>
    </row>
    <row r="159" spans="20:20" x14ac:dyDescent="0.2">
      <c r="T159" s="5"/>
    </row>
    <row r="160" spans="20:20" x14ac:dyDescent="0.2">
      <c r="T160" s="5"/>
    </row>
    <row r="161" spans="20:20" x14ac:dyDescent="0.2">
      <c r="T161" s="5"/>
    </row>
    <row r="162" spans="20:20" x14ac:dyDescent="0.2">
      <c r="T162" s="5"/>
    </row>
    <row r="163" spans="20:20" x14ac:dyDescent="0.2">
      <c r="T163" s="5"/>
    </row>
    <row r="164" spans="20:20" x14ac:dyDescent="0.2">
      <c r="T164" s="5"/>
    </row>
    <row r="165" spans="20:20" x14ac:dyDescent="0.2">
      <c r="T165" s="5"/>
    </row>
    <row r="166" spans="20:20" x14ac:dyDescent="0.2">
      <c r="T166" s="5"/>
    </row>
    <row r="167" spans="20:20" x14ac:dyDescent="0.2">
      <c r="T167" s="5"/>
    </row>
    <row r="168" spans="20:20" x14ac:dyDescent="0.2">
      <c r="T168" s="5"/>
    </row>
    <row r="169" spans="20:20" x14ac:dyDescent="0.2">
      <c r="T169" s="5"/>
    </row>
    <row r="170" spans="20:20" x14ac:dyDescent="0.2">
      <c r="T170" s="5"/>
    </row>
    <row r="171" spans="20:20" x14ac:dyDescent="0.2">
      <c r="T171" s="5"/>
    </row>
    <row r="172" spans="20:20" x14ac:dyDescent="0.2">
      <c r="T172" s="5"/>
    </row>
    <row r="173" spans="20:20" x14ac:dyDescent="0.2">
      <c r="T173" s="5"/>
    </row>
    <row r="174" spans="20:20" x14ac:dyDescent="0.2">
      <c r="T174" s="5"/>
    </row>
    <row r="175" spans="20:20" x14ac:dyDescent="0.2">
      <c r="T175" s="5"/>
    </row>
    <row r="176" spans="20:20" x14ac:dyDescent="0.2">
      <c r="T176" s="5"/>
    </row>
    <row r="177" spans="20:20" x14ac:dyDescent="0.2">
      <c r="T177" s="5"/>
    </row>
    <row r="178" spans="20:20" x14ac:dyDescent="0.2">
      <c r="T178" s="5"/>
    </row>
    <row r="179" spans="20:20" x14ac:dyDescent="0.2">
      <c r="T179" s="5"/>
    </row>
    <row r="180" spans="20:20" x14ac:dyDescent="0.2">
      <c r="T180" s="5"/>
    </row>
    <row r="181" spans="20:20" x14ac:dyDescent="0.2">
      <c r="T181" s="5"/>
    </row>
    <row r="182" spans="20:20" x14ac:dyDescent="0.2">
      <c r="T182" s="5"/>
    </row>
    <row r="183" spans="20:20" x14ac:dyDescent="0.2">
      <c r="T183" s="5"/>
    </row>
    <row r="184" spans="20:20" x14ac:dyDescent="0.2">
      <c r="T184" s="5"/>
    </row>
    <row r="185" spans="20:20" x14ac:dyDescent="0.2">
      <c r="T185" s="5"/>
    </row>
    <row r="186" spans="20:20" x14ac:dyDescent="0.2">
      <c r="T186" s="5"/>
    </row>
    <row r="187" spans="20:20" x14ac:dyDescent="0.2">
      <c r="T187" s="5"/>
    </row>
    <row r="188" spans="20:20" x14ac:dyDescent="0.2">
      <c r="T188" s="5"/>
    </row>
    <row r="189" spans="20:20" x14ac:dyDescent="0.2">
      <c r="T189" s="5"/>
    </row>
    <row r="190" spans="20:20" x14ac:dyDescent="0.2">
      <c r="T190" s="5"/>
    </row>
    <row r="191" spans="20:20" x14ac:dyDescent="0.2">
      <c r="T191" s="5"/>
    </row>
    <row r="192" spans="20:20" x14ac:dyDescent="0.2">
      <c r="T192" s="5"/>
    </row>
    <row r="193" spans="20:20" x14ac:dyDescent="0.2">
      <c r="T193" s="5"/>
    </row>
    <row r="194" spans="20:20" x14ac:dyDescent="0.2">
      <c r="T194" s="5"/>
    </row>
    <row r="195" spans="20:20" x14ac:dyDescent="0.2">
      <c r="T195" s="5"/>
    </row>
    <row r="196" spans="20:20" x14ac:dyDescent="0.2">
      <c r="T196" s="5"/>
    </row>
    <row r="197" spans="20:20" x14ac:dyDescent="0.2">
      <c r="T197" s="5"/>
    </row>
    <row r="198" spans="20:20" x14ac:dyDescent="0.2">
      <c r="T198" s="5"/>
    </row>
    <row r="199" spans="20:20" x14ac:dyDescent="0.2">
      <c r="T199" s="5"/>
    </row>
    <row r="200" spans="20:20" x14ac:dyDescent="0.2">
      <c r="T200" s="5"/>
    </row>
    <row r="201" spans="20:20" x14ac:dyDescent="0.2">
      <c r="T201" s="5"/>
    </row>
    <row r="202" spans="20:20" x14ac:dyDescent="0.2">
      <c r="T202" s="5"/>
    </row>
    <row r="203" spans="20:20" x14ac:dyDescent="0.2">
      <c r="T203" s="5"/>
    </row>
    <row r="204" spans="20:20" x14ac:dyDescent="0.2">
      <c r="T204" s="5"/>
    </row>
    <row r="205" spans="20:20" x14ac:dyDescent="0.2">
      <c r="T205" s="5"/>
    </row>
    <row r="206" spans="20:20" x14ac:dyDescent="0.2">
      <c r="T206" s="5"/>
    </row>
    <row r="207" spans="20:20" x14ac:dyDescent="0.2">
      <c r="T207" s="5"/>
    </row>
    <row r="208" spans="20:20" x14ac:dyDescent="0.2">
      <c r="T208" s="5"/>
    </row>
    <row r="209" spans="20:20" x14ac:dyDescent="0.2">
      <c r="T209" s="5"/>
    </row>
    <row r="210" spans="20:20" x14ac:dyDescent="0.2">
      <c r="T210" s="5"/>
    </row>
    <row r="211" spans="20:20" x14ac:dyDescent="0.2">
      <c r="T211" s="5"/>
    </row>
    <row r="212" spans="20:20" x14ac:dyDescent="0.2">
      <c r="T212" s="5"/>
    </row>
    <row r="213" spans="20:20" x14ac:dyDescent="0.2">
      <c r="T213" s="5"/>
    </row>
    <row r="214" spans="20:20" x14ac:dyDescent="0.2">
      <c r="T214" s="5"/>
    </row>
    <row r="215" spans="20:20" x14ac:dyDescent="0.2">
      <c r="T215" s="5"/>
    </row>
    <row r="216" spans="20:20" x14ac:dyDescent="0.2">
      <c r="T216" s="5"/>
    </row>
    <row r="217" spans="20:20" x14ac:dyDescent="0.2">
      <c r="T217" s="5"/>
    </row>
    <row r="218" spans="20:20" x14ac:dyDescent="0.2">
      <c r="T218" s="5"/>
    </row>
    <row r="219" spans="20:20" x14ac:dyDescent="0.2">
      <c r="T219" s="5"/>
    </row>
    <row r="220" spans="20:20" x14ac:dyDescent="0.2">
      <c r="T220" s="5"/>
    </row>
    <row r="221" spans="20:20" x14ac:dyDescent="0.2">
      <c r="T221" s="5"/>
    </row>
    <row r="222" spans="20:20" x14ac:dyDescent="0.2">
      <c r="T222" s="5"/>
    </row>
    <row r="223" spans="20:20" x14ac:dyDescent="0.2">
      <c r="T223" s="5"/>
    </row>
    <row r="224" spans="20:20" x14ac:dyDescent="0.2">
      <c r="T224" s="5"/>
    </row>
    <row r="225" spans="20:20" x14ac:dyDescent="0.2">
      <c r="T225" s="5"/>
    </row>
    <row r="226" spans="20:20" x14ac:dyDescent="0.2">
      <c r="T226" s="5"/>
    </row>
    <row r="227" spans="20:20" x14ac:dyDescent="0.2">
      <c r="T227" s="5"/>
    </row>
    <row r="228" spans="20:20" x14ac:dyDescent="0.2">
      <c r="T228" s="5"/>
    </row>
    <row r="229" spans="20:20" x14ac:dyDescent="0.2">
      <c r="T229" s="5"/>
    </row>
    <row r="230" spans="20:20" x14ac:dyDescent="0.2">
      <c r="T230" s="5"/>
    </row>
    <row r="231" spans="20:20" x14ac:dyDescent="0.2">
      <c r="T231" s="5"/>
    </row>
    <row r="232" spans="20:20" x14ac:dyDescent="0.2">
      <c r="T232" s="5"/>
    </row>
    <row r="233" spans="20:20" x14ac:dyDescent="0.2">
      <c r="T233" s="5"/>
    </row>
    <row r="234" spans="20:20" x14ac:dyDescent="0.2">
      <c r="T234" s="5"/>
    </row>
    <row r="235" spans="20:20" x14ac:dyDescent="0.2">
      <c r="T235" s="5"/>
    </row>
    <row r="236" spans="20:20" x14ac:dyDescent="0.2">
      <c r="T236" s="5"/>
    </row>
    <row r="237" spans="20:20" x14ac:dyDescent="0.2">
      <c r="T237" s="5"/>
    </row>
    <row r="238" spans="20:20" x14ac:dyDescent="0.2">
      <c r="T238" s="5"/>
    </row>
    <row r="239" spans="20:20" x14ac:dyDescent="0.2">
      <c r="T239" s="5"/>
    </row>
    <row r="240" spans="20:20" x14ac:dyDescent="0.2">
      <c r="T240" s="5"/>
    </row>
    <row r="241" spans="20:20" x14ac:dyDescent="0.2">
      <c r="T241" s="5"/>
    </row>
    <row r="242" spans="20:20" x14ac:dyDescent="0.2">
      <c r="T242" s="5"/>
    </row>
    <row r="243" spans="20:20" x14ac:dyDescent="0.2">
      <c r="T243" s="5"/>
    </row>
    <row r="244" spans="20:20" x14ac:dyDescent="0.2">
      <c r="T244" s="5"/>
    </row>
    <row r="245" spans="20:20" x14ac:dyDescent="0.2">
      <c r="T245" s="5"/>
    </row>
    <row r="246" spans="20:20" x14ac:dyDescent="0.2">
      <c r="T246" s="5"/>
    </row>
    <row r="247" spans="20:20" x14ac:dyDescent="0.2">
      <c r="T247" s="5"/>
    </row>
    <row r="248" spans="20:20" x14ac:dyDescent="0.2">
      <c r="T248" s="5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2018-01-09T23:17:40Z</cp:lastPrinted>
  <dcterms:created xsi:type="dcterms:W3CDTF">2017-02-09T22:09:58Z</dcterms:created>
  <dcterms:modified xsi:type="dcterms:W3CDTF">2018-01-09T23:32:33Z</dcterms:modified>
</cp:coreProperties>
</file>