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445" activeTab="11"/>
  </bookViews>
  <sheets>
    <sheet name="ENE" sheetId="1" r:id="rId1"/>
    <sheet name="FEB" sheetId="3" r:id="rId2"/>
    <sheet name="MAR" sheetId="5" r:id="rId3"/>
    <sheet name="ABR" sheetId="6" r:id="rId4"/>
    <sheet name="MAY" sheetId="7" r:id="rId5"/>
    <sheet name="JUN" sheetId="8" r:id="rId6"/>
    <sheet name="JUL" sheetId="9" r:id="rId7"/>
    <sheet name="AGO" sheetId="10" r:id="rId8"/>
    <sheet name="SEP" sheetId="11" r:id="rId9"/>
    <sheet name="OCT" sheetId="12" r:id="rId10"/>
    <sheet name="NOV" sheetId="13" r:id="rId11"/>
    <sheet name="DIC" sheetId="14" r:id="rId12"/>
  </sheets>
  <definedNames>
    <definedName name="_xlnm.Print_Area" localSheetId="3">ABR!$A$1:$J$55</definedName>
    <definedName name="_xlnm.Print_Area" localSheetId="0">ENE!$B$1:$J$55</definedName>
  </definedNames>
  <calcPr calcId="124519"/>
</workbook>
</file>

<file path=xl/calcChain.xml><?xml version="1.0" encoding="utf-8"?>
<calcChain xmlns="http://schemas.openxmlformats.org/spreadsheetml/2006/main">
  <c r="G31" i="14"/>
  <c r="F31"/>
  <c r="R11"/>
  <c r="R12"/>
  <c r="R13"/>
  <c r="S13" s="1"/>
  <c r="T13" s="1"/>
  <c r="R14"/>
  <c r="S14" s="1"/>
  <c r="R15"/>
  <c r="R16"/>
  <c r="R10"/>
  <c r="P71"/>
  <c r="O115"/>
  <c r="N115"/>
  <c r="P112"/>
  <c r="P110"/>
  <c r="Q109" s="1"/>
  <c r="P106"/>
  <c r="P105"/>
  <c r="P104"/>
  <c r="P101"/>
  <c r="G25" s="1"/>
  <c r="P100"/>
  <c r="Q99" s="1"/>
  <c r="P97"/>
  <c r="P96"/>
  <c r="P95"/>
  <c r="P93"/>
  <c r="P92"/>
  <c r="P91"/>
  <c r="P90"/>
  <c r="P88"/>
  <c r="G18" s="1"/>
  <c r="P87"/>
  <c r="G26" s="1"/>
  <c r="P86"/>
  <c r="G17" s="1"/>
  <c r="P84"/>
  <c r="P83"/>
  <c r="G12" s="1"/>
  <c r="P82"/>
  <c r="P81"/>
  <c r="G6" s="1"/>
  <c r="P79"/>
  <c r="P78"/>
  <c r="G21" s="1"/>
  <c r="P77"/>
  <c r="O70"/>
  <c r="N70"/>
  <c r="P66"/>
  <c r="P65"/>
  <c r="P64"/>
  <c r="Q63"/>
  <c r="P61"/>
  <c r="P60"/>
  <c r="Q59" s="1"/>
  <c r="P58"/>
  <c r="P57"/>
  <c r="P56"/>
  <c r="P55"/>
  <c r="P53"/>
  <c r="P52"/>
  <c r="P51"/>
  <c r="P50"/>
  <c r="G50"/>
  <c r="F50"/>
  <c r="G49"/>
  <c r="G52" s="1"/>
  <c r="F49"/>
  <c r="F52" s="1"/>
  <c r="P48"/>
  <c r="P47"/>
  <c r="P46"/>
  <c r="F26" s="1"/>
  <c r="P45"/>
  <c r="P43"/>
  <c r="G43"/>
  <c r="F43"/>
  <c r="P42"/>
  <c r="P41"/>
  <c r="P40"/>
  <c r="P38"/>
  <c r="F17" s="1"/>
  <c r="P37"/>
  <c r="F21" s="1"/>
  <c r="P36"/>
  <c r="G32"/>
  <c r="F32"/>
  <c r="E27"/>
  <c r="F25"/>
  <c r="G24"/>
  <c r="F24"/>
  <c r="G23"/>
  <c r="F23"/>
  <c r="G22"/>
  <c r="U18"/>
  <c r="Q18"/>
  <c r="P18"/>
  <c r="O18"/>
  <c r="L18"/>
  <c r="S16"/>
  <c r="T16" s="1"/>
  <c r="S15"/>
  <c r="T15" s="1"/>
  <c r="E15"/>
  <c r="G14"/>
  <c r="F14"/>
  <c r="G13"/>
  <c r="F13"/>
  <c r="T12"/>
  <c r="S12"/>
  <c r="F12"/>
  <c r="F11"/>
  <c r="N18"/>
  <c r="G10"/>
  <c r="F10"/>
  <c r="G9"/>
  <c r="F9"/>
  <c r="G8"/>
  <c r="G7"/>
  <c r="F7"/>
  <c r="F6"/>
  <c r="G5"/>
  <c r="F5"/>
  <c r="G31" i="13"/>
  <c r="F31"/>
  <c r="G5" i="12"/>
  <c r="N10" i="13"/>
  <c r="O115"/>
  <c r="N115"/>
  <c r="P112"/>
  <c r="P110"/>
  <c r="Q109" s="1"/>
  <c r="P106"/>
  <c r="P105"/>
  <c r="P104"/>
  <c r="Q103" s="1"/>
  <c r="P101"/>
  <c r="G25" s="1"/>
  <c r="P100"/>
  <c r="Q99"/>
  <c r="P97"/>
  <c r="G13" s="1"/>
  <c r="P96"/>
  <c r="G24" s="1"/>
  <c r="P95"/>
  <c r="G10" s="1"/>
  <c r="P93"/>
  <c r="P92"/>
  <c r="P91"/>
  <c r="G23" s="1"/>
  <c r="P90"/>
  <c r="P88"/>
  <c r="P87"/>
  <c r="G26" s="1"/>
  <c r="P86"/>
  <c r="P84"/>
  <c r="P83"/>
  <c r="P82"/>
  <c r="G22" s="1"/>
  <c r="P81"/>
  <c r="G6" s="1"/>
  <c r="P79"/>
  <c r="P78"/>
  <c r="P77"/>
  <c r="O70"/>
  <c r="N70"/>
  <c r="P66"/>
  <c r="P65"/>
  <c r="P64"/>
  <c r="Q63" s="1"/>
  <c r="P61"/>
  <c r="P60"/>
  <c r="Q59" s="1"/>
  <c r="P58"/>
  <c r="P57"/>
  <c r="P56"/>
  <c r="P55"/>
  <c r="P53"/>
  <c r="P52"/>
  <c r="P51"/>
  <c r="P50"/>
  <c r="G50"/>
  <c r="F50"/>
  <c r="G49"/>
  <c r="F49"/>
  <c r="P48"/>
  <c r="P47"/>
  <c r="F18" s="1"/>
  <c r="P46"/>
  <c r="P45"/>
  <c r="P43"/>
  <c r="G43"/>
  <c r="F43"/>
  <c r="P42"/>
  <c r="P41"/>
  <c r="P40"/>
  <c r="P38"/>
  <c r="T26" s="1"/>
  <c r="P37"/>
  <c r="F21" s="1"/>
  <c r="P36"/>
  <c r="F32"/>
  <c r="G32"/>
  <c r="E27"/>
  <c r="F25"/>
  <c r="F24"/>
  <c r="F23"/>
  <c r="G21"/>
  <c r="U18"/>
  <c r="Q18"/>
  <c r="P18"/>
  <c r="O18"/>
  <c r="N18"/>
  <c r="L18"/>
  <c r="G18"/>
  <c r="R16"/>
  <c r="R15"/>
  <c r="S15" s="1"/>
  <c r="T15" s="1"/>
  <c r="R14"/>
  <c r="G14"/>
  <c r="F14"/>
  <c r="R13"/>
  <c r="S13" s="1"/>
  <c r="T13" s="1"/>
  <c r="F13"/>
  <c r="R12"/>
  <c r="G12"/>
  <c r="F12"/>
  <c r="R11"/>
  <c r="S11" s="1"/>
  <c r="G11"/>
  <c r="F11"/>
  <c r="R10"/>
  <c r="S10" s="1"/>
  <c r="T10" s="1"/>
  <c r="F10"/>
  <c r="F9"/>
  <c r="G8"/>
  <c r="G7"/>
  <c r="F7"/>
  <c r="F6"/>
  <c r="G5"/>
  <c r="F5"/>
  <c r="E15"/>
  <c r="F49" i="12"/>
  <c r="G31"/>
  <c r="F31"/>
  <c r="E5"/>
  <c r="U28"/>
  <c r="P104"/>
  <c r="P116" i="11"/>
  <c r="O70" i="12"/>
  <c r="N70"/>
  <c r="P70" s="1"/>
  <c r="O61"/>
  <c r="F25" s="1"/>
  <c r="O115"/>
  <c r="N115"/>
  <c r="P112"/>
  <c r="P110"/>
  <c r="Q109" s="1"/>
  <c r="P106"/>
  <c r="P105"/>
  <c r="P101"/>
  <c r="P100"/>
  <c r="G11" s="1"/>
  <c r="P97"/>
  <c r="G13" s="1"/>
  <c r="P96"/>
  <c r="P95"/>
  <c r="P93"/>
  <c r="P92"/>
  <c r="P91"/>
  <c r="G23" s="1"/>
  <c r="P90"/>
  <c r="G9" s="1"/>
  <c r="P88"/>
  <c r="G18" s="1"/>
  <c r="P87"/>
  <c r="P86"/>
  <c r="P84"/>
  <c r="P83"/>
  <c r="P82"/>
  <c r="P81"/>
  <c r="G6" s="1"/>
  <c r="P79"/>
  <c r="P78"/>
  <c r="G21" s="1"/>
  <c r="P77"/>
  <c r="P66"/>
  <c r="P65"/>
  <c r="P64"/>
  <c r="Q63" s="1"/>
  <c r="P60"/>
  <c r="Q59" s="1"/>
  <c r="P58"/>
  <c r="P57"/>
  <c r="P56"/>
  <c r="P55"/>
  <c r="P53"/>
  <c r="P52"/>
  <c r="P51"/>
  <c r="P50"/>
  <c r="G50"/>
  <c r="F50"/>
  <c r="G49"/>
  <c r="P48"/>
  <c r="P47"/>
  <c r="F18" s="1"/>
  <c r="P46"/>
  <c r="F26" s="1"/>
  <c r="P45"/>
  <c r="P43"/>
  <c r="G43"/>
  <c r="F43"/>
  <c r="P42"/>
  <c r="P41"/>
  <c r="F22" s="1"/>
  <c r="P40"/>
  <c r="P38"/>
  <c r="P37"/>
  <c r="F21" s="1"/>
  <c r="P36"/>
  <c r="G32"/>
  <c r="F32"/>
  <c r="E27"/>
  <c r="G26"/>
  <c r="G25"/>
  <c r="G24"/>
  <c r="F24"/>
  <c r="F23"/>
  <c r="G22"/>
  <c r="U18"/>
  <c r="Q18"/>
  <c r="P18"/>
  <c r="O18"/>
  <c r="N18"/>
  <c r="L18"/>
  <c r="G17"/>
  <c r="G19" s="1"/>
  <c r="R16"/>
  <c r="R15"/>
  <c r="S15" s="1"/>
  <c r="T15" s="1"/>
  <c r="R14"/>
  <c r="S14" s="1"/>
  <c r="T14" s="1"/>
  <c r="G14"/>
  <c r="F14"/>
  <c r="R13"/>
  <c r="S13" s="1"/>
  <c r="T13" s="1"/>
  <c r="F13"/>
  <c r="R12"/>
  <c r="G12"/>
  <c r="F12"/>
  <c r="R11"/>
  <c r="F11"/>
  <c r="R10"/>
  <c r="G10"/>
  <c r="F10"/>
  <c r="F9"/>
  <c r="G7"/>
  <c r="F7"/>
  <c r="F6"/>
  <c r="F5"/>
  <c r="E15"/>
  <c r="P112" i="11"/>
  <c r="F55"/>
  <c r="F55" i="10"/>
  <c r="G31" i="11"/>
  <c r="F31"/>
  <c r="E15"/>
  <c r="E29" i="10"/>
  <c r="E21" i="11"/>
  <c r="E5"/>
  <c r="T25"/>
  <c r="P47"/>
  <c r="O115"/>
  <c r="N115"/>
  <c r="P110"/>
  <c r="Q109" s="1"/>
  <c r="P106"/>
  <c r="P105"/>
  <c r="P104"/>
  <c r="Q103"/>
  <c r="P101"/>
  <c r="P100"/>
  <c r="Q99" s="1"/>
  <c r="P97"/>
  <c r="P96"/>
  <c r="P95"/>
  <c r="P93"/>
  <c r="P92"/>
  <c r="P91"/>
  <c r="G23" s="1"/>
  <c r="P90"/>
  <c r="P88"/>
  <c r="G18" s="1"/>
  <c r="P87"/>
  <c r="P86"/>
  <c r="G17" s="1"/>
  <c r="P84"/>
  <c r="P83"/>
  <c r="G12" s="1"/>
  <c r="P82"/>
  <c r="G22" s="1"/>
  <c r="P81"/>
  <c r="P79"/>
  <c r="P78"/>
  <c r="G21" s="1"/>
  <c r="P77"/>
  <c r="O70"/>
  <c r="N70"/>
  <c r="P66"/>
  <c r="P65"/>
  <c r="P64"/>
  <c r="Q63"/>
  <c r="P61"/>
  <c r="P60"/>
  <c r="Q59" s="1"/>
  <c r="P58"/>
  <c r="P57"/>
  <c r="P56"/>
  <c r="P55"/>
  <c r="P53"/>
  <c r="P52"/>
  <c r="P51"/>
  <c r="P50"/>
  <c r="G50"/>
  <c r="F50"/>
  <c r="G49"/>
  <c r="F49"/>
  <c r="P48"/>
  <c r="F18"/>
  <c r="P46"/>
  <c r="F26" s="1"/>
  <c r="P45"/>
  <c r="P43"/>
  <c r="G43"/>
  <c r="F43"/>
  <c r="P42"/>
  <c r="P41"/>
  <c r="P40"/>
  <c r="P38"/>
  <c r="T26" s="1"/>
  <c r="P37"/>
  <c r="F21" s="1"/>
  <c r="P36"/>
  <c r="G32"/>
  <c r="F32"/>
  <c r="G26"/>
  <c r="G25"/>
  <c r="F25"/>
  <c r="G24"/>
  <c r="F24"/>
  <c r="F23"/>
  <c r="F22"/>
  <c r="E27"/>
  <c r="U18"/>
  <c r="Q18"/>
  <c r="P18"/>
  <c r="O18"/>
  <c r="N18"/>
  <c r="L18"/>
  <c r="R16"/>
  <c r="R15"/>
  <c r="R14"/>
  <c r="S14" s="1"/>
  <c r="T14" s="1"/>
  <c r="G14"/>
  <c r="F14"/>
  <c r="R13"/>
  <c r="G13"/>
  <c r="F13"/>
  <c r="R12"/>
  <c r="F12"/>
  <c r="R11"/>
  <c r="F11"/>
  <c r="R10"/>
  <c r="S10" s="1"/>
  <c r="F10"/>
  <c r="G9"/>
  <c r="F9"/>
  <c r="G7"/>
  <c r="F7"/>
  <c r="G6"/>
  <c r="F6"/>
  <c r="F5"/>
  <c r="G45" i="10"/>
  <c r="G43"/>
  <c r="G5"/>
  <c r="F45"/>
  <c r="G52" i="9"/>
  <c r="F49"/>
  <c r="G31" i="10"/>
  <c r="F31"/>
  <c r="E29" i="14" l="1"/>
  <c r="F54"/>
  <c r="G11"/>
  <c r="Q94"/>
  <c r="R94" s="1"/>
  <c r="Q89"/>
  <c r="R89" s="1"/>
  <c r="G27"/>
  <c r="Q76"/>
  <c r="R76" s="1"/>
  <c r="P70"/>
  <c r="Q44"/>
  <c r="R44" s="1"/>
  <c r="T25"/>
  <c r="U25" s="1"/>
  <c r="Q35"/>
  <c r="T35" s="1"/>
  <c r="T24"/>
  <c r="U24" s="1"/>
  <c r="Q85"/>
  <c r="P115"/>
  <c r="G15"/>
  <c r="H15" s="1"/>
  <c r="G19"/>
  <c r="Q103"/>
  <c r="F22"/>
  <c r="F27" s="1"/>
  <c r="H27" s="1"/>
  <c r="T23"/>
  <c r="U23" s="1"/>
  <c r="Q49"/>
  <c r="R49" s="1"/>
  <c r="F15"/>
  <c r="F18"/>
  <c r="F19" s="1"/>
  <c r="T26"/>
  <c r="U26" s="1"/>
  <c r="Q54"/>
  <c r="R54"/>
  <c r="G34"/>
  <c r="H32"/>
  <c r="S11"/>
  <c r="T11" s="1"/>
  <c r="T14"/>
  <c r="R18"/>
  <c r="H43"/>
  <c r="S10"/>
  <c r="S18" s="1"/>
  <c r="H43" i="13"/>
  <c r="E29"/>
  <c r="H32"/>
  <c r="G52"/>
  <c r="Q94"/>
  <c r="R94" s="1"/>
  <c r="Q85"/>
  <c r="Q54"/>
  <c r="R54" s="1"/>
  <c r="Q49"/>
  <c r="T25"/>
  <c r="U25" s="1"/>
  <c r="F15"/>
  <c r="T24"/>
  <c r="U24" s="1"/>
  <c r="P70"/>
  <c r="F52"/>
  <c r="Q89"/>
  <c r="R89" s="1"/>
  <c r="G9"/>
  <c r="G15" s="1"/>
  <c r="G17"/>
  <c r="G19" s="1"/>
  <c r="G27"/>
  <c r="G34" s="1"/>
  <c r="P115"/>
  <c r="Q76"/>
  <c r="R76" s="1"/>
  <c r="Q44"/>
  <c r="R44" s="1"/>
  <c r="F17"/>
  <c r="F19" s="1"/>
  <c r="U26"/>
  <c r="Q35"/>
  <c r="T35" s="1"/>
  <c r="S14"/>
  <c r="T14" s="1"/>
  <c r="F54"/>
  <c r="R49"/>
  <c r="R85" s="1"/>
  <c r="T11"/>
  <c r="S12"/>
  <c r="T12" s="1"/>
  <c r="S16"/>
  <c r="F22"/>
  <c r="T23"/>
  <c r="R18"/>
  <c r="F26"/>
  <c r="E29" i="12"/>
  <c r="T25"/>
  <c r="U25" s="1"/>
  <c r="F17"/>
  <c r="Q99"/>
  <c r="Q94"/>
  <c r="R94" s="1"/>
  <c r="Q85"/>
  <c r="G27"/>
  <c r="P115"/>
  <c r="P61"/>
  <c r="T24" s="1"/>
  <c r="U24" s="1"/>
  <c r="F15"/>
  <c r="F19"/>
  <c r="H19" s="1"/>
  <c r="Q44"/>
  <c r="F27"/>
  <c r="S11"/>
  <c r="T11" s="1"/>
  <c r="R44"/>
  <c r="T26"/>
  <c r="U26" s="1"/>
  <c r="G52"/>
  <c r="Q49"/>
  <c r="R49" s="1"/>
  <c r="R85" s="1"/>
  <c r="T23"/>
  <c r="F52"/>
  <c r="Q54"/>
  <c r="R54" s="1"/>
  <c r="Q76"/>
  <c r="R76" s="1"/>
  <c r="Q89"/>
  <c r="R89" s="1"/>
  <c r="Q103"/>
  <c r="H32"/>
  <c r="G34"/>
  <c r="G8"/>
  <c r="G15" s="1"/>
  <c r="S12"/>
  <c r="T12" s="1"/>
  <c r="S16"/>
  <c r="T16" s="1"/>
  <c r="H43"/>
  <c r="R18"/>
  <c r="S10"/>
  <c r="Q35"/>
  <c r="T35" s="1"/>
  <c r="G11" i="11"/>
  <c r="Q94"/>
  <c r="R94" s="1"/>
  <c r="G19"/>
  <c r="Q76"/>
  <c r="R76" s="1"/>
  <c r="G5"/>
  <c r="Q54"/>
  <c r="R54"/>
  <c r="Q49"/>
  <c r="R49" s="1"/>
  <c r="U25"/>
  <c r="Q35"/>
  <c r="T35" s="1"/>
  <c r="F27"/>
  <c r="P70"/>
  <c r="R35"/>
  <c r="G52"/>
  <c r="G8"/>
  <c r="F52"/>
  <c r="G10"/>
  <c r="Q89"/>
  <c r="R89" s="1"/>
  <c r="G27"/>
  <c r="G34" s="1"/>
  <c r="Q85"/>
  <c r="P115"/>
  <c r="T23"/>
  <c r="U23" s="1"/>
  <c r="Q44"/>
  <c r="R44" s="1"/>
  <c r="F15"/>
  <c r="S11"/>
  <c r="T11" s="1"/>
  <c r="U26"/>
  <c r="H32"/>
  <c r="T10"/>
  <c r="E29"/>
  <c r="S13"/>
  <c r="T13" s="1"/>
  <c r="S15"/>
  <c r="T15" s="1"/>
  <c r="H43"/>
  <c r="S12"/>
  <c r="S16"/>
  <c r="T16" s="1"/>
  <c r="R18"/>
  <c r="F17"/>
  <c r="F19" s="1"/>
  <c r="H19" s="1"/>
  <c r="T24"/>
  <c r="U24" s="1"/>
  <c r="E21" i="10"/>
  <c r="E5"/>
  <c r="T25"/>
  <c r="T25" i="9"/>
  <c r="P71" i="10"/>
  <c r="G29" i="9"/>
  <c r="P116"/>
  <c r="R85" i="14" l="1"/>
  <c r="G29"/>
  <c r="G37" s="1"/>
  <c r="G45" s="1"/>
  <c r="F55" s="1"/>
  <c r="R35"/>
  <c r="T28"/>
  <c r="T29" s="1"/>
  <c r="F29"/>
  <c r="H19"/>
  <c r="H29" s="1"/>
  <c r="H37" s="1"/>
  <c r="H34"/>
  <c r="F34"/>
  <c r="T10"/>
  <c r="T18" s="1"/>
  <c r="H19" i="13"/>
  <c r="H15"/>
  <c r="T28"/>
  <c r="T29" s="1"/>
  <c r="G29"/>
  <c r="G37" s="1"/>
  <c r="G45" s="1"/>
  <c r="F55" s="1"/>
  <c r="R35"/>
  <c r="S18"/>
  <c r="U28"/>
  <c r="T16"/>
  <c r="T18" s="1"/>
  <c r="F27"/>
  <c r="U23"/>
  <c r="F54" i="12"/>
  <c r="H27"/>
  <c r="F34"/>
  <c r="F29"/>
  <c r="F37" s="1"/>
  <c r="F45" s="1"/>
  <c r="T28"/>
  <c r="T29" s="1"/>
  <c r="U23"/>
  <c r="G29"/>
  <c r="H15"/>
  <c r="R35"/>
  <c r="H34"/>
  <c r="T10"/>
  <c r="T18" s="1"/>
  <c r="S18"/>
  <c r="S18" i="11"/>
  <c r="F54"/>
  <c r="G15"/>
  <c r="G29" s="1"/>
  <c r="G37" s="1"/>
  <c r="G45" s="1"/>
  <c r="R85"/>
  <c r="H27"/>
  <c r="F34"/>
  <c r="H34"/>
  <c r="T28"/>
  <c r="T12"/>
  <c r="T18" s="1"/>
  <c r="F29"/>
  <c r="O115" i="10"/>
  <c r="P112"/>
  <c r="P110"/>
  <c r="Q109" s="1"/>
  <c r="P106"/>
  <c r="P105"/>
  <c r="P104"/>
  <c r="Q103" s="1"/>
  <c r="P101"/>
  <c r="G25" s="1"/>
  <c r="P100"/>
  <c r="Q99" s="1"/>
  <c r="P97"/>
  <c r="G13" s="1"/>
  <c r="P96"/>
  <c r="G24" s="1"/>
  <c r="P95"/>
  <c r="G10" s="1"/>
  <c r="P93"/>
  <c r="P92"/>
  <c r="P91"/>
  <c r="P90"/>
  <c r="G9" s="1"/>
  <c r="P88"/>
  <c r="G18" s="1"/>
  <c r="P87"/>
  <c r="G26" s="1"/>
  <c r="P86"/>
  <c r="P84"/>
  <c r="P83"/>
  <c r="G12" s="1"/>
  <c r="P82"/>
  <c r="G22" s="1"/>
  <c r="P81"/>
  <c r="G6" s="1"/>
  <c r="P79"/>
  <c r="P78"/>
  <c r="G21" s="1"/>
  <c r="N115"/>
  <c r="O70"/>
  <c r="N70"/>
  <c r="P66"/>
  <c r="P65"/>
  <c r="Q63" s="1"/>
  <c r="P64"/>
  <c r="P61"/>
  <c r="P60"/>
  <c r="Q59" s="1"/>
  <c r="P58"/>
  <c r="P57"/>
  <c r="P56"/>
  <c r="P55"/>
  <c r="P53"/>
  <c r="P52"/>
  <c r="P51"/>
  <c r="P50"/>
  <c r="G50"/>
  <c r="F50"/>
  <c r="G49"/>
  <c r="G52" s="1"/>
  <c r="F49"/>
  <c r="P48"/>
  <c r="P47"/>
  <c r="P46"/>
  <c r="P45"/>
  <c r="P43"/>
  <c r="F43"/>
  <c r="P42"/>
  <c r="P41"/>
  <c r="P40"/>
  <c r="P38"/>
  <c r="P37"/>
  <c r="P36"/>
  <c r="F32"/>
  <c r="G32"/>
  <c r="F25"/>
  <c r="F24"/>
  <c r="F23"/>
  <c r="F21"/>
  <c r="E27"/>
  <c r="E19"/>
  <c r="U18"/>
  <c r="Q18"/>
  <c r="P18"/>
  <c r="O18"/>
  <c r="N18"/>
  <c r="L18"/>
  <c r="R16"/>
  <c r="R15"/>
  <c r="S15" s="1"/>
  <c r="T15" s="1"/>
  <c r="E15"/>
  <c r="R14"/>
  <c r="G14"/>
  <c r="F14"/>
  <c r="R13"/>
  <c r="S13" s="1"/>
  <c r="T13" s="1"/>
  <c r="F13"/>
  <c r="R12"/>
  <c r="S12" s="1"/>
  <c r="F12"/>
  <c r="R11"/>
  <c r="S11" s="1"/>
  <c r="F11"/>
  <c r="R10"/>
  <c r="F10"/>
  <c r="F9"/>
  <c r="G7"/>
  <c r="F7"/>
  <c r="F6"/>
  <c r="F5"/>
  <c r="T23" i="9"/>
  <c r="F29"/>
  <c r="T28"/>
  <c r="G5"/>
  <c r="G29" i="8"/>
  <c r="G37"/>
  <c r="G43" i="9"/>
  <c r="G43" i="7"/>
  <c r="G27" i="9"/>
  <c r="G31"/>
  <c r="F31"/>
  <c r="E21"/>
  <c r="N18"/>
  <c r="N77"/>
  <c r="P71"/>
  <c r="O115"/>
  <c r="N115"/>
  <c r="P112"/>
  <c r="P110"/>
  <c r="G8" s="1"/>
  <c r="P106"/>
  <c r="P105"/>
  <c r="P104"/>
  <c r="Q103"/>
  <c r="P101"/>
  <c r="P100"/>
  <c r="Q99" s="1"/>
  <c r="P97"/>
  <c r="P96"/>
  <c r="G24" s="1"/>
  <c r="P95"/>
  <c r="P93"/>
  <c r="P92"/>
  <c r="G14" s="1"/>
  <c r="P91"/>
  <c r="G23" s="1"/>
  <c r="P90"/>
  <c r="G9" s="1"/>
  <c r="P88"/>
  <c r="P87"/>
  <c r="P86"/>
  <c r="G17" s="1"/>
  <c r="P84"/>
  <c r="P83"/>
  <c r="G12" s="1"/>
  <c r="P82"/>
  <c r="G22" s="1"/>
  <c r="P81"/>
  <c r="G6" s="1"/>
  <c r="P79"/>
  <c r="P78"/>
  <c r="G21" s="1"/>
  <c r="P77"/>
  <c r="O70"/>
  <c r="N70"/>
  <c r="P66"/>
  <c r="P65"/>
  <c r="P64"/>
  <c r="Q63"/>
  <c r="P61"/>
  <c r="P60"/>
  <c r="Q59" s="1"/>
  <c r="P58"/>
  <c r="P57"/>
  <c r="P56"/>
  <c r="P55"/>
  <c r="P53"/>
  <c r="P52"/>
  <c r="P51"/>
  <c r="P50"/>
  <c r="G50"/>
  <c r="F50"/>
  <c r="G49"/>
  <c r="P48"/>
  <c r="P47"/>
  <c r="P46"/>
  <c r="F26" s="1"/>
  <c r="P45"/>
  <c r="P43"/>
  <c r="F43"/>
  <c r="P42"/>
  <c r="P41"/>
  <c r="F22" s="1"/>
  <c r="P40"/>
  <c r="P38"/>
  <c r="F17" s="1"/>
  <c r="P37"/>
  <c r="F21" s="1"/>
  <c r="P36"/>
  <c r="G32"/>
  <c r="F32"/>
  <c r="E27"/>
  <c r="G25"/>
  <c r="F25"/>
  <c r="F24"/>
  <c r="F23"/>
  <c r="E19"/>
  <c r="U18"/>
  <c r="Q18"/>
  <c r="P18"/>
  <c r="O18"/>
  <c r="L18"/>
  <c r="G18"/>
  <c r="F18"/>
  <c r="R16"/>
  <c r="R15"/>
  <c r="S15" s="1"/>
  <c r="E15"/>
  <c r="R14"/>
  <c r="S14" s="1"/>
  <c r="F14"/>
  <c r="R13"/>
  <c r="G13"/>
  <c r="F13"/>
  <c r="R12"/>
  <c r="F12"/>
  <c r="R11"/>
  <c r="S11" s="1"/>
  <c r="F11"/>
  <c r="R10"/>
  <c r="S10" s="1"/>
  <c r="F10"/>
  <c r="F9"/>
  <c r="G7"/>
  <c r="F7"/>
  <c r="F6"/>
  <c r="F5"/>
  <c r="P112" i="8"/>
  <c r="F49"/>
  <c r="F49" i="7"/>
  <c r="G46" i="8"/>
  <c r="G5"/>
  <c r="G45" i="7"/>
  <c r="F43" i="8"/>
  <c r="F37"/>
  <c r="G31"/>
  <c r="F31"/>
  <c r="P56"/>
  <c r="G5" i="6"/>
  <c r="P116" i="14" l="1"/>
  <c r="U28"/>
  <c r="F37"/>
  <c r="F45" s="1"/>
  <c r="G46" s="1"/>
  <c r="P116" i="13"/>
  <c r="H27"/>
  <c r="F29"/>
  <c r="F34"/>
  <c r="H29" i="12"/>
  <c r="H37" s="1"/>
  <c r="P71"/>
  <c r="G37"/>
  <c r="G45" s="1"/>
  <c r="P116"/>
  <c r="H15" i="11"/>
  <c r="H29"/>
  <c r="H37" s="1"/>
  <c r="T29"/>
  <c r="U28"/>
  <c r="F37"/>
  <c r="F45" s="1"/>
  <c r="G46" s="1"/>
  <c r="P71"/>
  <c r="H43" i="10"/>
  <c r="H32"/>
  <c r="G8"/>
  <c r="G11"/>
  <c r="Q89"/>
  <c r="R89" s="1"/>
  <c r="Q85"/>
  <c r="T24"/>
  <c r="T12"/>
  <c r="G17"/>
  <c r="G19" s="1"/>
  <c r="U25"/>
  <c r="Q54"/>
  <c r="R54" s="1"/>
  <c r="T23"/>
  <c r="U23" s="1"/>
  <c r="F18"/>
  <c r="Q44"/>
  <c r="R44" s="1"/>
  <c r="T26"/>
  <c r="U26" s="1"/>
  <c r="F22"/>
  <c r="F17"/>
  <c r="F19" s="1"/>
  <c r="P70"/>
  <c r="P115"/>
  <c r="F52"/>
  <c r="F54" s="1"/>
  <c r="Q94"/>
  <c r="R94" s="1"/>
  <c r="G23"/>
  <c r="G27" s="1"/>
  <c r="G34" s="1"/>
  <c r="F15"/>
  <c r="F26"/>
  <c r="F27" s="1"/>
  <c r="Q35"/>
  <c r="T35" s="1"/>
  <c r="Q49"/>
  <c r="R49" s="1"/>
  <c r="R85" s="1"/>
  <c r="U24"/>
  <c r="S10"/>
  <c r="T10" s="1"/>
  <c r="S14"/>
  <c r="T14" s="1"/>
  <c r="P77"/>
  <c r="T11"/>
  <c r="S16"/>
  <c r="T16" s="1"/>
  <c r="R18"/>
  <c r="E29" i="9"/>
  <c r="T10"/>
  <c r="T14"/>
  <c r="T15"/>
  <c r="S13"/>
  <c r="T13" s="1"/>
  <c r="F52"/>
  <c r="Q109"/>
  <c r="Q94"/>
  <c r="R94" s="1"/>
  <c r="G10"/>
  <c r="G11"/>
  <c r="G15" s="1"/>
  <c r="P115"/>
  <c r="Q89"/>
  <c r="R89" s="1"/>
  <c r="G19"/>
  <c r="Q85"/>
  <c r="Q76"/>
  <c r="R76" s="1"/>
  <c r="Q44"/>
  <c r="U25"/>
  <c r="Q35"/>
  <c r="T35" s="1"/>
  <c r="U23"/>
  <c r="P70"/>
  <c r="Q54"/>
  <c r="R54" s="1"/>
  <c r="Q49"/>
  <c r="R49" s="1"/>
  <c r="R44"/>
  <c r="F19"/>
  <c r="H19" s="1"/>
  <c r="F27"/>
  <c r="F34" s="1"/>
  <c r="T26"/>
  <c r="U26" s="1"/>
  <c r="F15"/>
  <c r="H32"/>
  <c r="F54"/>
  <c r="T11"/>
  <c r="S12"/>
  <c r="S18" s="1"/>
  <c r="S16"/>
  <c r="T16" s="1"/>
  <c r="G26"/>
  <c r="H43"/>
  <c r="R18"/>
  <c r="T24"/>
  <c r="U24" s="1"/>
  <c r="O115" i="8"/>
  <c r="N115"/>
  <c r="P110"/>
  <c r="Q109" s="1"/>
  <c r="P106"/>
  <c r="P105"/>
  <c r="P104"/>
  <c r="P101"/>
  <c r="P100"/>
  <c r="Q99" s="1"/>
  <c r="P97"/>
  <c r="G13" s="1"/>
  <c r="P96"/>
  <c r="G24" s="1"/>
  <c r="P95"/>
  <c r="P93"/>
  <c r="P92"/>
  <c r="G14" s="1"/>
  <c r="P91"/>
  <c r="G23" s="1"/>
  <c r="P90"/>
  <c r="P88"/>
  <c r="G18" s="1"/>
  <c r="P87"/>
  <c r="P86"/>
  <c r="G17" s="1"/>
  <c r="P84"/>
  <c r="P83"/>
  <c r="G12" s="1"/>
  <c r="P82"/>
  <c r="G22" s="1"/>
  <c r="P81"/>
  <c r="G6" s="1"/>
  <c r="P79"/>
  <c r="P78"/>
  <c r="P77"/>
  <c r="O70"/>
  <c r="N70"/>
  <c r="P66"/>
  <c r="P65"/>
  <c r="P64"/>
  <c r="Q63"/>
  <c r="P61"/>
  <c r="P60"/>
  <c r="Q59" s="1"/>
  <c r="P58"/>
  <c r="P57"/>
  <c r="P55"/>
  <c r="P53"/>
  <c r="P52"/>
  <c r="P51"/>
  <c r="P50"/>
  <c r="G50"/>
  <c r="F50"/>
  <c r="G49"/>
  <c r="P48"/>
  <c r="P47"/>
  <c r="P46"/>
  <c r="F26" s="1"/>
  <c r="P45"/>
  <c r="P43"/>
  <c r="G43"/>
  <c r="P42"/>
  <c r="P41"/>
  <c r="F22" s="1"/>
  <c r="P40"/>
  <c r="P38"/>
  <c r="P37"/>
  <c r="P36"/>
  <c r="G32"/>
  <c r="F32"/>
  <c r="E27"/>
  <c r="G25"/>
  <c r="F25"/>
  <c r="F24"/>
  <c r="F23"/>
  <c r="G21"/>
  <c r="E19"/>
  <c r="U18"/>
  <c r="Q18"/>
  <c r="P18"/>
  <c r="O18"/>
  <c r="N18"/>
  <c r="L18"/>
  <c r="F18"/>
  <c r="R16"/>
  <c r="R15"/>
  <c r="R14"/>
  <c r="S14" s="1"/>
  <c r="T14" s="1"/>
  <c r="F14"/>
  <c r="S13"/>
  <c r="R13"/>
  <c r="F13"/>
  <c r="R12"/>
  <c r="F12"/>
  <c r="R11"/>
  <c r="F11"/>
  <c r="R10"/>
  <c r="S10" s="1"/>
  <c r="T10" s="1"/>
  <c r="F10"/>
  <c r="F9"/>
  <c r="G7"/>
  <c r="F7"/>
  <c r="F6"/>
  <c r="F5"/>
  <c r="E15"/>
  <c r="F6" i="7"/>
  <c r="G31"/>
  <c r="F31"/>
  <c r="F32" s="1"/>
  <c r="E5"/>
  <c r="O115"/>
  <c r="N115"/>
  <c r="P112"/>
  <c r="P110"/>
  <c r="Q109" s="1"/>
  <c r="P106"/>
  <c r="P105"/>
  <c r="P104"/>
  <c r="Q103" s="1"/>
  <c r="P101"/>
  <c r="P100"/>
  <c r="Q99" s="1"/>
  <c r="P97"/>
  <c r="G13" s="1"/>
  <c r="P96"/>
  <c r="G24" s="1"/>
  <c r="P95"/>
  <c r="G10" s="1"/>
  <c r="P93"/>
  <c r="P92"/>
  <c r="P91"/>
  <c r="P90"/>
  <c r="P88"/>
  <c r="P87"/>
  <c r="P86"/>
  <c r="P84"/>
  <c r="P83"/>
  <c r="P82"/>
  <c r="G22" s="1"/>
  <c r="P81"/>
  <c r="G6" s="1"/>
  <c r="P79"/>
  <c r="P78"/>
  <c r="P77"/>
  <c r="Q76" s="1"/>
  <c r="R76" s="1"/>
  <c r="O70"/>
  <c r="P70" s="1"/>
  <c r="N70"/>
  <c r="P66"/>
  <c r="P65"/>
  <c r="P64"/>
  <c r="Q63"/>
  <c r="P61"/>
  <c r="P60"/>
  <c r="Q59" s="1"/>
  <c r="P58"/>
  <c r="P57"/>
  <c r="P56"/>
  <c r="P55"/>
  <c r="P53"/>
  <c r="P52"/>
  <c r="P51"/>
  <c r="P50"/>
  <c r="G50"/>
  <c r="F50"/>
  <c r="G49"/>
  <c r="P48"/>
  <c r="P47"/>
  <c r="P46"/>
  <c r="F26" s="1"/>
  <c r="P45"/>
  <c r="P43"/>
  <c r="F43"/>
  <c r="P42"/>
  <c r="P41"/>
  <c r="F22" s="1"/>
  <c r="P40"/>
  <c r="P38"/>
  <c r="F17" s="1"/>
  <c r="P37"/>
  <c r="P36"/>
  <c r="G32"/>
  <c r="G25"/>
  <c r="F25"/>
  <c r="F24"/>
  <c r="G23"/>
  <c r="F23"/>
  <c r="G21"/>
  <c r="E27"/>
  <c r="E19"/>
  <c r="U18"/>
  <c r="Q18"/>
  <c r="P18"/>
  <c r="O18"/>
  <c r="N18"/>
  <c r="L18"/>
  <c r="G18"/>
  <c r="F18"/>
  <c r="G17"/>
  <c r="G19" s="1"/>
  <c r="R16"/>
  <c r="R15"/>
  <c r="E15"/>
  <c r="R14"/>
  <c r="S14" s="1"/>
  <c r="T14" s="1"/>
  <c r="G14"/>
  <c r="F14"/>
  <c r="R13"/>
  <c r="F13"/>
  <c r="R12"/>
  <c r="G12"/>
  <c r="F12"/>
  <c r="R11"/>
  <c r="S11" s="1"/>
  <c r="T11" s="1"/>
  <c r="F11"/>
  <c r="S10"/>
  <c r="R10"/>
  <c r="F10"/>
  <c r="G9"/>
  <c r="F9"/>
  <c r="G7"/>
  <c r="F7"/>
  <c r="F5"/>
  <c r="F37" i="13" l="1"/>
  <c r="F45" s="1"/>
  <c r="G46" s="1"/>
  <c r="P71"/>
  <c r="H34"/>
  <c r="H29"/>
  <c r="H37" s="1"/>
  <c r="F55" i="12"/>
  <c r="G46"/>
  <c r="T28" i="10"/>
  <c r="H19"/>
  <c r="H27"/>
  <c r="H34" s="1"/>
  <c r="F34"/>
  <c r="F29"/>
  <c r="R35"/>
  <c r="T18"/>
  <c r="S18"/>
  <c r="Q76"/>
  <c r="R76" s="1"/>
  <c r="G15"/>
  <c r="T12" i="9"/>
  <c r="T18"/>
  <c r="H15"/>
  <c r="R85"/>
  <c r="R35"/>
  <c r="H27"/>
  <c r="H29" s="1"/>
  <c r="H37" s="1"/>
  <c r="G34"/>
  <c r="H34"/>
  <c r="F52" i="8"/>
  <c r="G8"/>
  <c r="T25"/>
  <c r="P115"/>
  <c r="Q103"/>
  <c r="F21"/>
  <c r="T24"/>
  <c r="U24" s="1"/>
  <c r="Q35"/>
  <c r="E29"/>
  <c r="T13"/>
  <c r="S15"/>
  <c r="T15" s="1"/>
  <c r="U25"/>
  <c r="G52"/>
  <c r="F54" s="1"/>
  <c r="G11"/>
  <c r="Q94"/>
  <c r="R94" s="1"/>
  <c r="G10"/>
  <c r="Q89"/>
  <c r="R89" s="1"/>
  <c r="G19"/>
  <c r="Q76"/>
  <c r="R76" s="1"/>
  <c r="G9"/>
  <c r="Q85"/>
  <c r="P70"/>
  <c r="Q54"/>
  <c r="R54" s="1"/>
  <c r="Q44"/>
  <c r="T26"/>
  <c r="U26" s="1"/>
  <c r="F27"/>
  <c r="F34" s="1"/>
  <c r="T35"/>
  <c r="T23"/>
  <c r="U23" s="1"/>
  <c r="F15"/>
  <c r="F17"/>
  <c r="F19" s="1"/>
  <c r="H19" s="1"/>
  <c r="R44"/>
  <c r="Q49"/>
  <c r="R49" s="1"/>
  <c r="H32"/>
  <c r="S12"/>
  <c r="T12" s="1"/>
  <c r="S16"/>
  <c r="T16" s="1"/>
  <c r="G26"/>
  <c r="G27" s="1"/>
  <c r="H43"/>
  <c r="S11"/>
  <c r="T11" s="1"/>
  <c r="R18"/>
  <c r="E29" i="7"/>
  <c r="T10"/>
  <c r="R18"/>
  <c r="G5"/>
  <c r="Q49"/>
  <c r="T24"/>
  <c r="U24" s="1"/>
  <c r="Q44"/>
  <c r="T25"/>
  <c r="U25" s="1"/>
  <c r="Q35"/>
  <c r="T35" s="1"/>
  <c r="F21"/>
  <c r="T23"/>
  <c r="U23" s="1"/>
  <c r="F15"/>
  <c r="F19"/>
  <c r="H19" s="1"/>
  <c r="T26"/>
  <c r="U26" s="1"/>
  <c r="Q54"/>
  <c r="R54" s="1"/>
  <c r="F27"/>
  <c r="F34" s="1"/>
  <c r="G8"/>
  <c r="G52"/>
  <c r="F54" s="1"/>
  <c r="F52"/>
  <c r="Q89"/>
  <c r="R89" s="1"/>
  <c r="Q94"/>
  <c r="R94" s="1"/>
  <c r="G11"/>
  <c r="Q85"/>
  <c r="P115"/>
  <c r="H32"/>
  <c r="R49"/>
  <c r="S13"/>
  <c r="T13" s="1"/>
  <c r="S15"/>
  <c r="T15" s="1"/>
  <c r="G26"/>
  <c r="G27" s="1"/>
  <c r="H43"/>
  <c r="S12"/>
  <c r="T12" s="1"/>
  <c r="S16"/>
  <c r="T16" s="1"/>
  <c r="R44"/>
  <c r="F17" i="6"/>
  <c r="G22"/>
  <c r="F22"/>
  <c r="G21"/>
  <c r="F21"/>
  <c r="G17"/>
  <c r="G18"/>
  <c r="F18"/>
  <c r="G14"/>
  <c r="G12"/>
  <c r="G13"/>
  <c r="G11"/>
  <c r="G10"/>
  <c r="G9"/>
  <c r="G6"/>
  <c r="G8"/>
  <c r="G7"/>
  <c r="G31"/>
  <c r="F31"/>
  <c r="E21"/>
  <c r="U28" i="10" l="1"/>
  <c r="T29"/>
  <c r="F37"/>
  <c r="G29"/>
  <c r="P116" s="1"/>
  <c r="H15"/>
  <c r="H29" s="1"/>
  <c r="H37" s="1"/>
  <c r="F37" i="9"/>
  <c r="F45" s="1"/>
  <c r="T29"/>
  <c r="U28"/>
  <c r="G37"/>
  <c r="G45" s="1"/>
  <c r="G15" i="8"/>
  <c r="H15" s="1"/>
  <c r="T18"/>
  <c r="R85"/>
  <c r="H27"/>
  <c r="H34" s="1"/>
  <c r="R35"/>
  <c r="F29"/>
  <c r="T28"/>
  <c r="S18"/>
  <c r="G34"/>
  <c r="G15" i="7"/>
  <c r="H15" s="1"/>
  <c r="R85"/>
  <c r="R35"/>
  <c r="T28"/>
  <c r="U28" s="1"/>
  <c r="F29"/>
  <c r="F37" s="1"/>
  <c r="F45" s="1"/>
  <c r="G29"/>
  <c r="P116" s="1"/>
  <c r="G34"/>
  <c r="T18"/>
  <c r="S18"/>
  <c r="H27"/>
  <c r="O115" i="6"/>
  <c r="P112"/>
  <c r="P110"/>
  <c r="Q109" s="1"/>
  <c r="P106"/>
  <c r="P105"/>
  <c r="P104"/>
  <c r="Q103"/>
  <c r="P101"/>
  <c r="G25" s="1"/>
  <c r="P100"/>
  <c r="Q99" s="1"/>
  <c r="P97"/>
  <c r="P96"/>
  <c r="P95"/>
  <c r="P93"/>
  <c r="P92"/>
  <c r="P91"/>
  <c r="P90"/>
  <c r="P88"/>
  <c r="P87"/>
  <c r="G26" s="1"/>
  <c r="P86"/>
  <c r="P84"/>
  <c r="P83"/>
  <c r="P82"/>
  <c r="P81"/>
  <c r="P79"/>
  <c r="P78"/>
  <c r="N115"/>
  <c r="O70"/>
  <c r="N70"/>
  <c r="P66"/>
  <c r="P65"/>
  <c r="P64"/>
  <c r="P61"/>
  <c r="P60"/>
  <c r="Q59" s="1"/>
  <c r="P58"/>
  <c r="P57"/>
  <c r="P56"/>
  <c r="P55"/>
  <c r="P53"/>
  <c r="P52"/>
  <c r="P51"/>
  <c r="P50"/>
  <c r="G50"/>
  <c r="F50"/>
  <c r="G49"/>
  <c r="F49"/>
  <c r="F52" s="1"/>
  <c r="P48"/>
  <c r="P47"/>
  <c r="P46"/>
  <c r="P45"/>
  <c r="P43"/>
  <c r="G43"/>
  <c r="F43"/>
  <c r="P42"/>
  <c r="P41"/>
  <c r="P40"/>
  <c r="P38"/>
  <c r="P37"/>
  <c r="P36"/>
  <c r="F32"/>
  <c r="G32"/>
  <c r="E27"/>
  <c r="F26"/>
  <c r="F25"/>
  <c r="G24"/>
  <c r="F24"/>
  <c r="G23"/>
  <c r="F23"/>
  <c r="U18"/>
  <c r="Q18"/>
  <c r="P18"/>
  <c r="O18"/>
  <c r="N18"/>
  <c r="L18"/>
  <c r="E19"/>
  <c r="R16"/>
  <c r="S16" s="1"/>
  <c r="T16" s="1"/>
  <c r="R15"/>
  <c r="S15" s="1"/>
  <c r="T15" s="1"/>
  <c r="R14"/>
  <c r="S14" s="1"/>
  <c r="F14"/>
  <c r="R13"/>
  <c r="S13" s="1"/>
  <c r="T13" s="1"/>
  <c r="F13"/>
  <c r="R12"/>
  <c r="S12" s="1"/>
  <c r="T12" s="1"/>
  <c r="F12"/>
  <c r="R11"/>
  <c r="F11"/>
  <c r="R10"/>
  <c r="F10"/>
  <c r="F9"/>
  <c r="F7"/>
  <c r="F6"/>
  <c r="F5"/>
  <c r="E15"/>
  <c r="N77" i="5"/>
  <c r="G50"/>
  <c r="F50"/>
  <c r="G49"/>
  <c r="F49"/>
  <c r="G31"/>
  <c r="F31"/>
  <c r="E17"/>
  <c r="E5"/>
  <c r="E21"/>
  <c r="E5" i="3"/>
  <c r="R10" i="5"/>
  <c r="R11"/>
  <c r="S11" s="1"/>
  <c r="T11" s="1"/>
  <c r="O115"/>
  <c r="N115"/>
  <c r="P112"/>
  <c r="P110"/>
  <c r="Q109" s="1"/>
  <c r="G8" s="1"/>
  <c r="P106"/>
  <c r="P105"/>
  <c r="P104"/>
  <c r="P101"/>
  <c r="P100"/>
  <c r="Q99" s="1"/>
  <c r="P97"/>
  <c r="P96"/>
  <c r="P95"/>
  <c r="P93"/>
  <c r="P92"/>
  <c r="P91"/>
  <c r="G23" s="1"/>
  <c r="P90"/>
  <c r="P88"/>
  <c r="G18" s="1"/>
  <c r="P87"/>
  <c r="G26" s="1"/>
  <c r="P86"/>
  <c r="P84"/>
  <c r="P83"/>
  <c r="P82"/>
  <c r="G22" s="1"/>
  <c r="P81"/>
  <c r="P79"/>
  <c r="P78"/>
  <c r="G21" s="1"/>
  <c r="P77"/>
  <c r="O70"/>
  <c r="N70"/>
  <c r="P66"/>
  <c r="P65"/>
  <c r="P64"/>
  <c r="P61"/>
  <c r="P60"/>
  <c r="Q59" s="1"/>
  <c r="P58"/>
  <c r="P57"/>
  <c r="P56"/>
  <c r="P55"/>
  <c r="P53"/>
  <c r="P52"/>
  <c r="G52"/>
  <c r="F52"/>
  <c r="P51"/>
  <c r="P50"/>
  <c r="P48"/>
  <c r="P47"/>
  <c r="P46"/>
  <c r="P45"/>
  <c r="P43"/>
  <c r="G43"/>
  <c r="F43"/>
  <c r="P42"/>
  <c r="P41"/>
  <c r="P40"/>
  <c r="P38"/>
  <c r="P37"/>
  <c r="P36"/>
  <c r="G32"/>
  <c r="F32"/>
  <c r="E27"/>
  <c r="F26"/>
  <c r="G25"/>
  <c r="F25"/>
  <c r="G24"/>
  <c r="F24"/>
  <c r="F23"/>
  <c r="F22"/>
  <c r="F21"/>
  <c r="U18"/>
  <c r="Q18"/>
  <c r="P18"/>
  <c r="O18"/>
  <c r="N18"/>
  <c r="L18"/>
  <c r="F18"/>
  <c r="F17"/>
  <c r="E19"/>
  <c r="R16"/>
  <c r="S15"/>
  <c r="R15"/>
  <c r="R14"/>
  <c r="G14"/>
  <c r="F14"/>
  <c r="R13"/>
  <c r="S13" s="1"/>
  <c r="G13"/>
  <c r="F13"/>
  <c r="R12"/>
  <c r="G12"/>
  <c r="F12"/>
  <c r="F11"/>
  <c r="F10"/>
  <c r="G9"/>
  <c r="F9"/>
  <c r="F7"/>
  <c r="G6"/>
  <c r="F6"/>
  <c r="G5"/>
  <c r="F5"/>
  <c r="E15"/>
  <c r="F31" i="3"/>
  <c r="G31"/>
  <c r="E17"/>
  <c r="E21"/>
  <c r="O115"/>
  <c r="N115"/>
  <c r="P112"/>
  <c r="P110"/>
  <c r="Q109" s="1"/>
  <c r="G8" s="1"/>
  <c r="P106"/>
  <c r="P105"/>
  <c r="P104"/>
  <c r="Q103" s="1"/>
  <c r="P101"/>
  <c r="P100"/>
  <c r="Q99" s="1"/>
  <c r="P97"/>
  <c r="P96"/>
  <c r="P95"/>
  <c r="P93"/>
  <c r="P92"/>
  <c r="P91"/>
  <c r="G23" s="1"/>
  <c r="P90"/>
  <c r="G9" s="1"/>
  <c r="P88"/>
  <c r="G18" s="1"/>
  <c r="P87"/>
  <c r="G26" s="1"/>
  <c r="P86"/>
  <c r="G17" s="1"/>
  <c r="P84"/>
  <c r="P83"/>
  <c r="G12" s="1"/>
  <c r="P82"/>
  <c r="G22" s="1"/>
  <c r="P81"/>
  <c r="P79"/>
  <c r="P78"/>
  <c r="P77"/>
  <c r="O70"/>
  <c r="N70"/>
  <c r="P66"/>
  <c r="P65"/>
  <c r="P64"/>
  <c r="P61"/>
  <c r="P60"/>
  <c r="Q59" s="1"/>
  <c r="P58"/>
  <c r="P57"/>
  <c r="P56"/>
  <c r="P55"/>
  <c r="P53"/>
  <c r="P52"/>
  <c r="G52"/>
  <c r="F52"/>
  <c r="P51"/>
  <c r="P50"/>
  <c r="P48"/>
  <c r="P47"/>
  <c r="P46"/>
  <c r="P45"/>
  <c r="P43"/>
  <c r="G43"/>
  <c r="F43"/>
  <c r="P42"/>
  <c r="P41"/>
  <c r="P40"/>
  <c r="P38"/>
  <c r="T26" s="1"/>
  <c r="P37"/>
  <c r="P36"/>
  <c r="T23" s="1"/>
  <c r="G32"/>
  <c r="F32"/>
  <c r="E27"/>
  <c r="F26"/>
  <c r="G25"/>
  <c r="F25"/>
  <c r="G24"/>
  <c r="F24"/>
  <c r="F23"/>
  <c r="F22"/>
  <c r="G21"/>
  <c r="F21"/>
  <c r="E19"/>
  <c r="U18"/>
  <c r="Q18"/>
  <c r="P18"/>
  <c r="O18"/>
  <c r="N18"/>
  <c r="L18"/>
  <c r="F18"/>
  <c r="F19" s="1"/>
  <c r="F17"/>
  <c r="R16"/>
  <c r="S16" s="1"/>
  <c r="R15"/>
  <c r="E15"/>
  <c r="R14"/>
  <c r="S14" s="1"/>
  <c r="T14" s="1"/>
  <c r="G14"/>
  <c r="F14"/>
  <c r="R13"/>
  <c r="G13"/>
  <c r="F13"/>
  <c r="R12"/>
  <c r="F12"/>
  <c r="R11"/>
  <c r="S11" s="1"/>
  <c r="T11" s="1"/>
  <c r="F11"/>
  <c r="R10"/>
  <c r="G10"/>
  <c r="F10"/>
  <c r="F9"/>
  <c r="F7"/>
  <c r="G6"/>
  <c r="F6"/>
  <c r="G5"/>
  <c r="F5"/>
  <c r="F5" i="1"/>
  <c r="F6"/>
  <c r="F7"/>
  <c r="F9"/>
  <c r="F10"/>
  <c r="F11"/>
  <c r="F12"/>
  <c r="F13"/>
  <c r="F14"/>
  <c r="F17"/>
  <c r="F18"/>
  <c r="F21"/>
  <c r="F22"/>
  <c r="F23"/>
  <c r="F24"/>
  <c r="F25"/>
  <c r="G5"/>
  <c r="G6"/>
  <c r="P112"/>
  <c r="O115"/>
  <c r="N115"/>
  <c r="P110"/>
  <c r="Q109" s="1"/>
  <c r="G8" s="1"/>
  <c r="P106"/>
  <c r="P105"/>
  <c r="P104"/>
  <c r="Q103" s="1"/>
  <c r="P101"/>
  <c r="G25" s="1"/>
  <c r="P100"/>
  <c r="Q99" s="1"/>
  <c r="P97"/>
  <c r="G13" s="1"/>
  <c r="P96"/>
  <c r="G24" s="1"/>
  <c r="P95"/>
  <c r="G10" s="1"/>
  <c r="Q94"/>
  <c r="R94" s="1"/>
  <c r="P93"/>
  <c r="P92"/>
  <c r="G14" s="1"/>
  <c r="P91"/>
  <c r="G23" s="1"/>
  <c r="P90"/>
  <c r="G9" s="1"/>
  <c r="P88"/>
  <c r="G18" s="1"/>
  <c r="P87"/>
  <c r="G26" s="1"/>
  <c r="P86"/>
  <c r="G17" s="1"/>
  <c r="P84"/>
  <c r="P83"/>
  <c r="G12" s="1"/>
  <c r="P82"/>
  <c r="G22" s="1"/>
  <c r="P81"/>
  <c r="P79"/>
  <c r="P78"/>
  <c r="G21" s="1"/>
  <c r="P77"/>
  <c r="O70"/>
  <c r="N70"/>
  <c r="P66"/>
  <c r="P65"/>
  <c r="P64"/>
  <c r="P61"/>
  <c r="P60"/>
  <c r="Q59" s="1"/>
  <c r="P58"/>
  <c r="P57"/>
  <c r="P56"/>
  <c r="P55"/>
  <c r="P53"/>
  <c r="P52"/>
  <c r="P51"/>
  <c r="P50"/>
  <c r="P48"/>
  <c r="P47"/>
  <c r="P46"/>
  <c r="F26" s="1"/>
  <c r="P45"/>
  <c r="P43"/>
  <c r="G43"/>
  <c r="F43"/>
  <c r="P42"/>
  <c r="P41"/>
  <c r="P40"/>
  <c r="P38"/>
  <c r="P37"/>
  <c r="P36"/>
  <c r="G32"/>
  <c r="F32"/>
  <c r="E27"/>
  <c r="E19"/>
  <c r="U18"/>
  <c r="Q18"/>
  <c r="P18"/>
  <c r="O18"/>
  <c r="N18"/>
  <c r="L18"/>
  <c r="R16"/>
  <c r="R15"/>
  <c r="S15" s="1"/>
  <c r="T15" s="1"/>
  <c r="E15"/>
  <c r="R14"/>
  <c r="S14" s="1"/>
  <c r="T14" s="1"/>
  <c r="R13"/>
  <c r="S13" s="1"/>
  <c r="T13" s="1"/>
  <c r="R12"/>
  <c r="R11"/>
  <c r="R10"/>
  <c r="S10" s="1"/>
  <c r="T10" s="1"/>
  <c r="G37" i="10" l="1"/>
  <c r="F55" i="9"/>
  <c r="G46"/>
  <c r="H29" i="8"/>
  <c r="H37" s="1"/>
  <c r="G45"/>
  <c r="F45"/>
  <c r="P71"/>
  <c r="T29"/>
  <c r="U28"/>
  <c r="G37" i="7"/>
  <c r="F55" s="1"/>
  <c r="T29"/>
  <c r="H29"/>
  <c r="H37" s="1"/>
  <c r="P71"/>
  <c r="G46"/>
  <c r="H34"/>
  <c r="Q35" i="1"/>
  <c r="T35" s="1"/>
  <c r="Q63" i="3"/>
  <c r="Q63" i="5"/>
  <c r="Q103"/>
  <c r="H32" i="6"/>
  <c r="H43"/>
  <c r="T25"/>
  <c r="U25" s="1"/>
  <c r="Q63"/>
  <c r="G11" i="1"/>
  <c r="Q94" i="6"/>
  <c r="R94" s="1"/>
  <c r="Q49"/>
  <c r="G19"/>
  <c r="T24"/>
  <c r="Q89"/>
  <c r="R89" s="1"/>
  <c r="E29"/>
  <c r="G52"/>
  <c r="R49"/>
  <c r="F27"/>
  <c r="F34" s="1"/>
  <c r="F15"/>
  <c r="T23"/>
  <c r="U23" s="1"/>
  <c r="T26"/>
  <c r="G15"/>
  <c r="G27"/>
  <c r="G34" s="1"/>
  <c r="Q85"/>
  <c r="R85" s="1"/>
  <c r="P70"/>
  <c r="Q35"/>
  <c r="T35" s="1"/>
  <c r="F19"/>
  <c r="H19" s="1"/>
  <c r="U24"/>
  <c r="Q44"/>
  <c r="R44" s="1"/>
  <c r="Q54"/>
  <c r="R54" s="1"/>
  <c r="F54"/>
  <c r="P115"/>
  <c r="S11"/>
  <c r="T11" s="1"/>
  <c r="T14"/>
  <c r="P77"/>
  <c r="Q76" s="1"/>
  <c r="R76" s="1"/>
  <c r="S10"/>
  <c r="R35"/>
  <c r="R18"/>
  <c r="T25" i="5"/>
  <c r="U25" s="1"/>
  <c r="Q54"/>
  <c r="R54" s="1"/>
  <c r="F54"/>
  <c r="Q94"/>
  <c r="R94" s="1"/>
  <c r="Q85"/>
  <c r="P115"/>
  <c r="Q49"/>
  <c r="T24"/>
  <c r="U24" s="1"/>
  <c r="Q44"/>
  <c r="R44" s="1"/>
  <c r="T26"/>
  <c r="U26" s="1"/>
  <c r="T23"/>
  <c r="P70"/>
  <c r="G11"/>
  <c r="G10"/>
  <c r="Q89"/>
  <c r="R89" s="1"/>
  <c r="G17"/>
  <c r="G19" s="1"/>
  <c r="H19" s="1"/>
  <c r="Q76"/>
  <c r="R76" s="1"/>
  <c r="F19"/>
  <c r="F27"/>
  <c r="F34" s="1"/>
  <c r="F15"/>
  <c r="S12"/>
  <c r="T12" s="1"/>
  <c r="T13"/>
  <c r="S16"/>
  <c r="T16" s="1"/>
  <c r="T15"/>
  <c r="E29"/>
  <c r="G27"/>
  <c r="G34" s="1"/>
  <c r="H32"/>
  <c r="S10"/>
  <c r="S14"/>
  <c r="T14" s="1"/>
  <c r="H43"/>
  <c r="R49"/>
  <c r="R85" s="1"/>
  <c r="R18"/>
  <c r="Q35"/>
  <c r="F54" i="3"/>
  <c r="E29"/>
  <c r="Q94"/>
  <c r="R94" s="1"/>
  <c r="G19"/>
  <c r="H19" s="1"/>
  <c r="Q76"/>
  <c r="R76" s="1"/>
  <c r="Q54"/>
  <c r="R54" s="1"/>
  <c r="Q49"/>
  <c r="R49"/>
  <c r="Q35"/>
  <c r="T35" s="1"/>
  <c r="P70"/>
  <c r="S10"/>
  <c r="T10" s="1"/>
  <c r="G11"/>
  <c r="G15" s="1"/>
  <c r="G27"/>
  <c r="G34" s="1"/>
  <c r="Q89"/>
  <c r="R89" s="1"/>
  <c r="Q85"/>
  <c r="P115"/>
  <c r="F15"/>
  <c r="F27"/>
  <c r="F34" s="1"/>
  <c r="T24"/>
  <c r="U24" s="1"/>
  <c r="T25"/>
  <c r="U25" s="1"/>
  <c r="R44"/>
  <c r="Q44"/>
  <c r="U26"/>
  <c r="S13"/>
  <c r="T13" s="1"/>
  <c r="S15"/>
  <c r="T15" s="1"/>
  <c r="T16"/>
  <c r="U23"/>
  <c r="R35"/>
  <c r="S12"/>
  <c r="T12" s="1"/>
  <c r="H32"/>
  <c r="R18"/>
  <c r="H43"/>
  <c r="Q63" i="1"/>
  <c r="Q85"/>
  <c r="E29"/>
  <c r="Q44"/>
  <c r="T25"/>
  <c r="U25" s="1"/>
  <c r="F19"/>
  <c r="T24"/>
  <c r="U24" s="1"/>
  <c r="P70"/>
  <c r="F52"/>
  <c r="G52"/>
  <c r="Q89"/>
  <c r="R89" s="1"/>
  <c r="G15"/>
  <c r="G19"/>
  <c r="Q76"/>
  <c r="R76" s="1"/>
  <c r="G27"/>
  <c r="P115"/>
  <c r="F27"/>
  <c r="F34" s="1"/>
  <c r="Q49"/>
  <c r="R49" s="1"/>
  <c r="R85" s="1"/>
  <c r="Q54"/>
  <c r="R54" s="1"/>
  <c r="T23"/>
  <c r="U23" s="1"/>
  <c r="T26"/>
  <c r="U26" s="1"/>
  <c r="R18"/>
  <c r="S11"/>
  <c r="S12"/>
  <c r="T12" s="1"/>
  <c r="S16"/>
  <c r="T16" s="1"/>
  <c r="H32"/>
  <c r="R35"/>
  <c r="R44"/>
  <c r="F15"/>
  <c r="H43"/>
  <c r="G46" i="10" l="1"/>
  <c r="P116" i="8"/>
  <c r="F55"/>
  <c r="H15" i="6"/>
  <c r="F29"/>
  <c r="F37" s="1"/>
  <c r="F45" s="1"/>
  <c r="T28"/>
  <c r="U28" s="1"/>
  <c r="U26"/>
  <c r="H27"/>
  <c r="H34" s="1"/>
  <c r="G29"/>
  <c r="G37" s="1"/>
  <c r="G45" s="1"/>
  <c r="F55" s="1"/>
  <c r="S18"/>
  <c r="T10"/>
  <c r="T18" s="1"/>
  <c r="S18" i="5"/>
  <c r="G15"/>
  <c r="G29" s="1"/>
  <c r="G37" s="1"/>
  <c r="G45" s="1"/>
  <c r="F55" s="1"/>
  <c r="T28"/>
  <c r="U28" s="1"/>
  <c r="U23"/>
  <c r="F29"/>
  <c r="F37" s="1"/>
  <c r="F45" s="1"/>
  <c r="H15"/>
  <c r="H27"/>
  <c r="H34" s="1"/>
  <c r="T10"/>
  <c r="T18" s="1"/>
  <c r="R35"/>
  <c r="T35"/>
  <c r="G29" i="3"/>
  <c r="G37" s="1"/>
  <c r="G45" s="1"/>
  <c r="F55" s="1"/>
  <c r="R85"/>
  <c r="H27"/>
  <c r="H34" s="1"/>
  <c r="F29"/>
  <c r="F37" s="1"/>
  <c r="F45" s="1"/>
  <c r="T18"/>
  <c r="H15"/>
  <c r="T28"/>
  <c r="U28" s="1"/>
  <c r="S18"/>
  <c r="F54" i="1"/>
  <c r="H19"/>
  <c r="T28"/>
  <c r="U28" s="1"/>
  <c r="G29"/>
  <c r="P116" s="1"/>
  <c r="H27"/>
  <c r="H34" s="1"/>
  <c r="G34"/>
  <c r="S18"/>
  <c r="T11"/>
  <c r="T18" s="1"/>
  <c r="F29"/>
  <c r="H15"/>
  <c r="T29"/>
  <c r="G46" i="6" l="1"/>
  <c r="G46" i="3"/>
  <c r="P71" i="6"/>
  <c r="T29"/>
  <c r="P116"/>
  <c r="H29"/>
  <c r="H37" s="1"/>
  <c r="T29" i="5"/>
  <c r="P116"/>
  <c r="G46"/>
  <c r="P71"/>
  <c r="H29"/>
  <c r="H37" s="1"/>
  <c r="P116" i="3"/>
  <c r="H29"/>
  <c r="H37" s="1"/>
  <c r="P71"/>
  <c r="T29"/>
  <c r="H29" i="1"/>
  <c r="H37" s="1"/>
  <c r="G37"/>
  <c r="G45" s="1"/>
  <c r="F37"/>
  <c r="F45" s="1"/>
  <c r="P71"/>
  <c r="F55" l="1"/>
  <c r="G46"/>
</calcChain>
</file>

<file path=xl/sharedStrings.xml><?xml version="1.0" encoding="utf-8"?>
<sst xmlns="http://schemas.openxmlformats.org/spreadsheetml/2006/main" count="3331" uniqueCount="243">
  <si>
    <t>ALECSA CELAYA S DE RL DE CV</t>
  </si>
  <si>
    <t>PREPARACION EDO FIN TOYOTA</t>
  </si>
  <si>
    <t xml:space="preserve">ALECSA CELAYA S. DE R.L. DE C.V.    </t>
  </si>
  <si>
    <t>VENTA</t>
  </si>
  <si>
    <t>COSTO</t>
  </si>
  <si>
    <t>UTILIDAD B</t>
  </si>
  <si>
    <t>R E P O R T E   D E   V E N T A S   P O R   T I P O   D E   D O C U M E N T O</t>
  </si>
  <si>
    <t>12</t>
  </si>
  <si>
    <t>Mano de Obra - Cliente</t>
  </si>
  <si>
    <t>?83-001-001</t>
  </si>
  <si>
    <t>MANO DE OBRA S AUTOMOVILES Y DCTO</t>
  </si>
  <si>
    <t>SUCURSAL 02      Refacciones y Servicio</t>
  </si>
  <si>
    <t>?83-002-001</t>
  </si>
  <si>
    <t>MANO DE OBRA  FALLAS AUTOMOVILES</t>
  </si>
  <si>
    <t>?83-002-004</t>
  </si>
  <si>
    <t xml:space="preserve">VARIOS FALLAS AUTOMOVILES </t>
  </si>
  <si>
    <t>M. DE OBRA</t>
  </si>
  <si>
    <t>REFACCIONES</t>
  </si>
  <si>
    <t xml:space="preserve">    TOTS</t>
  </si>
  <si>
    <t>VARIOS</t>
  </si>
  <si>
    <t>SUBTOTAL</t>
  </si>
  <si>
    <t>IVA</t>
  </si>
  <si>
    <t>TOTAL</t>
  </si>
  <si>
    <t>HORAS</t>
  </si>
  <si>
    <t>?83-008-001</t>
  </si>
  <si>
    <t>COSTO DE LAVADOS</t>
  </si>
  <si>
    <t>13</t>
  </si>
  <si>
    <t>Mano de Obra - Garantía Toyota</t>
  </si>
  <si>
    <t>?83-004-001</t>
  </si>
  <si>
    <t xml:space="preserve">MANO DE OBRA GARANTIA AUTOMOVILES </t>
  </si>
  <si>
    <t>14</t>
  </si>
  <si>
    <t xml:space="preserve">Mano de Obra - Interna </t>
  </si>
  <si>
    <t>?83-005-001</t>
  </si>
  <si>
    <t>MANO DE OBRA INTERNAS AUTOMOVILES</t>
  </si>
  <si>
    <t>G    GARANTIA</t>
  </si>
  <si>
    <t>15</t>
  </si>
  <si>
    <t>Mano de Obra - Previas</t>
  </si>
  <si>
    <t>?83-006-001</t>
  </si>
  <si>
    <t>MANO DE OBRA PREVIAS AUTOMOVILES</t>
  </si>
  <si>
    <t>H    HOJALATERIA</t>
  </si>
  <si>
    <t>Mano de Obra - Cliente Otros</t>
  </si>
  <si>
    <t>?83-002-003</t>
  </si>
  <si>
    <t>T.O.T. FALLAS AUTOMOVILES 10</t>
  </si>
  <si>
    <t>I    INTERNA</t>
  </si>
  <si>
    <t>Mano de Obra - Interna - Otros</t>
  </si>
  <si>
    <t>?83-005-003</t>
  </si>
  <si>
    <t>T.O.T. INTERNAS AUTOMOVILES</t>
  </si>
  <si>
    <t>P    Previa</t>
  </si>
  <si>
    <t>?83-004-003</t>
  </si>
  <si>
    <t>T.O.T. GARANTIA AUTOMOVILES</t>
  </si>
  <si>
    <t>R   Reclamación</t>
  </si>
  <si>
    <t>S   Servicios</t>
  </si>
  <si>
    <t>T    Orden Normal</t>
  </si>
  <si>
    <t>?83-003-001</t>
  </si>
  <si>
    <t xml:space="preserve">M.O. HOJALATERIA AUTOMOVILES </t>
  </si>
  <si>
    <t>?83-003-003</t>
  </si>
  <si>
    <t xml:space="preserve">T.O.T. HOJALATERIA AUTOMOVILES </t>
  </si>
  <si>
    <t>TOTAL ENTRE LAS DOS FECHAS</t>
  </si>
  <si>
    <t>24</t>
  </si>
  <si>
    <t>Refacciones - Mecánica - Cliente</t>
  </si>
  <si>
    <t>?83-001-002</t>
  </si>
  <si>
    <t xml:space="preserve">REFACCIONES SERVICIOS AUTOMOVILES </t>
  </si>
  <si>
    <t>?83-002-002</t>
  </si>
  <si>
    <t xml:space="preserve">REFACCIONES FALLAS AUTOMOVILES </t>
  </si>
  <si>
    <t>25</t>
  </si>
  <si>
    <t>Refacciones - Garantía - Toyota</t>
  </si>
  <si>
    <t>?83-004-002</t>
  </si>
  <si>
    <t>REFACCIONES GARANTIA AUTOMOVILES</t>
  </si>
  <si>
    <t>TOTAL MO</t>
  </si>
  <si>
    <t>26</t>
  </si>
  <si>
    <t>Refacciones - Internos - Toyota</t>
  </si>
  <si>
    <t>?83-005-002</t>
  </si>
  <si>
    <t>REFACCIONES INTERNAS AUTOMOVILES</t>
  </si>
  <si>
    <t>TOTAL REFACCIONES</t>
  </si>
  <si>
    <t>?83-006-002</t>
  </si>
  <si>
    <t>REFACCIONES PREVIAS</t>
  </si>
  <si>
    <t>TOTAL TOT</t>
  </si>
  <si>
    <t>29</t>
  </si>
  <si>
    <t>?83-003-002</t>
  </si>
  <si>
    <t>REFACCIONES HOJALATERIA AUTOMOVILES 15</t>
  </si>
  <si>
    <t>TOTAL VARIOS</t>
  </si>
  <si>
    <t>TOTAL SERVICIO EN ESTADO DE RESULTADOS</t>
  </si>
  <si>
    <t xml:space="preserve"> ALECSA CELAYA S. DE R.L. DE C.V.          </t>
  </si>
  <si>
    <t xml:space="preserve"> Libro Mayor Auxiliar                                                  </t>
  </si>
  <si>
    <t>27</t>
  </si>
  <si>
    <t>Refacciones - Mostrador - Toyota</t>
  </si>
  <si>
    <t>?70-002</t>
  </si>
  <si>
    <t>REFACIONES EN MOSTRADOR</t>
  </si>
  <si>
    <t>Debe</t>
  </si>
  <si>
    <t>Haber</t>
  </si>
  <si>
    <t>Total</t>
  </si>
  <si>
    <t>TOTAL REFACCIONES EN ESTADO FINANCIERO TOYOTA</t>
  </si>
  <si>
    <t>VENTA SERVICIO</t>
  </si>
  <si>
    <t>483-001</t>
  </si>
  <si>
    <t>VENTA SERVICIOS</t>
  </si>
  <si>
    <t>483-001-001</t>
  </si>
  <si>
    <t>M.O. SERVICIOS AUTOMOVILES</t>
  </si>
  <si>
    <t>TOTAL SERVICIO Y REFACCIONES MOSTRADOR</t>
  </si>
  <si>
    <t>483-001-002</t>
  </si>
  <si>
    <t>REFACCIONES SERVICIOS AUTOMOVI</t>
  </si>
  <si>
    <t>483-001-004</t>
  </si>
  <si>
    <t>VARIOS SERVICIO AUTOMOVILES</t>
  </si>
  <si>
    <t>ESTADO DE RESULTADOS</t>
  </si>
  <si>
    <t>483-002</t>
  </si>
  <si>
    <t>VENTA FALLAS</t>
  </si>
  <si>
    <t>REFACCIONES Y ACCESORIOS</t>
  </si>
  <si>
    <t>483-002-001</t>
  </si>
  <si>
    <t>SERVICIO</t>
  </si>
  <si>
    <t>483-002-002</t>
  </si>
  <si>
    <t>REFACCIONES FALLAS AUTOMOVILES</t>
  </si>
  <si>
    <t>483-002-003</t>
  </si>
  <si>
    <t>T.O.T. FALLAS AUTOMOVILES</t>
  </si>
  <si>
    <t>TOTAL ESTADO DE RESULTADOS</t>
  </si>
  <si>
    <t>483-002-004</t>
  </si>
  <si>
    <t>VARIOS FALLAS AUTOMOVILES</t>
  </si>
  <si>
    <t>483-003</t>
  </si>
  <si>
    <t>VENTAS HOJALATERIA</t>
  </si>
  <si>
    <t>DIFERENCIA</t>
  </si>
  <si>
    <t>483-003-001</t>
  </si>
  <si>
    <t>MANO DE OBRA  HOJALATERIA AUTOMOVIL</t>
  </si>
  <si>
    <t>DIF X DESC</t>
  </si>
  <si>
    <t>483-003-002</t>
  </si>
  <si>
    <t>REFACCIONES HOJALATERIA AUTOMOVILES</t>
  </si>
  <si>
    <t>483-003-003</t>
  </si>
  <si>
    <t>T.O.T. HOJALATERIA AUTOMOVILES</t>
  </si>
  <si>
    <t>483-003-004</t>
  </si>
  <si>
    <t>VARIOS HOJALATERIA AUTOMOVILES</t>
  </si>
  <si>
    <t>683-013</t>
  </si>
  <si>
    <t>483-004</t>
  </si>
  <si>
    <t>GARANTIA</t>
  </si>
  <si>
    <t>683-014</t>
  </si>
  <si>
    <t>483-004-001</t>
  </si>
  <si>
    <t>MANO DE OBRA GARANTIA AUTOMOVILES</t>
  </si>
  <si>
    <t>483-004-002</t>
  </si>
  <si>
    <t>483-004-003</t>
  </si>
  <si>
    <t>T.O.T. GARANTIAS AUTOMOVILES</t>
  </si>
  <si>
    <t>484-004-004</t>
  </si>
  <si>
    <t>VARIOS GARANTIA AUTOMOVILES</t>
  </si>
  <si>
    <t>483-005</t>
  </si>
  <si>
    <t>INTERNAS</t>
  </si>
  <si>
    <t>483-005-001</t>
  </si>
  <si>
    <t>483-005-002</t>
  </si>
  <si>
    <t>PRODUCTOS  F&amp;I</t>
  </si>
  <si>
    <t>483-005-003</t>
  </si>
  <si>
    <t>183-005-004</t>
  </si>
  <si>
    <t>VARIOS INTERNAS AUTOMOVILES</t>
  </si>
  <si>
    <t>483-006</t>
  </si>
  <si>
    <t>PREVIAS</t>
  </si>
  <si>
    <t>483-006-001</t>
  </si>
  <si>
    <t>U-D-9</t>
  </si>
  <si>
    <t>483-006-002</t>
  </si>
  <si>
    <t>483-007</t>
  </si>
  <si>
    <t>RECLAMACIONES</t>
  </si>
  <si>
    <t>483-007-001</t>
  </si>
  <si>
    <t>MANO DE OBRA RECLAMACIONES</t>
  </si>
  <si>
    <t>483-007-002</t>
  </si>
  <si>
    <t>REFACCIONES RECLAMACIONES AUTO</t>
  </si>
  <si>
    <t>483-007-003</t>
  </si>
  <si>
    <t>T.O.T. RECLAMACIONES AUTOMOVIL</t>
  </si>
  <si>
    <t>U-A-9</t>
  </si>
  <si>
    <t>U-D-12</t>
  </si>
  <si>
    <t>484-001</t>
  </si>
  <si>
    <t>DESCUENTOS</t>
  </si>
  <si>
    <t>U-A-12</t>
  </si>
  <si>
    <t>U-A-20</t>
  </si>
  <si>
    <t>Sumas iguales</t>
  </si>
  <si>
    <t>ALECSA</t>
  </si>
  <si>
    <t>CELAYA S. DE R.L. DE C.V.</t>
  </si>
  <si>
    <t>K E Y   P E R F O R M A N C E   I N D</t>
  </si>
  <si>
    <t>I C A T O R S</t>
  </si>
  <si>
    <t>01/11/11 a 30/11/11</t>
  </si>
  <si>
    <t>683-001</t>
  </si>
  <si>
    <t>683-001-001</t>
  </si>
  <si>
    <t>KPI</t>
  </si>
  <si>
    <t>Valor</t>
  </si>
  <si>
    <t>683-001-002</t>
  </si>
  <si>
    <t>===================================</t>
  </si>
  <si>
    <t>=============</t>
  </si>
  <si>
    <t>683-001-004</t>
  </si>
  <si>
    <t>TUS</t>
  </si>
  <si>
    <t>683-002</t>
  </si>
  <si>
    <t>CPUS</t>
  </si>
  <si>
    <t>683-002-001</t>
  </si>
  <si>
    <t>Ordenes de Garantía</t>
  </si>
  <si>
    <t>683-002-002</t>
  </si>
  <si>
    <t>Ordenes Internas</t>
  </si>
  <si>
    <t>683-002-003</t>
  </si>
  <si>
    <t>Ordenes de Previa</t>
  </si>
  <si>
    <t>683-002-004</t>
  </si>
  <si>
    <t>Ordenes con TOT</t>
  </si>
  <si>
    <t>683-003</t>
  </si>
  <si>
    <t>Ordenes de H&amp;P</t>
  </si>
  <si>
    <t>683-003-001</t>
  </si>
  <si>
    <t>683-003-002</t>
  </si>
  <si>
    <t>Ventas x CPUS</t>
  </si>
  <si>
    <t>683-003-003</t>
  </si>
  <si>
    <t>Ventas x Garantias</t>
  </si>
  <si>
    <t>683-004</t>
  </si>
  <si>
    <t>Ventas x Internas</t>
  </si>
  <si>
    <t>683-004-001</t>
  </si>
  <si>
    <t>Ventas x Previas</t>
  </si>
  <si>
    <t>683-004-002</t>
  </si>
  <si>
    <t>Ventas x TOT</t>
  </si>
  <si>
    <t>683-004-003</t>
  </si>
  <si>
    <t>Ventas x H&amp;P</t>
  </si>
  <si>
    <t>Ventas x Mano de Obra</t>
  </si>
  <si>
    <t>683-005</t>
  </si>
  <si>
    <t>683-005-001</t>
  </si>
  <si>
    <t>Horas x Servicios</t>
  </si>
  <si>
    <t>683-005-002</t>
  </si>
  <si>
    <t>Horas x Reparaciones</t>
  </si>
  <si>
    <t>683-005-003</t>
  </si>
  <si>
    <t>Horas x Diagnostico</t>
  </si>
  <si>
    <t>683-006</t>
  </si>
  <si>
    <t>Vta. Refacciones Servicio</t>
  </si>
  <si>
    <t>683-006-001</t>
  </si>
  <si>
    <t>683-006-002</t>
  </si>
  <si>
    <t>683-007</t>
  </si>
  <si>
    <t>683-007-001</t>
  </si>
  <si>
    <t>COSTO RECLAMACIONES M.O</t>
  </si>
  <si>
    <t>683-007-002</t>
  </si>
  <si>
    <t>COSTO RECLAMACIONES REFACC AUT</t>
  </si>
  <si>
    <t>683-007-003</t>
  </si>
  <si>
    <t>COSTO RECLAMACIONES TOT AUTOMO</t>
  </si>
  <si>
    <t>Vta. Refacciones Mostrador</t>
  </si>
  <si>
    <t>Vta. Refacciones Accesorios</t>
  </si>
  <si>
    <t>683-008</t>
  </si>
  <si>
    <t>LAVADOS</t>
  </si>
  <si>
    <t>Vta. Refacciones H&amp;P</t>
  </si>
  <si>
    <t>683-008-001</t>
  </si>
  <si>
    <t>MANO DE OBRA LAVADOS AUTOMOVIL</t>
  </si>
  <si>
    <t>Vta. Total Refacciones</t>
  </si>
  <si>
    <t>COSTO DE REFACCIONES EN SERVI</t>
  </si>
  <si>
    <t>Refacciones en proceso</t>
  </si>
  <si>
    <t>COSTO DE TOTS EN SERVICIO</t>
  </si>
  <si>
    <t>NOTA:</t>
  </si>
  <si>
    <t>LOS  RESULTADOS QUE  AQUI SE  MUESTRAN</t>
  </si>
  <si>
    <t>NO REFLEJAN LOS AJUSTES</t>
  </si>
  <si>
    <t>DE PRECIO PACTADO CON LAS ASEGURADORAS</t>
  </si>
  <si>
    <t>. PARA MAYOR INFORMACION</t>
  </si>
  <si>
    <t>COMUNICARSE AL AREA DE CONTABILIDAD.</t>
  </si>
  <si>
    <t xml:space="preserve"> </t>
  </si>
  <si>
    <t>483-005-004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</si>
</sst>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mm/yy"/>
    <numFmt numFmtId="165" formatCode="_-* #,##0.00_-;\-* #,##0.00_-;_-* \-??_-;_-@_-"/>
    <numFmt numFmtId="166" formatCode="dd/mm/yy\ hh:mm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12"/>
      <name val="Arial"/>
      <family val="2"/>
    </font>
    <font>
      <sz val="8"/>
      <color theme="1"/>
      <name val="Arial"/>
      <family val="2"/>
    </font>
    <font>
      <b/>
      <sz val="8"/>
      <color indexed="62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sz val="8"/>
      <color indexed="9"/>
      <name val="Arial"/>
      <family val="2"/>
    </font>
    <font>
      <b/>
      <sz val="8"/>
      <color indexed="18"/>
      <name val="Arial"/>
      <family val="2"/>
    </font>
    <font>
      <b/>
      <sz val="8"/>
      <color indexed="9"/>
      <name val="Arial"/>
      <family val="2"/>
    </font>
    <font>
      <sz val="8"/>
      <color indexed="48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45"/>
        <b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60"/>
        <bgColor indexed="25"/>
      </patternFill>
    </fill>
    <fill>
      <patternFill patternType="solid">
        <fgColor indexed="48"/>
        <bgColor indexed="30"/>
      </patternFill>
    </fill>
    <fill>
      <patternFill patternType="solid">
        <fgColor indexed="43"/>
        <bgColor indexed="26"/>
      </patternFill>
    </fill>
    <fill>
      <patternFill patternType="solid">
        <fgColor indexed="62"/>
        <bgColor indexed="5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15"/>
        <bgColor indexed="35"/>
      </patternFill>
    </fill>
    <fill>
      <patternFill patternType="solid">
        <fgColor indexed="16"/>
        <bgColor indexed="37"/>
      </patternFill>
    </fill>
    <fill>
      <patternFill patternType="solid">
        <fgColor indexed="53"/>
        <bgColor indexed="52"/>
      </patternFill>
    </fill>
    <fill>
      <patternFill patternType="solid">
        <fgColor indexed="16"/>
        <bgColor indexed="49"/>
      </patternFill>
    </fill>
    <fill>
      <patternFill patternType="solid">
        <fgColor indexed="48"/>
        <bgColor indexed="49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ill="0" applyBorder="0" applyAlignment="0" applyProtection="0"/>
  </cellStyleXfs>
  <cellXfs count="176">
    <xf numFmtId="0" fontId="0" fillId="0" borderId="0" xfId="0"/>
    <xf numFmtId="49" fontId="3" fillId="0" borderId="1" xfId="2" applyNumberFormat="1" applyFont="1" applyBorder="1" applyAlignment="1">
      <alignment horizontal="center" vertical="center"/>
    </xf>
    <xf numFmtId="0" fontId="4" fillId="0" borderId="1" xfId="2" applyFont="1" applyBorder="1"/>
    <xf numFmtId="0" fontId="4" fillId="0" borderId="1" xfId="2" applyFont="1" applyBorder="1" applyAlignment="1">
      <alignment horizontal="center"/>
    </xf>
    <xf numFmtId="165" fontId="5" fillId="0" borderId="1" xfId="3" applyNumberFormat="1" applyFont="1" applyFill="1" applyBorder="1" applyAlignment="1" applyProtection="1">
      <alignment horizontal="center"/>
    </xf>
    <xf numFmtId="0" fontId="4" fillId="3" borderId="0" xfId="2" applyFont="1" applyFill="1"/>
    <xf numFmtId="0" fontId="4" fillId="0" borderId="0" xfId="2" applyFont="1"/>
    <xf numFmtId="0" fontId="4" fillId="0" borderId="1" xfId="2" applyFont="1" applyBorder="1" applyAlignment="1"/>
    <xf numFmtId="0" fontId="4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left"/>
    </xf>
    <xf numFmtId="0" fontId="5" fillId="0" borderId="1" xfId="2" applyFont="1" applyBorder="1" applyAlignment="1">
      <alignment horizontal="center"/>
    </xf>
    <xf numFmtId="0" fontId="3" fillId="0" borderId="1" xfId="2" applyFont="1" applyFill="1" applyBorder="1" applyAlignment="1">
      <alignment horizontal="left"/>
    </xf>
    <xf numFmtId="0" fontId="3" fillId="0" borderId="1" xfId="2" applyFont="1" applyFill="1" applyBorder="1"/>
    <xf numFmtId="0" fontId="3" fillId="0" borderId="1" xfId="2" applyFont="1" applyFill="1" applyBorder="1" applyAlignment="1">
      <alignment horizontal="center"/>
    </xf>
    <xf numFmtId="0" fontId="4" fillId="11" borderId="1" xfId="2" applyFont="1" applyFill="1" applyBorder="1"/>
    <xf numFmtId="0" fontId="4" fillId="11" borderId="1" xfId="2" applyFont="1" applyFill="1" applyBorder="1" applyAlignment="1">
      <alignment horizontal="center"/>
    </xf>
    <xf numFmtId="0" fontId="6" fillId="0" borderId="1" xfId="2" applyFont="1" applyBorder="1" applyAlignment="1">
      <alignment horizontal="left"/>
    </xf>
    <xf numFmtId="0" fontId="6" fillId="0" borderId="1" xfId="2" applyFont="1" applyBorder="1"/>
    <xf numFmtId="0" fontId="6" fillId="0" borderId="1" xfId="2" applyFont="1" applyBorder="1" applyAlignment="1">
      <alignment horizontal="center"/>
    </xf>
    <xf numFmtId="0" fontId="4" fillId="10" borderId="1" xfId="2" applyFont="1" applyFill="1" applyBorder="1"/>
    <xf numFmtId="0" fontId="4" fillId="10" borderId="1" xfId="2" applyFont="1" applyFill="1" applyBorder="1" applyAlignment="1">
      <alignment horizontal="center"/>
    </xf>
    <xf numFmtId="0" fontId="5" fillId="0" borderId="1" xfId="2" applyFont="1" applyBorder="1"/>
    <xf numFmtId="0" fontId="4" fillId="0" borderId="0" xfId="2" applyFont="1" applyAlignment="1">
      <alignment horizontal="left"/>
    </xf>
    <xf numFmtId="0" fontId="6" fillId="0" borderId="0" xfId="2" applyFont="1" applyAlignment="1">
      <alignment horizontal="center"/>
    </xf>
    <xf numFmtId="166" fontId="4" fillId="0" borderId="0" xfId="2" applyNumberFormat="1" applyFont="1"/>
    <xf numFmtId="4" fontId="4" fillId="0" borderId="0" xfId="2" applyNumberFormat="1" applyFont="1" applyFill="1" applyAlignment="1"/>
    <xf numFmtId="0" fontId="4" fillId="0" borderId="0" xfId="2" applyFont="1" applyFill="1" applyAlignment="1"/>
    <xf numFmtId="0" fontId="4" fillId="0" borderId="0" xfId="2" applyFont="1" applyAlignment="1">
      <alignment horizontal="right"/>
    </xf>
    <xf numFmtId="4" fontId="4" fillId="0" borderId="0" xfId="2" applyNumberFormat="1" applyFont="1" applyFill="1"/>
    <xf numFmtId="4" fontId="4" fillId="0" borderId="0" xfId="2" applyNumberFormat="1" applyFont="1" applyFill="1" applyAlignment="1">
      <alignment horizontal="left"/>
    </xf>
    <xf numFmtId="0" fontId="4" fillId="0" borderId="0" xfId="2" applyFont="1" applyFill="1" applyAlignment="1">
      <alignment horizontal="left"/>
    </xf>
    <xf numFmtId="0" fontId="4" fillId="2" borderId="0" xfId="2" applyFont="1" applyFill="1"/>
    <xf numFmtId="4" fontId="4" fillId="0" borderId="0" xfId="2" applyNumberFormat="1" applyFont="1"/>
    <xf numFmtId="0" fontId="7" fillId="0" borderId="0" xfId="0" applyFont="1"/>
    <xf numFmtId="0" fontId="8" fillId="0" borderId="0" xfId="2" applyFont="1"/>
    <xf numFmtId="164" fontId="5" fillId="0" borderId="1" xfId="2" quotePrefix="1" applyNumberFormat="1" applyFont="1" applyBorder="1"/>
    <xf numFmtId="3" fontId="4" fillId="0" borderId="1" xfId="3" applyNumberFormat="1" applyFont="1" applyFill="1" applyBorder="1" applyAlignment="1" applyProtection="1">
      <alignment horizontal="center"/>
    </xf>
    <xf numFmtId="165" fontId="4" fillId="0" borderId="1" xfId="1" applyNumberFormat="1" applyFont="1" applyFill="1" applyBorder="1" applyAlignment="1" applyProtection="1"/>
    <xf numFmtId="164" fontId="8" fillId="0" borderId="0" xfId="2" applyNumberFormat="1" applyFont="1"/>
    <xf numFmtId="0" fontId="4" fillId="4" borderId="1" xfId="2" applyFont="1" applyFill="1" applyBorder="1" applyAlignment="1"/>
    <xf numFmtId="165" fontId="4" fillId="5" borderId="1" xfId="1" applyNumberFormat="1" applyFont="1" applyFill="1" applyBorder="1" applyAlignment="1" applyProtection="1"/>
    <xf numFmtId="165" fontId="9" fillId="0" borderId="1" xfId="1" applyNumberFormat="1" applyFont="1" applyFill="1" applyBorder="1" applyAlignment="1" applyProtection="1"/>
    <xf numFmtId="3" fontId="4" fillId="0" borderId="1" xfId="3" applyNumberFormat="1" applyFont="1" applyFill="1" applyBorder="1" applyAlignment="1" applyProtection="1"/>
    <xf numFmtId="0" fontId="4" fillId="3" borderId="0" xfId="2" applyFont="1" applyFill="1" applyAlignment="1"/>
    <xf numFmtId="0" fontId="4" fillId="0" borderId="0" xfId="2" applyFont="1" applyAlignment="1"/>
    <xf numFmtId="165" fontId="9" fillId="0" borderId="1" xfId="1" applyNumberFormat="1" applyFont="1" applyFill="1" applyBorder="1" applyAlignment="1" applyProtection="1">
      <alignment horizontal="center"/>
    </xf>
    <xf numFmtId="165" fontId="4" fillId="0" borderId="1" xfId="1" applyNumberFormat="1" applyFont="1" applyFill="1" applyBorder="1" applyAlignment="1" applyProtection="1">
      <alignment horizontal="center"/>
    </xf>
    <xf numFmtId="0" fontId="5" fillId="0" borderId="0" xfId="2" applyFont="1"/>
    <xf numFmtId="4" fontId="5" fillId="0" borderId="0" xfId="2" applyNumberFormat="1" applyFont="1"/>
    <xf numFmtId="0" fontId="10" fillId="4" borderId="1" xfId="2" applyFont="1" applyFill="1" applyBorder="1" applyAlignment="1"/>
    <xf numFmtId="0" fontId="4" fillId="5" borderId="0" xfId="2" applyFont="1" applyFill="1"/>
    <xf numFmtId="0" fontId="11" fillId="6" borderId="0" xfId="2" applyFont="1" applyFill="1"/>
    <xf numFmtId="0" fontId="11" fillId="7" borderId="0" xfId="2" applyFont="1" applyFill="1"/>
    <xf numFmtId="165" fontId="4" fillId="0" borderId="0" xfId="3" applyNumberFormat="1" applyFont="1" applyFill="1" applyBorder="1" applyAlignment="1" applyProtection="1"/>
    <xf numFmtId="165" fontId="7" fillId="0" borderId="0" xfId="3" applyNumberFormat="1" applyFont="1" applyFill="1" applyBorder="1" applyAlignment="1" applyProtection="1"/>
    <xf numFmtId="165" fontId="4" fillId="0" borderId="0" xfId="1" applyNumberFormat="1" applyFont="1" applyFill="1" applyBorder="1" applyAlignment="1" applyProtection="1"/>
    <xf numFmtId="0" fontId="4" fillId="4" borderId="1" xfId="2" applyFont="1" applyFill="1" applyBorder="1"/>
    <xf numFmtId="165" fontId="11" fillId="7" borderId="1" xfId="1" applyNumberFormat="1" applyFont="1" applyFill="1" applyBorder="1" applyAlignment="1" applyProtection="1"/>
    <xf numFmtId="165" fontId="5" fillId="0" borderId="1" xfId="1" applyNumberFormat="1" applyFont="1" applyFill="1" applyBorder="1" applyAlignment="1" applyProtection="1"/>
    <xf numFmtId="0" fontId="4" fillId="0" borderId="1" xfId="2" applyFont="1" applyFill="1" applyBorder="1"/>
    <xf numFmtId="0" fontId="4" fillId="8" borderId="1" xfId="2" applyFont="1" applyFill="1" applyBorder="1"/>
    <xf numFmtId="2" fontId="4" fillId="0" borderId="0" xfId="2" applyNumberFormat="1" applyFont="1"/>
    <xf numFmtId="0" fontId="4" fillId="0" borderId="0" xfId="2" applyNumberFormat="1" applyFont="1"/>
    <xf numFmtId="165" fontId="4" fillId="5" borderId="0" xfId="1" applyNumberFormat="1" applyFont="1" applyFill="1" applyBorder="1" applyAlignment="1" applyProtection="1"/>
    <xf numFmtId="165" fontId="11" fillId="6" borderId="0" xfId="1" applyNumberFormat="1" applyFont="1" applyFill="1" applyBorder="1" applyAlignment="1" applyProtection="1"/>
    <xf numFmtId="165" fontId="11" fillId="7" borderId="0" xfId="1" applyNumberFormat="1" applyFont="1" applyFill="1" applyBorder="1" applyAlignment="1" applyProtection="1"/>
    <xf numFmtId="165" fontId="11" fillId="9" borderId="0" xfId="1" applyNumberFormat="1" applyFont="1" applyFill="1" applyBorder="1" applyAlignment="1" applyProtection="1"/>
    <xf numFmtId="165" fontId="11" fillId="6" borderId="1" xfId="1" applyNumberFormat="1" applyFont="1" applyFill="1" applyBorder="1" applyAlignment="1" applyProtection="1"/>
    <xf numFmtId="0" fontId="4" fillId="0" borderId="0" xfId="2" applyFont="1" applyFill="1"/>
    <xf numFmtId="165" fontId="11" fillId="0" borderId="0" xfId="3" applyNumberFormat="1" applyFont="1" applyFill="1" applyBorder="1" applyAlignment="1" applyProtection="1"/>
    <xf numFmtId="0" fontId="12" fillId="0" borderId="0" xfId="2" applyFont="1" applyFill="1"/>
    <xf numFmtId="165" fontId="7" fillId="5" borderId="0" xfId="0" applyNumberFormat="1" applyFont="1" applyFill="1"/>
    <xf numFmtId="165" fontId="7" fillId="0" borderId="0" xfId="0" applyNumberFormat="1" applyFont="1"/>
    <xf numFmtId="165" fontId="4" fillId="0" borderId="0" xfId="2" applyNumberFormat="1" applyFont="1"/>
    <xf numFmtId="14" fontId="12" fillId="0" borderId="0" xfId="2" applyNumberFormat="1" applyFont="1" applyFill="1"/>
    <xf numFmtId="165" fontId="11" fillId="6" borderId="0" xfId="0" applyNumberFormat="1" applyFont="1" applyFill="1"/>
    <xf numFmtId="165" fontId="11" fillId="7" borderId="0" xfId="0" applyNumberFormat="1" applyFont="1" applyFill="1"/>
    <xf numFmtId="165" fontId="7" fillId="0" borderId="0" xfId="0" applyNumberFormat="1" applyFont="1" applyFill="1"/>
    <xf numFmtId="49" fontId="3" fillId="0" borderId="1" xfId="2" applyNumberFormat="1" applyFont="1" applyFill="1" applyBorder="1" applyAlignment="1">
      <alignment horizontal="center" vertical="center"/>
    </xf>
    <xf numFmtId="165" fontId="3" fillId="0" borderId="1" xfId="1" applyNumberFormat="1" applyFont="1" applyFill="1" applyBorder="1" applyAlignment="1" applyProtection="1"/>
    <xf numFmtId="165" fontId="3" fillId="0" borderId="1" xfId="3" applyNumberFormat="1" applyFont="1" applyFill="1" applyBorder="1" applyAlignment="1" applyProtection="1"/>
    <xf numFmtId="165" fontId="13" fillId="9" borderId="3" xfId="0" applyNumberFormat="1" applyFont="1" applyFill="1" applyBorder="1"/>
    <xf numFmtId="165" fontId="13" fillId="9" borderId="1" xfId="1" applyNumberFormat="1" applyFont="1" applyFill="1" applyBorder="1" applyAlignment="1" applyProtection="1"/>
    <xf numFmtId="165" fontId="4" fillId="11" borderId="1" xfId="1" applyNumberFormat="1" applyFont="1" applyFill="1" applyBorder="1" applyAlignment="1" applyProtection="1"/>
    <xf numFmtId="3" fontId="4" fillId="11" borderId="1" xfId="3" applyNumberFormat="1" applyFont="1" applyFill="1" applyBorder="1" applyAlignment="1" applyProtection="1"/>
    <xf numFmtId="165" fontId="3" fillId="3" borderId="0" xfId="3" applyNumberFormat="1" applyFont="1" applyFill="1" applyBorder="1" applyAlignment="1" applyProtection="1"/>
    <xf numFmtId="0" fontId="3" fillId="0" borderId="0" xfId="2" applyFont="1" applyFill="1"/>
    <xf numFmtId="165" fontId="4" fillId="0" borderId="1" xfId="3" applyNumberFormat="1" applyFont="1" applyFill="1" applyBorder="1" applyAlignment="1" applyProtection="1"/>
    <xf numFmtId="165" fontId="4" fillId="0" borderId="1" xfId="2" applyNumberFormat="1" applyFont="1" applyBorder="1"/>
    <xf numFmtId="14" fontId="5" fillId="0" borderId="0" xfId="2" applyNumberFormat="1" applyFont="1" applyFill="1"/>
    <xf numFmtId="0" fontId="5" fillId="0" borderId="0" xfId="2" applyFont="1" applyFill="1"/>
    <xf numFmtId="0" fontId="5" fillId="0" borderId="0" xfId="2" applyFont="1" applyFill="1" applyAlignment="1">
      <alignment horizontal="center"/>
    </xf>
    <xf numFmtId="165" fontId="6" fillId="0" borderId="1" xfId="1" applyNumberFormat="1" applyFont="1" applyFill="1" applyBorder="1" applyAlignment="1" applyProtection="1"/>
    <xf numFmtId="0" fontId="12" fillId="0" borderId="0" xfId="2" applyFont="1" applyFill="1" applyAlignment="1">
      <alignment horizontal="left"/>
    </xf>
    <xf numFmtId="14" fontId="12" fillId="0" borderId="0" xfId="2" applyNumberFormat="1" applyFont="1" applyFill="1" applyAlignment="1">
      <alignment horizontal="left"/>
    </xf>
    <xf numFmtId="14" fontId="12" fillId="0" borderId="0" xfId="2" applyNumberFormat="1" applyFont="1" applyFill="1" applyAlignment="1">
      <alignment horizontal="center"/>
    </xf>
    <xf numFmtId="0" fontId="12" fillId="0" borderId="0" xfId="2" applyFont="1" applyFill="1" applyAlignment="1">
      <alignment horizontal="center"/>
    </xf>
    <xf numFmtId="4" fontId="3" fillId="0" borderId="0" xfId="2" applyNumberFormat="1" applyFont="1" applyFill="1"/>
    <xf numFmtId="0" fontId="5" fillId="10" borderId="1" xfId="2" applyFont="1" applyFill="1" applyBorder="1"/>
    <xf numFmtId="165" fontId="4" fillId="3" borderId="0" xfId="2" applyNumberFormat="1" applyFont="1" applyFill="1"/>
    <xf numFmtId="0" fontId="6" fillId="0" borderId="0" xfId="2" applyFont="1"/>
    <xf numFmtId="0" fontId="6" fillId="3" borderId="0" xfId="2" applyFont="1" applyFill="1"/>
    <xf numFmtId="165" fontId="5" fillId="12" borderId="0" xfId="0" applyNumberFormat="1" applyFont="1" applyFill="1"/>
    <xf numFmtId="165" fontId="14" fillId="0" borderId="0" xfId="0" applyNumberFormat="1" applyFont="1"/>
    <xf numFmtId="14" fontId="4" fillId="0" borderId="0" xfId="2" applyNumberFormat="1" applyFont="1" applyFill="1"/>
    <xf numFmtId="4" fontId="7" fillId="0" borderId="0" xfId="0" applyNumberFormat="1" applyFont="1"/>
    <xf numFmtId="0" fontId="3" fillId="0" borderId="0" xfId="0" applyFont="1" applyFill="1"/>
    <xf numFmtId="165" fontId="11" fillId="13" borderId="0" xfId="0" applyNumberFormat="1" applyFont="1" applyFill="1"/>
    <xf numFmtId="0" fontId="6" fillId="0" borderId="0" xfId="0" applyFont="1"/>
    <xf numFmtId="4" fontId="6" fillId="0" borderId="0" xfId="2" applyNumberFormat="1" applyFont="1"/>
    <xf numFmtId="4" fontId="4" fillId="0" borderId="1" xfId="2" applyNumberFormat="1" applyFont="1" applyBorder="1"/>
    <xf numFmtId="165" fontId="9" fillId="0" borderId="1" xfId="3" applyNumberFormat="1" applyFont="1" applyFill="1" applyBorder="1" applyAlignment="1" applyProtection="1"/>
    <xf numFmtId="0" fontId="5" fillId="3" borderId="0" xfId="2" applyFont="1" applyFill="1"/>
    <xf numFmtId="165" fontId="4" fillId="0" borderId="0" xfId="1" applyNumberFormat="1" applyFont="1"/>
    <xf numFmtId="165" fontId="4" fillId="4" borderId="1" xfId="1" applyNumberFormat="1" applyFont="1" applyFill="1" applyBorder="1" applyAlignment="1" applyProtection="1"/>
    <xf numFmtId="165" fontId="4" fillId="4" borderId="1" xfId="3" applyNumberFormat="1" applyFont="1" applyFill="1" applyBorder="1" applyAlignment="1" applyProtection="1"/>
    <xf numFmtId="4" fontId="7" fillId="0" borderId="1" xfId="0" applyNumberFormat="1" applyFont="1" applyBorder="1"/>
    <xf numFmtId="165" fontId="5" fillId="14" borderId="0" xfId="0" applyNumberFormat="1" applyFont="1" applyFill="1"/>
    <xf numFmtId="165" fontId="5" fillId="0" borderId="0" xfId="0" applyNumberFormat="1" applyFont="1"/>
    <xf numFmtId="165" fontId="9" fillId="0" borderId="0" xfId="3" applyNumberFormat="1" applyFont="1" applyFill="1" applyBorder="1" applyAlignment="1" applyProtection="1"/>
    <xf numFmtId="49" fontId="3" fillId="0" borderId="0" xfId="2" applyNumberFormat="1" applyFont="1" applyAlignment="1">
      <alignment horizontal="center" vertical="center"/>
    </xf>
    <xf numFmtId="0" fontId="4" fillId="10" borderId="4" xfId="2" applyFont="1" applyFill="1" applyBorder="1"/>
    <xf numFmtId="165" fontId="3" fillId="0" borderId="0" xfId="3" applyNumberFormat="1" applyFont="1" applyFill="1" applyBorder="1" applyAlignment="1" applyProtection="1"/>
    <xf numFmtId="165" fontId="6" fillId="0" borderId="0" xfId="1" applyNumberFormat="1" applyFont="1" applyFill="1" applyBorder="1" applyAlignment="1" applyProtection="1"/>
    <xf numFmtId="4" fontId="7" fillId="0" borderId="0" xfId="0" applyNumberFormat="1" applyFont="1" applyFill="1"/>
    <xf numFmtId="165" fontId="4" fillId="0" borderId="0" xfId="3" applyNumberFormat="1" applyFont="1"/>
    <xf numFmtId="165" fontId="11" fillId="15" borderId="0" xfId="0" applyNumberFormat="1" applyFont="1" applyFill="1"/>
    <xf numFmtId="165" fontId="11" fillId="16" borderId="0" xfId="0" applyNumberFormat="1" applyFont="1" applyFill="1"/>
    <xf numFmtId="165" fontId="9" fillId="0" borderId="0" xfId="0" applyNumberFormat="1" applyFont="1" applyFill="1"/>
    <xf numFmtId="165" fontId="5" fillId="0" borderId="0" xfId="1" applyNumberFormat="1" applyFont="1" applyFill="1" applyBorder="1" applyAlignment="1" applyProtection="1"/>
    <xf numFmtId="165" fontId="13" fillId="9" borderId="0" xfId="1" applyNumberFormat="1" applyFont="1" applyFill="1" applyBorder="1" applyAlignment="1" applyProtection="1"/>
    <xf numFmtId="0" fontId="7" fillId="0" borderId="0" xfId="0" applyFont="1" applyFill="1"/>
    <xf numFmtId="0" fontId="7" fillId="2" borderId="0" xfId="0" applyFont="1" applyFill="1"/>
    <xf numFmtId="0" fontId="12" fillId="0" borderId="0" xfId="0" applyFont="1" applyFill="1" applyAlignment="1">
      <alignment horizontal="center"/>
    </xf>
    <xf numFmtId="4" fontId="3" fillId="0" borderId="0" xfId="0" applyNumberFormat="1" applyFont="1" applyFill="1"/>
    <xf numFmtId="165" fontId="4" fillId="17" borderId="0" xfId="3" applyNumberFormat="1" applyFont="1" applyFill="1" applyBorder="1" applyAlignment="1" applyProtection="1"/>
    <xf numFmtId="165" fontId="4" fillId="17" borderId="0" xfId="3" applyNumberFormat="1" applyFont="1" applyFill="1"/>
    <xf numFmtId="43" fontId="7" fillId="0" borderId="0" xfId="1" applyNumberFormat="1" applyFont="1"/>
    <xf numFmtId="0" fontId="9" fillId="0" borderId="0" xfId="0" applyFont="1"/>
    <xf numFmtId="165" fontId="11" fillId="0" borderId="0" xfId="0" applyNumberFormat="1" applyFont="1" applyFill="1"/>
    <xf numFmtId="165" fontId="5" fillId="0" borderId="0" xfId="3" applyNumberFormat="1" applyFont="1" applyFill="1" applyBorder="1" applyAlignment="1" applyProtection="1"/>
    <xf numFmtId="43" fontId="4" fillId="0" borderId="2" xfId="1" applyFont="1" applyFill="1" applyBorder="1" applyAlignment="1" applyProtection="1"/>
    <xf numFmtId="165" fontId="3" fillId="0" borderId="0" xfId="2" applyNumberFormat="1" applyFont="1" applyFill="1"/>
    <xf numFmtId="49" fontId="3" fillId="0" borderId="1" xfId="2" applyNumberFormat="1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43" fontId="7" fillId="0" borderId="0" xfId="1" applyFont="1"/>
    <xf numFmtId="43" fontId="4" fillId="0" borderId="0" xfId="1" applyFont="1" applyFill="1" applyBorder="1" applyAlignment="1" applyProtection="1"/>
    <xf numFmtId="43" fontId="4" fillId="0" borderId="0" xfId="1" applyFont="1"/>
    <xf numFmtId="49" fontId="3" fillId="0" borderId="1" xfId="2" applyNumberFormat="1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164" fontId="5" fillId="0" borderId="1" xfId="2" applyNumberFormat="1" applyFont="1" applyBorder="1"/>
    <xf numFmtId="43" fontId="4" fillId="17" borderId="0" xfId="1" applyFont="1" applyFill="1" applyBorder="1" applyAlignment="1" applyProtection="1"/>
    <xf numFmtId="49" fontId="3" fillId="0" borderId="1" xfId="2" applyNumberFormat="1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43" fontId="12" fillId="0" borderId="0" xfId="1" applyFont="1" applyFill="1" applyAlignment="1">
      <alignment horizontal="center"/>
    </xf>
    <xf numFmtId="4" fontId="12" fillId="0" borderId="0" xfId="2" applyNumberFormat="1" applyFont="1" applyFill="1" applyAlignment="1">
      <alignment horizontal="center"/>
    </xf>
    <xf numFmtId="49" fontId="3" fillId="0" borderId="1" xfId="2" applyNumberFormat="1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49" fontId="3" fillId="0" borderId="1" xfId="2" applyNumberFormat="1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49" fontId="3" fillId="0" borderId="1" xfId="2" applyNumberFormat="1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49" fontId="3" fillId="0" borderId="1" xfId="2" applyNumberFormat="1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165" fontId="4" fillId="18" borderId="1" xfId="1" applyNumberFormat="1" applyFont="1" applyFill="1" applyBorder="1" applyAlignment="1" applyProtection="1"/>
    <xf numFmtId="165" fontId="5" fillId="18" borderId="1" xfId="1" applyNumberFormat="1" applyFont="1" applyFill="1" applyBorder="1" applyAlignment="1" applyProtection="1"/>
    <xf numFmtId="49" fontId="3" fillId="0" borderId="1" xfId="2" applyNumberFormat="1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49" fontId="3" fillId="0" borderId="1" xfId="2" applyNumberFormat="1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49" fontId="3" fillId="0" borderId="1" xfId="2" applyNumberFormat="1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49" fontId="3" fillId="0" borderId="1" xfId="2" applyNumberFormat="1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49" fontId="3" fillId="0" borderId="1" xfId="2" applyNumberFormat="1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248"/>
  <sheetViews>
    <sheetView workbookViewId="0">
      <selection activeCell="H15" sqref="H15"/>
    </sheetView>
  </sheetViews>
  <sheetFormatPr baseColWidth="10" defaultRowHeight="11.25"/>
  <cols>
    <col min="1" max="1" width="2.7109375" style="33" bestFit="1" customWidth="1"/>
    <col min="2" max="2" width="43.28515625" style="33" bestFit="1" customWidth="1"/>
    <col min="3" max="3" width="19" style="33" customWidth="1"/>
    <col min="4" max="4" width="35.42578125" style="33" bestFit="1" customWidth="1"/>
    <col min="5" max="5" width="11.42578125" style="33"/>
    <col min="6" max="8" width="11.140625" style="33" bestFit="1" customWidth="1"/>
    <col min="9" max="9" width="6.7109375" style="33" customWidth="1"/>
    <col min="10" max="10" width="7.5703125" style="33" customWidth="1"/>
    <col min="11" max="11" width="5.5703125" style="132" customWidth="1"/>
    <col min="12" max="12" width="11.42578125" style="33"/>
    <col min="13" max="13" width="56" style="33" customWidth="1"/>
    <col min="14" max="16384" width="11.42578125" style="33"/>
  </cols>
  <sheetData>
    <row r="1" spans="1:25">
      <c r="A1" s="2"/>
      <c r="B1" s="21" t="s">
        <v>0</v>
      </c>
      <c r="C1" s="2"/>
      <c r="D1" s="2"/>
      <c r="E1" s="2"/>
      <c r="F1" s="2"/>
      <c r="G1" s="2" t="s">
        <v>241</v>
      </c>
      <c r="H1" s="2"/>
      <c r="I1" s="2"/>
      <c r="J1" s="2"/>
      <c r="K1" s="31"/>
      <c r="L1" s="6"/>
      <c r="M1" s="6"/>
      <c r="N1" s="6"/>
      <c r="O1" s="6"/>
      <c r="P1" s="6"/>
      <c r="Q1" s="6"/>
      <c r="R1" s="6"/>
      <c r="S1" s="6"/>
      <c r="T1" s="32"/>
      <c r="U1" s="6"/>
      <c r="V1" s="6"/>
      <c r="W1" s="6"/>
      <c r="X1" s="6"/>
      <c r="Y1" s="6"/>
    </row>
    <row r="2" spans="1:25">
      <c r="A2" s="2"/>
      <c r="B2" s="21" t="s">
        <v>1</v>
      </c>
      <c r="C2" s="2"/>
      <c r="D2" s="2"/>
      <c r="E2" s="2"/>
      <c r="F2" s="2"/>
      <c r="G2" s="2"/>
      <c r="H2" s="2"/>
      <c r="I2" s="2"/>
      <c r="J2" s="2"/>
      <c r="K2" s="31"/>
      <c r="L2" s="6"/>
      <c r="M2" s="34" t="s">
        <v>2</v>
      </c>
      <c r="N2" s="34"/>
      <c r="O2" s="34"/>
      <c r="P2" s="34"/>
      <c r="Q2" s="34"/>
      <c r="R2" s="34"/>
      <c r="S2" s="6"/>
      <c r="T2" s="32"/>
      <c r="U2" s="6"/>
      <c r="V2" s="6"/>
      <c r="W2" s="6"/>
      <c r="X2" s="6"/>
      <c r="Y2" s="6"/>
    </row>
    <row r="3" spans="1:25">
      <c r="A3" s="1"/>
      <c r="B3" s="35">
        <v>42370</v>
      </c>
      <c r="C3" s="2"/>
      <c r="D3" s="2"/>
      <c r="E3" s="3"/>
      <c r="F3" s="4" t="s">
        <v>3</v>
      </c>
      <c r="G3" s="4" t="s">
        <v>4</v>
      </c>
      <c r="H3" s="4" t="s">
        <v>5</v>
      </c>
      <c r="I3" s="36"/>
      <c r="J3" s="2"/>
      <c r="K3" s="5"/>
      <c r="L3" s="6"/>
      <c r="M3" s="34" t="s">
        <v>6</v>
      </c>
      <c r="N3" s="34"/>
      <c r="O3" s="34"/>
      <c r="P3" s="34"/>
      <c r="Q3" s="34"/>
      <c r="R3" s="34"/>
      <c r="S3" s="6"/>
      <c r="T3" s="32"/>
      <c r="U3" s="6"/>
      <c r="V3" s="6"/>
      <c r="W3" s="6"/>
      <c r="X3" s="6"/>
      <c r="Y3" s="6"/>
    </row>
    <row r="4" spans="1:25">
      <c r="A4" s="2"/>
      <c r="B4" s="2"/>
      <c r="C4" s="2"/>
      <c r="D4" s="2"/>
      <c r="E4" s="2"/>
      <c r="F4" s="2"/>
      <c r="G4" s="2"/>
      <c r="H4" s="37"/>
      <c r="I4" s="2"/>
      <c r="J4" s="2"/>
      <c r="K4" s="31"/>
      <c r="L4" s="6"/>
      <c r="M4" s="38">
        <v>42370</v>
      </c>
      <c r="N4" s="34"/>
      <c r="O4" s="34"/>
      <c r="P4" s="34"/>
      <c r="Q4" s="34"/>
      <c r="R4" s="34"/>
      <c r="S4" s="6"/>
      <c r="T4" s="32"/>
      <c r="U4" s="6"/>
      <c r="V4" s="6"/>
      <c r="W4" s="6"/>
      <c r="X4" s="6"/>
      <c r="Y4" s="6"/>
    </row>
    <row r="5" spans="1:25">
      <c r="A5" s="1" t="s">
        <v>7</v>
      </c>
      <c r="B5" s="39" t="s">
        <v>8</v>
      </c>
      <c r="C5" s="7" t="s">
        <v>9</v>
      </c>
      <c r="D5" s="7" t="s">
        <v>10</v>
      </c>
      <c r="E5" s="175">
        <v>768</v>
      </c>
      <c r="F5" s="40">
        <f>+O36-N36</f>
        <v>539162.66999999993</v>
      </c>
      <c r="G5" s="41">
        <f>+N78</f>
        <v>361258.22</v>
      </c>
      <c r="H5" s="37"/>
      <c r="I5" s="42"/>
      <c r="J5" s="7"/>
      <c r="K5" s="43"/>
      <c r="L5" s="44"/>
      <c r="M5" s="34" t="s">
        <v>11</v>
      </c>
      <c r="N5" s="34"/>
      <c r="O5" s="34"/>
      <c r="P5" s="34"/>
      <c r="Q5" s="34"/>
      <c r="R5" s="34"/>
      <c r="S5" s="6"/>
      <c r="T5" s="32"/>
      <c r="U5" s="6"/>
      <c r="V5" s="6"/>
      <c r="W5" s="44"/>
      <c r="X5" s="44"/>
      <c r="Y5" s="44"/>
    </row>
    <row r="6" spans="1:25">
      <c r="A6" s="1"/>
      <c r="B6" s="39" t="s">
        <v>8</v>
      </c>
      <c r="C6" s="7" t="s">
        <v>12</v>
      </c>
      <c r="D6" s="7" t="s">
        <v>13</v>
      </c>
      <c r="E6" s="175"/>
      <c r="F6" s="40">
        <f>+O40-N40</f>
        <v>4349.5</v>
      </c>
      <c r="G6" s="45">
        <f>+N81</f>
        <v>637.13</v>
      </c>
      <c r="H6" s="37"/>
      <c r="I6" s="42"/>
      <c r="J6" s="7"/>
      <c r="K6" s="43"/>
      <c r="L6" s="44"/>
      <c r="M6" s="6"/>
      <c r="N6" s="6"/>
      <c r="O6" s="6"/>
      <c r="P6" s="6"/>
      <c r="Q6" s="6"/>
      <c r="R6" s="6"/>
      <c r="S6" s="6"/>
      <c r="T6" s="32"/>
      <c r="U6" s="6"/>
      <c r="V6" s="6"/>
      <c r="W6" s="44"/>
      <c r="X6" s="44"/>
      <c r="Y6" s="44"/>
    </row>
    <row r="7" spans="1:25">
      <c r="A7" s="1"/>
      <c r="B7" s="39" t="s">
        <v>8</v>
      </c>
      <c r="C7" s="7" t="s">
        <v>14</v>
      </c>
      <c r="D7" s="7" t="s">
        <v>15</v>
      </c>
      <c r="E7" s="175"/>
      <c r="F7" s="46">
        <f>+O43-N43</f>
        <v>96.64</v>
      </c>
      <c r="G7" s="45"/>
      <c r="H7" s="37"/>
      <c r="I7" s="42"/>
      <c r="J7" s="7"/>
      <c r="K7" s="43"/>
      <c r="L7" s="44"/>
      <c r="M7" s="6"/>
      <c r="N7" s="47" t="s">
        <v>16</v>
      </c>
      <c r="O7" s="47" t="s">
        <v>17</v>
      </c>
      <c r="P7" s="47" t="s">
        <v>18</v>
      </c>
      <c r="Q7" s="47" t="s">
        <v>19</v>
      </c>
      <c r="R7" s="47" t="s">
        <v>20</v>
      </c>
      <c r="S7" s="47" t="s">
        <v>21</v>
      </c>
      <c r="T7" s="47" t="s">
        <v>22</v>
      </c>
      <c r="U7" s="47" t="s">
        <v>23</v>
      </c>
      <c r="V7" s="48"/>
      <c r="W7" s="47"/>
      <c r="X7" s="44"/>
      <c r="Y7" s="44"/>
    </row>
    <row r="8" spans="1:25">
      <c r="A8" s="1"/>
      <c r="B8" s="39" t="s">
        <v>8</v>
      </c>
      <c r="C8" s="7" t="s">
        <v>24</v>
      </c>
      <c r="D8" s="7" t="s">
        <v>25</v>
      </c>
      <c r="E8" s="175"/>
      <c r="F8" s="46"/>
      <c r="G8" s="45">
        <f>+Q109</f>
        <v>37064.080000000002</v>
      </c>
      <c r="H8" s="37"/>
      <c r="I8" s="42"/>
      <c r="J8" s="7"/>
      <c r="K8" s="43"/>
      <c r="L8" s="44"/>
      <c r="M8" s="6"/>
      <c r="N8" s="6"/>
      <c r="O8" s="6"/>
      <c r="P8" s="6"/>
      <c r="Q8" s="6"/>
      <c r="R8" s="6"/>
      <c r="S8" s="6"/>
      <c r="T8" s="6"/>
      <c r="U8" s="6"/>
      <c r="V8" s="32"/>
      <c r="W8" s="6"/>
      <c r="X8" s="44"/>
      <c r="Y8" s="44"/>
    </row>
    <row r="9" spans="1:25">
      <c r="A9" s="1" t="s">
        <v>26</v>
      </c>
      <c r="B9" s="49" t="s">
        <v>27</v>
      </c>
      <c r="C9" s="7" t="s">
        <v>28</v>
      </c>
      <c r="D9" s="7" t="s">
        <v>29</v>
      </c>
      <c r="E9" s="8">
        <v>96</v>
      </c>
      <c r="F9" s="40">
        <f>+O50-N50</f>
        <v>26393.7</v>
      </c>
      <c r="G9" s="45">
        <f>+P90</f>
        <v>5149.92</v>
      </c>
      <c r="H9" s="37"/>
      <c r="I9" s="42"/>
      <c r="J9" s="7"/>
      <c r="K9" s="43"/>
      <c r="L9" s="44"/>
      <c r="M9" s="44"/>
      <c r="N9" s="50"/>
      <c r="O9" s="51"/>
      <c r="P9" s="52"/>
      <c r="Q9" s="6"/>
      <c r="R9" s="6"/>
      <c r="S9" s="6"/>
      <c r="T9" s="6"/>
      <c r="U9" s="6"/>
      <c r="V9" s="32"/>
      <c r="W9" s="6"/>
      <c r="X9" s="44"/>
      <c r="Y9" s="44"/>
    </row>
    <row r="10" spans="1:25">
      <c r="A10" s="1" t="s">
        <v>30</v>
      </c>
      <c r="B10" s="39" t="s">
        <v>31</v>
      </c>
      <c r="C10" s="7" t="s">
        <v>32</v>
      </c>
      <c r="D10" s="7" t="s">
        <v>33</v>
      </c>
      <c r="E10" s="8">
        <v>46</v>
      </c>
      <c r="F10" s="40">
        <f>+O55-N55</f>
        <v>11884.5</v>
      </c>
      <c r="G10" s="45">
        <f>+P95</f>
        <v>6452.29</v>
      </c>
      <c r="H10" s="37"/>
      <c r="I10" s="42"/>
      <c r="J10" s="7"/>
      <c r="K10" s="43"/>
      <c r="L10" s="6">
        <v>218</v>
      </c>
      <c r="M10" s="6" t="s">
        <v>34</v>
      </c>
      <c r="N10" s="53">
        <v>26393.7</v>
      </c>
      <c r="O10" s="54">
        <v>81955.350000000006</v>
      </c>
      <c r="P10" s="53"/>
      <c r="Q10" s="53">
        <v>-4.3600000000000003</v>
      </c>
      <c r="R10" s="55">
        <f>SUM(N10:Q10)</f>
        <v>108344.69</v>
      </c>
      <c r="S10" s="55">
        <f t="shared" ref="S10:S16" si="0">+R10*0.16</f>
        <v>17335.150400000002</v>
      </c>
      <c r="T10" s="55">
        <f t="shared" ref="T10:T16" si="1">+R10+S10</f>
        <v>125679.8404</v>
      </c>
      <c r="U10" s="53">
        <v>171.7</v>
      </c>
      <c r="V10" s="6"/>
      <c r="W10" s="44"/>
      <c r="X10" s="44"/>
      <c r="Y10" s="44"/>
    </row>
    <row r="11" spans="1:25">
      <c r="A11" s="1" t="s">
        <v>35</v>
      </c>
      <c r="B11" s="39" t="s">
        <v>36</v>
      </c>
      <c r="C11" s="7" t="s">
        <v>37</v>
      </c>
      <c r="D11" s="7" t="s">
        <v>38</v>
      </c>
      <c r="E11" s="8">
        <v>57</v>
      </c>
      <c r="F11" s="40">
        <f>+O60-N60</f>
        <v>4702.5</v>
      </c>
      <c r="G11" s="41">
        <f>+P100</f>
        <v>4323.84</v>
      </c>
      <c r="H11" s="37"/>
      <c r="I11" s="42"/>
      <c r="J11" s="7"/>
      <c r="K11" s="43"/>
      <c r="L11" s="6">
        <v>16</v>
      </c>
      <c r="M11" s="6" t="s">
        <v>39</v>
      </c>
      <c r="N11" s="53">
        <v>2348.37</v>
      </c>
      <c r="O11" s="53">
        <v>357636.6</v>
      </c>
      <c r="P11" s="53">
        <v>60946.6</v>
      </c>
      <c r="Q11" s="53">
        <v>1197.6500000000001</v>
      </c>
      <c r="R11" s="55">
        <f t="shared" ref="R11:R16" si="2">SUM(N11:Q11)</f>
        <v>422129.22</v>
      </c>
      <c r="S11" s="55">
        <f t="shared" si="0"/>
        <v>67540.675199999998</v>
      </c>
      <c r="T11" s="55">
        <f t="shared" si="1"/>
        <v>489669.89519999997</v>
      </c>
      <c r="U11" s="53">
        <v>45.3</v>
      </c>
      <c r="V11" s="6"/>
      <c r="W11" s="44"/>
      <c r="X11" s="44"/>
      <c r="Y11" s="44"/>
    </row>
    <row r="12" spans="1:25">
      <c r="A12" s="174"/>
      <c r="B12" s="56" t="s">
        <v>40</v>
      </c>
      <c r="C12" s="2" t="s">
        <v>41</v>
      </c>
      <c r="D12" s="2" t="s">
        <v>42</v>
      </c>
      <c r="E12" s="175">
        <v>6</v>
      </c>
      <c r="F12" s="57">
        <f>+O42-N42</f>
        <v>6643.28</v>
      </c>
      <c r="G12" s="41">
        <f>+P83+P106</f>
        <v>4160.3500000000004</v>
      </c>
      <c r="H12" s="37"/>
      <c r="I12" s="42"/>
      <c r="J12" s="7"/>
      <c r="K12" s="43"/>
      <c r="L12" s="6">
        <v>62</v>
      </c>
      <c r="M12" s="6" t="s">
        <v>43</v>
      </c>
      <c r="N12" s="53">
        <v>11884.5</v>
      </c>
      <c r="O12" s="53">
        <v>75824.72</v>
      </c>
      <c r="P12" s="53">
        <v>215.52</v>
      </c>
      <c r="Q12" s="53"/>
      <c r="R12" s="55">
        <f t="shared" si="2"/>
        <v>87924.74</v>
      </c>
      <c r="S12" s="55">
        <f t="shared" si="0"/>
        <v>14067.958400000001</v>
      </c>
      <c r="T12" s="55">
        <f t="shared" si="1"/>
        <v>101992.69840000001</v>
      </c>
      <c r="U12" s="53">
        <v>164.45</v>
      </c>
      <c r="V12" s="6"/>
      <c r="W12" s="44"/>
      <c r="X12" s="44"/>
      <c r="Y12" s="44"/>
    </row>
    <row r="13" spans="1:25">
      <c r="A13" s="174"/>
      <c r="B13" s="39" t="s">
        <v>44</v>
      </c>
      <c r="C13" s="7" t="s">
        <v>45</v>
      </c>
      <c r="D13" s="7" t="s">
        <v>46</v>
      </c>
      <c r="E13" s="175"/>
      <c r="F13" s="57">
        <f>+O57-N57</f>
        <v>215.52</v>
      </c>
      <c r="G13" s="41">
        <f>+P97</f>
        <v>215.52</v>
      </c>
      <c r="H13" s="37"/>
      <c r="I13" s="42"/>
      <c r="J13" s="7"/>
      <c r="K13" s="43"/>
      <c r="L13" s="6">
        <v>74</v>
      </c>
      <c r="M13" s="6" t="s">
        <v>47</v>
      </c>
      <c r="N13" s="53">
        <v>4702.5</v>
      </c>
      <c r="O13" s="53"/>
      <c r="P13" s="53"/>
      <c r="Q13" s="53"/>
      <c r="R13" s="55">
        <f t="shared" si="2"/>
        <v>4702.5</v>
      </c>
      <c r="S13" s="55">
        <f t="shared" si="0"/>
        <v>752.4</v>
      </c>
      <c r="T13" s="55">
        <f t="shared" si="1"/>
        <v>5454.9</v>
      </c>
      <c r="U13" s="53">
        <v>62.7</v>
      </c>
      <c r="V13" s="6"/>
      <c r="W13" s="44"/>
      <c r="X13" s="44"/>
      <c r="Y13" s="44"/>
    </row>
    <row r="14" spans="1:25">
      <c r="A14" s="174"/>
      <c r="B14" s="39" t="s">
        <v>40</v>
      </c>
      <c r="C14" s="7" t="s">
        <v>48</v>
      </c>
      <c r="D14" s="7" t="s">
        <v>49</v>
      </c>
      <c r="E14" s="175"/>
      <c r="F14" s="57">
        <f>+O52-N52</f>
        <v>0</v>
      </c>
      <c r="G14" s="41">
        <f>P92</f>
        <v>0</v>
      </c>
      <c r="H14" s="37"/>
      <c r="I14" s="42"/>
      <c r="J14" s="7"/>
      <c r="K14" s="43"/>
      <c r="L14" s="44"/>
      <c r="M14" s="44" t="s">
        <v>50</v>
      </c>
      <c r="N14" s="44"/>
      <c r="O14" s="44"/>
      <c r="P14" s="44"/>
      <c r="Q14" s="44"/>
      <c r="R14" s="55">
        <f t="shared" si="2"/>
        <v>0</v>
      </c>
      <c r="S14" s="55">
        <f t="shared" si="0"/>
        <v>0</v>
      </c>
      <c r="T14" s="55">
        <f t="shared" si="1"/>
        <v>0</v>
      </c>
      <c r="U14" s="53"/>
      <c r="V14" s="6"/>
      <c r="W14" s="44"/>
      <c r="X14" s="44"/>
      <c r="Y14" s="44"/>
    </row>
    <row r="15" spans="1:25">
      <c r="A15" s="1"/>
      <c r="B15" s="56"/>
      <c r="C15" s="9"/>
      <c r="D15" s="2"/>
      <c r="E15" s="10">
        <f>SUM(E5:E14)</f>
        <v>973</v>
      </c>
      <c r="F15" s="58">
        <f>SUM(F5:F14)</f>
        <v>593448.30999999994</v>
      </c>
      <c r="G15" s="58">
        <f>SUM(G5:G14)</f>
        <v>419261.35</v>
      </c>
      <c r="H15" s="37">
        <f>+F15-G15</f>
        <v>174186.95999999996</v>
      </c>
      <c r="I15" s="42"/>
      <c r="J15" s="2"/>
      <c r="K15" s="43"/>
      <c r="L15" s="44">
        <v>423</v>
      </c>
      <c r="M15" s="6" t="s">
        <v>51</v>
      </c>
      <c r="N15" s="53">
        <v>457108.34</v>
      </c>
      <c r="O15" s="53">
        <v>484988.69</v>
      </c>
      <c r="P15" s="53">
        <v>3323.28</v>
      </c>
      <c r="Q15" s="53">
        <v>2531.88</v>
      </c>
      <c r="R15" s="55">
        <f t="shared" si="2"/>
        <v>947952.19000000006</v>
      </c>
      <c r="S15" s="55">
        <f t="shared" si="0"/>
        <v>151672.35040000002</v>
      </c>
      <c r="T15" s="55">
        <f t="shared" si="1"/>
        <v>1099624.5404000001</v>
      </c>
      <c r="U15" s="53">
        <v>1017.97</v>
      </c>
      <c r="V15" s="6"/>
      <c r="W15" s="44"/>
      <c r="X15" s="44"/>
      <c r="Y15" s="44"/>
    </row>
    <row r="16" spans="1:25">
      <c r="A16" s="2"/>
      <c r="B16" s="59"/>
      <c r="C16" s="9"/>
      <c r="D16" s="2"/>
      <c r="E16" s="2"/>
      <c r="F16" s="37"/>
      <c r="G16" s="37"/>
      <c r="H16" s="37"/>
      <c r="I16" s="2"/>
      <c r="J16" s="2"/>
      <c r="K16" s="31"/>
      <c r="L16" s="44">
        <v>62</v>
      </c>
      <c r="M16" s="6" t="s">
        <v>52</v>
      </c>
      <c r="N16" s="53">
        <v>84055.46</v>
      </c>
      <c r="O16" s="53">
        <v>62791.47</v>
      </c>
      <c r="P16" s="53">
        <v>3643.28</v>
      </c>
      <c r="Q16" s="53">
        <v>78</v>
      </c>
      <c r="R16" s="55">
        <f t="shared" si="2"/>
        <v>150568.21</v>
      </c>
      <c r="S16" s="55">
        <f t="shared" si="0"/>
        <v>24090.9136</v>
      </c>
      <c r="T16" s="55">
        <f t="shared" si="1"/>
        <v>174659.12359999999</v>
      </c>
      <c r="U16" s="53">
        <v>192.84</v>
      </c>
      <c r="V16" s="6"/>
      <c r="W16" s="44"/>
      <c r="X16" s="44"/>
      <c r="Y16" s="44"/>
    </row>
    <row r="17" spans="1:25">
      <c r="A17" s="174"/>
      <c r="B17" s="60" t="s">
        <v>40</v>
      </c>
      <c r="C17" s="9" t="s">
        <v>53</v>
      </c>
      <c r="D17" s="2" t="s">
        <v>54</v>
      </c>
      <c r="E17" s="175">
        <v>28</v>
      </c>
      <c r="F17" s="40">
        <f>+O45-N45</f>
        <v>0</v>
      </c>
      <c r="G17" s="41">
        <f>+P86</f>
        <v>0</v>
      </c>
      <c r="H17" s="37"/>
      <c r="I17" s="2"/>
      <c r="J17" s="2"/>
      <c r="K17" s="31"/>
      <c r="L17" s="6"/>
      <c r="M17" s="6"/>
      <c r="N17" s="53"/>
      <c r="O17" s="53"/>
      <c r="P17" s="53"/>
      <c r="Q17" s="53"/>
      <c r="R17" s="53"/>
      <c r="S17" s="53"/>
      <c r="T17" s="53">
        <v>0</v>
      </c>
      <c r="U17" s="61"/>
      <c r="V17" s="32"/>
      <c r="W17" s="6"/>
      <c r="X17" s="44"/>
      <c r="Y17" s="6"/>
    </row>
    <row r="18" spans="1:25">
      <c r="A18" s="174"/>
      <c r="B18" s="60" t="s">
        <v>40</v>
      </c>
      <c r="C18" s="2" t="s">
        <v>55</v>
      </c>
      <c r="D18" s="2" t="s">
        <v>56</v>
      </c>
      <c r="E18" s="175"/>
      <c r="F18" s="57">
        <f>+O47-N47</f>
        <v>61269.880000000005</v>
      </c>
      <c r="G18" s="41">
        <f>+P88</f>
        <v>47138.020000000004</v>
      </c>
      <c r="H18" s="37"/>
      <c r="I18" s="2"/>
      <c r="J18" s="2"/>
      <c r="K18" s="31"/>
      <c r="L18" s="62">
        <f>SUM(L10:L16)</f>
        <v>855</v>
      </c>
      <c r="M18" s="6" t="s">
        <v>57</v>
      </c>
      <c r="N18" s="63">
        <f t="shared" ref="N18:U18" si="3">SUM(N10:N17)</f>
        <v>586492.87</v>
      </c>
      <c r="O18" s="64">
        <f t="shared" si="3"/>
        <v>1063196.8299999998</v>
      </c>
      <c r="P18" s="65">
        <f t="shared" si="3"/>
        <v>68128.679999999993</v>
      </c>
      <c r="Q18" s="63">
        <f t="shared" si="3"/>
        <v>3803.17</v>
      </c>
      <c r="R18" s="66">
        <f t="shared" si="3"/>
        <v>1721621.5499999998</v>
      </c>
      <c r="S18" s="66">
        <f t="shared" si="3"/>
        <v>275459.44799999997</v>
      </c>
      <c r="T18" s="66">
        <f t="shared" si="3"/>
        <v>1997080.9980000001</v>
      </c>
      <c r="U18" s="141">
        <f t="shared" si="3"/>
        <v>1654.9599999999998</v>
      </c>
      <c r="V18" s="6"/>
      <c r="W18" s="6"/>
      <c r="X18" s="6"/>
      <c r="Y18" s="6"/>
    </row>
    <row r="19" spans="1:25">
      <c r="A19" s="1"/>
      <c r="B19" s="60"/>
      <c r="C19" s="9"/>
      <c r="D19" s="2"/>
      <c r="E19" s="10">
        <f>SUM(E17)</f>
        <v>28</v>
      </c>
      <c r="F19" s="58">
        <f>SUM(F17:F18)</f>
        <v>61269.880000000005</v>
      </c>
      <c r="G19" s="58">
        <f>SUM(G17:G18)</f>
        <v>47138.020000000004</v>
      </c>
      <c r="H19" s="37">
        <f>+F19-G19</f>
        <v>14131.86</v>
      </c>
      <c r="I19" s="2"/>
      <c r="J19" s="2"/>
      <c r="K19" s="31"/>
      <c r="L19" s="6"/>
      <c r="M19" s="6"/>
      <c r="N19" s="53"/>
      <c r="O19" s="53"/>
      <c r="P19" s="53"/>
      <c r="Q19" s="53"/>
      <c r="R19" s="53"/>
      <c r="S19" s="53"/>
      <c r="T19" s="32"/>
      <c r="U19" s="6"/>
      <c r="V19" s="6"/>
      <c r="W19" s="6"/>
      <c r="X19" s="6"/>
      <c r="Y19" s="6"/>
    </row>
    <row r="20" spans="1:25">
      <c r="A20" s="2"/>
      <c r="B20" s="59"/>
      <c r="C20" s="9"/>
      <c r="D20" s="2"/>
      <c r="E20" s="2"/>
      <c r="F20" s="37"/>
      <c r="G20" s="41"/>
      <c r="H20" s="37"/>
      <c r="I20" s="2"/>
      <c r="J20" s="2"/>
      <c r="K20" s="31"/>
      <c r="L20" s="6"/>
      <c r="M20" s="6"/>
      <c r="N20" s="6"/>
      <c r="O20" s="6"/>
      <c r="P20" s="6"/>
      <c r="Q20" s="6"/>
      <c r="R20" s="6"/>
      <c r="S20" s="6"/>
      <c r="T20" s="32"/>
      <c r="U20" s="6"/>
      <c r="V20" s="6"/>
      <c r="W20" s="6"/>
      <c r="X20" s="6"/>
      <c r="Y20" s="6"/>
    </row>
    <row r="21" spans="1:25">
      <c r="A21" s="174" t="s">
        <v>58</v>
      </c>
      <c r="B21" s="19" t="s">
        <v>59</v>
      </c>
      <c r="C21" s="2" t="s">
        <v>60</v>
      </c>
      <c r="D21" s="2" t="s">
        <v>61</v>
      </c>
      <c r="E21" s="175">
        <v>570</v>
      </c>
      <c r="F21" s="67">
        <f>+O37-N37</f>
        <v>549432.59000000008</v>
      </c>
      <c r="G21" s="41">
        <f>+P78</f>
        <v>355114.95999999996</v>
      </c>
      <c r="H21" s="37"/>
      <c r="I21" s="2"/>
      <c r="J21" s="2"/>
      <c r="K21" s="31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>
      <c r="A22" s="174"/>
      <c r="B22" s="19" t="s">
        <v>59</v>
      </c>
      <c r="C22" s="2" t="s">
        <v>62</v>
      </c>
      <c r="D22" s="2" t="s">
        <v>63</v>
      </c>
      <c r="E22" s="175"/>
      <c r="F22" s="67">
        <f>+O41-N41</f>
        <v>-1652.4299999999998</v>
      </c>
      <c r="G22" s="41">
        <f>+P82</f>
        <v>-997.99999999999977</v>
      </c>
      <c r="H22" s="37"/>
      <c r="I22" s="2"/>
      <c r="J22" s="2"/>
      <c r="K22" s="31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8"/>
      <c r="X22" s="6"/>
      <c r="Y22" s="6"/>
    </row>
    <row r="23" spans="1:25">
      <c r="A23" s="1" t="s">
        <v>64</v>
      </c>
      <c r="B23" s="19" t="s">
        <v>65</v>
      </c>
      <c r="C23" s="2" t="s">
        <v>66</v>
      </c>
      <c r="D23" s="2" t="s">
        <v>67</v>
      </c>
      <c r="E23" s="8">
        <v>78</v>
      </c>
      <c r="F23" s="67">
        <f>+O51-N51</f>
        <v>81955.350000000006</v>
      </c>
      <c r="G23" s="41">
        <f>+P91</f>
        <v>67367.490000000005</v>
      </c>
      <c r="H23" s="37"/>
      <c r="I23" s="2"/>
      <c r="J23" s="2"/>
      <c r="K23" s="31"/>
      <c r="L23" s="68"/>
      <c r="M23" s="68"/>
      <c r="N23" s="53"/>
      <c r="O23" s="69"/>
      <c r="P23" s="69"/>
      <c r="Q23" s="53"/>
      <c r="R23" s="70" t="s">
        <v>68</v>
      </c>
      <c r="S23" s="6"/>
      <c r="T23" s="71">
        <f>+P36+P40+P45+P50+P55+P60+P68+P38</f>
        <v>589006.10999999987</v>
      </c>
      <c r="U23" s="72">
        <f>+N18-T23</f>
        <v>-2513.2399999998743</v>
      </c>
      <c r="V23" s="73"/>
      <c r="W23" s="68"/>
      <c r="X23" s="6"/>
      <c r="Y23" s="6"/>
    </row>
    <row r="24" spans="1:25">
      <c r="A24" s="174" t="s">
        <v>69</v>
      </c>
      <c r="B24" s="19" t="s">
        <v>70</v>
      </c>
      <c r="C24" s="2" t="s">
        <v>71</v>
      </c>
      <c r="D24" s="2" t="s">
        <v>72</v>
      </c>
      <c r="E24" s="8">
        <v>27</v>
      </c>
      <c r="F24" s="67">
        <f>+O56-N56</f>
        <v>75824.72</v>
      </c>
      <c r="G24" s="41">
        <f>+P96</f>
        <v>68931.44</v>
      </c>
      <c r="H24" s="37"/>
      <c r="I24" s="2"/>
      <c r="J24" s="2"/>
      <c r="K24" s="31"/>
      <c r="L24" s="70"/>
      <c r="M24" s="74"/>
      <c r="N24" s="70"/>
      <c r="O24" s="70"/>
      <c r="P24" s="70"/>
      <c r="Q24" s="68"/>
      <c r="R24" s="70" t="s">
        <v>73</v>
      </c>
      <c r="S24" s="6"/>
      <c r="T24" s="75">
        <f>+P37+P41+P46+P51+P56+P61+P65-P68</f>
        <v>1063196.83</v>
      </c>
      <c r="U24" s="72">
        <f>+O18-T24</f>
        <v>0</v>
      </c>
      <c r="V24" s="68"/>
      <c r="W24" s="68"/>
      <c r="X24" s="6"/>
      <c r="Y24" s="6"/>
    </row>
    <row r="25" spans="1:25">
      <c r="A25" s="174"/>
      <c r="B25" s="19" t="s">
        <v>70</v>
      </c>
      <c r="C25" s="2" t="s">
        <v>74</v>
      </c>
      <c r="D25" s="2" t="s">
        <v>75</v>
      </c>
      <c r="E25" s="8"/>
      <c r="F25" s="37">
        <f>+O61-N61</f>
        <v>0</v>
      </c>
      <c r="G25" s="41">
        <f>P101</f>
        <v>0</v>
      </c>
      <c r="H25" s="37"/>
      <c r="I25" s="2"/>
      <c r="J25" s="2"/>
      <c r="K25" s="31"/>
      <c r="L25" s="6"/>
      <c r="M25" s="6"/>
      <c r="N25" s="6"/>
      <c r="O25" s="6"/>
      <c r="P25" s="6"/>
      <c r="Q25" s="6"/>
      <c r="R25" s="70" t="s">
        <v>76</v>
      </c>
      <c r="S25" s="6"/>
      <c r="T25" s="76">
        <f>+P42+P47+P52+P57+P66</f>
        <v>68128.680000000008</v>
      </c>
      <c r="U25" s="77">
        <f>+P18-T25</f>
        <v>0</v>
      </c>
      <c r="V25" s="68"/>
      <c r="W25" s="68"/>
      <c r="X25" s="6"/>
      <c r="Y25" s="6"/>
    </row>
    <row r="26" spans="1:25">
      <c r="A26" s="1" t="s">
        <v>77</v>
      </c>
      <c r="B26" s="19" t="s">
        <v>59</v>
      </c>
      <c r="C26" s="2" t="s">
        <v>78</v>
      </c>
      <c r="D26" s="2" t="s">
        <v>79</v>
      </c>
      <c r="E26" s="8">
        <v>23</v>
      </c>
      <c r="F26" s="67">
        <f>+P46</f>
        <v>357636.6</v>
      </c>
      <c r="G26" s="41">
        <f>+P87</f>
        <v>217912.88</v>
      </c>
      <c r="H26" s="37"/>
      <c r="I26" s="2"/>
      <c r="J26" s="2"/>
      <c r="K26" s="31"/>
      <c r="L26" s="6"/>
      <c r="M26" s="6"/>
      <c r="N26" s="6"/>
      <c r="O26" s="6"/>
      <c r="P26" s="6"/>
      <c r="Q26" s="6"/>
      <c r="R26" s="70" t="s">
        <v>80</v>
      </c>
      <c r="S26" s="6"/>
      <c r="T26" s="71">
        <f>+P43+P53+P64</f>
        <v>92.28</v>
      </c>
      <c r="U26" s="77">
        <f>+Q18-T26</f>
        <v>3710.89</v>
      </c>
      <c r="V26" s="6"/>
      <c r="W26" s="6"/>
      <c r="X26" s="6"/>
      <c r="Y26" s="6"/>
    </row>
    <row r="27" spans="1:25">
      <c r="A27" s="78"/>
      <c r="B27" s="12"/>
      <c r="C27" s="11"/>
      <c r="D27" s="12"/>
      <c r="E27" s="13">
        <f>SUM(E21:E26)</f>
        <v>698</v>
      </c>
      <c r="F27" s="79">
        <f>SUM(F21:F26)</f>
        <v>1063196.83</v>
      </c>
      <c r="G27" s="79">
        <f>SUM(G21:G26)</f>
        <v>708328.77</v>
      </c>
      <c r="H27" s="79">
        <f>+F27-G27</f>
        <v>354868.06000000006</v>
      </c>
      <c r="I27" s="2"/>
      <c r="J27" s="2"/>
      <c r="K27" s="31"/>
      <c r="L27" s="6"/>
      <c r="M27" s="6"/>
      <c r="N27" s="6"/>
      <c r="O27" s="6"/>
      <c r="P27" s="6"/>
      <c r="Q27" s="6"/>
      <c r="R27" s="70"/>
      <c r="S27" s="6"/>
      <c r="V27" s="6"/>
      <c r="W27" s="6"/>
      <c r="X27" s="6"/>
      <c r="Y27" s="6"/>
    </row>
    <row r="28" spans="1:25" ht="12" thickBot="1">
      <c r="A28" s="78"/>
      <c r="B28" s="12"/>
      <c r="C28" s="11"/>
      <c r="D28" s="12"/>
      <c r="E28" s="13"/>
      <c r="F28" s="79"/>
      <c r="G28" s="80"/>
      <c r="H28" s="79"/>
      <c r="I28" s="2"/>
      <c r="J28" s="80"/>
      <c r="K28" s="31"/>
      <c r="L28" s="6"/>
      <c r="M28" s="6"/>
      <c r="N28" s="6"/>
      <c r="O28" s="6"/>
      <c r="P28" s="6"/>
      <c r="Q28" s="6"/>
      <c r="R28" s="6"/>
      <c r="S28" s="6"/>
      <c r="T28" s="81">
        <f>SUM(T23:T27)</f>
        <v>1720423.9</v>
      </c>
      <c r="U28" s="72">
        <f>+T28-R18</f>
        <v>-1197.6499999999069</v>
      </c>
      <c r="V28" s="6"/>
      <c r="W28" s="6"/>
      <c r="X28" s="6"/>
      <c r="Y28" s="6"/>
    </row>
    <row r="29" spans="1:25" ht="12" thickTop="1">
      <c r="A29" s="2"/>
      <c r="B29" s="14" t="s">
        <v>81</v>
      </c>
      <c r="C29" s="14"/>
      <c r="D29" s="14"/>
      <c r="E29" s="15">
        <f>+E15+E19+E27</f>
        <v>1699</v>
      </c>
      <c r="F29" s="82">
        <f>+F15+F19+F27</f>
        <v>1717915.02</v>
      </c>
      <c r="G29" s="83">
        <f>+G15+G19+G27</f>
        <v>1174728.1400000001</v>
      </c>
      <c r="H29" s="83">
        <f>+H15+H19+H27</f>
        <v>543186.88</v>
      </c>
      <c r="I29" s="84"/>
      <c r="J29" s="2"/>
      <c r="K29" s="31"/>
      <c r="L29" s="70" t="s">
        <v>82</v>
      </c>
      <c r="M29" s="74"/>
      <c r="N29" s="70"/>
      <c r="O29" s="70"/>
      <c r="P29" s="70"/>
      <c r="Q29" s="68"/>
      <c r="R29" s="6"/>
      <c r="S29" s="6"/>
      <c r="T29" s="72">
        <f>+T28-P70</f>
        <v>-1197.649999999674</v>
      </c>
      <c r="V29" s="6"/>
      <c r="W29" s="6"/>
      <c r="X29" s="6"/>
      <c r="Y29" s="6"/>
    </row>
    <row r="30" spans="1:25">
      <c r="A30" s="78"/>
      <c r="B30" s="12"/>
      <c r="C30" s="11"/>
      <c r="D30" s="12"/>
      <c r="E30" s="13"/>
      <c r="F30" s="80"/>
      <c r="G30" s="80"/>
      <c r="H30" s="79"/>
      <c r="I30" s="42"/>
      <c r="J30" s="80"/>
      <c r="K30" s="85"/>
      <c r="L30" s="70" t="s">
        <v>83</v>
      </c>
      <c r="M30" s="74"/>
      <c r="N30" s="70"/>
      <c r="O30" s="70"/>
      <c r="P30" s="70"/>
      <c r="Q30" s="68"/>
      <c r="R30" s="68"/>
      <c r="S30" s="68"/>
      <c r="T30" s="86"/>
      <c r="U30" s="86"/>
      <c r="V30" s="6"/>
      <c r="W30" s="6"/>
      <c r="X30" s="6"/>
      <c r="Y30" s="6"/>
    </row>
    <row r="31" spans="1:25">
      <c r="A31" s="1" t="s">
        <v>84</v>
      </c>
      <c r="B31" s="19" t="s">
        <v>85</v>
      </c>
      <c r="C31" s="2" t="s">
        <v>86</v>
      </c>
      <c r="D31" s="2" t="s">
        <v>87</v>
      </c>
      <c r="E31" s="3"/>
      <c r="F31" s="87">
        <v>213957.79</v>
      </c>
      <c r="G31" s="87">
        <v>130009.96</v>
      </c>
      <c r="H31" s="37"/>
      <c r="I31" s="42"/>
      <c r="J31" s="88"/>
      <c r="K31" s="85"/>
      <c r="L31" s="70"/>
      <c r="M31" s="68"/>
      <c r="N31" s="89"/>
      <c r="O31" s="90"/>
      <c r="P31" s="91"/>
      <c r="Q31" s="68"/>
      <c r="R31" s="86"/>
      <c r="S31" s="86"/>
      <c r="T31" s="86"/>
      <c r="U31" s="6"/>
      <c r="V31" s="86"/>
      <c r="W31" s="86"/>
      <c r="X31" s="86"/>
      <c r="Y31" s="86"/>
    </row>
    <row r="32" spans="1:25">
      <c r="A32" s="2"/>
      <c r="B32" s="17"/>
      <c r="C32" s="16"/>
      <c r="D32" s="17"/>
      <c r="E32" s="18"/>
      <c r="F32" s="79">
        <f>SUM(F31:F31)</f>
        <v>213957.79</v>
      </c>
      <c r="G32" s="79">
        <f>SUM(G31:G31)</f>
        <v>130009.96</v>
      </c>
      <c r="H32" s="92">
        <f>+F32-G32</f>
        <v>83947.83</v>
      </c>
      <c r="I32" s="2"/>
      <c r="J32" s="17"/>
      <c r="K32" s="31"/>
      <c r="L32" s="70"/>
      <c r="M32" s="6"/>
      <c r="N32" s="6"/>
      <c r="O32" s="6"/>
      <c r="P32" s="68"/>
      <c r="Q32" s="68"/>
      <c r="R32" s="86"/>
      <c r="S32" s="86"/>
      <c r="T32" s="86"/>
      <c r="U32" s="86"/>
      <c r="V32" s="86"/>
      <c r="W32" s="86"/>
      <c r="X32" s="86"/>
      <c r="Y32" s="86"/>
    </row>
    <row r="33" spans="1:25">
      <c r="A33" s="1"/>
      <c r="B33" s="2"/>
      <c r="C33" s="2"/>
      <c r="D33" s="2"/>
      <c r="E33" s="3"/>
      <c r="F33" s="87"/>
      <c r="G33" s="87"/>
      <c r="H33" s="37"/>
      <c r="I33" s="42"/>
      <c r="J33" s="2"/>
      <c r="K33" s="85"/>
      <c r="L33" s="93"/>
      <c r="M33" s="94"/>
      <c r="N33" s="95" t="s">
        <v>88</v>
      </c>
      <c r="O33" s="96" t="s">
        <v>89</v>
      </c>
      <c r="P33" s="96" t="s">
        <v>90</v>
      </c>
      <c r="Q33" s="97"/>
      <c r="R33" s="86"/>
      <c r="S33" s="86"/>
      <c r="T33" s="86"/>
      <c r="U33" s="6"/>
      <c r="V33" s="6"/>
      <c r="W33" s="6"/>
      <c r="X33" s="86"/>
      <c r="Y33" s="86"/>
    </row>
    <row r="34" spans="1:25">
      <c r="A34" s="2"/>
      <c r="B34" s="98" t="s">
        <v>91</v>
      </c>
      <c r="C34" s="19"/>
      <c r="D34" s="19"/>
      <c r="E34" s="20"/>
      <c r="F34" s="58">
        <f>SUM(F32,F27)</f>
        <v>1277154.6200000001</v>
      </c>
      <c r="G34" s="58">
        <f>SUM(G32,G27)</f>
        <v>838338.73</v>
      </c>
      <c r="H34" s="58">
        <f>SUM(H32,H27,H57)</f>
        <v>438815.89000000007</v>
      </c>
      <c r="I34" s="2"/>
      <c r="J34" s="2"/>
      <c r="K34" s="99"/>
      <c r="L34" s="93">
        <v>483</v>
      </c>
      <c r="M34" s="74" t="s">
        <v>92</v>
      </c>
      <c r="N34" s="53"/>
      <c r="O34" s="28"/>
      <c r="P34" s="86"/>
      <c r="Q34" s="86"/>
      <c r="R34" s="86"/>
      <c r="S34" s="86"/>
      <c r="T34" s="6"/>
      <c r="U34" s="100"/>
      <c r="V34" s="86"/>
      <c r="W34" s="86"/>
      <c r="X34" s="6"/>
      <c r="Y34" s="6"/>
    </row>
    <row r="35" spans="1:25">
      <c r="A35" s="1"/>
      <c r="B35" s="2"/>
      <c r="C35" s="2"/>
      <c r="D35" s="2"/>
      <c r="E35" s="3"/>
      <c r="F35" s="87"/>
      <c r="G35" s="87"/>
      <c r="H35" s="58"/>
      <c r="I35" s="42"/>
      <c r="J35" s="2"/>
      <c r="K35" s="101"/>
      <c r="L35" s="70" t="s">
        <v>93</v>
      </c>
      <c r="M35" s="74" t="s">
        <v>94</v>
      </c>
      <c r="N35" s="53"/>
      <c r="O35" s="28"/>
      <c r="Q35" s="102">
        <f>SUM(P36:P43)</f>
        <v>1100545.49</v>
      </c>
      <c r="R35" s="103">
        <f>+R16-Q35</f>
        <v>-949977.28</v>
      </c>
      <c r="S35" s="6"/>
      <c r="T35" s="142">
        <f>+Q35-1091108.5</f>
        <v>9436.9899999999907</v>
      </c>
      <c r="U35" s="6"/>
      <c r="V35" s="6"/>
      <c r="W35" s="6"/>
      <c r="X35" s="100"/>
      <c r="Y35" s="100"/>
    </row>
    <row r="36" spans="1:25">
      <c r="A36" s="2"/>
      <c r="B36" s="2"/>
      <c r="C36" s="2"/>
      <c r="D36" s="2"/>
      <c r="E36" s="2"/>
      <c r="F36" s="2"/>
      <c r="G36" s="2"/>
      <c r="H36" s="37"/>
      <c r="I36" s="2"/>
      <c r="J36" s="2"/>
      <c r="K36" s="31"/>
      <c r="L36" s="68" t="s">
        <v>95</v>
      </c>
      <c r="M36" s="104" t="s">
        <v>96</v>
      </c>
      <c r="N36" s="105">
        <v>10299.040000000001</v>
      </c>
      <c r="O36" s="105">
        <v>549461.71</v>
      </c>
      <c r="P36" s="71">
        <f>+O36-N36</f>
        <v>539162.66999999993</v>
      </c>
      <c r="Q36" s="106"/>
      <c r="R36" s="106"/>
      <c r="S36" s="86"/>
      <c r="T36" s="6"/>
      <c r="U36" s="6"/>
      <c r="V36" s="100"/>
      <c r="W36" s="100"/>
      <c r="X36" s="6"/>
      <c r="Y36" s="6"/>
    </row>
    <row r="37" spans="1:25">
      <c r="A37" s="2"/>
      <c r="B37" s="21" t="s">
        <v>97</v>
      </c>
      <c r="C37" s="21"/>
      <c r="D37" s="21"/>
      <c r="E37" s="10"/>
      <c r="F37" s="58">
        <f>+F29+F32</f>
        <v>1931872.81</v>
      </c>
      <c r="G37" s="58">
        <f>+G29+G32</f>
        <v>1304738.1000000001</v>
      </c>
      <c r="H37" s="58">
        <f>+H29+H32</f>
        <v>627134.71</v>
      </c>
      <c r="I37" s="2"/>
      <c r="J37" s="21"/>
      <c r="K37" s="31"/>
      <c r="L37" s="68" t="s">
        <v>98</v>
      </c>
      <c r="M37" s="104" t="s">
        <v>99</v>
      </c>
      <c r="N37" s="105">
        <v>9927.2199999999993</v>
      </c>
      <c r="O37" s="105">
        <v>559359.81000000006</v>
      </c>
      <c r="P37" s="107">
        <f>+O37-N37</f>
        <v>549432.59000000008</v>
      </c>
      <c r="S37" s="6"/>
      <c r="T37" s="6"/>
      <c r="U37" s="100"/>
      <c r="V37" s="6"/>
      <c r="W37" s="6"/>
      <c r="X37" s="6"/>
      <c r="Y37" s="6"/>
    </row>
    <row r="38" spans="1:25">
      <c r="A38" s="1"/>
      <c r="B38" s="2"/>
      <c r="C38" s="2"/>
      <c r="D38" s="2"/>
      <c r="E38" s="3"/>
      <c r="F38" s="87"/>
      <c r="G38" s="87"/>
      <c r="H38" s="37"/>
      <c r="I38" s="42"/>
      <c r="J38" s="2"/>
      <c r="K38" s="101"/>
      <c r="L38" s="68" t="s">
        <v>100</v>
      </c>
      <c r="M38" s="104" t="s">
        <v>101</v>
      </c>
      <c r="N38" s="33">
        <v>60</v>
      </c>
      <c r="O38" s="105">
        <v>2573.2399999999998</v>
      </c>
      <c r="P38" s="71">
        <f>+O38-N38</f>
        <v>2513.2399999999998</v>
      </c>
      <c r="S38" s="6"/>
      <c r="T38" s="100"/>
      <c r="U38" s="6"/>
      <c r="V38" s="6"/>
      <c r="W38" s="6"/>
      <c r="X38" s="100"/>
      <c r="Y38" s="100"/>
    </row>
    <row r="39" spans="1:25">
      <c r="A39" s="2"/>
      <c r="B39" s="2" t="s">
        <v>102</v>
      </c>
      <c r="C39" s="2"/>
      <c r="D39" s="2"/>
      <c r="E39" s="2"/>
      <c r="F39" s="2"/>
      <c r="G39" s="2"/>
      <c r="H39" s="37"/>
      <c r="I39" s="2"/>
      <c r="J39" s="2"/>
      <c r="K39" s="31"/>
      <c r="L39" s="70" t="s">
        <v>103</v>
      </c>
      <c r="M39" s="74" t="s">
        <v>104</v>
      </c>
      <c r="N39" s="55"/>
      <c r="O39" s="55"/>
      <c r="Q39" s="108"/>
      <c r="R39" s="108"/>
      <c r="S39" s="100"/>
      <c r="T39" s="6"/>
      <c r="U39" s="6"/>
      <c r="V39" s="100"/>
      <c r="W39" s="109"/>
      <c r="X39" s="32"/>
      <c r="Y39" s="32"/>
    </row>
    <row r="40" spans="1:25">
      <c r="A40" s="2"/>
      <c r="B40" s="2"/>
      <c r="C40" s="2"/>
      <c r="D40" s="2" t="s">
        <v>105</v>
      </c>
      <c r="E40" s="2"/>
      <c r="F40" s="110">
        <v>213957.79</v>
      </c>
      <c r="G40" s="110">
        <v>130009.96</v>
      </c>
      <c r="H40" s="37"/>
      <c r="I40" s="2"/>
      <c r="J40" s="2"/>
      <c r="K40" s="31"/>
      <c r="L40" s="68" t="s">
        <v>106</v>
      </c>
      <c r="M40" s="104" t="s">
        <v>13</v>
      </c>
      <c r="N40" s="33">
        <v>852.5</v>
      </c>
      <c r="O40" s="105">
        <v>5202</v>
      </c>
      <c r="P40" s="71">
        <f>+O40-N40</f>
        <v>4349.5</v>
      </c>
      <c r="S40" s="6"/>
      <c r="T40" s="6"/>
      <c r="U40" s="6"/>
      <c r="V40" s="6"/>
      <c r="W40" s="32"/>
      <c r="X40" s="32"/>
      <c r="Y40" s="32"/>
    </row>
    <row r="41" spans="1:25">
      <c r="A41" s="2"/>
      <c r="B41" s="2"/>
      <c r="C41" s="2"/>
      <c r="D41" s="2" t="s">
        <v>107</v>
      </c>
      <c r="E41" s="2"/>
      <c r="F41" s="110">
        <v>1721621.55</v>
      </c>
      <c r="G41" s="110">
        <v>878884.56</v>
      </c>
      <c r="H41" s="79"/>
      <c r="I41" s="2"/>
      <c r="J41" s="88"/>
      <c r="K41" s="31"/>
      <c r="L41" s="68" t="s">
        <v>108</v>
      </c>
      <c r="M41" s="104" t="s">
        <v>109</v>
      </c>
      <c r="N41" s="105">
        <v>3791.89</v>
      </c>
      <c r="O41" s="105">
        <v>2139.46</v>
      </c>
      <c r="P41" s="107">
        <f>+O41-N41</f>
        <v>-1652.4299999999998</v>
      </c>
      <c r="S41" s="6"/>
      <c r="T41" s="6"/>
      <c r="U41" s="6"/>
      <c r="V41" s="6"/>
      <c r="W41" s="6"/>
      <c r="X41" s="6"/>
      <c r="Y41" s="6"/>
    </row>
    <row r="42" spans="1:25">
      <c r="A42" s="2"/>
      <c r="B42" s="2"/>
      <c r="C42" s="2"/>
      <c r="D42" s="2"/>
      <c r="E42" s="2"/>
      <c r="F42" s="2"/>
      <c r="G42" s="111"/>
      <c r="H42" s="37"/>
      <c r="I42" s="2"/>
      <c r="J42" s="2"/>
      <c r="K42" s="31"/>
      <c r="L42" s="68" t="s">
        <v>110</v>
      </c>
      <c r="M42" s="104" t="s">
        <v>111</v>
      </c>
      <c r="O42" s="105">
        <v>6643.28</v>
      </c>
      <c r="P42" s="76">
        <f>+O42-N42</f>
        <v>6643.28</v>
      </c>
      <c r="Q42" s="108"/>
      <c r="R42" s="108"/>
      <c r="S42" s="100"/>
      <c r="T42" s="47"/>
      <c r="U42" s="6"/>
      <c r="V42" s="32"/>
      <c r="W42" s="32"/>
      <c r="X42" s="32"/>
      <c r="Y42" s="6"/>
    </row>
    <row r="43" spans="1:25">
      <c r="A43" s="1"/>
      <c r="B43" s="2"/>
      <c r="C43" s="2"/>
      <c r="D43" s="2" t="s">
        <v>112</v>
      </c>
      <c r="E43" s="3"/>
      <c r="F43" s="37">
        <f>SUM(F40:F42)</f>
        <v>1935579.34</v>
      </c>
      <c r="G43" s="37">
        <f>SUM(G40:G42)</f>
        <v>1008894.52</v>
      </c>
      <c r="H43" s="37">
        <f>+F43-G43</f>
        <v>926684.82000000007</v>
      </c>
      <c r="I43" s="42"/>
      <c r="J43" s="2"/>
      <c r="K43" s="112"/>
      <c r="L43" s="68" t="s">
        <v>113</v>
      </c>
      <c r="M43" s="104" t="s">
        <v>114</v>
      </c>
      <c r="O43" s="105">
        <v>96.64</v>
      </c>
      <c r="P43" s="71">
        <f>+O43-N43</f>
        <v>96.64</v>
      </c>
      <c r="Q43" s="108"/>
      <c r="R43" s="108"/>
      <c r="S43" s="6"/>
      <c r="T43" s="6"/>
      <c r="U43" s="6"/>
      <c r="V43" s="32"/>
      <c r="W43" s="48"/>
      <c r="X43" s="48"/>
      <c r="Y43" s="47"/>
    </row>
    <row r="44" spans="1:25">
      <c r="A44" s="2"/>
      <c r="B44" s="2"/>
      <c r="C44" s="2"/>
      <c r="D44" s="2"/>
      <c r="E44" s="2"/>
      <c r="F44" s="2"/>
      <c r="G44" s="2"/>
      <c r="H44" s="37"/>
      <c r="I44" s="2"/>
      <c r="J44" s="2"/>
      <c r="K44" s="31"/>
      <c r="L44" s="70" t="s">
        <v>115</v>
      </c>
      <c r="M44" s="74" t="s">
        <v>116</v>
      </c>
      <c r="N44" s="113"/>
      <c r="O44" s="113"/>
      <c r="Q44" s="102">
        <f>SUM(P45:P48)</f>
        <v>420104.13</v>
      </c>
      <c r="R44" s="72">
        <f>+R11-Q44</f>
        <v>2025.0899999999674</v>
      </c>
      <c r="S44" s="6"/>
      <c r="T44" s="6"/>
      <c r="U44" s="47"/>
      <c r="V44" s="48"/>
      <c r="W44" s="32"/>
      <c r="X44" s="32"/>
      <c r="Y44" s="6"/>
    </row>
    <row r="45" spans="1:25">
      <c r="A45" s="2"/>
      <c r="B45" s="2"/>
      <c r="C45" s="2"/>
      <c r="D45" s="2" t="s">
        <v>117</v>
      </c>
      <c r="E45" s="2"/>
      <c r="F45" s="114">
        <f>+F43-F37</f>
        <v>3706.5300000000279</v>
      </c>
      <c r="G45" s="114">
        <f>+G43-G37</f>
        <v>-295843.58000000007</v>
      </c>
      <c r="H45" s="37"/>
      <c r="I45" s="2"/>
      <c r="J45" s="2"/>
      <c r="K45" s="31"/>
      <c r="L45" s="68" t="s">
        <v>118</v>
      </c>
      <c r="M45" s="104" t="s">
        <v>119</v>
      </c>
      <c r="O45" s="105"/>
      <c r="P45" s="71">
        <f>+O45-N45</f>
        <v>0</v>
      </c>
      <c r="S45" s="6"/>
      <c r="T45" s="6"/>
      <c r="U45" s="6"/>
      <c r="V45" s="32"/>
      <c r="W45" s="32"/>
      <c r="X45" s="32"/>
      <c r="Y45" s="6"/>
    </row>
    <row r="46" spans="1:25">
      <c r="A46" s="2"/>
      <c r="B46" s="2"/>
      <c r="C46" s="2"/>
      <c r="D46" s="2"/>
      <c r="E46" s="2"/>
      <c r="F46" s="87" t="s">
        <v>120</v>
      </c>
      <c r="G46" s="115">
        <f>+G45-F45</f>
        <v>-299550.1100000001</v>
      </c>
      <c r="H46" s="37"/>
      <c r="I46" s="2"/>
      <c r="J46" s="2"/>
      <c r="K46" s="31"/>
      <c r="L46" s="68" t="s">
        <v>121</v>
      </c>
      <c r="M46" s="104" t="s">
        <v>122</v>
      </c>
      <c r="N46" s="105"/>
      <c r="O46" s="105">
        <v>357636.6</v>
      </c>
      <c r="P46" s="107">
        <f>+O46-N46</f>
        <v>357636.6</v>
      </c>
      <c r="S46" s="6"/>
      <c r="T46" s="6"/>
      <c r="U46" s="6"/>
      <c r="V46" s="6"/>
      <c r="W46" s="32"/>
      <c r="X46" s="32"/>
      <c r="Y46" s="6"/>
    </row>
    <row r="47" spans="1:25">
      <c r="A47" s="2"/>
      <c r="B47" s="2"/>
      <c r="C47" s="2"/>
      <c r="D47" s="2"/>
      <c r="E47" s="2"/>
      <c r="F47" s="2"/>
      <c r="G47" s="2"/>
      <c r="H47" s="37"/>
      <c r="I47" s="2"/>
      <c r="J47" s="2"/>
      <c r="K47" s="31"/>
      <c r="L47" s="68" t="s">
        <v>123</v>
      </c>
      <c r="M47" s="104" t="s">
        <v>124</v>
      </c>
      <c r="N47" s="33">
        <v>323.27999999999997</v>
      </c>
      <c r="O47" s="105">
        <v>61593.16</v>
      </c>
      <c r="P47" s="76">
        <f>+O47-N47</f>
        <v>61269.880000000005</v>
      </c>
      <c r="S47" s="47"/>
      <c r="T47" s="6"/>
      <c r="U47" s="6"/>
      <c r="V47" s="6"/>
      <c r="W47" s="32"/>
      <c r="X47" s="32"/>
      <c r="Y47" s="6"/>
    </row>
    <row r="48" spans="1:25">
      <c r="A48" s="2"/>
      <c r="B48" s="2"/>
      <c r="C48" s="2"/>
      <c r="D48" s="2"/>
      <c r="E48" s="2"/>
      <c r="F48" s="2"/>
      <c r="G48" s="2"/>
      <c r="H48" s="37"/>
      <c r="I48" s="2"/>
      <c r="J48" s="2"/>
      <c r="K48" s="99"/>
      <c r="L48" s="6" t="s">
        <v>125</v>
      </c>
      <c r="M48" s="6" t="s">
        <v>126</v>
      </c>
      <c r="N48" s="105"/>
      <c r="O48" s="105">
        <v>1197.6500000000001</v>
      </c>
      <c r="P48" s="77">
        <f>+O48-N48</f>
        <v>1197.6500000000001</v>
      </c>
      <c r="S48" s="6"/>
      <c r="T48" s="6"/>
      <c r="U48" s="6"/>
      <c r="V48" s="6"/>
      <c r="W48" s="32"/>
      <c r="X48" s="32"/>
      <c r="Y48" s="6"/>
    </row>
    <row r="49" spans="1:24">
      <c r="A49" s="2"/>
      <c r="B49" s="2"/>
      <c r="C49" s="2"/>
      <c r="D49" s="2"/>
      <c r="E49" s="3" t="s">
        <v>127</v>
      </c>
      <c r="F49" s="105">
        <v>801125.96</v>
      </c>
      <c r="G49" s="105">
        <v>773383.62</v>
      </c>
      <c r="H49" s="37"/>
      <c r="I49" s="2"/>
      <c r="J49" s="2"/>
      <c r="K49" s="31"/>
      <c r="L49" s="70" t="s">
        <v>128</v>
      </c>
      <c r="M49" s="74" t="s">
        <v>129</v>
      </c>
      <c r="N49" s="55"/>
      <c r="O49" s="55"/>
      <c r="Q49" s="117">
        <f>SUM(P50:P53)</f>
        <v>108344.69</v>
      </c>
      <c r="R49" s="118">
        <f>+R10-Q49</f>
        <v>0</v>
      </c>
      <c r="S49" s="6"/>
      <c r="T49" s="6"/>
      <c r="U49" s="6"/>
      <c r="V49" s="6"/>
      <c r="W49" s="32"/>
      <c r="X49" s="32"/>
    </row>
    <row r="50" spans="1:24">
      <c r="A50" s="2"/>
      <c r="B50" s="2"/>
      <c r="C50" s="2"/>
      <c r="D50" s="2"/>
      <c r="E50" s="3" t="s">
        <v>130</v>
      </c>
      <c r="F50" s="105">
        <v>53221.760000000002</v>
      </c>
      <c r="G50" s="105">
        <v>51729.71</v>
      </c>
      <c r="H50" s="37"/>
      <c r="I50" s="2"/>
      <c r="J50" s="2"/>
      <c r="K50" s="31"/>
      <c r="L50" s="68" t="s">
        <v>131</v>
      </c>
      <c r="M50" s="104" t="s">
        <v>132</v>
      </c>
      <c r="O50" s="105">
        <v>26393.7</v>
      </c>
      <c r="P50" s="71">
        <f>+O50-N50</f>
        <v>26393.7</v>
      </c>
      <c r="S50" s="6"/>
      <c r="T50" s="6"/>
      <c r="U50" s="6"/>
      <c r="V50" s="6"/>
      <c r="W50" s="32"/>
      <c r="X50" s="32"/>
    </row>
    <row r="51" spans="1:24">
      <c r="A51" s="2"/>
      <c r="B51" s="2"/>
      <c r="C51" s="2"/>
      <c r="D51" s="2"/>
      <c r="E51" s="2"/>
      <c r="F51" s="116"/>
      <c r="G51" s="116"/>
      <c r="H51" s="37"/>
      <c r="I51" s="2"/>
      <c r="J51" s="2"/>
      <c r="K51" s="31"/>
      <c r="L51" s="68" t="s">
        <v>133</v>
      </c>
      <c r="M51" s="104" t="s">
        <v>67</v>
      </c>
      <c r="O51" s="105">
        <v>81955.350000000006</v>
      </c>
      <c r="P51" s="107">
        <f>+O51-N51</f>
        <v>81955.350000000006</v>
      </c>
      <c r="S51" s="6"/>
      <c r="T51" s="6"/>
      <c r="U51" s="6"/>
      <c r="V51" s="6"/>
      <c r="W51" s="6"/>
      <c r="X51" s="32"/>
    </row>
    <row r="52" spans="1:24">
      <c r="A52" s="2"/>
      <c r="B52" s="2"/>
      <c r="C52" s="2"/>
      <c r="D52" s="2"/>
      <c r="E52" s="2"/>
      <c r="F52" s="37">
        <f>SUM(F49:F51)</f>
        <v>854347.72</v>
      </c>
      <c r="G52" s="37">
        <f>SUM(G49:G51)</f>
        <v>825113.33</v>
      </c>
      <c r="H52" s="37"/>
      <c r="I52" s="2"/>
      <c r="J52" s="2"/>
      <c r="K52" s="31"/>
      <c r="L52" s="68" t="s">
        <v>134</v>
      </c>
      <c r="M52" s="104" t="s">
        <v>135</v>
      </c>
      <c r="P52" s="76">
        <f>+O52-N52</f>
        <v>0</v>
      </c>
      <c r="S52" s="6"/>
      <c r="T52" s="6"/>
      <c r="U52" s="6"/>
      <c r="V52" s="6"/>
      <c r="W52" s="32"/>
      <c r="X52" s="32"/>
    </row>
    <row r="53" spans="1:24">
      <c r="A53" s="2"/>
      <c r="B53" s="2"/>
      <c r="C53" s="2"/>
      <c r="D53" s="2"/>
      <c r="E53" s="2"/>
      <c r="F53" s="37"/>
      <c r="G53" s="37"/>
      <c r="H53" s="37"/>
      <c r="I53" s="2"/>
      <c r="J53" s="2"/>
      <c r="K53" s="31"/>
      <c r="L53" s="68" t="s">
        <v>136</v>
      </c>
      <c r="M53" s="104" t="s">
        <v>137</v>
      </c>
      <c r="O53" s="105">
        <v>-4.3600000000000003</v>
      </c>
      <c r="P53" s="71">
        <f>+O53-N53</f>
        <v>-4.3600000000000003</v>
      </c>
      <c r="S53" s="6"/>
      <c r="T53" s="6"/>
      <c r="U53" s="6"/>
      <c r="V53" s="6"/>
      <c r="W53" s="6"/>
      <c r="X53" s="32"/>
    </row>
    <row r="54" spans="1:24">
      <c r="A54" s="2"/>
      <c r="B54" s="2"/>
      <c r="C54" s="2"/>
      <c r="D54" s="2"/>
      <c r="E54" s="2"/>
      <c r="F54" s="58">
        <f>+F52-G52</f>
        <v>29234.390000000014</v>
      </c>
      <c r="G54" s="37"/>
      <c r="H54" s="37"/>
      <c r="I54" s="2"/>
      <c r="J54" s="2"/>
      <c r="K54" s="31"/>
      <c r="L54" s="70" t="s">
        <v>138</v>
      </c>
      <c r="M54" s="74" t="s">
        <v>139</v>
      </c>
      <c r="N54" s="55"/>
      <c r="O54" s="55"/>
      <c r="Q54" s="117">
        <f>SUM(P55:P58)</f>
        <v>87924.74</v>
      </c>
      <c r="R54" s="72">
        <f>+R12-Q54</f>
        <v>0</v>
      </c>
      <c r="S54" s="6"/>
      <c r="T54" s="6"/>
      <c r="U54" s="6"/>
      <c r="V54" s="6"/>
      <c r="W54" s="32"/>
      <c r="X54" s="32"/>
    </row>
    <row r="55" spans="1:24">
      <c r="A55" s="2"/>
      <c r="B55" s="2"/>
      <c r="C55" s="2"/>
      <c r="D55" s="2"/>
      <c r="E55" s="2"/>
      <c r="F55" s="37">
        <f>+G45-F54</f>
        <v>-325077.97000000009</v>
      </c>
      <c r="G55" s="37"/>
      <c r="H55" s="37"/>
      <c r="I55" s="2"/>
      <c r="J55" s="2"/>
      <c r="K55" s="31"/>
      <c r="L55" s="68" t="s">
        <v>140</v>
      </c>
      <c r="M55" s="104" t="s">
        <v>33</v>
      </c>
      <c r="O55" s="105">
        <v>11884.5</v>
      </c>
      <c r="P55" s="71">
        <f>+O55-N55</f>
        <v>11884.5</v>
      </c>
      <c r="S55" s="6"/>
      <c r="T55" s="6"/>
      <c r="U55" s="6"/>
      <c r="V55" s="6"/>
      <c r="W55" s="32"/>
      <c r="X55" s="32"/>
    </row>
    <row r="56" spans="1:24">
      <c r="A56" s="6"/>
      <c r="B56" s="6"/>
      <c r="C56" s="6"/>
      <c r="D56" s="6"/>
      <c r="E56" s="6"/>
      <c r="F56" s="6"/>
      <c r="G56" s="119"/>
      <c r="H56" s="55"/>
      <c r="I56" s="6"/>
      <c r="J56" s="6"/>
      <c r="K56" s="31"/>
      <c r="L56" s="68" t="s">
        <v>141</v>
      </c>
      <c r="M56" s="104" t="s">
        <v>72</v>
      </c>
      <c r="O56" s="105">
        <v>75824.72</v>
      </c>
      <c r="P56" s="107">
        <f>+O56-N56</f>
        <v>75824.72</v>
      </c>
      <c r="S56" s="6"/>
      <c r="T56" s="6"/>
      <c r="U56" s="6"/>
      <c r="V56" s="6"/>
      <c r="W56" s="32"/>
      <c r="X56" s="32"/>
    </row>
    <row r="57" spans="1:24">
      <c r="A57" s="120" t="s">
        <v>84</v>
      </c>
      <c r="B57" s="121" t="s">
        <v>85</v>
      </c>
      <c r="C57" s="22">
        <v>403</v>
      </c>
      <c r="D57" s="6" t="s">
        <v>142</v>
      </c>
      <c r="E57" s="23"/>
      <c r="F57" s="122"/>
      <c r="G57" s="122"/>
      <c r="H57" s="123"/>
      <c r="I57" s="6"/>
      <c r="J57" s="100"/>
      <c r="K57" s="31"/>
      <c r="L57" s="68" t="s">
        <v>143</v>
      </c>
      <c r="M57" s="104" t="s">
        <v>46</v>
      </c>
      <c r="O57" s="105">
        <v>215.52</v>
      </c>
      <c r="P57" s="76">
        <f>+O57-N57</f>
        <v>215.52</v>
      </c>
      <c r="S57" s="6"/>
      <c r="T57" s="6"/>
      <c r="U57" s="6"/>
      <c r="V57" s="6"/>
      <c r="W57" s="32"/>
      <c r="X57" s="32"/>
    </row>
    <row r="58" spans="1:24">
      <c r="A58" s="6"/>
      <c r="B58" s="6"/>
      <c r="C58" s="6"/>
      <c r="D58" s="6"/>
      <c r="E58" s="6"/>
      <c r="F58" s="6"/>
      <c r="G58" s="6"/>
      <c r="H58" s="55"/>
      <c r="I58" s="6"/>
      <c r="J58" s="6"/>
      <c r="K58" s="31"/>
      <c r="L58" s="68" t="s">
        <v>144</v>
      </c>
      <c r="M58" s="104" t="s">
        <v>145</v>
      </c>
      <c r="N58" s="113"/>
      <c r="O58" s="113"/>
      <c r="P58" s="77">
        <f>+O58</f>
        <v>0</v>
      </c>
      <c r="S58" s="6"/>
      <c r="T58" s="6"/>
      <c r="U58" s="6"/>
      <c r="V58" s="6"/>
      <c r="W58" s="32"/>
      <c r="X58" s="32"/>
    </row>
    <row r="59" spans="1:24">
      <c r="A59" s="6"/>
      <c r="B59" s="6"/>
      <c r="C59" s="6"/>
      <c r="D59" s="6"/>
      <c r="E59" s="6"/>
      <c r="F59" s="6"/>
      <c r="G59" s="6"/>
      <c r="H59" s="55"/>
      <c r="I59" s="6"/>
      <c r="J59" s="6"/>
      <c r="K59" s="31"/>
      <c r="L59" s="70" t="s">
        <v>146</v>
      </c>
      <c r="M59" s="74" t="s">
        <v>147</v>
      </c>
      <c r="N59" s="55"/>
      <c r="O59" s="55"/>
      <c r="Q59" s="117">
        <f>SUM(P60)</f>
        <v>4702.5</v>
      </c>
      <c r="S59" s="6"/>
      <c r="T59" s="6"/>
      <c r="U59" s="6"/>
      <c r="V59" s="6"/>
      <c r="W59" s="32"/>
      <c r="X59" s="32"/>
    </row>
    <row r="60" spans="1:24">
      <c r="A60" s="6"/>
      <c r="B60" s="6"/>
      <c r="C60" s="6"/>
      <c r="D60" s="6"/>
      <c r="E60" s="6"/>
      <c r="F60" s="6"/>
      <c r="G60" s="6"/>
      <c r="H60" s="55"/>
      <c r="I60" s="6"/>
      <c r="J60" s="6"/>
      <c r="K60" s="31"/>
      <c r="L60" s="68" t="s">
        <v>148</v>
      </c>
      <c r="M60" s="104" t="s">
        <v>38</v>
      </c>
      <c r="N60" s="113"/>
      <c r="O60" s="105">
        <v>4702.5</v>
      </c>
      <c r="P60" s="71">
        <f>+O60-N60</f>
        <v>4702.5</v>
      </c>
      <c r="S60" s="6"/>
      <c r="T60" s="6"/>
      <c r="U60" s="6"/>
      <c r="V60" s="6"/>
      <c r="W60" s="6"/>
      <c r="X60" s="32"/>
    </row>
    <row r="61" spans="1:24">
      <c r="A61" s="6"/>
      <c r="B61" s="6"/>
      <c r="C61" s="6" t="s">
        <v>149</v>
      </c>
      <c r="D61" s="6"/>
      <c r="E61" s="6"/>
      <c r="F61" s="6"/>
      <c r="G61" s="6"/>
      <c r="H61" s="55"/>
      <c r="I61" s="6"/>
      <c r="J61" s="6"/>
      <c r="K61" s="31"/>
      <c r="L61" s="68" t="s">
        <v>150</v>
      </c>
      <c r="M61" s="104" t="s">
        <v>75</v>
      </c>
      <c r="N61" s="53"/>
      <c r="O61" s="53"/>
      <c r="P61" s="107">
        <f>+O61-N61</f>
        <v>0</v>
      </c>
      <c r="S61" s="6"/>
      <c r="T61" s="6"/>
      <c r="U61" s="6"/>
      <c r="V61" s="6"/>
      <c r="W61" s="32"/>
      <c r="X61" s="32"/>
    </row>
    <row r="62" spans="1:24">
      <c r="A62" s="6"/>
      <c r="B62" s="6"/>
      <c r="C62" s="6"/>
      <c r="D62" s="6"/>
      <c r="E62" s="6"/>
      <c r="F62" s="6"/>
      <c r="G62" s="6"/>
      <c r="H62" s="55"/>
      <c r="I62" s="6"/>
      <c r="J62" s="6"/>
      <c r="K62" s="31"/>
      <c r="L62" s="68"/>
      <c r="M62" s="104"/>
      <c r="N62" s="53"/>
      <c r="O62" s="53"/>
      <c r="P62" s="77"/>
      <c r="Q62" s="124"/>
      <c r="S62" s="6"/>
      <c r="T62" s="6"/>
      <c r="U62" s="6"/>
      <c r="V62" s="6"/>
      <c r="W62" s="32"/>
      <c r="X62" s="32"/>
    </row>
    <row r="63" spans="1:24">
      <c r="A63" s="6"/>
      <c r="B63" s="6"/>
      <c r="C63" s="6"/>
      <c r="D63" s="6"/>
      <c r="E63" s="6"/>
      <c r="F63" s="6"/>
      <c r="G63" s="6"/>
      <c r="H63" s="55"/>
      <c r="I63" s="6"/>
      <c r="J63" s="6"/>
      <c r="K63" s="31"/>
      <c r="L63" s="70" t="s">
        <v>151</v>
      </c>
      <c r="M63" s="74" t="s">
        <v>152</v>
      </c>
      <c r="N63" s="53"/>
      <c r="O63" s="53"/>
      <c r="P63" s="77"/>
      <c r="Q63" s="117">
        <f>SUM(P64:P66)</f>
        <v>0</v>
      </c>
      <c r="S63" s="6"/>
      <c r="T63" s="6"/>
      <c r="U63" s="6"/>
      <c r="V63" s="6"/>
      <c r="W63" s="32"/>
      <c r="X63" s="32"/>
    </row>
    <row r="64" spans="1:24">
      <c r="A64" s="6"/>
      <c r="B64" s="6"/>
      <c r="C64" s="6"/>
      <c r="D64" s="6"/>
      <c r="E64" s="6"/>
      <c r="F64" s="6"/>
      <c r="G64" s="6"/>
      <c r="H64" s="55"/>
      <c r="I64" s="6"/>
      <c r="J64" s="6"/>
      <c r="K64" s="31"/>
      <c r="L64" s="68" t="s">
        <v>153</v>
      </c>
      <c r="M64" s="104" t="s">
        <v>154</v>
      </c>
      <c r="N64" s="53"/>
      <c r="O64" s="32"/>
      <c r="P64" s="71">
        <f>+O64-N64</f>
        <v>0</v>
      </c>
      <c r="Q64" s="124"/>
      <c r="S64" s="6"/>
      <c r="T64" s="6"/>
      <c r="U64" s="6"/>
      <c r="V64" s="6"/>
      <c r="W64" s="32"/>
      <c r="X64" s="32"/>
    </row>
    <row r="65" spans="2:24">
      <c r="B65" s="6"/>
      <c r="C65" s="6"/>
      <c r="D65" s="6"/>
      <c r="E65" s="6"/>
      <c r="F65" s="6"/>
      <c r="G65" s="6"/>
      <c r="H65" s="55"/>
      <c r="I65" s="6"/>
      <c r="J65" s="6"/>
      <c r="K65" s="31"/>
      <c r="L65" s="68" t="s">
        <v>155</v>
      </c>
      <c r="M65" s="6" t="s">
        <v>156</v>
      </c>
      <c r="N65" s="53"/>
      <c r="O65" s="125"/>
      <c r="P65" s="126">
        <f>+O65-N65</f>
        <v>0</v>
      </c>
      <c r="Q65" s="124"/>
      <c r="S65" s="6"/>
      <c r="T65" s="6"/>
      <c r="U65" s="6"/>
      <c r="V65" s="6"/>
      <c r="W65" s="32"/>
      <c r="X65" s="32"/>
    </row>
    <row r="66" spans="2:24">
      <c r="B66" s="6"/>
      <c r="C66" s="6"/>
      <c r="D66" s="6"/>
      <c r="E66" s="6"/>
      <c r="F66" s="6"/>
      <c r="G66" s="6"/>
      <c r="H66" s="55"/>
      <c r="I66" s="6"/>
      <c r="J66" s="6"/>
      <c r="K66" s="31"/>
      <c r="L66" s="68" t="s">
        <v>157</v>
      </c>
      <c r="M66" s="6" t="s">
        <v>158</v>
      </c>
      <c r="N66" s="53"/>
      <c r="O66" s="125"/>
      <c r="P66" s="127">
        <f>+O66-N66</f>
        <v>0</v>
      </c>
      <c r="Q66" s="124"/>
      <c r="S66" s="6"/>
      <c r="T66" s="6"/>
      <c r="U66" s="6"/>
      <c r="V66" s="6"/>
      <c r="W66" s="32"/>
      <c r="X66" s="32"/>
    </row>
    <row r="67" spans="2:24">
      <c r="B67" s="6"/>
      <c r="C67" s="6" t="s">
        <v>159</v>
      </c>
      <c r="D67" s="6"/>
      <c r="E67" s="6"/>
      <c r="F67" s="6"/>
      <c r="G67" s="6"/>
      <c r="H67" s="55"/>
      <c r="I67" s="6"/>
      <c r="J67" s="6"/>
      <c r="K67" s="31"/>
      <c r="L67" s="68"/>
      <c r="M67" s="104"/>
      <c r="N67" s="53"/>
      <c r="O67" s="125"/>
      <c r="P67" s="77"/>
      <c r="Q67" s="124"/>
      <c r="S67" s="6"/>
      <c r="T67" s="6"/>
      <c r="U67" s="6"/>
      <c r="V67" s="6"/>
      <c r="W67" s="6"/>
      <c r="X67" s="6"/>
    </row>
    <row r="68" spans="2:24">
      <c r="B68" s="6"/>
      <c r="C68" s="6" t="s">
        <v>160</v>
      </c>
      <c r="D68" s="6"/>
      <c r="E68" s="6"/>
      <c r="F68" s="6"/>
      <c r="G68" s="6"/>
      <c r="H68" s="55"/>
      <c r="I68" s="6"/>
      <c r="J68" s="6"/>
      <c r="K68" s="31"/>
      <c r="L68" s="70" t="s">
        <v>161</v>
      </c>
      <c r="M68" s="74" t="s">
        <v>162</v>
      </c>
      <c r="N68" s="32"/>
      <c r="O68" s="53"/>
      <c r="P68" s="128"/>
      <c r="Q68" s="124"/>
      <c r="S68" s="6"/>
      <c r="T68" s="6"/>
      <c r="U68" s="6"/>
      <c r="V68" s="6"/>
      <c r="W68" s="6"/>
      <c r="X68" s="32"/>
    </row>
    <row r="69" spans="2:24">
      <c r="B69" s="6"/>
      <c r="C69" s="6" t="s">
        <v>163</v>
      </c>
      <c r="D69" s="6"/>
      <c r="E69" s="6"/>
      <c r="F69" s="6"/>
      <c r="G69" s="6"/>
      <c r="H69" s="55"/>
      <c r="I69" s="6"/>
      <c r="J69" s="6"/>
      <c r="K69" s="31"/>
      <c r="L69" s="68"/>
      <c r="M69" s="104"/>
      <c r="N69" s="53"/>
      <c r="O69" s="53"/>
      <c r="P69" s="77"/>
      <c r="Q69" s="124"/>
      <c r="S69" s="6"/>
      <c r="T69" s="6"/>
      <c r="U69" s="6"/>
      <c r="V69" s="6"/>
      <c r="W69" s="6"/>
      <c r="X69" s="32"/>
    </row>
    <row r="70" spans="2:24">
      <c r="B70" s="6"/>
      <c r="C70" s="6" t="s">
        <v>164</v>
      </c>
      <c r="D70" s="6"/>
      <c r="E70" s="6"/>
      <c r="F70" s="6"/>
      <c r="G70" s="6"/>
      <c r="H70" s="55"/>
      <c r="I70" s="6"/>
      <c r="J70" s="6"/>
      <c r="K70" s="31"/>
      <c r="L70" s="68"/>
      <c r="M70" s="6" t="s">
        <v>165</v>
      </c>
      <c r="N70" s="129">
        <f>SUM(N34:N68)</f>
        <v>25253.93</v>
      </c>
      <c r="O70" s="129">
        <f>SUM(O34:O68)</f>
        <v>1746875.4799999995</v>
      </c>
      <c r="P70" s="130">
        <f>+O70-N70+P68</f>
        <v>1721621.5499999996</v>
      </c>
      <c r="Q70" s="131"/>
      <c r="S70" s="6"/>
      <c r="T70" s="6"/>
      <c r="U70" s="6"/>
      <c r="V70" s="6"/>
      <c r="W70" s="6"/>
      <c r="X70" s="6"/>
    </row>
    <row r="71" spans="2:24">
      <c r="B71" s="6"/>
      <c r="C71" s="6"/>
      <c r="D71" s="6"/>
      <c r="E71" s="6"/>
      <c r="F71" s="6"/>
      <c r="G71" s="6"/>
      <c r="H71" s="55"/>
      <c r="I71" s="6"/>
      <c r="J71" s="6"/>
      <c r="K71" s="31"/>
      <c r="L71" s="68"/>
      <c r="M71" s="6"/>
      <c r="N71" s="6"/>
      <c r="O71" s="6"/>
      <c r="P71" s="72">
        <f>+P70-F29</f>
        <v>3706.5299999995623</v>
      </c>
      <c r="Q71" s="131"/>
      <c r="S71" s="6"/>
      <c r="T71" s="6"/>
      <c r="U71" s="6"/>
      <c r="V71" s="32"/>
      <c r="W71" s="32"/>
      <c r="X71" s="32"/>
    </row>
    <row r="72" spans="2:24">
      <c r="H72" s="55"/>
      <c r="L72" s="68"/>
      <c r="M72" s="6"/>
      <c r="N72" s="6"/>
      <c r="O72" s="6"/>
      <c r="Q72" s="131"/>
      <c r="S72" s="6"/>
    </row>
    <row r="73" spans="2:24">
      <c r="B73" s="6" t="s">
        <v>166</v>
      </c>
      <c r="C73" s="6" t="s">
        <v>167</v>
      </c>
      <c r="D73" s="24"/>
      <c r="E73" s="6"/>
      <c r="F73" s="6"/>
      <c r="G73" s="6"/>
      <c r="H73" s="55"/>
      <c r="I73" s="6"/>
      <c r="J73" s="6"/>
      <c r="K73" s="31"/>
      <c r="T73" s="6"/>
      <c r="U73" s="6"/>
      <c r="V73" s="6"/>
      <c r="W73" s="6"/>
      <c r="X73" s="6"/>
    </row>
    <row r="74" spans="2:24">
      <c r="B74" s="6"/>
      <c r="C74" s="6"/>
      <c r="D74" s="6"/>
      <c r="E74" s="6"/>
      <c r="F74" s="6"/>
      <c r="G74" s="6"/>
      <c r="H74" s="55"/>
      <c r="I74" s="6"/>
      <c r="J74" s="6"/>
      <c r="K74" s="31"/>
      <c r="L74" s="93"/>
      <c r="M74" s="94"/>
      <c r="N74" s="95"/>
      <c r="O74" s="96"/>
      <c r="P74" s="133" t="s">
        <v>90</v>
      </c>
      <c r="Q74" s="134"/>
      <c r="R74" s="106"/>
      <c r="S74" s="6"/>
      <c r="T74" s="32"/>
      <c r="U74" s="32"/>
      <c r="V74" s="32"/>
      <c r="W74" s="6"/>
      <c r="X74" s="6"/>
    </row>
    <row r="75" spans="2:24">
      <c r="B75" s="6"/>
      <c r="C75" s="6" t="s">
        <v>168</v>
      </c>
      <c r="D75" s="6" t="s">
        <v>169</v>
      </c>
      <c r="E75" s="6"/>
      <c r="F75" s="6"/>
      <c r="G75" s="6"/>
      <c r="H75" s="55"/>
      <c r="I75" s="6"/>
      <c r="J75" s="6"/>
      <c r="K75" s="31"/>
      <c r="L75" s="93">
        <v>683</v>
      </c>
      <c r="M75" s="74" t="s">
        <v>92</v>
      </c>
      <c r="N75" s="53"/>
      <c r="O75" s="28"/>
      <c r="P75" s="106"/>
      <c r="Q75" s="106"/>
      <c r="R75" s="106"/>
      <c r="S75" s="6"/>
      <c r="T75" s="32"/>
      <c r="U75" s="32"/>
      <c r="V75" s="32"/>
      <c r="W75" s="25"/>
      <c r="X75" s="68"/>
    </row>
    <row r="76" spans="2:24">
      <c r="B76" s="6"/>
      <c r="C76" s="6" t="s">
        <v>170</v>
      </c>
      <c r="D76" s="6"/>
      <c r="E76" s="6"/>
      <c r="F76" s="6"/>
      <c r="G76" s="6"/>
      <c r="H76" s="55"/>
      <c r="I76" s="6"/>
      <c r="J76" s="6"/>
      <c r="K76" s="31"/>
      <c r="L76" s="70" t="s">
        <v>171</v>
      </c>
      <c r="M76" s="74" t="s">
        <v>94</v>
      </c>
      <c r="N76" s="135"/>
      <c r="O76" s="136"/>
      <c r="Q76" s="102">
        <f>SUM(P77:P84)</f>
        <v>395094.38999999996</v>
      </c>
      <c r="R76" s="103">
        <f>+R52-Q76</f>
        <v>-395094.38999999996</v>
      </c>
      <c r="S76" s="6"/>
      <c r="T76" s="32"/>
      <c r="U76" s="6"/>
      <c r="V76" s="6"/>
      <c r="W76" s="26"/>
      <c r="X76" s="68"/>
    </row>
    <row r="77" spans="2:24">
      <c r="B77" s="6"/>
      <c r="C77" s="6"/>
      <c r="D77" s="6"/>
      <c r="E77" s="6"/>
      <c r="F77" s="6"/>
      <c r="G77" s="6" t="s">
        <v>149</v>
      </c>
      <c r="H77" s="55"/>
      <c r="I77" s="6"/>
      <c r="J77" s="6"/>
      <c r="K77" s="31"/>
      <c r="L77" s="68" t="s">
        <v>172</v>
      </c>
      <c r="M77" s="104" t="s">
        <v>96</v>
      </c>
      <c r="N77" s="105">
        <v>36179.949999999997</v>
      </c>
      <c r="O77" s="105"/>
      <c r="P77" s="71">
        <f>+N77-O77</f>
        <v>36179.949999999997</v>
      </c>
      <c r="Q77" s="106"/>
      <c r="R77" s="106"/>
      <c r="S77" s="6"/>
      <c r="T77" s="32"/>
      <c r="U77" s="32"/>
      <c r="V77" s="32"/>
      <c r="W77" s="25"/>
      <c r="X77" s="68"/>
    </row>
    <row r="78" spans="2:24">
      <c r="B78" s="6"/>
      <c r="C78" s="6" t="s">
        <v>173</v>
      </c>
      <c r="D78" s="6" t="s">
        <v>174</v>
      </c>
      <c r="E78" s="6"/>
      <c r="F78" s="6"/>
      <c r="G78" s="6" t="s">
        <v>159</v>
      </c>
      <c r="H78" s="55"/>
      <c r="I78" s="6"/>
      <c r="J78" s="6"/>
      <c r="K78" s="31"/>
      <c r="L78" s="68" t="s">
        <v>175</v>
      </c>
      <c r="M78" s="104" t="s">
        <v>99</v>
      </c>
      <c r="N78" s="105">
        <v>361258.22</v>
      </c>
      <c r="O78" s="105">
        <v>6143.26</v>
      </c>
      <c r="P78" s="107">
        <f>+N78-O78</f>
        <v>355114.95999999996</v>
      </c>
      <c r="S78" s="6"/>
      <c r="T78" s="32"/>
      <c r="U78" s="32"/>
      <c r="V78" s="32"/>
      <c r="W78" s="25"/>
      <c r="X78" s="68"/>
    </row>
    <row r="79" spans="2:24">
      <c r="B79" s="6"/>
      <c r="C79" s="6" t="s">
        <v>176</v>
      </c>
      <c r="D79" s="6" t="s">
        <v>177</v>
      </c>
      <c r="E79" s="6"/>
      <c r="F79" s="6"/>
      <c r="G79" s="6" t="s">
        <v>160</v>
      </c>
      <c r="H79" s="55"/>
      <c r="I79" s="6"/>
      <c r="J79" s="6"/>
      <c r="K79" s="31"/>
      <c r="L79" s="68" t="s">
        <v>178</v>
      </c>
      <c r="M79" s="104" t="s">
        <v>101</v>
      </c>
      <c r="N79" s="137"/>
      <c r="O79" s="137"/>
      <c r="P79" s="71">
        <f>-O79+N79</f>
        <v>0</v>
      </c>
      <c r="Q79" s="138"/>
      <c r="S79" s="6"/>
      <c r="T79" s="32"/>
      <c r="U79" s="32"/>
      <c r="V79" s="6"/>
      <c r="W79" s="25"/>
      <c r="X79" s="68"/>
    </row>
    <row r="80" spans="2:24">
      <c r="B80" s="6"/>
      <c r="C80" s="6" t="s">
        <v>179</v>
      </c>
      <c r="D80" s="27">
        <v>486</v>
      </c>
      <c r="E80" s="6"/>
      <c r="F80" s="6"/>
      <c r="G80" s="6" t="s">
        <v>163</v>
      </c>
      <c r="H80" s="55"/>
      <c r="I80" s="6"/>
      <c r="J80" s="6"/>
      <c r="K80" s="31"/>
      <c r="L80" s="70" t="s">
        <v>180</v>
      </c>
      <c r="M80" s="74" t="s">
        <v>104</v>
      </c>
      <c r="N80" s="135"/>
      <c r="O80" s="135"/>
      <c r="Q80" s="108"/>
      <c r="R80" s="108"/>
      <c r="S80" s="6"/>
      <c r="T80" s="32"/>
      <c r="U80" s="32"/>
      <c r="V80" s="6"/>
      <c r="W80" s="25"/>
      <c r="X80" s="68"/>
    </row>
    <row r="81" spans="3:24">
      <c r="C81" s="6" t="s">
        <v>181</v>
      </c>
      <c r="D81" s="27">
        <v>302</v>
      </c>
      <c r="E81" s="6"/>
      <c r="F81" s="6"/>
      <c r="G81" s="6" t="s">
        <v>164</v>
      </c>
      <c r="H81" s="55"/>
      <c r="I81" s="6"/>
      <c r="J81" s="6"/>
      <c r="K81" s="31"/>
      <c r="L81" s="68" t="s">
        <v>182</v>
      </c>
      <c r="M81" s="104" t="s">
        <v>13</v>
      </c>
      <c r="N81" s="105">
        <v>637.13</v>
      </c>
      <c r="P81" s="71">
        <f>+N81-O81</f>
        <v>637.13</v>
      </c>
      <c r="S81" s="6"/>
      <c r="T81" s="32"/>
      <c r="U81" s="32"/>
      <c r="V81" s="32"/>
      <c r="W81" s="25"/>
      <c r="X81" s="68"/>
    </row>
    <row r="82" spans="3:24">
      <c r="C82" s="6" t="s">
        <v>183</v>
      </c>
      <c r="D82" s="27">
        <v>49</v>
      </c>
      <c r="E82" s="6"/>
      <c r="F82" s="6"/>
      <c r="G82" s="6"/>
      <c r="H82" s="55"/>
      <c r="I82" s="6"/>
      <c r="J82" s="6"/>
      <c r="K82" s="31"/>
      <c r="L82" s="68" t="s">
        <v>184</v>
      </c>
      <c r="M82" s="104" t="s">
        <v>109</v>
      </c>
      <c r="N82" s="105">
        <v>1281.68</v>
      </c>
      <c r="O82" s="105">
        <v>2279.6799999999998</v>
      </c>
      <c r="P82" s="107">
        <f>+N82-O82</f>
        <v>-997.99999999999977</v>
      </c>
      <c r="S82" s="6"/>
      <c r="T82" s="32"/>
      <c r="U82" s="32"/>
      <c r="V82" s="6"/>
      <c r="W82" s="28"/>
      <c r="X82" s="68"/>
    </row>
    <row r="83" spans="3:24">
      <c r="C83" s="6" t="s">
        <v>185</v>
      </c>
      <c r="D83" s="27">
        <v>81</v>
      </c>
      <c r="E83" s="6"/>
      <c r="F83" s="6"/>
      <c r="G83" s="6"/>
      <c r="H83" s="55"/>
      <c r="I83" s="6"/>
      <c r="J83" s="6"/>
      <c r="K83" s="31"/>
      <c r="L83" s="68" t="s">
        <v>186</v>
      </c>
      <c r="M83" s="104" t="s">
        <v>111</v>
      </c>
      <c r="N83" s="105">
        <v>4160.3500000000004</v>
      </c>
      <c r="P83" s="76">
        <f>+N83-O83</f>
        <v>4160.3500000000004</v>
      </c>
      <c r="Q83" s="108"/>
      <c r="R83" s="108"/>
      <c r="S83" s="6"/>
      <c r="T83" s="32"/>
      <c r="U83" s="32"/>
      <c r="V83" s="6"/>
      <c r="W83" s="25"/>
      <c r="X83" s="68"/>
    </row>
    <row r="84" spans="3:24">
      <c r="C84" s="6" t="s">
        <v>187</v>
      </c>
      <c r="D84" s="27">
        <v>54</v>
      </c>
      <c r="E84" s="6"/>
      <c r="F84" s="6"/>
      <c r="G84" s="6"/>
      <c r="H84" s="55"/>
      <c r="I84" s="6"/>
      <c r="J84" s="6"/>
      <c r="K84" s="31"/>
      <c r="L84" s="68" t="s">
        <v>188</v>
      </c>
      <c r="M84" s="104" t="s">
        <v>114</v>
      </c>
      <c r="N84" s="53"/>
      <c r="O84" s="53"/>
      <c r="P84" s="71">
        <f>-O84+N84</f>
        <v>0</v>
      </c>
      <c r="Q84" s="108"/>
      <c r="R84" s="108"/>
      <c r="S84" s="6"/>
      <c r="T84" s="32"/>
      <c r="U84" s="32"/>
      <c r="V84" s="6"/>
      <c r="W84" s="25"/>
      <c r="X84" s="68"/>
    </row>
    <row r="85" spans="3:24">
      <c r="C85" s="6" t="s">
        <v>189</v>
      </c>
      <c r="D85" s="27">
        <v>15</v>
      </c>
      <c r="E85" s="6"/>
      <c r="F85" s="6"/>
      <c r="G85" s="6"/>
      <c r="H85" s="55"/>
      <c r="I85" s="6"/>
      <c r="J85" s="6"/>
      <c r="K85" s="31"/>
      <c r="L85" s="70" t="s">
        <v>190</v>
      </c>
      <c r="M85" s="74" t="s">
        <v>116</v>
      </c>
      <c r="N85" s="135"/>
      <c r="O85" s="135"/>
      <c r="Q85" s="102">
        <f>SUM(P86:P88)</f>
        <v>265050.90000000002</v>
      </c>
      <c r="R85" s="72">
        <f>+R49-Q85</f>
        <v>-265050.90000000002</v>
      </c>
      <c r="S85" s="6"/>
      <c r="T85" s="32"/>
      <c r="U85" s="32"/>
      <c r="V85" s="32"/>
      <c r="W85" s="29"/>
      <c r="X85" s="68"/>
    </row>
    <row r="86" spans="3:24">
      <c r="C86" s="6" t="s">
        <v>191</v>
      </c>
      <c r="D86" s="27">
        <v>16</v>
      </c>
      <c r="E86" s="6"/>
      <c r="F86" s="6"/>
      <c r="G86" s="6"/>
      <c r="H86" s="55"/>
      <c r="I86" s="6"/>
      <c r="J86" s="6"/>
      <c r="K86" s="31"/>
      <c r="L86" s="68" t="s">
        <v>192</v>
      </c>
      <c r="M86" s="104" t="s">
        <v>119</v>
      </c>
      <c r="N86" s="105"/>
      <c r="P86" s="71">
        <f>-O86+N86</f>
        <v>0</v>
      </c>
      <c r="S86" s="6"/>
      <c r="T86" s="32"/>
      <c r="U86" s="6"/>
      <c r="V86" s="6"/>
      <c r="W86" s="30"/>
      <c r="X86" s="68"/>
    </row>
    <row r="87" spans="3:24">
      <c r="C87" s="6"/>
      <c r="D87" s="27"/>
      <c r="E87" s="6"/>
      <c r="F87" s="6"/>
      <c r="G87" s="6"/>
      <c r="H87" s="55"/>
      <c r="I87" s="6"/>
      <c r="J87" s="6"/>
      <c r="K87" s="31"/>
      <c r="L87" s="68" t="s">
        <v>193</v>
      </c>
      <c r="M87" s="104" t="s">
        <v>122</v>
      </c>
      <c r="N87" s="105">
        <v>217912.88</v>
      </c>
      <c r="O87" s="105"/>
      <c r="P87" s="107">
        <f>-O87+N87</f>
        <v>217912.88</v>
      </c>
      <c r="S87" s="6"/>
      <c r="T87" s="32"/>
      <c r="U87" s="32"/>
      <c r="V87" s="32"/>
      <c r="W87" s="29"/>
      <c r="X87" s="68"/>
    </row>
    <row r="88" spans="3:24">
      <c r="C88" s="6" t="s">
        <v>194</v>
      </c>
      <c r="D88" s="27">
        <v>234665.49</v>
      </c>
      <c r="E88" s="6"/>
      <c r="F88" s="6"/>
      <c r="G88" s="6"/>
      <c r="H88" s="55"/>
      <c r="I88" s="6"/>
      <c r="J88" s="6"/>
      <c r="K88" s="31"/>
      <c r="L88" s="68" t="s">
        <v>195</v>
      </c>
      <c r="M88" s="104" t="s">
        <v>124</v>
      </c>
      <c r="N88" s="105">
        <v>47353.54</v>
      </c>
      <c r="O88" s="33">
        <v>215.52</v>
      </c>
      <c r="P88" s="76">
        <f>-O88+N88</f>
        <v>47138.020000000004</v>
      </c>
      <c r="S88" s="6"/>
      <c r="T88" s="32"/>
      <c r="U88" s="32"/>
      <c r="V88" s="32"/>
      <c r="W88" s="28"/>
      <c r="X88" s="68"/>
    </row>
    <row r="89" spans="3:24">
      <c r="C89" s="6" t="s">
        <v>196</v>
      </c>
      <c r="D89" s="27">
        <v>18681.560000000001</v>
      </c>
      <c r="E89" s="6"/>
      <c r="F89" s="6"/>
      <c r="G89" s="6"/>
      <c r="H89" s="55"/>
      <c r="I89" s="6"/>
      <c r="J89" s="6"/>
      <c r="K89" s="31"/>
      <c r="L89" s="70" t="s">
        <v>197</v>
      </c>
      <c r="M89" s="74" t="s">
        <v>129</v>
      </c>
      <c r="N89" s="135"/>
      <c r="O89" s="135"/>
      <c r="Q89" s="117">
        <f>SUM(P90:P93)</f>
        <v>72517.41</v>
      </c>
      <c r="R89" s="118">
        <f>+R47-Q89</f>
        <v>-72517.41</v>
      </c>
      <c r="S89" s="6"/>
      <c r="T89" s="32"/>
      <c r="U89" s="32"/>
      <c r="V89" s="32"/>
      <c r="W89" s="29"/>
      <c r="X89" s="68"/>
    </row>
    <row r="90" spans="3:24">
      <c r="C90" s="6" t="s">
        <v>198</v>
      </c>
      <c r="D90" s="27">
        <v>12691.2</v>
      </c>
      <c r="E90" s="6"/>
      <c r="F90" s="6"/>
      <c r="G90" s="6"/>
      <c r="H90" s="55"/>
      <c r="I90" s="6"/>
      <c r="J90" s="6"/>
      <c r="K90" s="31"/>
      <c r="L90" s="68" t="s">
        <v>199</v>
      </c>
      <c r="M90" s="104" t="s">
        <v>132</v>
      </c>
      <c r="N90" s="105">
        <v>5149.92</v>
      </c>
      <c r="O90" s="105"/>
      <c r="P90" s="71">
        <f>-O90+N90</f>
        <v>5149.92</v>
      </c>
      <c r="S90" s="6"/>
      <c r="T90" s="32"/>
      <c r="U90" s="32"/>
      <c r="V90" s="32"/>
      <c r="W90" s="29"/>
      <c r="X90" s="68"/>
    </row>
    <row r="91" spans="3:24">
      <c r="C91" s="6" t="s">
        <v>200</v>
      </c>
      <c r="D91" s="27">
        <v>3195.5</v>
      </c>
      <c r="E91" s="6"/>
      <c r="F91" s="6"/>
      <c r="G91" s="6"/>
      <c r="H91" s="55"/>
      <c r="I91" s="6"/>
      <c r="J91" s="6"/>
      <c r="K91" s="31"/>
      <c r="L91" s="68" t="s">
        <v>201</v>
      </c>
      <c r="M91" s="104" t="s">
        <v>67</v>
      </c>
      <c r="N91" s="105">
        <v>67367.490000000005</v>
      </c>
      <c r="P91" s="107">
        <f>-O91+N91</f>
        <v>67367.490000000005</v>
      </c>
      <c r="S91" s="6"/>
      <c r="T91" s="32"/>
      <c r="U91" s="32"/>
      <c r="V91" s="32"/>
      <c r="W91" s="28"/>
      <c r="X91" s="68"/>
    </row>
    <row r="92" spans="3:24">
      <c r="C92" s="6" t="s">
        <v>202</v>
      </c>
      <c r="D92" s="27">
        <v>38363.660000000003</v>
      </c>
      <c r="E92" s="6"/>
      <c r="F92" s="6"/>
      <c r="G92" s="6"/>
      <c r="H92" s="55"/>
      <c r="I92" s="6"/>
      <c r="J92" s="6"/>
      <c r="K92" s="31"/>
      <c r="L92" s="68" t="s">
        <v>203</v>
      </c>
      <c r="M92" s="104" t="s">
        <v>135</v>
      </c>
      <c r="P92" s="76">
        <f>-O92+N92</f>
        <v>0</v>
      </c>
      <c r="S92" s="6"/>
      <c r="T92" s="32"/>
      <c r="U92" s="32"/>
      <c r="V92" s="32"/>
      <c r="W92" s="28"/>
      <c r="X92" s="68"/>
    </row>
    <row r="93" spans="3:24">
      <c r="C93" s="6" t="s">
        <v>204</v>
      </c>
      <c r="D93" s="27">
        <v>83386.38</v>
      </c>
      <c r="E93" s="6"/>
      <c r="F93" s="6"/>
      <c r="G93" s="6"/>
      <c r="H93" s="55"/>
      <c r="I93" s="6"/>
      <c r="J93" s="6"/>
      <c r="K93" s="31"/>
      <c r="L93" s="68" t="s">
        <v>136</v>
      </c>
      <c r="M93" s="104" t="s">
        <v>137</v>
      </c>
      <c r="N93" s="53"/>
      <c r="O93" s="53"/>
      <c r="P93" s="71">
        <f>-O93</f>
        <v>0</v>
      </c>
      <c r="S93" s="6"/>
      <c r="T93" s="32"/>
      <c r="U93" s="32"/>
      <c r="V93" s="32"/>
      <c r="W93" s="28"/>
      <c r="X93" s="68"/>
    </row>
    <row r="94" spans="3:24">
      <c r="C94" s="6" t="s">
        <v>205</v>
      </c>
      <c r="D94" s="27">
        <v>270437.8</v>
      </c>
      <c r="E94" s="6"/>
      <c r="F94" s="6"/>
      <c r="G94" s="6"/>
      <c r="H94" s="55"/>
      <c r="I94" s="6"/>
      <c r="J94" s="6"/>
      <c r="K94" s="31"/>
      <c r="L94" s="70" t="s">
        <v>206</v>
      </c>
      <c r="M94" s="74" t="s">
        <v>139</v>
      </c>
      <c r="N94" s="135"/>
      <c r="O94" s="135"/>
      <c r="Q94" s="117">
        <f>SUM(P95:P97)</f>
        <v>75599.25</v>
      </c>
      <c r="R94" s="72">
        <f>+R50-Q94</f>
        <v>-75599.25</v>
      </c>
      <c r="S94" s="6"/>
      <c r="T94" s="32"/>
      <c r="U94" s="32"/>
      <c r="V94" s="32"/>
      <c r="W94" s="28"/>
      <c r="X94" s="68"/>
    </row>
    <row r="95" spans="3:24">
      <c r="C95" s="6"/>
      <c r="D95" s="27"/>
      <c r="E95" s="6"/>
      <c r="F95" s="6"/>
      <c r="G95" s="6"/>
      <c r="H95" s="55"/>
      <c r="I95" s="6"/>
      <c r="J95" s="6"/>
      <c r="K95" s="31"/>
      <c r="L95" s="68" t="s">
        <v>207</v>
      </c>
      <c r="M95" s="104" t="s">
        <v>33</v>
      </c>
      <c r="N95" s="105">
        <v>6452.29</v>
      </c>
      <c r="O95" s="105"/>
      <c r="P95" s="71">
        <f>-O95+N95</f>
        <v>6452.29</v>
      </c>
      <c r="S95" s="6"/>
      <c r="T95" s="32"/>
      <c r="U95" s="32"/>
      <c r="V95" s="32"/>
      <c r="W95" s="28"/>
      <c r="X95" s="68"/>
    </row>
    <row r="96" spans="3:24">
      <c r="C96" s="6" t="s">
        <v>208</v>
      </c>
      <c r="D96" s="27">
        <v>256.58999999999997</v>
      </c>
      <c r="E96" s="6"/>
      <c r="F96" s="6"/>
      <c r="G96" s="6"/>
      <c r="H96" s="55"/>
      <c r="I96" s="6"/>
      <c r="J96" s="6"/>
      <c r="K96" s="31"/>
      <c r="L96" s="68" t="s">
        <v>209</v>
      </c>
      <c r="M96" s="104" t="s">
        <v>72</v>
      </c>
      <c r="N96" s="105">
        <v>68931.44</v>
      </c>
      <c r="P96" s="107">
        <f>-O96+N96</f>
        <v>68931.44</v>
      </c>
      <c r="S96" s="6"/>
      <c r="T96" s="32"/>
      <c r="U96" s="32"/>
      <c r="V96" s="32"/>
      <c r="W96" s="28"/>
      <c r="X96" s="68"/>
    </row>
    <row r="97" spans="3:23">
      <c r="C97" s="6" t="s">
        <v>210</v>
      </c>
      <c r="D97" s="27">
        <v>469.22</v>
      </c>
      <c r="E97" s="6"/>
      <c r="F97" s="6"/>
      <c r="G97" s="6"/>
      <c r="H97" s="55"/>
      <c r="I97" s="6"/>
      <c r="J97" s="6"/>
      <c r="K97" s="31"/>
      <c r="L97" s="68" t="s">
        <v>211</v>
      </c>
      <c r="M97" s="104" t="s">
        <v>46</v>
      </c>
      <c r="N97" s="33">
        <v>215.52</v>
      </c>
      <c r="P97" s="76">
        <f>-O97+N97</f>
        <v>215.52</v>
      </c>
      <c r="S97" s="6"/>
      <c r="T97" s="32"/>
      <c r="U97" s="32"/>
      <c r="V97" s="32"/>
      <c r="W97" s="32"/>
    </row>
    <row r="98" spans="3:23">
      <c r="C98" s="6" t="s">
        <v>212</v>
      </c>
      <c r="D98" s="27">
        <v>0</v>
      </c>
      <c r="E98" s="6"/>
      <c r="F98" s="6"/>
      <c r="G98" s="6"/>
      <c r="H98" s="55"/>
      <c r="I98" s="6"/>
      <c r="J98" s="6"/>
      <c r="K98" s="31"/>
      <c r="L98" s="68"/>
      <c r="M98" s="104"/>
      <c r="N98" s="53"/>
      <c r="O98" s="53"/>
      <c r="P98" s="76"/>
      <c r="S98" s="6"/>
      <c r="T98" s="32"/>
      <c r="U98" s="32"/>
      <c r="V98" s="32"/>
      <c r="W98" s="32"/>
    </row>
    <row r="99" spans="3:23">
      <c r="C99" s="6"/>
      <c r="D99" s="27"/>
      <c r="E99" s="6"/>
      <c r="F99" s="6"/>
      <c r="G99" s="6"/>
      <c r="H99" s="55"/>
      <c r="I99" s="6"/>
      <c r="J99" s="6"/>
      <c r="K99" s="31"/>
      <c r="L99" s="70" t="s">
        <v>213</v>
      </c>
      <c r="M99" s="74" t="s">
        <v>147</v>
      </c>
      <c r="N99" s="135"/>
      <c r="O99" s="135"/>
      <c r="Q99" s="117">
        <f>SUM(P100)</f>
        <v>4323.84</v>
      </c>
      <c r="S99" s="6"/>
      <c r="T99" s="32"/>
      <c r="U99" s="32"/>
      <c r="V99" s="32"/>
      <c r="W99" s="32"/>
    </row>
    <row r="100" spans="3:23">
      <c r="C100" s="6" t="s">
        <v>214</v>
      </c>
      <c r="D100" s="27">
        <v>587977.73</v>
      </c>
      <c r="E100" s="6"/>
      <c r="F100" s="6"/>
      <c r="G100" s="6"/>
      <c r="H100" s="55"/>
      <c r="I100" s="6"/>
      <c r="J100" s="6"/>
      <c r="K100" s="31"/>
      <c r="L100" s="68" t="s">
        <v>215</v>
      </c>
      <c r="M100" s="104" t="s">
        <v>38</v>
      </c>
      <c r="N100" s="105">
        <v>4323.84</v>
      </c>
      <c r="O100" s="105"/>
      <c r="P100" s="71">
        <f>-O100+N100</f>
        <v>4323.84</v>
      </c>
      <c r="S100" s="6"/>
      <c r="T100" s="32"/>
      <c r="U100" s="32"/>
      <c r="V100" s="32"/>
      <c r="W100" s="32"/>
    </row>
    <row r="101" spans="3:23">
      <c r="C101" s="6"/>
      <c r="D101" s="27"/>
      <c r="E101" s="6"/>
      <c r="F101" s="6"/>
      <c r="G101" s="6"/>
      <c r="H101" s="55"/>
      <c r="I101" s="6"/>
      <c r="J101" s="6"/>
      <c r="K101" s="31"/>
      <c r="L101" s="68" t="s">
        <v>216</v>
      </c>
      <c r="M101" s="104" t="s">
        <v>75</v>
      </c>
      <c r="N101" s="53"/>
      <c r="O101" s="53"/>
      <c r="P101" s="107">
        <f>-O101+N101</f>
        <v>0</v>
      </c>
      <c r="S101" s="6"/>
      <c r="T101" s="32"/>
      <c r="U101" s="32"/>
      <c r="V101" s="32"/>
      <c r="W101" s="32"/>
    </row>
    <row r="102" spans="3:23">
      <c r="C102" s="6"/>
      <c r="D102" s="27"/>
      <c r="E102" s="6"/>
      <c r="F102" s="6"/>
      <c r="G102" s="6"/>
      <c r="H102" s="55"/>
      <c r="I102" s="6"/>
      <c r="J102" s="6"/>
      <c r="K102" s="31"/>
      <c r="L102" s="68"/>
      <c r="M102" s="104"/>
      <c r="N102" s="53"/>
      <c r="O102" s="53"/>
      <c r="P102" s="107"/>
      <c r="S102" s="6"/>
      <c r="T102" s="32"/>
      <c r="U102" s="6"/>
      <c r="V102" s="6"/>
      <c r="W102" s="6"/>
    </row>
    <row r="103" spans="3:23">
      <c r="C103" s="6"/>
      <c r="D103" s="27"/>
      <c r="E103" s="6"/>
      <c r="F103" s="6"/>
      <c r="G103" s="6"/>
      <c r="H103" s="55"/>
      <c r="I103" s="6"/>
      <c r="J103" s="6"/>
      <c r="K103" s="31"/>
      <c r="L103" s="70" t="s">
        <v>217</v>
      </c>
      <c r="M103" s="74" t="s">
        <v>152</v>
      </c>
      <c r="N103" s="135"/>
      <c r="O103" s="135"/>
      <c r="P103" s="139"/>
      <c r="Q103" s="117">
        <f>SUM(P104:P106)</f>
        <v>0</v>
      </c>
      <c r="S103" s="6"/>
      <c r="T103" s="32"/>
      <c r="U103" s="32"/>
      <c r="V103" s="32"/>
      <c r="W103" s="32"/>
    </row>
    <row r="104" spans="3:23">
      <c r="C104" s="6"/>
      <c r="D104" s="27"/>
      <c r="E104" s="6"/>
      <c r="F104" s="6"/>
      <c r="G104" s="6"/>
      <c r="H104" s="55"/>
      <c r="I104" s="6"/>
      <c r="J104" s="6"/>
      <c r="K104" s="31"/>
      <c r="L104" s="68" t="s">
        <v>218</v>
      </c>
      <c r="M104" s="104" t="s">
        <v>219</v>
      </c>
      <c r="N104" s="6"/>
      <c r="O104" s="6"/>
      <c r="P104" s="71">
        <f>-O104+N104</f>
        <v>0</v>
      </c>
      <c r="S104" s="6"/>
      <c r="T104" s="32"/>
      <c r="U104" s="6"/>
      <c r="V104" s="6"/>
      <c r="W104" s="6"/>
    </row>
    <row r="105" spans="3:23">
      <c r="C105" s="6"/>
      <c r="D105" s="27"/>
      <c r="E105" s="6"/>
      <c r="F105" s="6"/>
      <c r="G105" s="6"/>
      <c r="H105" s="55"/>
      <c r="I105" s="6"/>
      <c r="J105" s="6"/>
      <c r="K105" s="31"/>
      <c r="L105" s="6" t="s">
        <v>220</v>
      </c>
      <c r="M105" s="6" t="s">
        <v>221</v>
      </c>
      <c r="N105" s="125"/>
      <c r="O105" s="53"/>
      <c r="P105" s="126">
        <f>-O105+N105</f>
        <v>0</v>
      </c>
      <c r="S105" s="6"/>
      <c r="T105" s="32"/>
      <c r="U105" s="6"/>
      <c r="V105" s="6"/>
      <c r="W105" s="6"/>
    </row>
    <row r="106" spans="3:23">
      <c r="C106" s="6"/>
      <c r="D106" s="27"/>
      <c r="E106" s="6"/>
      <c r="F106" s="6"/>
      <c r="G106" s="6"/>
      <c r="H106" s="55"/>
      <c r="I106" s="6"/>
      <c r="J106" s="6"/>
      <c r="K106" s="31"/>
      <c r="L106" s="6" t="s">
        <v>222</v>
      </c>
      <c r="M106" s="6" t="s">
        <v>223</v>
      </c>
      <c r="N106" s="125"/>
      <c r="O106" s="53"/>
      <c r="P106" s="127">
        <f>-O106+N106</f>
        <v>0</v>
      </c>
      <c r="S106" s="6"/>
      <c r="T106" s="32"/>
      <c r="U106" s="6"/>
      <c r="V106" s="6"/>
      <c r="W106" s="6"/>
    </row>
    <row r="107" spans="3:23">
      <c r="C107" s="6"/>
      <c r="D107" s="27"/>
      <c r="E107" s="6"/>
      <c r="F107" s="6"/>
      <c r="G107" s="6"/>
      <c r="H107" s="55"/>
      <c r="I107" s="6"/>
      <c r="J107" s="6"/>
      <c r="K107" s="31"/>
      <c r="L107" s="68"/>
      <c r="M107" s="104"/>
      <c r="N107" s="53"/>
      <c r="O107" s="53"/>
      <c r="P107" s="139"/>
      <c r="S107" s="6"/>
      <c r="T107" s="32"/>
      <c r="U107" s="6"/>
      <c r="V107" s="6"/>
      <c r="W107" s="6"/>
    </row>
    <row r="108" spans="3:23">
      <c r="C108" s="6" t="s">
        <v>224</v>
      </c>
      <c r="D108" s="27">
        <v>0</v>
      </c>
      <c r="E108" s="6"/>
      <c r="F108" s="6"/>
      <c r="G108" s="6"/>
      <c r="H108" s="55"/>
      <c r="I108" s="6"/>
      <c r="J108" s="6"/>
      <c r="K108" s="31"/>
      <c r="L108" s="68"/>
      <c r="M108" s="104"/>
      <c r="N108" s="53"/>
      <c r="O108" s="53"/>
      <c r="P108" s="139"/>
      <c r="S108" s="6"/>
      <c r="T108" s="32"/>
      <c r="U108" s="6"/>
      <c r="V108" s="6"/>
      <c r="W108" s="6"/>
    </row>
    <row r="109" spans="3:23">
      <c r="C109" s="6" t="s">
        <v>225</v>
      </c>
      <c r="D109" s="27">
        <v>4256.9399999999996</v>
      </c>
      <c r="E109" s="6"/>
      <c r="F109" s="6"/>
      <c r="G109" s="6"/>
      <c r="H109" s="55"/>
      <c r="I109" s="6"/>
      <c r="J109" s="6"/>
      <c r="K109" s="31"/>
      <c r="L109" s="70" t="s">
        <v>226</v>
      </c>
      <c r="M109" s="74" t="s">
        <v>227</v>
      </c>
      <c r="N109" s="135"/>
      <c r="O109" s="135"/>
      <c r="Q109" s="117">
        <f>SUM(P110)</f>
        <v>37064.080000000002</v>
      </c>
      <c r="S109" s="6"/>
      <c r="T109" s="32"/>
      <c r="U109" s="6"/>
      <c r="V109" s="6"/>
      <c r="W109" s="6"/>
    </row>
    <row r="110" spans="3:23">
      <c r="C110" s="6" t="s">
        <v>228</v>
      </c>
      <c r="D110" s="27">
        <v>111331.07</v>
      </c>
      <c r="E110" s="6"/>
      <c r="F110" s="6"/>
      <c r="G110" s="6"/>
      <c r="H110" s="55"/>
      <c r="I110" s="6"/>
      <c r="J110" s="6"/>
      <c r="K110" s="31"/>
      <c r="L110" s="68" t="s">
        <v>229</v>
      </c>
      <c r="M110" s="104" t="s">
        <v>230</v>
      </c>
      <c r="N110" s="105">
        <v>37064.080000000002</v>
      </c>
      <c r="O110" s="105"/>
      <c r="P110" s="71">
        <f>-O110+N110</f>
        <v>37064.080000000002</v>
      </c>
      <c r="S110" s="6"/>
      <c r="T110" s="32"/>
      <c r="U110" s="6"/>
      <c r="V110" s="6"/>
      <c r="W110" s="6"/>
    </row>
    <row r="111" spans="3:23">
      <c r="C111" s="6" t="s">
        <v>231</v>
      </c>
      <c r="D111" s="27">
        <v>817525.46</v>
      </c>
      <c r="E111" s="6"/>
      <c r="F111" s="6"/>
      <c r="G111" s="6"/>
      <c r="H111" s="55"/>
      <c r="I111" s="6"/>
      <c r="J111" s="6"/>
      <c r="K111" s="31"/>
      <c r="L111" s="68"/>
      <c r="M111" s="104"/>
      <c r="N111" s="53"/>
      <c r="O111" s="53"/>
      <c r="P111" s="77"/>
      <c r="Q111" s="124"/>
      <c r="S111" s="6"/>
      <c r="T111" s="32"/>
      <c r="U111" s="6"/>
      <c r="V111" s="6"/>
      <c r="W111" s="6"/>
    </row>
    <row r="112" spans="3:23">
      <c r="C112" s="6"/>
      <c r="D112" s="27"/>
      <c r="E112" s="6"/>
      <c r="F112" s="6"/>
      <c r="G112" s="6"/>
      <c r="H112" s="55"/>
      <c r="I112" s="6"/>
      <c r="J112" s="6"/>
      <c r="K112" s="31"/>
      <c r="L112" s="70" t="s">
        <v>127</v>
      </c>
      <c r="M112" s="6" t="s">
        <v>232</v>
      </c>
      <c r="N112" s="105">
        <v>801125.96</v>
      </c>
      <c r="O112" s="105">
        <v>773383.62</v>
      </c>
      <c r="P112" s="128">
        <f>+N112+N113-O112-O113</f>
        <v>29234.389999999978</v>
      </c>
      <c r="Q112" s="124"/>
      <c r="S112" s="6"/>
      <c r="T112" s="32"/>
      <c r="U112" s="6"/>
      <c r="V112" s="6"/>
      <c r="W112" s="6"/>
    </row>
    <row r="113" spans="2:20">
      <c r="B113" s="6"/>
      <c r="C113" s="6" t="s">
        <v>233</v>
      </c>
      <c r="D113" s="27">
        <v>-701937.45</v>
      </c>
      <c r="E113" s="6"/>
      <c r="F113" s="6"/>
      <c r="G113" s="6"/>
      <c r="H113" s="55"/>
      <c r="I113" s="6"/>
      <c r="J113" s="6"/>
      <c r="K113" s="31"/>
      <c r="L113" s="70" t="s">
        <v>130</v>
      </c>
      <c r="M113" s="6" t="s">
        <v>234</v>
      </c>
      <c r="N113" s="105">
        <v>53221.760000000002</v>
      </c>
      <c r="O113" s="105">
        <v>51729.71</v>
      </c>
      <c r="P113" s="128"/>
      <c r="Q113" s="124"/>
      <c r="S113" s="6"/>
      <c r="T113" s="32"/>
    </row>
    <row r="114" spans="2:20">
      <c r="B114" s="6"/>
      <c r="C114" s="6" t="s">
        <v>176</v>
      </c>
      <c r="D114" s="6"/>
      <c r="E114" s="6"/>
      <c r="F114" s="6"/>
      <c r="G114" s="6"/>
      <c r="H114" s="55"/>
      <c r="I114" s="6"/>
      <c r="J114" s="6"/>
      <c r="K114" s="31"/>
      <c r="L114" s="68"/>
      <c r="M114" s="104"/>
      <c r="N114" s="53"/>
      <c r="O114" s="53"/>
      <c r="P114" s="77"/>
      <c r="Q114" s="131"/>
      <c r="S114" s="6"/>
      <c r="T114" s="32"/>
    </row>
    <row r="115" spans="2:20">
      <c r="B115" s="6"/>
      <c r="C115" s="6"/>
      <c r="D115" s="6"/>
      <c r="E115" s="6"/>
      <c r="F115" s="6"/>
      <c r="G115" s="6"/>
      <c r="H115" s="55"/>
      <c r="I115" s="6"/>
      <c r="J115" s="6"/>
      <c r="K115" s="31"/>
      <c r="L115" s="68"/>
      <c r="M115" s="6" t="s">
        <v>165</v>
      </c>
      <c r="N115" s="140">
        <f>SUM(N77:N113)</f>
        <v>1712636.05</v>
      </c>
      <c r="O115" s="140">
        <f>SUM(O77:O113)</f>
        <v>833751.78999999992</v>
      </c>
      <c r="P115" s="130">
        <f>+O115-N115+P112</f>
        <v>-849649.87000000011</v>
      </c>
      <c r="Q115" s="77"/>
      <c r="S115" s="6"/>
      <c r="T115" s="32"/>
    </row>
    <row r="116" spans="2:20">
      <c r="B116" s="6" t="s">
        <v>235</v>
      </c>
      <c r="C116" s="6" t="s">
        <v>236</v>
      </c>
      <c r="D116" s="6" t="s">
        <v>237</v>
      </c>
      <c r="E116" s="6"/>
      <c r="F116" s="6"/>
      <c r="G116" s="6"/>
      <c r="H116" s="55"/>
      <c r="I116" s="6"/>
      <c r="J116" s="6"/>
      <c r="K116" s="31"/>
      <c r="L116" s="68"/>
      <c r="M116" s="6"/>
      <c r="N116" s="6"/>
      <c r="O116" s="6"/>
      <c r="P116" s="72">
        <f>+P115+G29</f>
        <v>325078.27</v>
      </c>
      <c r="Q116" s="131"/>
      <c r="S116" s="6"/>
      <c r="T116" s="32"/>
    </row>
    <row r="117" spans="2:20">
      <c r="B117" s="6"/>
      <c r="C117" s="6" t="s">
        <v>238</v>
      </c>
      <c r="D117" s="6" t="s">
        <v>239</v>
      </c>
      <c r="E117" s="6"/>
      <c r="F117" s="6"/>
      <c r="G117" s="6"/>
      <c r="H117" s="6"/>
      <c r="I117" s="6"/>
      <c r="J117" s="6"/>
      <c r="K117" s="31"/>
      <c r="L117" s="68"/>
      <c r="M117" s="6"/>
      <c r="N117" s="73"/>
      <c r="O117" s="6"/>
      <c r="R117" s="6"/>
      <c r="S117" s="6"/>
      <c r="T117" s="32"/>
    </row>
    <row r="118" spans="2:20">
      <c r="B118" s="6"/>
      <c r="C118" s="6" t="s">
        <v>240</v>
      </c>
      <c r="D118" s="6"/>
      <c r="E118" s="6"/>
      <c r="F118" s="6"/>
      <c r="G118" s="6"/>
      <c r="H118" s="6"/>
      <c r="I118" s="6"/>
      <c r="J118" s="6"/>
      <c r="K118" s="31"/>
      <c r="L118" s="6"/>
      <c r="M118" s="6"/>
      <c r="N118" s="73"/>
      <c r="O118" s="73"/>
      <c r="R118" s="6"/>
      <c r="S118" s="6"/>
      <c r="T118" s="32"/>
    </row>
    <row r="119" spans="2:20">
      <c r="B119" s="6"/>
      <c r="C119" s="6"/>
      <c r="D119" s="6"/>
      <c r="E119" s="6"/>
      <c r="F119" s="6"/>
      <c r="G119" s="6"/>
      <c r="H119" s="6"/>
      <c r="I119" s="6"/>
      <c r="J119" s="6"/>
      <c r="K119" s="31"/>
      <c r="L119" s="6"/>
      <c r="M119" s="6"/>
      <c r="N119" s="32"/>
      <c r="O119" s="32"/>
      <c r="R119" s="6"/>
      <c r="S119" s="6"/>
      <c r="T119" s="32"/>
    </row>
    <row r="120" spans="2:20">
      <c r="B120" s="6"/>
      <c r="C120" s="6"/>
      <c r="D120" s="6"/>
      <c r="E120" s="6"/>
      <c r="F120" s="6"/>
      <c r="G120" s="6"/>
      <c r="H120" s="6"/>
      <c r="I120" s="6"/>
      <c r="J120" s="6"/>
      <c r="K120" s="31"/>
      <c r="L120" s="6"/>
      <c r="M120" s="6"/>
      <c r="N120" s="53"/>
      <c r="O120" s="53"/>
      <c r="R120" s="6"/>
      <c r="S120" s="6"/>
      <c r="T120" s="32"/>
    </row>
    <row r="121" spans="2:20">
      <c r="B121" s="6"/>
      <c r="C121" s="6"/>
      <c r="D121" s="6"/>
      <c r="E121" s="6"/>
      <c r="F121" s="6"/>
      <c r="G121" s="6"/>
      <c r="H121" s="6"/>
      <c r="I121" s="6"/>
      <c r="J121" s="6"/>
      <c r="K121" s="31"/>
      <c r="L121" s="6"/>
      <c r="M121" s="6"/>
      <c r="N121" s="6"/>
      <c r="O121" s="73"/>
      <c r="P121" s="72"/>
      <c r="R121" s="6"/>
      <c r="S121" s="6"/>
      <c r="T121" s="32"/>
    </row>
    <row r="122" spans="2:20">
      <c r="B122" s="6"/>
      <c r="C122" s="6"/>
      <c r="D122" s="6"/>
      <c r="E122" s="6"/>
      <c r="F122" s="6"/>
      <c r="G122" s="6"/>
      <c r="H122" s="6"/>
      <c r="I122" s="6"/>
      <c r="J122" s="6"/>
      <c r="K122" s="31"/>
      <c r="L122" s="6"/>
      <c r="M122" s="6"/>
      <c r="N122" s="6"/>
      <c r="O122" s="6"/>
      <c r="R122" s="6"/>
      <c r="S122" s="6"/>
      <c r="T122" s="32"/>
    </row>
    <row r="123" spans="2:20">
      <c r="B123" s="6"/>
      <c r="C123" s="6"/>
      <c r="D123" s="6"/>
      <c r="E123" s="6"/>
      <c r="F123" s="6"/>
      <c r="G123" s="6"/>
      <c r="H123" s="6"/>
      <c r="I123" s="6"/>
      <c r="J123" s="6"/>
      <c r="K123" s="31"/>
      <c r="L123" s="6"/>
      <c r="M123" s="6"/>
      <c r="N123" s="32"/>
      <c r="O123" s="32"/>
      <c r="R123" s="6"/>
      <c r="S123" s="6"/>
      <c r="T123" s="32"/>
    </row>
    <row r="124" spans="2:20">
      <c r="B124" s="6"/>
      <c r="C124" s="6"/>
      <c r="D124" s="6"/>
      <c r="E124" s="6"/>
      <c r="F124" s="6"/>
      <c r="G124" s="6"/>
      <c r="H124" s="6"/>
      <c r="I124" s="6"/>
      <c r="J124" s="6"/>
      <c r="K124" s="31"/>
      <c r="L124" s="6"/>
      <c r="M124" s="6"/>
      <c r="N124" s="32"/>
      <c r="O124" s="32"/>
      <c r="R124" s="6"/>
      <c r="S124" s="6"/>
      <c r="T124" s="32"/>
    </row>
    <row r="125" spans="2:20">
      <c r="B125" s="6"/>
      <c r="C125" s="6"/>
      <c r="D125" s="6"/>
      <c r="E125" s="6"/>
      <c r="F125" s="6"/>
      <c r="G125" s="6"/>
      <c r="H125" s="6"/>
      <c r="I125" s="6"/>
      <c r="J125" s="6"/>
      <c r="K125" s="31"/>
      <c r="L125" s="6"/>
      <c r="M125" s="6"/>
      <c r="N125" s="6"/>
      <c r="O125" s="6"/>
      <c r="P125" s="6"/>
      <c r="Q125" s="6"/>
      <c r="R125" s="6"/>
      <c r="S125" s="6"/>
      <c r="T125" s="32"/>
    </row>
    <row r="126" spans="2:20">
      <c r="B126" s="6"/>
      <c r="C126" s="6"/>
      <c r="D126" s="6"/>
      <c r="E126" s="6"/>
      <c r="F126" s="6"/>
      <c r="G126" s="6"/>
      <c r="H126" s="6"/>
      <c r="I126" s="6"/>
      <c r="J126" s="6"/>
      <c r="K126" s="31"/>
      <c r="L126" s="6"/>
      <c r="M126" s="6"/>
      <c r="N126" s="32"/>
      <c r="O126" s="6"/>
      <c r="P126" s="6"/>
      <c r="Q126" s="6"/>
      <c r="R126" s="6"/>
      <c r="S126" s="6"/>
      <c r="T126" s="32"/>
    </row>
    <row r="127" spans="2:20">
      <c r="B127" s="6"/>
      <c r="C127" s="6"/>
      <c r="D127" s="6"/>
      <c r="E127" s="6"/>
      <c r="F127" s="6"/>
      <c r="G127" s="6"/>
      <c r="H127" s="6"/>
      <c r="I127" s="6"/>
      <c r="J127" s="6"/>
      <c r="K127" s="31"/>
      <c r="L127" s="6"/>
      <c r="M127" s="6"/>
      <c r="N127" s="6"/>
      <c r="O127" s="6"/>
      <c r="P127" s="6"/>
      <c r="Q127" s="6"/>
      <c r="R127" s="6"/>
      <c r="S127" s="6"/>
      <c r="T127" s="32"/>
    </row>
    <row r="128" spans="2:20">
      <c r="B128" s="6"/>
      <c r="C128" s="6"/>
      <c r="D128" s="6"/>
      <c r="E128" s="6"/>
      <c r="F128" s="6"/>
      <c r="G128" s="6"/>
      <c r="H128" s="6"/>
      <c r="I128" s="6"/>
      <c r="J128" s="6"/>
      <c r="K128" s="31"/>
      <c r="L128" s="6"/>
      <c r="M128" s="6"/>
      <c r="N128" s="6"/>
      <c r="O128" s="6"/>
      <c r="P128" s="6"/>
      <c r="Q128" s="6"/>
      <c r="R128" s="6"/>
      <c r="S128" s="6"/>
      <c r="T128" s="32"/>
    </row>
    <row r="129" spans="12:20">
      <c r="L129" s="6"/>
      <c r="M129" s="6"/>
      <c r="N129" s="6"/>
      <c r="O129" s="6"/>
      <c r="P129" s="6"/>
      <c r="Q129" s="6"/>
      <c r="R129" s="6"/>
      <c r="S129" s="6"/>
      <c r="T129" s="32"/>
    </row>
    <row r="130" spans="12:20">
      <c r="T130" s="32"/>
    </row>
    <row r="131" spans="12:20">
      <c r="T131" s="32"/>
    </row>
    <row r="132" spans="12:20">
      <c r="T132" s="32"/>
    </row>
    <row r="133" spans="12:20">
      <c r="T133" s="32"/>
    </row>
    <row r="134" spans="12:20">
      <c r="T134" s="32"/>
    </row>
    <row r="135" spans="12:20">
      <c r="T135" s="32"/>
    </row>
    <row r="136" spans="12:20">
      <c r="T136" s="32"/>
    </row>
    <row r="137" spans="12:20">
      <c r="T137" s="32"/>
    </row>
    <row r="138" spans="12:20">
      <c r="T138" s="32"/>
    </row>
    <row r="139" spans="12:20">
      <c r="T139" s="32"/>
    </row>
    <row r="140" spans="12:20">
      <c r="T140" s="32"/>
    </row>
    <row r="141" spans="12:20">
      <c r="T141" s="32"/>
    </row>
    <row r="142" spans="12:20">
      <c r="T142" s="32"/>
    </row>
    <row r="143" spans="12:20">
      <c r="T143" s="32"/>
    </row>
    <row r="144" spans="12:20">
      <c r="T144" s="32"/>
    </row>
    <row r="145" spans="20:20">
      <c r="T145" s="32"/>
    </row>
    <row r="146" spans="20:20">
      <c r="T146" s="32"/>
    </row>
    <row r="147" spans="20:20">
      <c r="T147" s="32"/>
    </row>
    <row r="148" spans="20:20">
      <c r="T148" s="32"/>
    </row>
    <row r="149" spans="20:20">
      <c r="T149" s="32"/>
    </row>
    <row r="150" spans="20:20">
      <c r="T150" s="32"/>
    </row>
    <row r="151" spans="20:20">
      <c r="T151" s="32"/>
    </row>
    <row r="152" spans="20:20">
      <c r="T152" s="32"/>
    </row>
    <row r="153" spans="20:20">
      <c r="T153" s="32"/>
    </row>
    <row r="154" spans="20:20">
      <c r="T154" s="32"/>
    </row>
    <row r="155" spans="20:20">
      <c r="T155" s="32"/>
    </row>
    <row r="156" spans="20:20">
      <c r="T156" s="32"/>
    </row>
    <row r="157" spans="20:20">
      <c r="T157" s="32"/>
    </row>
    <row r="158" spans="20:20">
      <c r="T158" s="32"/>
    </row>
    <row r="159" spans="20:20">
      <c r="T159" s="32"/>
    </row>
    <row r="160" spans="20:20">
      <c r="T160" s="32"/>
    </row>
    <row r="161" spans="20:20">
      <c r="T161" s="32"/>
    </row>
    <row r="162" spans="20:20">
      <c r="T162" s="32"/>
    </row>
    <row r="163" spans="20:20">
      <c r="T163" s="32"/>
    </row>
    <row r="164" spans="20:20">
      <c r="T164" s="32"/>
    </row>
    <row r="165" spans="20:20">
      <c r="T165" s="32"/>
    </row>
    <row r="166" spans="20:20">
      <c r="T166" s="32"/>
    </row>
    <row r="167" spans="20:20">
      <c r="T167" s="32"/>
    </row>
    <row r="168" spans="20:20">
      <c r="T168" s="32"/>
    </row>
    <row r="169" spans="20:20">
      <c r="T169" s="32"/>
    </row>
    <row r="170" spans="20:20">
      <c r="T170" s="32"/>
    </row>
    <row r="171" spans="20:20">
      <c r="T171" s="32"/>
    </row>
    <row r="172" spans="20:20">
      <c r="T172" s="32"/>
    </row>
    <row r="173" spans="20:20">
      <c r="T173" s="32"/>
    </row>
    <row r="174" spans="20:20">
      <c r="T174" s="32"/>
    </row>
    <row r="175" spans="20:20">
      <c r="T175" s="32"/>
    </row>
    <row r="176" spans="20:20">
      <c r="T176" s="32"/>
    </row>
    <row r="177" spans="20:20">
      <c r="T177" s="32"/>
    </row>
    <row r="178" spans="20:20">
      <c r="T178" s="32"/>
    </row>
    <row r="179" spans="20:20">
      <c r="T179" s="32"/>
    </row>
    <row r="180" spans="20:20">
      <c r="T180" s="32"/>
    </row>
    <row r="181" spans="20:20">
      <c r="T181" s="32"/>
    </row>
    <row r="182" spans="20:20">
      <c r="T182" s="32"/>
    </row>
    <row r="183" spans="20:20">
      <c r="T183" s="32"/>
    </row>
    <row r="184" spans="20:20">
      <c r="T184" s="32"/>
    </row>
    <row r="185" spans="20:20">
      <c r="T185" s="32"/>
    </row>
    <row r="186" spans="20:20">
      <c r="T186" s="32"/>
    </row>
    <row r="187" spans="20:20">
      <c r="T187" s="32"/>
    </row>
    <row r="188" spans="20:20">
      <c r="T188" s="32"/>
    </row>
    <row r="189" spans="20:20">
      <c r="T189" s="32"/>
    </row>
    <row r="190" spans="20:20">
      <c r="T190" s="32"/>
    </row>
    <row r="191" spans="20:20">
      <c r="T191" s="32"/>
    </row>
    <row r="192" spans="20:20">
      <c r="T192" s="32"/>
    </row>
    <row r="193" spans="20:20">
      <c r="T193" s="32"/>
    </row>
    <row r="194" spans="20:20">
      <c r="T194" s="32"/>
    </row>
    <row r="195" spans="20:20">
      <c r="T195" s="32"/>
    </row>
    <row r="196" spans="20:20">
      <c r="T196" s="32"/>
    </row>
    <row r="197" spans="20:20">
      <c r="T197" s="32"/>
    </row>
    <row r="198" spans="20:20">
      <c r="T198" s="32"/>
    </row>
    <row r="199" spans="20:20">
      <c r="T199" s="32"/>
    </row>
    <row r="200" spans="20:20">
      <c r="T200" s="32"/>
    </row>
    <row r="201" spans="20:20">
      <c r="T201" s="32"/>
    </row>
    <row r="202" spans="20:20">
      <c r="T202" s="32"/>
    </row>
    <row r="203" spans="20:20">
      <c r="T203" s="32"/>
    </row>
    <row r="204" spans="20:20">
      <c r="T204" s="32"/>
    </row>
    <row r="205" spans="20:20">
      <c r="T205" s="32"/>
    </row>
    <row r="206" spans="20:20">
      <c r="T206" s="32"/>
    </row>
    <row r="207" spans="20:20">
      <c r="T207" s="32"/>
    </row>
    <row r="208" spans="20:20">
      <c r="T208" s="32"/>
    </row>
    <row r="209" spans="20:20">
      <c r="T209" s="32"/>
    </row>
    <row r="210" spans="20:20">
      <c r="T210" s="32"/>
    </row>
    <row r="211" spans="20:20">
      <c r="T211" s="32"/>
    </row>
    <row r="212" spans="20:20">
      <c r="T212" s="32"/>
    </row>
    <row r="213" spans="20:20">
      <c r="T213" s="32"/>
    </row>
    <row r="214" spans="20:20">
      <c r="T214" s="32"/>
    </row>
    <row r="215" spans="20:20">
      <c r="T215" s="32"/>
    </row>
    <row r="216" spans="20:20">
      <c r="T216" s="32"/>
    </row>
    <row r="217" spans="20:20">
      <c r="T217" s="32"/>
    </row>
    <row r="218" spans="20:20">
      <c r="T218" s="32"/>
    </row>
    <row r="219" spans="20:20">
      <c r="T219" s="32"/>
    </row>
    <row r="220" spans="20:20">
      <c r="T220" s="32"/>
    </row>
    <row r="221" spans="20:20">
      <c r="T221" s="32"/>
    </row>
    <row r="222" spans="20:20">
      <c r="T222" s="32"/>
    </row>
    <row r="223" spans="20:20">
      <c r="T223" s="32"/>
    </row>
    <row r="224" spans="20:20">
      <c r="T224" s="32"/>
    </row>
    <row r="225" spans="20:20">
      <c r="T225" s="32"/>
    </row>
    <row r="226" spans="20:20">
      <c r="T226" s="32"/>
    </row>
    <row r="227" spans="20:20">
      <c r="T227" s="32"/>
    </row>
    <row r="228" spans="20:20">
      <c r="T228" s="32"/>
    </row>
    <row r="229" spans="20:20">
      <c r="T229" s="32"/>
    </row>
    <row r="230" spans="20:20">
      <c r="T230" s="32"/>
    </row>
    <row r="231" spans="20:20">
      <c r="T231" s="32"/>
    </row>
    <row r="232" spans="20:20">
      <c r="T232" s="32"/>
    </row>
    <row r="233" spans="20:20">
      <c r="T233" s="32"/>
    </row>
    <row r="234" spans="20:20">
      <c r="T234" s="32"/>
    </row>
    <row r="235" spans="20:20">
      <c r="T235" s="32"/>
    </row>
    <row r="236" spans="20:20">
      <c r="T236" s="32"/>
    </row>
    <row r="237" spans="20:20">
      <c r="T237" s="32"/>
    </row>
    <row r="238" spans="20:20">
      <c r="T238" s="32"/>
    </row>
    <row r="239" spans="20:20">
      <c r="T239" s="32"/>
    </row>
    <row r="240" spans="20:20">
      <c r="T240" s="32"/>
    </row>
    <row r="241" spans="20:20">
      <c r="T241" s="32"/>
    </row>
    <row r="242" spans="20:20">
      <c r="T242" s="32"/>
    </row>
    <row r="243" spans="20:20">
      <c r="T243" s="32"/>
    </row>
    <row r="244" spans="20:20">
      <c r="T244" s="32"/>
    </row>
    <row r="245" spans="20:20">
      <c r="T245" s="32"/>
    </row>
    <row r="246" spans="20:20">
      <c r="T246" s="32"/>
    </row>
    <row r="247" spans="20:20">
      <c r="T247" s="32"/>
    </row>
    <row r="248" spans="20:20">
      <c r="T248" s="32"/>
    </row>
  </sheetData>
  <mergeCells count="8">
    <mergeCell ref="A24:A25"/>
    <mergeCell ref="E5:E8"/>
    <mergeCell ref="A12:A14"/>
    <mergeCell ref="E12:E14"/>
    <mergeCell ref="A17:A18"/>
    <mergeCell ref="E17:E18"/>
    <mergeCell ref="A21:A22"/>
    <mergeCell ref="E21:E22"/>
  </mergeCells>
  <pageMargins left="0.70866141732283472" right="0.70866141732283472" top="0.74803149606299213" bottom="0.74803149606299213" header="0.31496062992125984" footer="0.31496062992125984"/>
  <pageSetup scale="5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Y248"/>
  <sheetViews>
    <sheetView topLeftCell="A28" workbookViewId="0">
      <selection activeCell="T81" sqref="T81"/>
    </sheetView>
  </sheetViews>
  <sheetFormatPr baseColWidth="10" defaultRowHeight="11.25"/>
  <cols>
    <col min="1" max="1" width="2.7109375" style="33" bestFit="1" customWidth="1"/>
    <col min="2" max="2" width="43.28515625" style="33" bestFit="1" customWidth="1"/>
    <col min="3" max="3" width="9.85546875" style="33" bestFit="1" customWidth="1"/>
    <col min="4" max="4" width="35.42578125" style="33" bestFit="1" customWidth="1"/>
    <col min="5" max="5" width="6.7109375" style="33" bestFit="1" customWidth="1"/>
    <col min="6" max="8" width="11.140625" style="33" bestFit="1" customWidth="1"/>
    <col min="9" max="9" width="6.7109375" style="33" customWidth="1"/>
    <col min="10" max="10" width="7.5703125" style="33" customWidth="1"/>
    <col min="11" max="11" width="5.5703125" style="132" customWidth="1"/>
    <col min="12" max="12" width="11.42578125" style="33"/>
    <col min="13" max="13" width="34.140625" style="33" customWidth="1"/>
    <col min="14" max="14" width="11.140625" style="33" bestFit="1" customWidth="1"/>
    <col min="15" max="15" width="11.5703125" style="33" bestFit="1" customWidth="1"/>
    <col min="16" max="17" width="11.140625" style="33" bestFit="1" customWidth="1"/>
    <col min="18" max="18" width="17.42578125" style="33" bestFit="1" customWidth="1"/>
    <col min="19" max="19" width="9.85546875" style="33" bestFit="1" customWidth="1"/>
    <col min="20" max="21" width="11.140625" style="33" bestFit="1" customWidth="1"/>
    <col min="22" max="16384" width="11.42578125" style="33"/>
  </cols>
  <sheetData>
    <row r="1" spans="1:25">
      <c r="A1" s="2"/>
      <c r="B1" s="21" t="s">
        <v>0</v>
      </c>
      <c r="C1" s="2"/>
      <c r="D1" s="2"/>
      <c r="E1" s="2"/>
      <c r="F1" s="2"/>
      <c r="G1" s="2" t="s">
        <v>241</v>
      </c>
      <c r="H1" s="2"/>
      <c r="I1" s="2"/>
      <c r="J1" s="2"/>
      <c r="K1" s="31"/>
      <c r="L1" s="6"/>
      <c r="M1" s="6"/>
      <c r="N1" s="6"/>
      <c r="O1" s="6"/>
      <c r="P1" s="6"/>
      <c r="Q1" s="6"/>
      <c r="R1" s="6"/>
      <c r="S1" s="6"/>
      <c r="T1" s="32"/>
      <c r="U1" s="6"/>
      <c r="V1" s="6"/>
      <c r="W1" s="6"/>
      <c r="X1" s="6"/>
      <c r="Y1" s="6"/>
    </row>
    <row r="2" spans="1:25">
      <c r="A2" s="2"/>
      <c r="B2" s="21" t="s">
        <v>1</v>
      </c>
      <c r="C2" s="2"/>
      <c r="D2" s="2"/>
      <c r="E2" s="2"/>
      <c r="F2" s="2"/>
      <c r="G2" s="2"/>
      <c r="H2" s="2"/>
      <c r="I2" s="2"/>
      <c r="J2" s="2"/>
      <c r="K2" s="31"/>
      <c r="L2" s="6"/>
      <c r="M2" s="34" t="s">
        <v>2</v>
      </c>
      <c r="N2" s="34"/>
      <c r="O2" s="34"/>
      <c r="P2" s="34"/>
      <c r="Q2" s="34"/>
      <c r="R2" s="34"/>
      <c r="S2" s="6"/>
      <c r="T2" s="32"/>
      <c r="U2" s="6"/>
      <c r="V2" s="6"/>
      <c r="W2" s="6"/>
      <c r="X2" s="6"/>
      <c r="Y2" s="6"/>
    </row>
    <row r="3" spans="1:25">
      <c r="A3" s="168"/>
      <c r="B3" s="150">
        <v>42644</v>
      </c>
      <c r="C3" s="2"/>
      <c r="D3" s="2"/>
      <c r="E3" s="3"/>
      <c r="F3" s="4" t="s">
        <v>3</v>
      </c>
      <c r="G3" s="4" t="s">
        <v>4</v>
      </c>
      <c r="H3" s="4" t="s">
        <v>5</v>
      </c>
      <c r="I3" s="36"/>
      <c r="J3" s="2"/>
      <c r="K3" s="5"/>
      <c r="L3" s="6"/>
      <c r="M3" s="34" t="s">
        <v>6</v>
      </c>
      <c r="N3" s="34"/>
      <c r="O3" s="34"/>
      <c r="P3" s="34"/>
      <c r="Q3" s="34"/>
      <c r="R3" s="34"/>
      <c r="S3" s="6"/>
      <c r="T3" s="32"/>
      <c r="U3" s="6"/>
      <c r="V3" s="6"/>
      <c r="W3" s="6"/>
      <c r="X3" s="6"/>
      <c r="Y3" s="6"/>
    </row>
    <row r="4" spans="1:25">
      <c r="A4" s="2"/>
      <c r="B4" s="2"/>
      <c r="C4" s="2"/>
      <c r="D4" s="2"/>
      <c r="E4" s="2"/>
      <c r="F4" s="2"/>
      <c r="G4" s="2"/>
      <c r="H4" s="37"/>
      <c r="I4" s="2"/>
      <c r="J4" s="2"/>
      <c r="K4" s="31"/>
      <c r="L4" s="6"/>
      <c r="M4" s="38">
        <v>42644</v>
      </c>
      <c r="N4" s="34"/>
      <c r="O4" s="34"/>
      <c r="P4" s="34"/>
      <c r="Q4" s="34"/>
      <c r="R4" s="34"/>
      <c r="S4" s="6"/>
      <c r="T4" s="32"/>
      <c r="U4" s="6"/>
      <c r="V4" s="6"/>
      <c r="W4" s="6"/>
      <c r="X4" s="6"/>
      <c r="Y4" s="6"/>
    </row>
    <row r="5" spans="1:25">
      <c r="A5" s="168" t="s">
        <v>7</v>
      </c>
      <c r="B5" s="39" t="s">
        <v>8</v>
      </c>
      <c r="C5" s="7" t="s">
        <v>9</v>
      </c>
      <c r="D5" s="7" t="s">
        <v>10</v>
      </c>
      <c r="E5" s="175">
        <f>604+17+6</f>
        <v>627</v>
      </c>
      <c r="F5" s="40">
        <f>+O36-N36</f>
        <v>643884.15</v>
      </c>
      <c r="G5" s="41">
        <f>+P77</f>
        <v>53248.94</v>
      </c>
      <c r="H5" s="37"/>
      <c r="I5" s="42"/>
      <c r="J5" s="7"/>
      <c r="K5" s="43"/>
      <c r="L5" s="44"/>
      <c r="M5" s="34" t="s">
        <v>11</v>
      </c>
      <c r="N5" s="34"/>
      <c r="O5" s="34"/>
      <c r="P5" s="34"/>
      <c r="Q5" s="34"/>
      <c r="R5" s="34"/>
      <c r="S5" s="6"/>
      <c r="T5" s="32"/>
      <c r="U5" s="6"/>
      <c r="V5" s="6"/>
      <c r="W5" s="44"/>
      <c r="X5" s="44"/>
      <c r="Y5" s="44"/>
    </row>
    <row r="6" spans="1:25">
      <c r="A6" s="168"/>
      <c r="B6" s="39" t="s">
        <v>8</v>
      </c>
      <c r="C6" s="7" t="s">
        <v>12</v>
      </c>
      <c r="D6" s="7" t="s">
        <v>13</v>
      </c>
      <c r="E6" s="175"/>
      <c r="F6" s="40">
        <f>+O40-N40</f>
        <v>4065.2200000000003</v>
      </c>
      <c r="G6" s="45">
        <f>+P81</f>
        <v>519.21999999999991</v>
      </c>
      <c r="H6" s="37"/>
      <c r="I6" s="42"/>
      <c r="J6" s="7"/>
      <c r="K6" s="43"/>
      <c r="L6" s="44"/>
      <c r="M6" s="6"/>
      <c r="N6" s="6"/>
      <c r="O6" s="6"/>
      <c r="P6" s="6"/>
      <c r="Q6" s="6"/>
      <c r="R6" s="6"/>
      <c r="S6" s="6"/>
      <c r="T6" s="32"/>
      <c r="U6" s="6"/>
      <c r="V6" s="6"/>
      <c r="W6" s="44"/>
      <c r="X6" s="44"/>
      <c r="Y6" s="44"/>
    </row>
    <row r="7" spans="1:25">
      <c r="A7" s="168"/>
      <c r="B7" s="39" t="s">
        <v>8</v>
      </c>
      <c r="C7" s="7" t="s">
        <v>14</v>
      </c>
      <c r="D7" s="7" t="s">
        <v>15</v>
      </c>
      <c r="E7" s="175"/>
      <c r="F7" s="46">
        <f>+O43-N43</f>
        <v>4283.3999999999996</v>
      </c>
      <c r="G7" s="45">
        <f>+N84-O84</f>
        <v>0</v>
      </c>
      <c r="H7" s="37"/>
      <c r="I7" s="42"/>
      <c r="J7" s="7"/>
      <c r="K7" s="43"/>
      <c r="L7" s="44"/>
      <c r="M7" s="6"/>
      <c r="N7" s="47" t="s">
        <v>16</v>
      </c>
      <c r="O7" s="47" t="s">
        <v>17</v>
      </c>
      <c r="P7" s="47" t="s">
        <v>18</v>
      </c>
      <c r="Q7" s="47" t="s">
        <v>19</v>
      </c>
      <c r="R7" s="47" t="s">
        <v>20</v>
      </c>
      <c r="S7" s="47" t="s">
        <v>21</v>
      </c>
      <c r="T7" s="47" t="s">
        <v>22</v>
      </c>
      <c r="U7" s="47" t="s">
        <v>23</v>
      </c>
      <c r="V7" s="48"/>
      <c r="W7" s="47"/>
      <c r="X7" s="44"/>
      <c r="Y7" s="44"/>
    </row>
    <row r="8" spans="1:25">
      <c r="A8" s="168"/>
      <c r="B8" s="39" t="s">
        <v>8</v>
      </c>
      <c r="C8" s="7" t="s">
        <v>24</v>
      </c>
      <c r="D8" s="7" t="s">
        <v>25</v>
      </c>
      <c r="E8" s="175"/>
      <c r="F8" s="46">
        <v>0</v>
      </c>
      <c r="G8" s="45">
        <f>+P110</f>
        <v>28268.58</v>
      </c>
      <c r="H8" s="37"/>
      <c r="I8" s="42"/>
      <c r="J8" s="7"/>
      <c r="K8" s="43"/>
      <c r="L8" s="44"/>
      <c r="M8" s="6"/>
      <c r="N8" s="6"/>
      <c r="O8" s="6"/>
      <c r="P8" s="6"/>
      <c r="Q8" s="6"/>
      <c r="R8" s="6"/>
      <c r="S8" s="6"/>
      <c r="T8" s="6"/>
      <c r="U8" s="6"/>
      <c r="V8" s="32"/>
      <c r="W8" s="6"/>
      <c r="X8" s="44"/>
      <c r="Y8" s="44"/>
    </row>
    <row r="9" spans="1:25">
      <c r="A9" s="168" t="s">
        <v>26</v>
      </c>
      <c r="B9" s="49" t="s">
        <v>27</v>
      </c>
      <c r="C9" s="7" t="s">
        <v>28</v>
      </c>
      <c r="D9" s="7" t="s">
        <v>29</v>
      </c>
      <c r="E9" s="169">
        <v>84</v>
      </c>
      <c r="F9" s="40">
        <f>+O50-N50</f>
        <v>19351.5</v>
      </c>
      <c r="G9" s="45">
        <f>+P90</f>
        <v>1985.8300000000004</v>
      </c>
      <c r="H9" s="37"/>
      <c r="I9" s="42"/>
      <c r="J9" s="7"/>
      <c r="K9" s="43"/>
      <c r="L9" s="44"/>
      <c r="M9" s="44"/>
      <c r="N9" s="50"/>
      <c r="O9" s="51"/>
      <c r="P9" s="52"/>
      <c r="Q9" s="6"/>
      <c r="R9" s="6"/>
      <c r="S9" s="6"/>
      <c r="T9" s="6"/>
      <c r="U9" s="6"/>
      <c r="V9" s="32"/>
      <c r="W9" s="6"/>
      <c r="X9" s="44"/>
      <c r="Y9" s="44"/>
    </row>
    <row r="10" spans="1:25">
      <c r="A10" s="168" t="s">
        <v>30</v>
      </c>
      <c r="B10" s="39" t="s">
        <v>31</v>
      </c>
      <c r="C10" s="7" t="s">
        <v>32</v>
      </c>
      <c r="D10" s="7" t="s">
        <v>33</v>
      </c>
      <c r="E10" s="169">
        <v>165</v>
      </c>
      <c r="F10" s="40">
        <f>+O55-N55</f>
        <v>22822.2</v>
      </c>
      <c r="G10" s="45">
        <f>+P95</f>
        <v>11059.91</v>
      </c>
      <c r="H10" s="37"/>
      <c r="I10" s="42"/>
      <c r="J10" s="7"/>
      <c r="K10" s="43"/>
      <c r="L10" s="6">
        <v>218</v>
      </c>
      <c r="M10" s="6" t="s">
        <v>34</v>
      </c>
      <c r="N10" s="53">
        <v>19351.5</v>
      </c>
      <c r="O10" s="54">
        <v>158373.51999999999</v>
      </c>
      <c r="P10" s="53">
        <v>0</v>
      </c>
      <c r="Q10" s="53">
        <v>800.37</v>
      </c>
      <c r="R10" s="55">
        <f>SUM(N10:Q10)</f>
        <v>178525.38999999998</v>
      </c>
      <c r="S10" s="55">
        <f t="shared" ref="S10:S16" si="0">+R10*0.16</f>
        <v>28564.062399999999</v>
      </c>
      <c r="T10" s="55">
        <f t="shared" ref="T10:T16" si="1">+R10+S10</f>
        <v>207089.45239999998</v>
      </c>
      <c r="U10" s="53">
        <v>93.02</v>
      </c>
      <c r="V10" s="6"/>
      <c r="W10" s="44"/>
      <c r="X10" s="44"/>
      <c r="Y10" s="44"/>
    </row>
    <row r="11" spans="1:25">
      <c r="A11" s="168" t="s">
        <v>35</v>
      </c>
      <c r="B11" s="39" t="s">
        <v>36</v>
      </c>
      <c r="C11" s="7" t="s">
        <v>37</v>
      </c>
      <c r="D11" s="7" t="s">
        <v>38</v>
      </c>
      <c r="E11" s="169">
        <v>255</v>
      </c>
      <c r="F11" s="40">
        <f>+O60-N60</f>
        <v>16760.25</v>
      </c>
      <c r="G11" s="41">
        <f>+P100</f>
        <v>10151.419999999998</v>
      </c>
      <c r="H11" s="37"/>
      <c r="I11" s="42"/>
      <c r="J11" s="7"/>
      <c r="K11" s="43"/>
      <c r="L11" s="6">
        <v>16</v>
      </c>
      <c r="M11" s="6" t="s">
        <v>39</v>
      </c>
      <c r="N11" s="53">
        <v>1357.24</v>
      </c>
      <c r="O11" s="53">
        <v>330598.64</v>
      </c>
      <c r="P11" s="53">
        <v>108487.57</v>
      </c>
      <c r="Q11" s="53">
        <v>6331.18</v>
      </c>
      <c r="R11" s="55">
        <f t="shared" ref="R11:R16" si="2">SUM(N11:Q11)</f>
        <v>446774.63</v>
      </c>
      <c r="S11" s="55">
        <f t="shared" si="0"/>
        <v>71483.940799999997</v>
      </c>
      <c r="T11" s="55">
        <f t="shared" si="1"/>
        <v>518258.57079999999</v>
      </c>
      <c r="U11" s="53">
        <v>21.08</v>
      </c>
      <c r="V11" s="6"/>
      <c r="W11" s="44"/>
      <c r="X11" s="44"/>
      <c r="Y11" s="44"/>
    </row>
    <row r="12" spans="1:25">
      <c r="A12" s="174"/>
      <c r="B12" s="56" t="s">
        <v>40</v>
      </c>
      <c r="C12" s="2" t="s">
        <v>41</v>
      </c>
      <c r="D12" s="2" t="s">
        <v>42</v>
      </c>
      <c r="E12" s="175">
        <v>10</v>
      </c>
      <c r="F12" s="57">
        <f>+O42-N42</f>
        <v>26065.350000000002</v>
      </c>
      <c r="G12" s="41">
        <f>+P83</f>
        <v>16300</v>
      </c>
      <c r="H12" s="37"/>
      <c r="I12" s="42"/>
      <c r="J12" s="7"/>
      <c r="K12" s="43"/>
      <c r="L12" s="6">
        <v>62</v>
      </c>
      <c r="M12" s="6" t="s">
        <v>43</v>
      </c>
      <c r="N12" s="53">
        <v>22822.2</v>
      </c>
      <c r="O12" s="53">
        <v>80506.77</v>
      </c>
      <c r="P12" s="53">
        <v>5515.52</v>
      </c>
      <c r="Q12" s="53">
        <v>0</v>
      </c>
      <c r="R12" s="55">
        <f t="shared" si="2"/>
        <v>108844.49</v>
      </c>
      <c r="S12" s="55">
        <f t="shared" si="0"/>
        <v>17415.118399999999</v>
      </c>
      <c r="T12" s="55">
        <f t="shared" si="1"/>
        <v>126259.6084</v>
      </c>
      <c r="U12" s="53">
        <v>268.52</v>
      </c>
      <c r="V12" s="6"/>
      <c r="W12" s="44"/>
      <c r="X12" s="44"/>
      <c r="Y12" s="44"/>
    </row>
    <row r="13" spans="1:25">
      <c r="A13" s="174"/>
      <c r="B13" s="39" t="s">
        <v>44</v>
      </c>
      <c r="C13" s="7" t="s">
        <v>45</v>
      </c>
      <c r="D13" s="7" t="s">
        <v>46</v>
      </c>
      <c r="E13" s="175"/>
      <c r="F13" s="57">
        <f>+O57-N57</f>
        <v>5515.52</v>
      </c>
      <c r="G13" s="41">
        <f>+P97</f>
        <v>5215.5200000000004</v>
      </c>
      <c r="H13" s="37"/>
      <c r="I13" s="42"/>
      <c r="J13" s="7"/>
      <c r="K13" s="43"/>
      <c r="L13" s="6">
        <v>74</v>
      </c>
      <c r="M13" s="6" t="s">
        <v>47</v>
      </c>
      <c r="N13" s="53">
        <v>16760.25</v>
      </c>
      <c r="O13" s="53">
        <v>17443.64</v>
      </c>
      <c r="P13" s="53">
        <v>0</v>
      </c>
      <c r="Q13" s="53">
        <v>4.5</v>
      </c>
      <c r="R13" s="55">
        <f t="shared" si="2"/>
        <v>34208.39</v>
      </c>
      <c r="S13" s="55">
        <f t="shared" si="0"/>
        <v>5473.3424000000005</v>
      </c>
      <c r="T13" s="55">
        <f t="shared" si="1"/>
        <v>39681.732400000001</v>
      </c>
      <c r="U13" s="53">
        <v>223.47</v>
      </c>
      <c r="V13" s="6"/>
      <c r="W13" s="44"/>
      <c r="X13" s="44"/>
      <c r="Y13" s="44"/>
    </row>
    <row r="14" spans="1:25">
      <c r="A14" s="174"/>
      <c r="B14" s="39" t="s">
        <v>40</v>
      </c>
      <c r="C14" s="7" t="s">
        <v>48</v>
      </c>
      <c r="D14" s="7" t="s">
        <v>49</v>
      </c>
      <c r="E14" s="175"/>
      <c r="F14" s="57">
        <f>+O52-N52</f>
        <v>0</v>
      </c>
      <c r="G14" s="41">
        <f>+P92</f>
        <v>0</v>
      </c>
      <c r="H14" s="37"/>
      <c r="I14" s="42"/>
      <c r="J14" s="7"/>
      <c r="K14" s="43"/>
      <c r="L14" s="44"/>
      <c r="M14" s="44" t="s">
        <v>50</v>
      </c>
      <c r="N14" s="44"/>
      <c r="O14" s="44"/>
      <c r="P14" s="44"/>
      <c r="Q14" s="44">
        <v>0</v>
      </c>
      <c r="R14" s="55">
        <f t="shared" si="2"/>
        <v>0</v>
      </c>
      <c r="S14" s="55">
        <f t="shared" si="0"/>
        <v>0</v>
      </c>
      <c r="T14" s="55">
        <f t="shared" si="1"/>
        <v>0</v>
      </c>
      <c r="U14" s="53"/>
      <c r="V14" s="6"/>
      <c r="W14" s="44"/>
      <c r="X14" s="44"/>
      <c r="Y14" s="44"/>
    </row>
    <row r="15" spans="1:25">
      <c r="A15" s="168"/>
      <c r="B15" s="56"/>
      <c r="C15" s="9"/>
      <c r="D15" s="2"/>
      <c r="E15" s="10">
        <f>+E12+E11+E10+E9+E5</f>
        <v>1141</v>
      </c>
      <c r="F15" s="58">
        <f>SUM(F5:F14)</f>
        <v>742747.59</v>
      </c>
      <c r="G15" s="58">
        <f>SUM(G5:G14)</f>
        <v>126749.42000000001</v>
      </c>
      <c r="H15" s="37">
        <f>+F15-G15</f>
        <v>615998.16999999993</v>
      </c>
      <c r="I15" s="42"/>
      <c r="J15" s="2"/>
      <c r="K15" s="43"/>
      <c r="L15" s="44">
        <v>423</v>
      </c>
      <c r="M15" s="6" t="s">
        <v>51</v>
      </c>
      <c r="N15" s="53">
        <v>546810.15</v>
      </c>
      <c r="O15" s="53">
        <v>397090.54</v>
      </c>
      <c r="P15" s="53">
        <v>0</v>
      </c>
      <c r="Q15" s="53">
        <v>2666.42</v>
      </c>
      <c r="R15" s="55">
        <f t="shared" si="2"/>
        <v>946567.11</v>
      </c>
      <c r="S15" s="55">
        <f t="shared" si="0"/>
        <v>151450.73759999999</v>
      </c>
      <c r="T15" s="55">
        <f t="shared" si="1"/>
        <v>1098017.8476</v>
      </c>
      <c r="U15" s="53">
        <v>1107.81</v>
      </c>
      <c r="V15" s="6"/>
      <c r="W15" s="44"/>
      <c r="X15" s="44"/>
      <c r="Y15" s="44"/>
    </row>
    <row r="16" spans="1:25">
      <c r="A16" s="2"/>
      <c r="B16" s="59"/>
      <c r="C16" s="9"/>
      <c r="D16" s="2"/>
      <c r="E16" s="2"/>
      <c r="F16" s="37"/>
      <c r="G16" s="37"/>
      <c r="H16" s="37"/>
      <c r="I16" s="2"/>
      <c r="J16" s="2"/>
      <c r="K16" s="31"/>
      <c r="L16" s="44">
        <v>62</v>
      </c>
      <c r="M16" s="6" t="s">
        <v>52</v>
      </c>
      <c r="N16" s="53">
        <v>100341.98</v>
      </c>
      <c r="O16" s="53">
        <v>199452.87</v>
      </c>
      <c r="P16" s="53">
        <v>14156.55</v>
      </c>
      <c r="Q16" s="53">
        <v>4334.1899999999996</v>
      </c>
      <c r="R16" s="55">
        <f t="shared" si="2"/>
        <v>318285.58999999997</v>
      </c>
      <c r="S16" s="55">
        <f t="shared" si="0"/>
        <v>50925.694399999993</v>
      </c>
      <c r="T16" s="55">
        <f t="shared" si="1"/>
        <v>369211.28439999995</v>
      </c>
      <c r="U16" s="53">
        <v>344.25</v>
      </c>
      <c r="V16" s="6"/>
      <c r="W16" s="44"/>
      <c r="X16" s="44"/>
      <c r="Y16" s="44"/>
    </row>
    <row r="17" spans="1:25">
      <c r="A17" s="174"/>
      <c r="B17" s="60" t="s">
        <v>40</v>
      </c>
      <c r="C17" s="9" t="s">
        <v>53</v>
      </c>
      <c r="D17" s="2" t="s">
        <v>54</v>
      </c>
      <c r="E17" s="175">
        <v>32</v>
      </c>
      <c r="F17" s="40">
        <f>+P38+P48+P53</f>
        <v>9848.76</v>
      </c>
      <c r="G17" s="41">
        <f>+P86</f>
        <v>166.79999999999998</v>
      </c>
      <c r="H17" s="37"/>
      <c r="I17" s="2"/>
      <c r="J17" s="2"/>
      <c r="K17" s="31"/>
      <c r="L17" s="6"/>
      <c r="M17" s="6"/>
      <c r="N17" s="53"/>
      <c r="O17" s="53"/>
      <c r="P17" s="53"/>
      <c r="Q17" s="53"/>
      <c r="R17" s="53"/>
      <c r="S17" s="53"/>
      <c r="T17" s="53">
        <v>0</v>
      </c>
      <c r="U17" s="61"/>
      <c r="V17" s="32"/>
      <c r="W17" s="6"/>
      <c r="X17" s="44"/>
      <c r="Y17" s="6"/>
    </row>
    <row r="18" spans="1:25">
      <c r="A18" s="174"/>
      <c r="B18" s="60" t="s">
        <v>40</v>
      </c>
      <c r="C18" s="2" t="s">
        <v>55</v>
      </c>
      <c r="D18" s="2" t="s">
        <v>56</v>
      </c>
      <c r="E18" s="175"/>
      <c r="F18" s="57">
        <f>+P47</f>
        <v>145635.94</v>
      </c>
      <c r="G18" s="41">
        <f>+P88</f>
        <v>53150</v>
      </c>
      <c r="H18" s="37"/>
      <c r="I18" s="2"/>
      <c r="J18" s="2"/>
      <c r="K18" s="31"/>
      <c r="L18" s="62">
        <f>SUM(L10:L16)</f>
        <v>855</v>
      </c>
      <c r="M18" s="6" t="s">
        <v>57</v>
      </c>
      <c r="N18" s="63">
        <f>SUM(N10:N17)</f>
        <v>707443.32000000007</v>
      </c>
      <c r="O18" s="64">
        <f t="shared" ref="O18:U18" si="3">SUM(O10:O17)</f>
        <v>1183465.98</v>
      </c>
      <c r="P18" s="65">
        <f t="shared" si="3"/>
        <v>128159.64000000001</v>
      </c>
      <c r="Q18" s="63">
        <f t="shared" si="3"/>
        <v>14136.66</v>
      </c>
      <c r="R18" s="66">
        <f t="shared" si="3"/>
        <v>2033205.6</v>
      </c>
      <c r="S18" s="66">
        <f t="shared" si="3"/>
        <v>325312.89599999995</v>
      </c>
      <c r="T18" s="66">
        <f t="shared" si="3"/>
        <v>2358518.4959999998</v>
      </c>
      <c r="U18" s="141">
        <f t="shared" si="3"/>
        <v>2058.15</v>
      </c>
      <c r="V18" s="6"/>
      <c r="W18" s="6"/>
      <c r="X18" s="6"/>
      <c r="Y18" s="6"/>
    </row>
    <row r="19" spans="1:25">
      <c r="A19" s="168"/>
      <c r="B19" s="60"/>
      <c r="C19" s="9"/>
      <c r="D19" s="2"/>
      <c r="E19" s="10"/>
      <c r="F19" s="58">
        <f>SUM(F17:F18)</f>
        <v>155484.70000000001</v>
      </c>
      <c r="G19" s="58">
        <f>SUM(G17:G18)</f>
        <v>53316.800000000003</v>
      </c>
      <c r="H19" s="37">
        <f>+F19-G19</f>
        <v>102167.90000000001</v>
      </c>
      <c r="I19" s="2"/>
      <c r="J19" s="2"/>
      <c r="K19" s="31"/>
      <c r="L19" s="6"/>
      <c r="M19" s="6"/>
      <c r="N19" s="53"/>
      <c r="O19" s="53"/>
      <c r="P19" s="53"/>
      <c r="Q19" s="53"/>
      <c r="R19" s="53"/>
      <c r="S19" s="53"/>
      <c r="T19" s="32"/>
      <c r="U19" s="6"/>
      <c r="V19" s="6"/>
      <c r="W19" s="6"/>
      <c r="X19" s="6"/>
      <c r="Y19" s="6"/>
    </row>
    <row r="20" spans="1:25">
      <c r="A20" s="2"/>
      <c r="B20" s="59"/>
      <c r="C20" s="9"/>
      <c r="D20" s="2"/>
      <c r="E20" s="2"/>
      <c r="F20" s="37"/>
      <c r="G20" s="41"/>
      <c r="H20" s="37"/>
      <c r="I20" s="2"/>
      <c r="J20" s="2"/>
      <c r="K20" s="31"/>
      <c r="L20" s="6"/>
      <c r="M20" s="6"/>
      <c r="N20" s="6"/>
      <c r="O20" s="6"/>
      <c r="P20" s="6"/>
      <c r="Q20" s="6"/>
      <c r="R20" s="6"/>
      <c r="S20" s="6"/>
      <c r="T20" s="32"/>
      <c r="U20" s="6"/>
      <c r="V20" s="6"/>
      <c r="W20" s="6"/>
      <c r="X20" s="6"/>
      <c r="Y20" s="6"/>
    </row>
    <row r="21" spans="1:25">
      <c r="A21" s="174" t="s">
        <v>58</v>
      </c>
      <c r="B21" s="19" t="s">
        <v>59</v>
      </c>
      <c r="C21" s="2" t="s">
        <v>60</v>
      </c>
      <c r="D21" s="2" t="s">
        <v>61</v>
      </c>
      <c r="E21" s="175">
        <v>573</v>
      </c>
      <c r="F21" s="67">
        <f>+P37</f>
        <v>593078.59</v>
      </c>
      <c r="G21" s="41">
        <f>+P78</f>
        <v>374654.33</v>
      </c>
      <c r="H21" s="37"/>
      <c r="I21" s="2"/>
      <c r="J21" s="2"/>
      <c r="K21" s="31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>
      <c r="A22" s="174"/>
      <c r="B22" s="19" t="s">
        <v>59</v>
      </c>
      <c r="C22" s="2" t="s">
        <v>62</v>
      </c>
      <c r="D22" s="2" t="s">
        <v>63</v>
      </c>
      <c r="E22" s="175"/>
      <c r="F22" s="67">
        <f>+P41</f>
        <v>3464.8199999999997</v>
      </c>
      <c r="G22" s="41">
        <f>+P82</f>
        <v>2817.1200000000003</v>
      </c>
      <c r="H22" s="37"/>
      <c r="I22" s="2"/>
      <c r="J22" s="2"/>
      <c r="K22" s="31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8"/>
      <c r="X22" s="6"/>
      <c r="Y22" s="6"/>
    </row>
    <row r="23" spans="1:25">
      <c r="A23" s="168" t="s">
        <v>64</v>
      </c>
      <c r="B23" s="19" t="s">
        <v>65</v>
      </c>
      <c r="C23" s="2" t="s">
        <v>66</v>
      </c>
      <c r="D23" s="2" t="s">
        <v>67</v>
      </c>
      <c r="E23" s="169">
        <v>75</v>
      </c>
      <c r="F23" s="67">
        <f>+O51-N51</f>
        <v>158373.51999999999</v>
      </c>
      <c r="G23" s="41">
        <f>+P91</f>
        <v>124498.87999999999</v>
      </c>
      <c r="H23" s="37"/>
      <c r="I23" s="2"/>
      <c r="J23" s="2"/>
      <c r="K23" s="31"/>
      <c r="L23" s="68"/>
      <c r="M23" s="68"/>
      <c r="N23" s="53"/>
      <c r="O23" s="69"/>
      <c r="P23" s="69"/>
      <c r="Q23" s="53"/>
      <c r="R23" s="70" t="s">
        <v>68</v>
      </c>
      <c r="S23" s="6"/>
      <c r="T23" s="71">
        <f>+P36+P40+P45+P50+P55+P60+P68+P38</f>
        <v>710197.33</v>
      </c>
      <c r="U23" s="72">
        <f>+N18-T23</f>
        <v>-2754.0099999998929</v>
      </c>
      <c r="V23" s="73"/>
      <c r="W23" s="68"/>
      <c r="X23" s="6"/>
      <c r="Y23" s="6"/>
    </row>
    <row r="24" spans="1:25">
      <c r="A24" s="174" t="s">
        <v>69</v>
      </c>
      <c r="B24" s="19" t="s">
        <v>70</v>
      </c>
      <c r="C24" s="2" t="s">
        <v>71</v>
      </c>
      <c r="D24" s="2" t="s">
        <v>72</v>
      </c>
      <c r="E24" s="169">
        <v>47</v>
      </c>
      <c r="F24" s="67">
        <f>+O56-N56</f>
        <v>80506.77</v>
      </c>
      <c r="G24" s="41">
        <f>+P96</f>
        <v>72696.44</v>
      </c>
      <c r="H24" s="37"/>
      <c r="I24" s="2"/>
      <c r="J24" s="2"/>
      <c r="K24" s="31"/>
      <c r="L24" s="70"/>
      <c r="M24" s="74"/>
      <c r="N24" s="70"/>
      <c r="O24" s="70"/>
      <c r="P24" s="70"/>
      <c r="Q24" s="68"/>
      <c r="R24" s="70" t="s">
        <v>73</v>
      </c>
      <c r="S24" s="6"/>
      <c r="T24" s="75">
        <f>+P37+P41+P46+P51+P56+P61+P65-P68</f>
        <v>1183470.4799999997</v>
      </c>
      <c r="U24" s="72">
        <f>+O18-T24</f>
        <v>-4.4999999997671694</v>
      </c>
      <c r="V24" s="68"/>
      <c r="W24" s="68"/>
      <c r="X24" s="6"/>
      <c r="Y24" s="6"/>
    </row>
    <row r="25" spans="1:25">
      <c r="A25" s="174"/>
      <c r="B25" s="19" t="s">
        <v>70</v>
      </c>
      <c r="C25" s="2" t="s">
        <v>74</v>
      </c>
      <c r="D25" s="2" t="s">
        <v>75</v>
      </c>
      <c r="E25" s="169">
        <v>4</v>
      </c>
      <c r="F25" s="37">
        <f>+O61-N61</f>
        <v>17448.14</v>
      </c>
      <c r="G25" s="41">
        <f>P101</f>
        <v>15857.79</v>
      </c>
      <c r="H25" s="37"/>
      <c r="I25" s="2"/>
      <c r="J25" s="2"/>
      <c r="K25" s="31"/>
      <c r="L25" s="6"/>
      <c r="M25" s="6"/>
      <c r="N25" s="6"/>
      <c r="O25" s="6"/>
      <c r="P25" s="6"/>
      <c r="Q25" s="6"/>
      <c r="R25" s="70" t="s">
        <v>76</v>
      </c>
      <c r="S25" s="6"/>
      <c r="T25" s="76">
        <f>+P42+P47+P52+P57+P66</f>
        <v>177216.81</v>
      </c>
      <c r="U25" s="77">
        <f>+P18-T25</f>
        <v>-49057.169999999984</v>
      </c>
      <c r="V25" s="68"/>
      <c r="W25" s="68"/>
      <c r="X25" s="6"/>
      <c r="Y25" s="6"/>
    </row>
    <row r="26" spans="1:25">
      <c r="A26" s="168" t="s">
        <v>77</v>
      </c>
      <c r="B26" s="19" t="s">
        <v>59</v>
      </c>
      <c r="C26" s="2" t="s">
        <v>78</v>
      </c>
      <c r="D26" s="2" t="s">
        <v>79</v>
      </c>
      <c r="E26" s="169">
        <v>24</v>
      </c>
      <c r="F26" s="67">
        <f>+P46</f>
        <v>330598.64</v>
      </c>
      <c r="G26" s="41">
        <f>+P87</f>
        <v>177079.94</v>
      </c>
      <c r="H26" s="37"/>
      <c r="I26" s="2"/>
      <c r="J26" s="2"/>
      <c r="K26" s="31"/>
      <c r="L26" s="6"/>
      <c r="M26" s="6"/>
      <c r="N26" s="6"/>
      <c r="O26" s="6"/>
      <c r="P26" s="6"/>
      <c r="Q26" s="6"/>
      <c r="R26" s="70" t="s">
        <v>80</v>
      </c>
      <c r="S26" s="6"/>
      <c r="T26" s="71">
        <f>+P38+P43+P48+P53+P58</f>
        <v>14132.160000000002</v>
      </c>
      <c r="U26" s="77">
        <f>+Q18-T26</f>
        <v>4.499999999998181</v>
      </c>
      <c r="V26" s="6"/>
      <c r="W26" s="6"/>
      <c r="X26" s="6"/>
      <c r="Y26" s="6"/>
    </row>
    <row r="27" spans="1:25">
      <c r="A27" s="78"/>
      <c r="B27" s="12"/>
      <c r="C27" s="11"/>
      <c r="D27" s="12"/>
      <c r="E27" s="13">
        <f>SUM(E21:E26)</f>
        <v>723</v>
      </c>
      <c r="F27" s="79">
        <f>SUM(F21:F26)</f>
        <v>1183470.48</v>
      </c>
      <c r="G27" s="79">
        <f>SUM(G21:G26)</f>
        <v>767604.5</v>
      </c>
      <c r="H27" s="79">
        <f>+F27-G27</f>
        <v>415865.98</v>
      </c>
      <c r="I27" s="2"/>
      <c r="J27" s="2"/>
      <c r="K27" s="31"/>
      <c r="L27" s="6"/>
      <c r="M27" s="6"/>
      <c r="N27" s="6"/>
      <c r="O27" s="6"/>
      <c r="P27" s="6"/>
      <c r="Q27" s="6"/>
      <c r="R27" s="70"/>
      <c r="S27" s="6"/>
      <c r="V27" s="6"/>
      <c r="W27" s="6"/>
      <c r="X27" s="6"/>
      <c r="Y27" s="6"/>
    </row>
    <row r="28" spans="1:25" ht="12" thickBot="1">
      <c r="A28" s="78"/>
      <c r="B28" s="12"/>
      <c r="C28" s="11"/>
      <c r="D28" s="12"/>
      <c r="E28" s="13"/>
      <c r="F28" s="79"/>
      <c r="G28" s="80"/>
      <c r="H28" s="79"/>
      <c r="I28" s="2"/>
      <c r="J28" s="80"/>
      <c r="K28" s="31"/>
      <c r="L28" s="6"/>
      <c r="M28" s="6"/>
      <c r="N28" s="6"/>
      <c r="O28" s="6"/>
      <c r="P28" s="6"/>
      <c r="Q28" s="6"/>
      <c r="R28" s="6"/>
      <c r="S28" s="6"/>
      <c r="T28" s="81">
        <f>SUM(T23:T27)</f>
        <v>2085016.7799999996</v>
      </c>
      <c r="U28" s="72">
        <f>+T28-R18</f>
        <v>51811.179999999469</v>
      </c>
      <c r="V28" s="6"/>
      <c r="W28" s="6"/>
      <c r="X28" s="6"/>
      <c r="Y28" s="6"/>
    </row>
    <row r="29" spans="1:25" ht="12" thickTop="1">
      <c r="A29" s="2"/>
      <c r="B29" s="14" t="s">
        <v>81</v>
      </c>
      <c r="C29" s="14"/>
      <c r="D29" s="14"/>
      <c r="E29" s="15">
        <f>+E15+E19+E27</f>
        <v>1864</v>
      </c>
      <c r="F29" s="82">
        <f>+F15+F19+F27</f>
        <v>2081702.77</v>
      </c>
      <c r="G29" s="83">
        <f>+G15+G19+G27</f>
        <v>947670.72</v>
      </c>
      <c r="H29" s="83">
        <f>+H15+H19+H27</f>
        <v>1134032.0499999998</v>
      </c>
      <c r="I29" s="84"/>
      <c r="J29" s="2"/>
      <c r="K29" s="31"/>
      <c r="L29" s="70" t="s">
        <v>82</v>
      </c>
      <c r="M29" s="74"/>
      <c r="N29" s="70"/>
      <c r="O29" s="70"/>
      <c r="P29" s="70"/>
      <c r="Q29" s="68"/>
      <c r="R29" s="6"/>
      <c r="S29" s="6"/>
      <c r="T29" s="72">
        <f>+T28-P70</f>
        <v>2754.0099999995437</v>
      </c>
      <c r="V29" s="6"/>
      <c r="W29" s="6"/>
      <c r="X29" s="6"/>
      <c r="Y29" s="6"/>
    </row>
    <row r="30" spans="1:25">
      <c r="A30" s="78"/>
      <c r="B30" s="12"/>
      <c r="C30" s="11"/>
      <c r="D30" s="12"/>
      <c r="E30" s="13"/>
      <c r="F30" s="80"/>
      <c r="G30" s="80"/>
      <c r="H30" s="79"/>
      <c r="I30" s="42"/>
      <c r="J30" s="80"/>
      <c r="K30" s="85"/>
      <c r="L30" s="70" t="s">
        <v>83</v>
      </c>
      <c r="M30" s="74"/>
      <c r="N30" s="70"/>
      <c r="O30" s="70"/>
      <c r="P30" s="70"/>
      <c r="Q30" s="68"/>
      <c r="R30" s="68"/>
      <c r="S30" s="68"/>
      <c r="T30" s="86"/>
      <c r="U30" s="86"/>
      <c r="V30" s="6"/>
      <c r="W30" s="6"/>
      <c r="X30" s="6"/>
      <c r="Y30" s="6"/>
    </row>
    <row r="31" spans="1:25">
      <c r="A31" s="168" t="s">
        <v>84</v>
      </c>
      <c r="B31" s="19" t="s">
        <v>85</v>
      </c>
      <c r="C31" s="2" t="s">
        <v>86</v>
      </c>
      <c r="D31" s="2" t="s">
        <v>87</v>
      </c>
      <c r="E31" s="3">
        <v>245</v>
      </c>
      <c r="F31" s="87">
        <f>296371.48-28381.53</f>
        <v>267989.94999999995</v>
      </c>
      <c r="G31" s="87">
        <f>363398.71-17219.85</f>
        <v>346178.86000000004</v>
      </c>
      <c r="H31" s="37"/>
      <c r="I31" s="42"/>
      <c r="J31" s="88"/>
      <c r="K31" s="85"/>
      <c r="L31" s="70"/>
      <c r="M31" s="68"/>
      <c r="N31" s="89"/>
      <c r="O31" s="90"/>
      <c r="P31" s="91"/>
      <c r="Q31" s="68"/>
      <c r="R31" s="86"/>
      <c r="S31" s="86"/>
      <c r="T31" s="86"/>
      <c r="U31" s="6"/>
      <c r="V31" s="86"/>
      <c r="W31" s="86"/>
      <c r="X31" s="86"/>
      <c r="Y31" s="86"/>
    </row>
    <row r="32" spans="1:25">
      <c r="A32" s="2"/>
      <c r="B32" s="17"/>
      <c r="C32" s="16"/>
      <c r="D32" s="17"/>
      <c r="E32" s="18"/>
      <c r="F32" s="79">
        <f>SUM(F31:F31)</f>
        <v>267989.94999999995</v>
      </c>
      <c r="G32" s="79">
        <f>SUM(G31:G31)</f>
        <v>346178.86000000004</v>
      </c>
      <c r="H32" s="92">
        <f>+F32-G32</f>
        <v>-78188.910000000091</v>
      </c>
      <c r="I32" s="2"/>
      <c r="J32" s="17"/>
      <c r="K32" s="31"/>
      <c r="L32" s="70"/>
      <c r="M32" s="6"/>
      <c r="N32" s="6"/>
      <c r="O32" s="6"/>
      <c r="P32" s="68"/>
      <c r="Q32" s="68"/>
      <c r="R32" s="86"/>
      <c r="S32" s="86"/>
      <c r="T32" s="86"/>
      <c r="U32" s="86"/>
      <c r="V32" s="86"/>
      <c r="W32" s="86"/>
      <c r="X32" s="86"/>
      <c r="Y32" s="86"/>
    </row>
    <row r="33" spans="1:25">
      <c r="A33" s="168"/>
      <c r="B33" s="2"/>
      <c r="C33" s="2"/>
      <c r="D33" s="2"/>
      <c r="E33" s="3"/>
      <c r="F33" s="87"/>
      <c r="G33" s="87"/>
      <c r="H33" s="37"/>
      <c r="I33" s="42"/>
      <c r="J33" s="2"/>
      <c r="K33" s="85"/>
      <c r="L33" s="93"/>
      <c r="M33" s="94"/>
      <c r="N33" s="95" t="s">
        <v>88</v>
      </c>
      <c r="O33" s="96" t="s">
        <v>89</v>
      </c>
      <c r="P33" s="96" t="s">
        <v>90</v>
      </c>
      <c r="Q33" s="97"/>
      <c r="R33" s="86"/>
      <c r="S33" s="86"/>
      <c r="T33" s="86"/>
      <c r="U33" s="6"/>
      <c r="V33" s="6"/>
      <c r="W33" s="6"/>
      <c r="X33" s="86"/>
      <c r="Y33" s="86"/>
    </row>
    <row r="34" spans="1:25">
      <c r="A34" s="2"/>
      <c r="B34" s="98" t="s">
        <v>91</v>
      </c>
      <c r="C34" s="19"/>
      <c r="D34" s="19"/>
      <c r="E34" s="20"/>
      <c r="F34" s="58">
        <f>SUM(F32,F27)</f>
        <v>1451460.43</v>
      </c>
      <c r="G34" s="58">
        <f>SUM(G32,G27)</f>
        <v>1113783.3600000001</v>
      </c>
      <c r="H34" s="58">
        <f>SUM(H32,H27,H57)</f>
        <v>337677.06999999989</v>
      </c>
      <c r="I34" s="2"/>
      <c r="J34" s="2"/>
      <c r="K34" s="99"/>
      <c r="L34" s="93">
        <v>483</v>
      </c>
      <c r="M34" s="74" t="s">
        <v>92</v>
      </c>
      <c r="N34" s="53"/>
      <c r="O34" s="28"/>
      <c r="P34" s="86"/>
      <c r="Q34" s="86"/>
      <c r="R34" s="86"/>
      <c r="S34" s="86"/>
      <c r="T34" s="6"/>
      <c r="U34" s="100"/>
      <c r="V34" s="86"/>
      <c r="W34" s="86"/>
      <c r="X34" s="6"/>
      <c r="Y34" s="6"/>
    </row>
    <row r="35" spans="1:25">
      <c r="A35" s="168"/>
      <c r="B35" s="2"/>
      <c r="C35" s="2"/>
      <c r="D35" s="2"/>
      <c r="E35" s="3"/>
      <c r="F35" s="87"/>
      <c r="G35" s="87"/>
      <c r="H35" s="58"/>
      <c r="I35" s="42"/>
      <c r="J35" s="2"/>
      <c r="K35" s="101"/>
      <c r="L35" s="70" t="s">
        <v>93</v>
      </c>
      <c r="M35" s="74" t="s">
        <v>94</v>
      </c>
      <c r="N35" s="53"/>
      <c r="O35" s="28"/>
      <c r="Q35" s="102">
        <f>SUM(P36:P43)</f>
        <v>1277595.54</v>
      </c>
      <c r="R35" s="103">
        <f>+R16-Q35</f>
        <v>-959309.95000000007</v>
      </c>
      <c r="S35" s="6"/>
      <c r="T35" s="142">
        <f>+Q35-1091108.5</f>
        <v>186487.04000000004</v>
      </c>
      <c r="U35" s="6"/>
      <c r="V35" s="6"/>
      <c r="W35" s="6"/>
      <c r="X35" s="100"/>
      <c r="Y35" s="100"/>
    </row>
    <row r="36" spans="1:25">
      <c r="A36" s="2"/>
      <c r="B36" s="2"/>
      <c r="C36" s="2"/>
      <c r="D36" s="2"/>
      <c r="E36" s="2"/>
      <c r="F36" s="2"/>
      <c r="G36" s="2"/>
      <c r="H36" s="37"/>
      <c r="I36" s="2"/>
      <c r="J36" s="2"/>
      <c r="K36" s="31"/>
      <c r="L36" s="68" t="s">
        <v>95</v>
      </c>
      <c r="M36" s="104" t="s">
        <v>96</v>
      </c>
      <c r="N36" s="145">
        <v>16659.759999999998</v>
      </c>
      <c r="O36" s="145">
        <v>660543.91</v>
      </c>
      <c r="P36" s="71">
        <f>+O36-N36</f>
        <v>643884.15</v>
      </c>
      <c r="Q36" s="106"/>
      <c r="R36" s="106"/>
      <c r="S36" s="86"/>
      <c r="T36" s="6"/>
      <c r="U36" s="6"/>
      <c r="V36" s="100"/>
      <c r="W36" s="100"/>
      <c r="X36" s="6"/>
      <c r="Y36" s="6"/>
    </row>
    <row r="37" spans="1:25">
      <c r="A37" s="2"/>
      <c r="B37" s="21" t="s">
        <v>97</v>
      </c>
      <c r="C37" s="21"/>
      <c r="D37" s="21"/>
      <c r="E37" s="10"/>
      <c r="F37" s="58">
        <f>+F29+F32</f>
        <v>2349692.7199999997</v>
      </c>
      <c r="G37" s="165">
        <f>+G29+G32</f>
        <v>1293849.58</v>
      </c>
      <c r="H37" s="58">
        <f>+H29+H32</f>
        <v>1055843.1399999997</v>
      </c>
      <c r="I37" s="2"/>
      <c r="J37" s="21"/>
      <c r="K37" s="31"/>
      <c r="L37" s="68" t="s">
        <v>98</v>
      </c>
      <c r="M37" s="104" t="s">
        <v>99</v>
      </c>
      <c r="N37" s="145">
        <v>13875.12</v>
      </c>
      <c r="O37" s="145">
        <v>606953.71</v>
      </c>
      <c r="P37" s="107">
        <f>+O37-N37</f>
        <v>593078.59</v>
      </c>
      <c r="S37" s="6"/>
      <c r="T37" s="6"/>
      <c r="U37" s="100"/>
      <c r="V37" s="6"/>
      <c r="W37" s="6"/>
      <c r="X37" s="6"/>
      <c r="Y37" s="6"/>
    </row>
    <row r="38" spans="1:25">
      <c r="A38" s="168"/>
      <c r="B38" s="2"/>
      <c r="C38" s="2"/>
      <c r="D38" s="2"/>
      <c r="E38" s="3"/>
      <c r="F38" s="87"/>
      <c r="G38" s="87"/>
      <c r="H38" s="37"/>
      <c r="I38" s="42"/>
      <c r="J38" s="2"/>
      <c r="K38" s="101"/>
      <c r="L38" s="68" t="s">
        <v>100</v>
      </c>
      <c r="M38" s="104" t="s">
        <v>101</v>
      </c>
      <c r="N38" s="145">
        <v>72</v>
      </c>
      <c r="O38" s="145">
        <v>2826.01</v>
      </c>
      <c r="P38" s="71">
        <f>+O38-N38</f>
        <v>2754.01</v>
      </c>
      <c r="S38" s="6"/>
      <c r="T38" s="100"/>
      <c r="U38" s="6"/>
      <c r="V38" s="6"/>
      <c r="W38" s="6"/>
      <c r="X38" s="100"/>
      <c r="Y38" s="100"/>
    </row>
    <row r="39" spans="1:25">
      <c r="A39" s="2"/>
      <c r="B39" s="2" t="s">
        <v>102</v>
      </c>
      <c r="C39" s="2"/>
      <c r="D39" s="2"/>
      <c r="E39" s="2"/>
      <c r="F39" s="2"/>
      <c r="G39" s="2"/>
      <c r="H39" s="37"/>
      <c r="I39" s="2"/>
      <c r="J39" s="2"/>
      <c r="K39" s="31"/>
      <c r="L39" s="70" t="s">
        <v>103</v>
      </c>
      <c r="M39" s="74" t="s">
        <v>104</v>
      </c>
      <c r="N39" s="146"/>
      <c r="O39" s="146"/>
      <c r="Q39" s="108"/>
      <c r="R39" s="108"/>
      <c r="S39" s="100"/>
      <c r="T39" s="6"/>
      <c r="U39" s="6"/>
      <c r="V39" s="100"/>
      <c r="W39" s="109"/>
      <c r="X39" s="32"/>
      <c r="Y39" s="32"/>
    </row>
    <row r="40" spans="1:25">
      <c r="A40" s="2"/>
      <c r="B40" s="2"/>
      <c r="C40" s="2"/>
      <c r="D40" s="2" t="s">
        <v>105</v>
      </c>
      <c r="E40" s="2"/>
      <c r="F40" s="110">
        <v>267989.95</v>
      </c>
      <c r="G40" s="110">
        <v>346178.86</v>
      </c>
      <c r="H40" s="37"/>
      <c r="I40" s="2"/>
      <c r="J40" s="2"/>
      <c r="K40" s="31"/>
      <c r="L40" s="68" t="s">
        <v>106</v>
      </c>
      <c r="M40" s="104" t="s">
        <v>13</v>
      </c>
      <c r="N40" s="145">
        <v>170</v>
      </c>
      <c r="O40" s="145">
        <v>4235.22</v>
      </c>
      <c r="P40" s="71">
        <f>+O40-N40</f>
        <v>4065.2200000000003</v>
      </c>
      <c r="S40" s="6"/>
      <c r="T40" s="6"/>
      <c r="U40" s="6"/>
      <c r="V40" s="6"/>
      <c r="W40" s="32"/>
      <c r="X40" s="32"/>
      <c r="Y40" s="32"/>
    </row>
    <row r="41" spans="1:25">
      <c r="A41" s="2"/>
      <c r="B41" s="2"/>
      <c r="C41" s="2"/>
      <c r="D41" s="2" t="s">
        <v>107</v>
      </c>
      <c r="E41" s="2"/>
      <c r="F41" s="110">
        <v>2082262.77</v>
      </c>
      <c r="G41" s="110">
        <v>935573.42</v>
      </c>
      <c r="H41" s="79"/>
      <c r="I41" s="2"/>
      <c r="J41" s="88"/>
      <c r="K41" s="31"/>
      <c r="L41" s="68" t="s">
        <v>108</v>
      </c>
      <c r="M41" s="104" t="s">
        <v>109</v>
      </c>
      <c r="N41" s="145">
        <v>4371.6000000000004</v>
      </c>
      <c r="O41" s="145">
        <v>7836.42</v>
      </c>
      <c r="P41" s="107">
        <f>+O41-N41</f>
        <v>3464.8199999999997</v>
      </c>
      <c r="S41" s="6"/>
      <c r="T41" s="6"/>
      <c r="U41" s="6"/>
      <c r="V41" s="6"/>
      <c r="W41" s="6"/>
      <c r="X41" s="6"/>
      <c r="Y41" s="6"/>
    </row>
    <row r="42" spans="1:25">
      <c r="A42" s="2"/>
      <c r="B42" s="2"/>
      <c r="C42" s="2"/>
      <c r="D42" s="2"/>
      <c r="E42" s="2"/>
      <c r="F42" s="2"/>
      <c r="G42" s="111"/>
      <c r="H42" s="37"/>
      <c r="I42" s="2"/>
      <c r="J42" s="2"/>
      <c r="K42" s="31"/>
      <c r="L42" s="68" t="s">
        <v>110</v>
      </c>
      <c r="M42" s="104" t="s">
        <v>111</v>
      </c>
      <c r="N42" s="145">
        <v>7379.94</v>
      </c>
      <c r="O42" s="145">
        <v>33445.29</v>
      </c>
      <c r="P42" s="76">
        <f>+O42-N42</f>
        <v>26065.350000000002</v>
      </c>
      <c r="Q42" s="108"/>
      <c r="R42" s="108"/>
      <c r="S42" s="100"/>
      <c r="T42" s="47"/>
      <c r="U42" s="6"/>
      <c r="V42" s="32"/>
      <c r="W42" s="32"/>
      <c r="X42" s="32"/>
      <c r="Y42" s="6"/>
    </row>
    <row r="43" spans="1:25">
      <c r="A43" s="168"/>
      <c r="B43" s="2"/>
      <c r="C43" s="2"/>
      <c r="D43" s="2" t="s">
        <v>112</v>
      </c>
      <c r="E43" s="3"/>
      <c r="F43" s="37">
        <f>SUM(F40:F42)</f>
        <v>2350252.7200000002</v>
      </c>
      <c r="G43" s="164">
        <f>+SUM(G40:G41)</f>
        <v>1281752.28</v>
      </c>
      <c r="H43" s="37">
        <f>+F43-G43</f>
        <v>1068500.4400000002</v>
      </c>
      <c r="I43" s="42"/>
      <c r="J43" s="2"/>
      <c r="K43" s="112"/>
      <c r="L43" s="68" t="s">
        <v>113</v>
      </c>
      <c r="M43" s="104" t="s">
        <v>114</v>
      </c>
      <c r="N43" s="145"/>
      <c r="O43" s="145">
        <v>4283.3999999999996</v>
      </c>
      <c r="P43" s="71">
        <f>+O43-N43</f>
        <v>4283.3999999999996</v>
      </c>
      <c r="Q43" s="108"/>
      <c r="R43" s="108"/>
      <c r="S43" s="6"/>
      <c r="T43" s="6"/>
      <c r="U43" s="6"/>
      <c r="V43" s="32"/>
      <c r="W43" s="48"/>
      <c r="X43" s="48"/>
      <c r="Y43" s="47"/>
    </row>
    <row r="44" spans="1:25">
      <c r="A44" s="2"/>
      <c r="B44" s="2"/>
      <c r="C44" s="2"/>
      <c r="D44" s="2"/>
      <c r="E44" s="2"/>
      <c r="F44" s="2"/>
      <c r="G44" s="2"/>
      <c r="H44" s="37"/>
      <c r="I44" s="2"/>
      <c r="J44" s="2"/>
      <c r="K44" s="31"/>
      <c r="L44" s="70" t="s">
        <v>115</v>
      </c>
      <c r="M44" s="74" t="s">
        <v>116</v>
      </c>
      <c r="N44" s="147"/>
      <c r="O44" s="147"/>
      <c r="Q44" s="102">
        <f>SUM(P45:P48)</f>
        <v>483088.96</v>
      </c>
      <c r="R44" s="72">
        <f>+R11-Q44</f>
        <v>-36314.330000000016</v>
      </c>
      <c r="S44" s="6"/>
      <c r="T44" s="6"/>
      <c r="U44" s="47"/>
      <c r="V44" s="48"/>
      <c r="W44" s="32"/>
      <c r="X44" s="32"/>
      <c r="Y44" s="6"/>
    </row>
    <row r="45" spans="1:25">
      <c r="A45" s="2"/>
      <c r="B45" s="2"/>
      <c r="C45" s="2"/>
      <c r="D45" s="2" t="s">
        <v>117</v>
      </c>
      <c r="E45" s="2"/>
      <c r="F45" s="114">
        <f>+F43-F37</f>
        <v>560.00000000046566</v>
      </c>
      <c r="G45" s="114">
        <f>+G43-G37</f>
        <v>-12097.300000000047</v>
      </c>
      <c r="H45" s="37"/>
      <c r="I45" s="2"/>
      <c r="J45" s="2"/>
      <c r="K45" s="31"/>
      <c r="L45" s="68" t="s">
        <v>118</v>
      </c>
      <c r="M45" s="104" t="s">
        <v>119</v>
      </c>
      <c r="N45" s="145"/>
      <c r="O45" s="145">
        <v>560</v>
      </c>
      <c r="P45" s="71">
        <f>+O45-N45</f>
        <v>560</v>
      </c>
      <c r="S45" s="6"/>
      <c r="T45" s="6"/>
      <c r="U45" s="6"/>
      <c r="V45" s="32"/>
      <c r="W45" s="32"/>
      <c r="X45" s="32"/>
      <c r="Y45" s="6"/>
    </row>
    <row r="46" spans="1:25">
      <c r="A46" s="2"/>
      <c r="B46" s="2"/>
      <c r="C46" s="2"/>
      <c r="D46" s="2"/>
      <c r="E46" s="2"/>
      <c r="F46" s="87" t="s">
        <v>120</v>
      </c>
      <c r="G46" s="115">
        <f>+F45+G45</f>
        <v>-11537.299999999581</v>
      </c>
      <c r="H46" s="37"/>
      <c r="I46" s="2"/>
      <c r="J46" s="2"/>
      <c r="K46" s="31"/>
      <c r="L46" s="68" t="s">
        <v>121</v>
      </c>
      <c r="M46" s="104" t="s">
        <v>122</v>
      </c>
      <c r="N46" s="145">
        <v>204505.87</v>
      </c>
      <c r="O46" s="145">
        <v>535104.51</v>
      </c>
      <c r="P46" s="107">
        <f>+O46-N46</f>
        <v>330598.64</v>
      </c>
      <c r="S46" s="6"/>
      <c r="T46" s="6"/>
      <c r="U46" s="6"/>
      <c r="V46" s="6"/>
      <c r="W46" s="32"/>
      <c r="X46" s="32"/>
      <c r="Y46" s="6"/>
    </row>
    <row r="47" spans="1:25">
      <c r="A47" s="2"/>
      <c r="B47" s="2"/>
      <c r="C47" s="2"/>
      <c r="D47" s="2"/>
      <c r="E47" s="2"/>
      <c r="F47" s="2"/>
      <c r="G47" s="2"/>
      <c r="H47" s="37"/>
      <c r="I47" s="2"/>
      <c r="J47" s="2"/>
      <c r="K47" s="31"/>
      <c r="L47" s="68" t="s">
        <v>123</v>
      </c>
      <c r="M47" s="104" t="s">
        <v>124</v>
      </c>
      <c r="N47" s="145">
        <v>2815</v>
      </c>
      <c r="O47" s="145">
        <v>148450.94</v>
      </c>
      <c r="P47" s="76">
        <f>+O47-N47</f>
        <v>145635.94</v>
      </c>
      <c r="S47" s="47"/>
      <c r="T47" s="6"/>
      <c r="U47" s="6"/>
      <c r="V47" s="6"/>
      <c r="W47" s="32"/>
      <c r="X47" s="32"/>
      <c r="Y47" s="6"/>
    </row>
    <row r="48" spans="1:25">
      <c r="A48" s="2"/>
      <c r="B48" s="2"/>
      <c r="C48" s="2"/>
      <c r="D48" s="2"/>
      <c r="E48" s="2"/>
      <c r="F48" s="2"/>
      <c r="G48" s="2"/>
      <c r="H48" s="37"/>
      <c r="I48" s="2"/>
      <c r="J48" s="2"/>
      <c r="K48" s="99"/>
      <c r="L48" s="6" t="s">
        <v>125</v>
      </c>
      <c r="M48" s="6" t="s">
        <v>126</v>
      </c>
      <c r="N48" s="145"/>
      <c r="O48" s="145">
        <v>6294.38</v>
      </c>
      <c r="P48" s="77">
        <f>+O48-N48</f>
        <v>6294.38</v>
      </c>
      <c r="S48" s="6"/>
      <c r="T48" s="6"/>
      <c r="U48" s="6"/>
      <c r="V48" s="6"/>
      <c r="W48" s="32"/>
      <c r="X48" s="32"/>
      <c r="Y48" s="6"/>
    </row>
    <row r="49" spans="1:24">
      <c r="A49" s="2"/>
      <c r="B49" s="2"/>
      <c r="C49" s="2"/>
      <c r="D49" s="2"/>
      <c r="E49" s="3" t="s">
        <v>127</v>
      </c>
      <c r="F49" s="105">
        <f>+N112</f>
        <v>984075.73</v>
      </c>
      <c r="G49" s="105">
        <f>+O112</f>
        <v>994697.51</v>
      </c>
      <c r="H49" s="37"/>
      <c r="I49" s="2"/>
      <c r="J49" s="2"/>
      <c r="K49" s="31"/>
      <c r="L49" s="70" t="s">
        <v>128</v>
      </c>
      <c r="M49" s="74" t="s">
        <v>129</v>
      </c>
      <c r="N49" s="146"/>
      <c r="O49" s="146"/>
      <c r="Q49" s="117">
        <f>SUM(P50:P53)</f>
        <v>178525.38999999998</v>
      </c>
      <c r="R49" s="118">
        <f>+R10-Q49</f>
        <v>0</v>
      </c>
      <c r="S49" s="6"/>
      <c r="T49" s="6"/>
      <c r="U49" s="6"/>
      <c r="V49" s="6"/>
      <c r="W49" s="32"/>
      <c r="X49" s="32"/>
    </row>
    <row r="50" spans="1:24">
      <c r="A50" s="2"/>
      <c r="B50" s="2"/>
      <c r="C50" s="2"/>
      <c r="D50" s="2"/>
      <c r="E50" s="3" t="s">
        <v>130</v>
      </c>
      <c r="F50" s="105">
        <f>+N113</f>
        <v>79503</v>
      </c>
      <c r="G50" s="105">
        <f>+O113</f>
        <v>80978.52</v>
      </c>
      <c r="H50" s="37"/>
      <c r="I50" s="2"/>
      <c r="J50" s="2"/>
      <c r="K50" s="31"/>
      <c r="L50" s="68" t="s">
        <v>131</v>
      </c>
      <c r="M50" s="104" t="s">
        <v>132</v>
      </c>
      <c r="N50" s="145"/>
      <c r="O50" s="145">
        <v>19351.5</v>
      </c>
      <c r="P50" s="71">
        <f>+O50-N50</f>
        <v>19351.5</v>
      </c>
      <c r="S50" s="6"/>
      <c r="T50" s="6"/>
      <c r="U50" s="6"/>
      <c r="V50" s="6"/>
      <c r="W50" s="32"/>
      <c r="X50" s="32"/>
    </row>
    <row r="51" spans="1:24">
      <c r="A51" s="2"/>
      <c r="B51" s="2"/>
      <c r="C51" s="2"/>
      <c r="D51" s="2"/>
      <c r="E51" s="2"/>
      <c r="F51" s="116"/>
      <c r="G51" s="116"/>
      <c r="H51" s="37"/>
      <c r="I51" s="2"/>
      <c r="J51" s="2"/>
      <c r="K51" s="31"/>
      <c r="L51" s="68" t="s">
        <v>133</v>
      </c>
      <c r="M51" s="104" t="s">
        <v>67</v>
      </c>
      <c r="N51" s="145">
        <v>310</v>
      </c>
      <c r="O51" s="145">
        <v>158683.51999999999</v>
      </c>
      <c r="P51" s="107">
        <f>+O51-N51</f>
        <v>158373.51999999999</v>
      </c>
      <c r="S51" s="6"/>
      <c r="T51" s="6"/>
      <c r="U51" s="6"/>
      <c r="V51" s="6"/>
      <c r="W51" s="6"/>
      <c r="X51" s="32"/>
    </row>
    <row r="52" spans="1:24">
      <c r="A52" s="2"/>
      <c r="B52" s="2"/>
      <c r="C52" s="2"/>
      <c r="D52" s="2"/>
      <c r="E52" s="2"/>
      <c r="F52" s="37">
        <f>SUM(F49:F51)</f>
        <v>1063578.73</v>
      </c>
      <c r="G52" s="37">
        <f>SUM(G49:G51)</f>
        <v>1075676.03</v>
      </c>
      <c r="H52" s="37"/>
      <c r="I52" s="2"/>
      <c r="J52" s="2"/>
      <c r="K52" s="31"/>
      <c r="L52" s="68" t="s">
        <v>134</v>
      </c>
      <c r="M52" s="104" t="s">
        <v>135</v>
      </c>
      <c r="N52" s="145"/>
      <c r="O52" s="145"/>
      <c r="P52" s="76">
        <f>+O52-N52</f>
        <v>0</v>
      </c>
      <c r="S52" s="6"/>
      <c r="T52" s="6"/>
      <c r="U52" s="6"/>
      <c r="V52" s="6"/>
      <c r="W52" s="32"/>
      <c r="X52" s="32"/>
    </row>
    <row r="53" spans="1:24">
      <c r="A53" s="2"/>
      <c r="B53" s="2"/>
      <c r="C53" s="2"/>
      <c r="D53" s="2"/>
      <c r="E53" s="2"/>
      <c r="F53" s="37"/>
      <c r="G53" s="37"/>
      <c r="H53" s="37"/>
      <c r="I53" s="2"/>
      <c r="J53" s="2"/>
      <c r="K53" s="31"/>
      <c r="L53" s="68" t="s">
        <v>136</v>
      </c>
      <c r="M53" s="104" t="s">
        <v>137</v>
      </c>
      <c r="N53" s="145"/>
      <c r="O53" s="145">
        <v>800.37</v>
      </c>
      <c r="P53" s="71">
        <f>+O53-N53</f>
        <v>800.37</v>
      </c>
      <c r="S53" s="6"/>
      <c r="T53" s="6"/>
      <c r="U53" s="6"/>
      <c r="V53" s="6"/>
      <c r="W53" s="6"/>
      <c r="X53" s="32"/>
    </row>
    <row r="54" spans="1:24">
      <c r="A54" s="2"/>
      <c r="B54" s="2"/>
      <c r="C54" s="2"/>
      <c r="D54" s="2"/>
      <c r="E54" s="2"/>
      <c r="F54" s="58">
        <f>+F52-G52</f>
        <v>-12097.300000000047</v>
      </c>
      <c r="G54" s="37"/>
      <c r="H54" s="37"/>
      <c r="I54" s="2"/>
      <c r="J54" s="2"/>
      <c r="K54" s="31"/>
      <c r="L54" s="70" t="s">
        <v>138</v>
      </c>
      <c r="M54" s="74" t="s">
        <v>139</v>
      </c>
      <c r="N54" s="146"/>
      <c r="O54" s="146"/>
      <c r="Q54" s="117">
        <f>SUM(P55:P58)</f>
        <v>108844.49</v>
      </c>
      <c r="R54" s="72">
        <f>+R12-Q54</f>
        <v>0</v>
      </c>
      <c r="S54" s="6"/>
      <c r="T54" s="6"/>
      <c r="U54" s="6"/>
      <c r="V54" s="6"/>
      <c r="W54" s="32"/>
      <c r="X54" s="32"/>
    </row>
    <row r="55" spans="1:24">
      <c r="A55" s="2"/>
      <c r="B55" s="2"/>
      <c r="C55" s="2"/>
      <c r="D55" s="2"/>
      <c r="E55" s="2"/>
      <c r="F55" s="37">
        <f>+G45-F54</f>
        <v>0</v>
      </c>
      <c r="G55" s="37"/>
      <c r="H55" s="37"/>
      <c r="I55" s="2"/>
      <c r="J55" s="2"/>
      <c r="K55" s="31"/>
      <c r="L55" s="68" t="s">
        <v>140</v>
      </c>
      <c r="M55" s="104" t="s">
        <v>33</v>
      </c>
      <c r="N55" s="145"/>
      <c r="O55" s="145">
        <v>22822.2</v>
      </c>
      <c r="P55" s="71">
        <f>+O55-N55</f>
        <v>22822.2</v>
      </c>
      <c r="S55" s="6"/>
      <c r="T55" s="6"/>
      <c r="U55" s="6"/>
      <c r="V55" s="6"/>
      <c r="W55" s="32"/>
      <c r="X55" s="32"/>
    </row>
    <row r="56" spans="1:24">
      <c r="A56" s="6"/>
      <c r="B56" s="6"/>
      <c r="C56" s="6"/>
      <c r="D56" s="6"/>
      <c r="E56" s="6"/>
      <c r="F56" s="6"/>
      <c r="G56" s="119"/>
      <c r="H56" s="55"/>
      <c r="I56" s="6"/>
      <c r="J56" s="6"/>
      <c r="K56" s="31"/>
      <c r="L56" s="68" t="s">
        <v>141</v>
      </c>
      <c r="M56" s="104" t="s">
        <v>72</v>
      </c>
      <c r="N56" s="145"/>
      <c r="O56" s="145">
        <v>80506.77</v>
      </c>
      <c r="P56" s="107">
        <f>+O56-N56</f>
        <v>80506.77</v>
      </c>
      <c r="S56" s="6"/>
      <c r="T56" s="6"/>
      <c r="U56" s="6"/>
      <c r="V56" s="6"/>
      <c r="W56" s="32"/>
      <c r="X56" s="32"/>
    </row>
    <row r="57" spans="1:24">
      <c r="A57" s="120" t="s">
        <v>84</v>
      </c>
      <c r="B57" s="121" t="s">
        <v>85</v>
      </c>
      <c r="C57" s="22">
        <v>403</v>
      </c>
      <c r="D57" s="6" t="s">
        <v>142</v>
      </c>
      <c r="E57" s="23"/>
      <c r="F57" s="122"/>
      <c r="G57" s="122"/>
      <c r="H57" s="123"/>
      <c r="I57" s="6"/>
      <c r="J57" s="100"/>
      <c r="K57" s="31"/>
      <c r="L57" s="68" t="s">
        <v>143</v>
      </c>
      <c r="M57" s="104" t="s">
        <v>46</v>
      </c>
      <c r="N57" s="145"/>
      <c r="O57" s="145">
        <v>5515.52</v>
      </c>
      <c r="P57" s="76">
        <f>+O57-N57</f>
        <v>5515.52</v>
      </c>
      <c r="S57" s="6"/>
      <c r="T57" s="6"/>
      <c r="U57" s="6"/>
      <c r="V57" s="6"/>
      <c r="W57" s="32"/>
      <c r="X57" s="32"/>
    </row>
    <row r="58" spans="1:24">
      <c r="A58" s="6"/>
      <c r="B58" s="6"/>
      <c r="C58" s="6"/>
      <c r="D58" s="6"/>
      <c r="E58" s="6"/>
      <c r="F58" s="6"/>
      <c r="G58" s="6"/>
      <c r="H58" s="55"/>
      <c r="I58" s="6"/>
      <c r="J58" s="6"/>
      <c r="K58" s="31"/>
      <c r="L58" s="68" t="s">
        <v>242</v>
      </c>
      <c r="M58" s="104" t="s">
        <v>145</v>
      </c>
      <c r="N58" s="147"/>
      <c r="O58" s="147"/>
      <c r="P58" s="77">
        <f>+O58</f>
        <v>0</v>
      </c>
      <c r="S58" s="6"/>
      <c r="T58" s="6"/>
      <c r="U58" s="6"/>
      <c r="V58" s="6"/>
      <c r="W58" s="32"/>
      <c r="X58" s="32"/>
    </row>
    <row r="59" spans="1:24">
      <c r="A59" s="6"/>
      <c r="B59" s="6"/>
      <c r="C59" s="6"/>
      <c r="D59" s="6"/>
      <c r="E59" s="6"/>
      <c r="F59" s="6"/>
      <c r="G59" s="6"/>
      <c r="H59" s="55"/>
      <c r="I59" s="6"/>
      <c r="J59" s="6"/>
      <c r="K59" s="31"/>
      <c r="L59" s="70" t="s">
        <v>146</v>
      </c>
      <c r="M59" s="74" t="s">
        <v>147</v>
      </c>
      <c r="N59" s="146"/>
      <c r="O59" s="146"/>
      <c r="Q59" s="117">
        <f>SUM(P60)</f>
        <v>16760.25</v>
      </c>
      <c r="S59" s="6"/>
      <c r="T59" s="6"/>
      <c r="U59" s="6"/>
      <c r="V59" s="6"/>
      <c r="W59" s="32"/>
      <c r="X59" s="32"/>
    </row>
    <row r="60" spans="1:24">
      <c r="A60" s="6"/>
      <c r="B60" s="6"/>
      <c r="C60" s="6"/>
      <c r="D60" s="6"/>
      <c r="E60" s="6"/>
      <c r="F60" s="6"/>
      <c r="G60" s="6"/>
      <c r="H60" s="55"/>
      <c r="I60" s="6"/>
      <c r="J60" s="6"/>
      <c r="K60" s="31"/>
      <c r="L60" s="68" t="s">
        <v>148</v>
      </c>
      <c r="M60" s="104" t="s">
        <v>38</v>
      </c>
      <c r="N60" s="147"/>
      <c r="O60" s="145">
        <v>16760.25</v>
      </c>
      <c r="P60" s="71">
        <f>+O60-N60</f>
        <v>16760.25</v>
      </c>
      <c r="S60" s="6"/>
      <c r="T60" s="6"/>
      <c r="U60" s="6"/>
      <c r="V60" s="6"/>
      <c r="W60" s="6"/>
      <c r="X60" s="32"/>
    </row>
    <row r="61" spans="1:24">
      <c r="A61" s="6"/>
      <c r="B61" s="6"/>
      <c r="C61" s="6"/>
      <c r="D61" s="6"/>
      <c r="E61" s="6"/>
      <c r="F61" s="6"/>
      <c r="G61" s="6"/>
      <c r="H61" s="55"/>
      <c r="I61" s="6"/>
      <c r="J61" s="6"/>
      <c r="K61" s="31"/>
      <c r="L61" s="68" t="s">
        <v>150</v>
      </c>
      <c r="M61" s="104" t="s">
        <v>75</v>
      </c>
      <c r="N61" s="146"/>
      <c r="O61" s="146">
        <f>17443.64+4.5</f>
        <v>17448.14</v>
      </c>
      <c r="P61" s="107">
        <f>+O61-N61</f>
        <v>17448.14</v>
      </c>
      <c r="S61" s="6"/>
      <c r="T61" s="6"/>
      <c r="U61" s="6"/>
      <c r="V61" s="6"/>
      <c r="W61" s="32"/>
      <c r="X61" s="32"/>
    </row>
    <row r="62" spans="1:24">
      <c r="A62" s="6"/>
      <c r="B62" s="6"/>
      <c r="C62" s="6"/>
      <c r="D62" s="6"/>
      <c r="E62" s="6"/>
      <c r="F62" s="6"/>
      <c r="G62" s="6"/>
      <c r="H62" s="55"/>
      <c r="I62" s="6"/>
      <c r="J62" s="6"/>
      <c r="K62" s="31"/>
      <c r="L62" s="68"/>
      <c r="M62" s="104"/>
      <c r="N62" s="146"/>
      <c r="O62" s="146"/>
      <c r="P62" s="77"/>
      <c r="Q62" s="124"/>
      <c r="S62" s="6"/>
      <c r="T62" s="6"/>
      <c r="U62" s="6"/>
      <c r="V62" s="6"/>
      <c r="W62" s="32"/>
      <c r="X62" s="32"/>
    </row>
    <row r="63" spans="1:24">
      <c r="A63" s="6"/>
      <c r="B63" s="6"/>
      <c r="C63" s="6"/>
      <c r="D63" s="6"/>
      <c r="E63" s="6"/>
      <c r="F63" s="6"/>
      <c r="G63" s="6"/>
      <c r="H63" s="55"/>
      <c r="I63" s="6"/>
      <c r="J63" s="6"/>
      <c r="K63" s="31"/>
      <c r="L63" s="70" t="s">
        <v>151</v>
      </c>
      <c r="M63" s="74" t="s">
        <v>152</v>
      </c>
      <c r="N63" s="53"/>
      <c r="O63" s="53"/>
      <c r="P63" s="77"/>
      <c r="Q63" s="117">
        <f>SUM(P64:P66)</f>
        <v>0</v>
      </c>
      <c r="S63" s="6"/>
      <c r="T63" s="6"/>
      <c r="U63" s="6"/>
      <c r="V63" s="6"/>
      <c r="W63" s="32"/>
      <c r="X63" s="32"/>
    </row>
    <row r="64" spans="1:24">
      <c r="A64" s="6"/>
      <c r="B64" s="6"/>
      <c r="C64" s="6"/>
      <c r="D64" s="6"/>
      <c r="E64" s="6"/>
      <c r="F64" s="6"/>
      <c r="G64" s="6"/>
      <c r="H64" s="55"/>
      <c r="I64" s="6"/>
      <c r="J64" s="6"/>
      <c r="K64" s="31"/>
      <c r="L64" s="68" t="s">
        <v>153</v>
      </c>
      <c r="M64" s="104" t="s">
        <v>154</v>
      </c>
      <c r="N64" s="53"/>
      <c r="O64" s="32"/>
      <c r="P64" s="71">
        <f>+O64-N64</f>
        <v>0</v>
      </c>
      <c r="Q64" s="124"/>
      <c r="S64" s="6"/>
      <c r="T64" s="6"/>
      <c r="U64" s="6"/>
      <c r="V64" s="6"/>
      <c r="W64" s="32"/>
      <c r="X64" s="32"/>
    </row>
    <row r="65" spans="2:24">
      <c r="B65" s="6"/>
      <c r="C65" s="6"/>
      <c r="D65" s="6"/>
      <c r="E65" s="6"/>
      <c r="F65" s="6"/>
      <c r="G65" s="6"/>
      <c r="H65" s="55"/>
      <c r="I65" s="6"/>
      <c r="J65" s="6"/>
      <c r="K65" s="31"/>
      <c r="L65" s="68" t="s">
        <v>155</v>
      </c>
      <c r="M65" s="6" t="s">
        <v>156</v>
      </c>
      <c r="N65" s="53"/>
      <c r="O65" s="125"/>
      <c r="P65" s="126">
        <f>+O65-N65</f>
        <v>0</v>
      </c>
      <c r="Q65" s="124"/>
      <c r="S65" s="6"/>
      <c r="T65" s="6"/>
      <c r="U65" s="6"/>
      <c r="V65" s="6"/>
      <c r="W65" s="32"/>
      <c r="X65" s="32"/>
    </row>
    <row r="66" spans="2:24">
      <c r="B66" s="6"/>
      <c r="C66" s="6"/>
      <c r="D66" s="6"/>
      <c r="E66" s="6"/>
      <c r="F66" s="6"/>
      <c r="G66" s="6"/>
      <c r="H66" s="55"/>
      <c r="I66" s="6"/>
      <c r="J66" s="6"/>
      <c r="K66" s="31"/>
      <c r="L66" s="68" t="s">
        <v>157</v>
      </c>
      <c r="M66" s="6" t="s">
        <v>158</v>
      </c>
      <c r="N66" s="53"/>
      <c r="O66" s="125"/>
      <c r="P66" s="127">
        <f>+O66-N66</f>
        <v>0</v>
      </c>
      <c r="Q66" s="124"/>
      <c r="S66" s="6"/>
      <c r="T66" s="6"/>
      <c r="U66" s="6"/>
      <c r="V66" s="6"/>
      <c r="W66" s="32"/>
      <c r="X66" s="32"/>
    </row>
    <row r="67" spans="2:24">
      <c r="B67" s="6"/>
      <c r="C67" s="6"/>
      <c r="D67" s="6"/>
      <c r="E67" s="6"/>
      <c r="F67" s="6"/>
      <c r="G67" s="6"/>
      <c r="H67" s="55"/>
      <c r="I67" s="6"/>
      <c r="J67" s="6"/>
      <c r="K67" s="31"/>
      <c r="L67" s="68"/>
      <c r="M67" s="104"/>
      <c r="N67" s="53"/>
      <c r="O67" s="125"/>
      <c r="P67" s="77"/>
      <c r="Q67" s="124"/>
      <c r="S67" s="6"/>
      <c r="T67" s="6"/>
      <c r="U67" s="6"/>
      <c r="V67" s="6"/>
      <c r="W67" s="6"/>
      <c r="X67" s="6"/>
    </row>
    <row r="68" spans="2:24">
      <c r="B68" s="6"/>
      <c r="C68" s="6"/>
      <c r="D68" s="6"/>
      <c r="E68" s="6"/>
      <c r="F68" s="6"/>
      <c r="G68" s="6"/>
      <c r="H68" s="55"/>
      <c r="I68" s="6"/>
      <c r="J68" s="6"/>
      <c r="K68" s="31"/>
      <c r="L68" s="70" t="s">
        <v>161</v>
      </c>
      <c r="M68" s="74" t="s">
        <v>162</v>
      </c>
      <c r="N68" s="32"/>
      <c r="O68" s="53"/>
      <c r="P68" s="128"/>
      <c r="Q68" s="124"/>
      <c r="S68" s="6"/>
      <c r="T68" s="6"/>
      <c r="U68" s="6"/>
      <c r="V68" s="6"/>
      <c r="W68" s="6"/>
      <c r="X68" s="32"/>
    </row>
    <row r="69" spans="2:24">
      <c r="B69" s="6"/>
      <c r="C69" s="6"/>
      <c r="D69" s="6"/>
      <c r="E69" s="6"/>
      <c r="F69" s="6"/>
      <c r="G69" s="6"/>
      <c r="H69" s="55"/>
      <c r="I69" s="6"/>
      <c r="J69" s="6"/>
      <c r="K69" s="31"/>
      <c r="L69" s="68"/>
      <c r="M69" s="104"/>
      <c r="N69" s="53"/>
      <c r="O69" s="53"/>
      <c r="P69" s="77"/>
      <c r="Q69" s="124"/>
      <c r="S69" s="6"/>
      <c r="T69" s="6"/>
      <c r="U69" s="6"/>
      <c r="V69" s="6"/>
      <c r="W69" s="6"/>
      <c r="X69" s="32"/>
    </row>
    <row r="70" spans="2:24">
      <c r="B70" s="6"/>
      <c r="C70" s="6"/>
      <c r="D70" s="6"/>
      <c r="E70" s="6"/>
      <c r="F70" s="6"/>
      <c r="G70" s="6"/>
      <c r="H70" s="55"/>
      <c r="I70" s="6"/>
      <c r="J70" s="6"/>
      <c r="K70" s="31"/>
      <c r="L70" s="68"/>
      <c r="M70" s="6" t="s">
        <v>165</v>
      </c>
      <c r="N70" s="129">
        <f>+SUM(N34:N68)</f>
        <v>250159.28999999998</v>
      </c>
      <c r="O70" s="129">
        <f>+SUM(O34:O68)</f>
        <v>2332422.06</v>
      </c>
      <c r="P70" s="130">
        <f>+O70-N70+P68</f>
        <v>2082262.77</v>
      </c>
      <c r="Q70" s="131"/>
      <c r="S70" s="6"/>
      <c r="T70" s="6"/>
      <c r="U70" s="6"/>
      <c r="V70" s="6"/>
      <c r="W70" s="6"/>
      <c r="X70" s="6"/>
    </row>
    <row r="71" spans="2:24">
      <c r="B71" s="6"/>
      <c r="C71" s="6"/>
      <c r="D71" s="6"/>
      <c r="E71" s="6"/>
      <c r="F71" s="6"/>
      <c r="G71" s="6"/>
      <c r="H71" s="55"/>
      <c r="I71" s="6"/>
      <c r="J71" s="6"/>
      <c r="K71" s="31"/>
      <c r="L71" s="68"/>
      <c r="M71" s="6"/>
      <c r="N71" s="6"/>
      <c r="O71" s="6"/>
      <c r="P71" s="72">
        <f>+P70-F29</f>
        <v>560</v>
      </c>
      <c r="Q71" s="131"/>
      <c r="S71" s="6"/>
      <c r="T71" s="6"/>
      <c r="U71" s="6"/>
      <c r="V71" s="32"/>
      <c r="W71" s="32"/>
      <c r="X71" s="32"/>
    </row>
    <row r="72" spans="2:24">
      <c r="H72" s="55"/>
      <c r="L72" s="68"/>
      <c r="M72" s="6"/>
      <c r="N72" s="6"/>
      <c r="O72" s="6"/>
      <c r="Q72" s="131"/>
      <c r="S72" s="6"/>
    </row>
    <row r="73" spans="2:24">
      <c r="B73" s="6"/>
      <c r="C73" s="6"/>
      <c r="D73" s="24"/>
      <c r="E73" s="6"/>
      <c r="F73" s="6"/>
      <c r="G73" s="6"/>
      <c r="H73" s="55"/>
      <c r="I73" s="6"/>
      <c r="J73" s="6"/>
      <c r="K73" s="31"/>
      <c r="T73" s="6"/>
      <c r="U73" s="6"/>
      <c r="V73" s="6"/>
      <c r="W73" s="6"/>
      <c r="X73" s="6"/>
    </row>
    <row r="74" spans="2:24">
      <c r="B74" s="6"/>
      <c r="C74" s="6"/>
      <c r="D74" s="6"/>
      <c r="E74" s="6"/>
      <c r="F74" s="6"/>
      <c r="G74" s="6"/>
      <c r="H74" s="55"/>
      <c r="I74" s="6"/>
      <c r="J74" s="6"/>
      <c r="K74" s="31"/>
      <c r="L74" s="93"/>
      <c r="M74" s="94"/>
      <c r="N74" s="154"/>
      <c r="O74" s="155"/>
      <c r="P74" s="133" t="s">
        <v>90</v>
      </c>
      <c r="Q74" s="134"/>
      <c r="R74" s="106"/>
      <c r="S74" s="6"/>
      <c r="T74" s="32"/>
      <c r="U74" s="32"/>
      <c r="V74" s="32"/>
      <c r="W74" s="6"/>
      <c r="X74" s="6"/>
    </row>
    <row r="75" spans="2:24">
      <c r="B75" s="6"/>
      <c r="C75" s="6"/>
      <c r="D75" s="6"/>
      <c r="E75" s="6"/>
      <c r="F75" s="6"/>
      <c r="G75" s="6"/>
      <c r="H75" s="55"/>
      <c r="I75" s="6"/>
      <c r="J75" s="6"/>
      <c r="K75" s="31"/>
      <c r="L75" s="93">
        <v>683</v>
      </c>
      <c r="M75" s="74" t="s">
        <v>92</v>
      </c>
      <c r="N75" s="53"/>
      <c r="O75" s="28"/>
      <c r="P75" s="106"/>
      <c r="Q75" s="106"/>
      <c r="R75" s="106"/>
      <c r="S75" s="6"/>
      <c r="T75" s="32"/>
      <c r="U75" s="32"/>
      <c r="V75" s="32"/>
      <c r="W75" s="25"/>
      <c r="X75" s="68"/>
    </row>
    <row r="76" spans="2:24">
      <c r="B76" s="6"/>
      <c r="C76" s="6"/>
      <c r="D76" s="6"/>
      <c r="E76" s="6"/>
      <c r="F76" s="6"/>
      <c r="G76" s="6"/>
      <c r="H76" s="55"/>
      <c r="I76" s="6"/>
      <c r="J76" s="6"/>
      <c r="K76" s="31"/>
      <c r="L76" s="70" t="s">
        <v>171</v>
      </c>
      <c r="M76" s="74" t="s">
        <v>94</v>
      </c>
      <c r="N76" s="135"/>
      <c r="O76" s="136"/>
      <c r="Q76" s="102">
        <f>SUM(P77:P84)</f>
        <v>447539.61</v>
      </c>
      <c r="R76" s="103">
        <f>+R52-Q76</f>
        <v>-447539.61</v>
      </c>
      <c r="S76" s="6"/>
      <c r="T76" s="32"/>
      <c r="U76" s="6"/>
      <c r="V76" s="6"/>
      <c r="W76" s="26"/>
      <c r="X76" s="68"/>
    </row>
    <row r="77" spans="2:24">
      <c r="B77" s="6"/>
      <c r="C77" s="6"/>
      <c r="D77" s="6"/>
      <c r="E77" s="6"/>
      <c r="F77" s="6"/>
      <c r="G77" s="6"/>
      <c r="H77" s="55"/>
      <c r="I77" s="6"/>
      <c r="J77" s="6"/>
      <c r="K77" s="31"/>
      <c r="L77" s="68" t="s">
        <v>172</v>
      </c>
      <c r="M77" s="104" t="s">
        <v>96</v>
      </c>
      <c r="N77" s="145">
        <v>108863.28</v>
      </c>
      <c r="O77" s="145">
        <v>55614.34</v>
      </c>
      <c r="P77" s="71">
        <f>+N77-O77</f>
        <v>53248.94</v>
      </c>
      <c r="Q77" s="106"/>
      <c r="R77" s="106"/>
      <c r="S77" s="6"/>
      <c r="T77" s="32"/>
      <c r="U77" s="32"/>
      <c r="V77" s="32"/>
      <c r="W77" s="25"/>
      <c r="X77" s="68"/>
    </row>
    <row r="78" spans="2:24">
      <c r="B78" s="6"/>
      <c r="C78" s="6"/>
      <c r="D78" s="6"/>
      <c r="E78" s="6"/>
      <c r="F78" s="6"/>
      <c r="G78" s="6"/>
      <c r="H78" s="55"/>
      <c r="I78" s="6"/>
      <c r="J78" s="6"/>
      <c r="K78" s="31"/>
      <c r="L78" s="68" t="s">
        <v>175</v>
      </c>
      <c r="M78" s="104" t="s">
        <v>99</v>
      </c>
      <c r="N78" s="145">
        <v>383626.27</v>
      </c>
      <c r="O78" s="145">
        <v>8971.94</v>
      </c>
      <c r="P78" s="107">
        <f>+N78-O78</f>
        <v>374654.33</v>
      </c>
      <c r="S78" s="6"/>
      <c r="T78" s="32"/>
      <c r="U78" s="32"/>
      <c r="V78" s="32"/>
      <c r="W78" s="25"/>
      <c r="X78" s="68"/>
    </row>
    <row r="79" spans="2:24">
      <c r="B79" s="6"/>
      <c r="C79" s="6"/>
      <c r="D79" s="6"/>
      <c r="E79" s="6"/>
      <c r="F79" s="6"/>
      <c r="G79" s="6"/>
      <c r="H79" s="55"/>
      <c r="I79" s="6"/>
      <c r="J79" s="6"/>
      <c r="K79" s="31"/>
      <c r="L79" s="68" t="s">
        <v>178</v>
      </c>
      <c r="M79" s="104" t="s">
        <v>101</v>
      </c>
      <c r="N79" s="145"/>
      <c r="O79" s="145"/>
      <c r="P79" s="71">
        <f>-O79+N79</f>
        <v>0</v>
      </c>
      <c r="Q79" s="138"/>
      <c r="S79" s="6"/>
      <c r="T79" s="32"/>
      <c r="U79" s="32"/>
      <c r="V79" s="6"/>
      <c r="W79" s="25"/>
      <c r="X79" s="68"/>
    </row>
    <row r="80" spans="2:24">
      <c r="B80" s="6"/>
      <c r="C80" s="6"/>
      <c r="D80" s="27"/>
      <c r="E80" s="6"/>
      <c r="F80" s="6"/>
      <c r="G80" s="6"/>
      <c r="H80" s="55"/>
      <c r="I80" s="6"/>
      <c r="J80" s="6"/>
      <c r="K80" s="31"/>
      <c r="L80" s="70" t="s">
        <v>180</v>
      </c>
      <c r="M80" s="74" t="s">
        <v>104</v>
      </c>
      <c r="N80" s="151"/>
      <c r="O80" s="151"/>
      <c r="Q80" s="108"/>
      <c r="R80" s="108"/>
      <c r="S80" s="6"/>
      <c r="T80" s="32"/>
      <c r="U80" s="32"/>
      <c r="V80" s="6"/>
      <c r="W80" s="25"/>
      <c r="X80" s="68"/>
    </row>
    <row r="81" spans="3:24">
      <c r="C81" s="6"/>
      <c r="D81" s="27"/>
      <c r="E81" s="6"/>
      <c r="F81" s="6"/>
      <c r="G81" s="6"/>
      <c r="H81" s="55"/>
      <c r="I81" s="6"/>
      <c r="J81" s="6"/>
      <c r="K81" s="31"/>
      <c r="L81" s="68" t="s">
        <v>182</v>
      </c>
      <c r="M81" s="104" t="s">
        <v>13</v>
      </c>
      <c r="N81" s="145">
        <v>1289.56</v>
      </c>
      <c r="O81" s="145">
        <v>770.34</v>
      </c>
      <c r="P81" s="71">
        <f>+N81-O81</f>
        <v>519.21999999999991</v>
      </c>
      <c r="S81" s="6"/>
      <c r="T81" s="32"/>
      <c r="U81" s="32"/>
      <c r="V81" s="32"/>
      <c r="W81" s="25"/>
      <c r="X81" s="68"/>
    </row>
    <row r="82" spans="3:24">
      <c r="C82" s="6"/>
      <c r="D82" s="27"/>
      <c r="E82" s="6"/>
      <c r="F82" s="6"/>
      <c r="G82" s="6"/>
      <c r="H82" s="55"/>
      <c r="I82" s="6"/>
      <c r="J82" s="6"/>
      <c r="K82" s="31"/>
      <c r="L82" s="68" t="s">
        <v>184</v>
      </c>
      <c r="M82" s="104" t="s">
        <v>109</v>
      </c>
      <c r="N82" s="145">
        <v>6791.3</v>
      </c>
      <c r="O82" s="145">
        <v>3974.18</v>
      </c>
      <c r="P82" s="107">
        <f>+N82-O82</f>
        <v>2817.1200000000003</v>
      </c>
      <c r="S82" s="6"/>
      <c r="T82" s="32"/>
      <c r="U82" s="32"/>
      <c r="V82" s="6"/>
      <c r="W82" s="28"/>
      <c r="X82" s="68"/>
    </row>
    <row r="83" spans="3:24">
      <c r="C83" s="6"/>
      <c r="D83" s="27"/>
      <c r="E83" s="6"/>
      <c r="F83" s="6"/>
      <c r="G83" s="6"/>
      <c r="H83" s="55"/>
      <c r="I83" s="6"/>
      <c r="J83" s="6"/>
      <c r="K83" s="31"/>
      <c r="L83" s="68" t="s">
        <v>186</v>
      </c>
      <c r="M83" s="104" t="s">
        <v>111</v>
      </c>
      <c r="N83" s="145">
        <v>19800</v>
      </c>
      <c r="O83" s="145">
        <v>3500</v>
      </c>
      <c r="P83" s="76">
        <f>+N83-O83</f>
        <v>16300</v>
      </c>
      <c r="Q83" s="108"/>
      <c r="R83" s="108"/>
      <c r="S83" s="6"/>
      <c r="T83" s="32"/>
      <c r="U83" s="32"/>
      <c r="V83" s="6"/>
      <c r="W83" s="25"/>
      <c r="X83" s="68"/>
    </row>
    <row r="84" spans="3:24">
      <c r="C84" s="6"/>
      <c r="D84" s="27"/>
      <c r="E84" s="6"/>
      <c r="F84" s="6"/>
      <c r="G84" s="6"/>
      <c r="H84" s="55"/>
      <c r="I84" s="6"/>
      <c r="J84" s="6"/>
      <c r="K84" s="31"/>
      <c r="L84" s="68" t="s">
        <v>188</v>
      </c>
      <c r="M84" s="104" t="s">
        <v>114</v>
      </c>
      <c r="N84" s="146"/>
      <c r="O84" s="146"/>
      <c r="P84" s="71">
        <f>-O84+N84</f>
        <v>0</v>
      </c>
      <c r="Q84" s="108"/>
      <c r="R84" s="108"/>
      <c r="S84" s="6"/>
      <c r="T84" s="32"/>
      <c r="U84" s="32"/>
      <c r="V84" s="6"/>
      <c r="W84" s="25"/>
      <c r="X84" s="68"/>
    </row>
    <row r="85" spans="3:24">
      <c r="C85" s="6"/>
      <c r="D85" s="27"/>
      <c r="E85" s="6"/>
      <c r="F85" s="6"/>
      <c r="G85" s="6"/>
      <c r="H85" s="55"/>
      <c r="I85" s="6"/>
      <c r="J85" s="6"/>
      <c r="K85" s="31"/>
      <c r="L85" s="70" t="s">
        <v>190</v>
      </c>
      <c r="M85" s="74" t="s">
        <v>116</v>
      </c>
      <c r="N85" s="151"/>
      <c r="O85" s="151"/>
      <c r="Q85" s="102">
        <f>SUM(P86:P88)</f>
        <v>230396.74</v>
      </c>
      <c r="R85" s="72">
        <f>+R49-Q85</f>
        <v>-230396.74</v>
      </c>
      <c r="S85" s="6"/>
      <c r="T85" s="32"/>
      <c r="U85" s="32"/>
      <c r="V85" s="32"/>
      <c r="W85" s="29"/>
      <c r="X85" s="68"/>
    </row>
    <row r="86" spans="3:24">
      <c r="C86" s="6"/>
      <c r="D86" s="27"/>
      <c r="E86" s="6"/>
      <c r="F86" s="6"/>
      <c r="G86" s="6"/>
      <c r="H86" s="55"/>
      <c r="I86" s="6"/>
      <c r="J86" s="6"/>
      <c r="K86" s="31"/>
      <c r="L86" s="68" t="s">
        <v>192</v>
      </c>
      <c r="M86" s="104" t="s">
        <v>119</v>
      </c>
      <c r="N86" s="145">
        <v>376.07</v>
      </c>
      <c r="O86" s="145">
        <v>209.27</v>
      </c>
      <c r="P86" s="71">
        <f>-O86+N86</f>
        <v>166.79999999999998</v>
      </c>
      <c r="S86" s="6"/>
      <c r="T86" s="32"/>
      <c r="U86" s="6"/>
      <c r="V86" s="6"/>
      <c r="W86" s="30"/>
      <c r="X86" s="68"/>
    </row>
    <row r="87" spans="3:24">
      <c r="C87" s="6"/>
      <c r="D87" s="27"/>
      <c r="E87" s="6"/>
      <c r="F87" s="6"/>
      <c r="G87" s="6"/>
      <c r="H87" s="55"/>
      <c r="I87" s="6"/>
      <c r="J87" s="6"/>
      <c r="K87" s="31"/>
      <c r="L87" s="68" t="s">
        <v>193</v>
      </c>
      <c r="M87" s="104" t="s">
        <v>122</v>
      </c>
      <c r="N87" s="145">
        <v>313244.76</v>
      </c>
      <c r="O87" s="145">
        <v>136164.82</v>
      </c>
      <c r="P87" s="107">
        <f>-O87+N87</f>
        <v>177079.94</v>
      </c>
      <c r="S87" s="6"/>
      <c r="T87" s="32"/>
      <c r="U87" s="32"/>
      <c r="V87" s="32"/>
      <c r="W87" s="29"/>
      <c r="X87" s="68"/>
    </row>
    <row r="88" spans="3:24">
      <c r="C88" s="6"/>
      <c r="D88" s="27"/>
      <c r="E88" s="6"/>
      <c r="F88" s="6"/>
      <c r="G88" s="6"/>
      <c r="H88" s="55"/>
      <c r="I88" s="6"/>
      <c r="J88" s="6"/>
      <c r="K88" s="31"/>
      <c r="L88" s="68" t="s">
        <v>195</v>
      </c>
      <c r="M88" s="104" t="s">
        <v>124</v>
      </c>
      <c r="N88" s="145">
        <v>55963</v>
      </c>
      <c r="O88" s="145">
        <v>2813</v>
      </c>
      <c r="P88" s="76">
        <f>-O88+N88</f>
        <v>53150</v>
      </c>
      <c r="S88" s="6"/>
      <c r="T88" s="32"/>
      <c r="U88" s="32"/>
      <c r="V88" s="32"/>
      <c r="W88" s="28"/>
      <c r="X88" s="68"/>
    </row>
    <row r="89" spans="3:24">
      <c r="C89" s="6"/>
      <c r="D89" s="27"/>
      <c r="E89" s="6"/>
      <c r="F89" s="6"/>
      <c r="G89" s="6"/>
      <c r="H89" s="55"/>
      <c r="I89" s="6"/>
      <c r="J89" s="6"/>
      <c r="K89" s="31"/>
      <c r="L89" s="70" t="s">
        <v>197</v>
      </c>
      <c r="M89" s="74" t="s">
        <v>129</v>
      </c>
      <c r="N89" s="151"/>
      <c r="O89" s="151"/>
      <c r="Q89" s="117">
        <f>SUM(P90:P93)</f>
        <v>126484.70999999999</v>
      </c>
      <c r="R89" s="118">
        <f>+R47-Q89</f>
        <v>-126484.70999999999</v>
      </c>
      <c r="S89" s="6"/>
      <c r="T89" s="32"/>
      <c r="U89" s="32"/>
      <c r="V89" s="32"/>
      <c r="W89" s="29"/>
      <c r="X89" s="68"/>
    </row>
    <row r="90" spans="3:24">
      <c r="C90" s="6"/>
      <c r="D90" s="27"/>
      <c r="E90" s="6"/>
      <c r="F90" s="6"/>
      <c r="G90" s="6"/>
      <c r="H90" s="55"/>
      <c r="I90" s="6"/>
      <c r="J90" s="6"/>
      <c r="K90" s="31"/>
      <c r="L90" s="68" t="s">
        <v>199</v>
      </c>
      <c r="M90" s="104" t="s">
        <v>132</v>
      </c>
      <c r="N90" s="145">
        <v>4322.51</v>
      </c>
      <c r="O90" s="145">
        <v>2336.6799999999998</v>
      </c>
      <c r="P90" s="71">
        <f>-O90+N90</f>
        <v>1985.8300000000004</v>
      </c>
      <c r="S90" s="6"/>
      <c r="T90" s="32"/>
      <c r="U90" s="32"/>
      <c r="V90" s="32"/>
      <c r="W90" s="29"/>
      <c r="X90" s="68"/>
    </row>
    <row r="91" spans="3:24">
      <c r="C91" s="6"/>
      <c r="D91" s="27"/>
      <c r="E91" s="6"/>
      <c r="F91" s="6"/>
      <c r="G91" s="6"/>
      <c r="H91" s="55"/>
      <c r="I91" s="6"/>
      <c r="J91" s="6"/>
      <c r="K91" s="31"/>
      <c r="L91" s="68" t="s">
        <v>201</v>
      </c>
      <c r="M91" s="104" t="s">
        <v>67</v>
      </c>
      <c r="N91" s="145">
        <v>124746.87</v>
      </c>
      <c r="O91" s="145">
        <v>247.99</v>
      </c>
      <c r="P91" s="107">
        <f>-O91+N91</f>
        <v>124498.87999999999</v>
      </c>
      <c r="S91" s="6"/>
      <c r="T91" s="32"/>
      <c r="U91" s="32"/>
      <c r="V91" s="32"/>
      <c r="W91" s="28"/>
      <c r="X91" s="68"/>
    </row>
    <row r="92" spans="3:24">
      <c r="C92" s="6"/>
      <c r="D92" s="27"/>
      <c r="E92" s="6"/>
      <c r="F92" s="6"/>
      <c r="G92" s="6"/>
      <c r="H92" s="55"/>
      <c r="I92" s="6"/>
      <c r="J92" s="6"/>
      <c r="K92" s="31"/>
      <c r="L92" s="68" t="s">
        <v>203</v>
      </c>
      <c r="M92" s="104" t="s">
        <v>135</v>
      </c>
      <c r="N92" s="145"/>
      <c r="O92" s="145"/>
      <c r="P92" s="76">
        <f>-O92+N92</f>
        <v>0</v>
      </c>
      <c r="S92" s="6"/>
      <c r="T92" s="32"/>
      <c r="U92" s="32"/>
      <c r="V92" s="32"/>
      <c r="W92" s="28"/>
      <c r="X92" s="68"/>
    </row>
    <row r="93" spans="3:24">
      <c r="C93" s="6"/>
      <c r="D93" s="27"/>
      <c r="E93" s="6"/>
      <c r="F93" s="6"/>
      <c r="G93" s="6"/>
      <c r="H93" s="55"/>
      <c r="I93" s="6"/>
      <c r="J93" s="6"/>
      <c r="K93" s="31"/>
      <c r="L93" s="68" t="s">
        <v>136</v>
      </c>
      <c r="M93" s="104" t="s">
        <v>137</v>
      </c>
      <c r="N93" s="53"/>
      <c r="O93" s="53"/>
      <c r="P93" s="71">
        <f>-O93</f>
        <v>0</v>
      </c>
      <c r="S93" s="6"/>
      <c r="T93" s="32"/>
      <c r="U93" s="32"/>
      <c r="V93" s="32"/>
      <c r="W93" s="28"/>
      <c r="X93" s="68"/>
    </row>
    <row r="94" spans="3:24">
      <c r="C94" s="6"/>
      <c r="D94" s="27"/>
      <c r="E94" s="6"/>
      <c r="F94" s="6"/>
      <c r="G94" s="6"/>
      <c r="H94" s="55"/>
      <c r="I94" s="6"/>
      <c r="J94" s="6"/>
      <c r="K94" s="31"/>
      <c r="L94" s="70" t="s">
        <v>206</v>
      </c>
      <c r="M94" s="74" t="s">
        <v>139</v>
      </c>
      <c r="N94" s="135"/>
      <c r="O94" s="135"/>
      <c r="Q94" s="117">
        <f>SUM(P95:P97)</f>
        <v>88971.87000000001</v>
      </c>
      <c r="R94" s="72">
        <f>+R50-Q94</f>
        <v>-88971.87000000001</v>
      </c>
      <c r="S94" s="6"/>
      <c r="T94" s="32"/>
      <c r="U94" s="32"/>
      <c r="V94" s="32"/>
      <c r="W94" s="28"/>
      <c r="X94" s="68"/>
    </row>
    <row r="95" spans="3:24">
      <c r="C95" s="6"/>
      <c r="D95" s="27"/>
      <c r="E95" s="6"/>
      <c r="F95" s="6"/>
      <c r="G95" s="6"/>
      <c r="H95" s="55"/>
      <c r="I95" s="6"/>
      <c r="J95" s="6"/>
      <c r="K95" s="31"/>
      <c r="L95" s="68" t="s">
        <v>207</v>
      </c>
      <c r="M95" s="104" t="s">
        <v>33</v>
      </c>
      <c r="N95" s="145">
        <v>31026.98</v>
      </c>
      <c r="O95" s="145">
        <v>19967.07</v>
      </c>
      <c r="P95" s="71">
        <f>-O95+N95</f>
        <v>11059.91</v>
      </c>
      <c r="S95" s="6"/>
      <c r="T95" s="32"/>
      <c r="U95" s="32"/>
      <c r="V95" s="32"/>
      <c r="W95" s="28"/>
      <c r="X95" s="68"/>
    </row>
    <row r="96" spans="3:24">
      <c r="C96" s="6"/>
      <c r="D96" s="27"/>
      <c r="E96" s="6"/>
      <c r="F96" s="6"/>
      <c r="G96" s="6"/>
      <c r="H96" s="55"/>
      <c r="I96" s="6"/>
      <c r="J96" s="6"/>
      <c r="K96" s="31"/>
      <c r="L96" s="68" t="s">
        <v>209</v>
      </c>
      <c r="M96" s="104" t="s">
        <v>72</v>
      </c>
      <c r="N96" s="145">
        <v>72696.44</v>
      </c>
      <c r="O96" s="145"/>
      <c r="P96" s="107">
        <f>-O96+N96</f>
        <v>72696.44</v>
      </c>
      <c r="S96" s="6"/>
      <c r="T96" s="32"/>
      <c r="U96" s="32"/>
      <c r="V96" s="32"/>
      <c r="W96" s="28"/>
      <c r="X96" s="68"/>
    </row>
    <row r="97" spans="3:23">
      <c r="C97" s="6"/>
      <c r="D97" s="27"/>
      <c r="E97" s="6"/>
      <c r="F97" s="6"/>
      <c r="G97" s="6"/>
      <c r="H97" s="55"/>
      <c r="I97" s="6"/>
      <c r="J97" s="6"/>
      <c r="K97" s="31"/>
      <c r="L97" s="68" t="s">
        <v>211</v>
      </c>
      <c r="M97" s="104" t="s">
        <v>46</v>
      </c>
      <c r="N97" s="145">
        <v>5215.5200000000004</v>
      </c>
      <c r="O97" s="145"/>
      <c r="P97" s="76">
        <f>-O97+N97</f>
        <v>5215.5200000000004</v>
      </c>
      <c r="S97" s="6"/>
      <c r="T97" s="32"/>
      <c r="U97" s="32"/>
      <c r="V97" s="32"/>
      <c r="W97" s="32"/>
    </row>
    <row r="98" spans="3:23">
      <c r="C98" s="6"/>
      <c r="D98" s="27"/>
      <c r="E98" s="6"/>
      <c r="F98" s="6"/>
      <c r="G98" s="6"/>
      <c r="H98" s="55"/>
      <c r="I98" s="6"/>
      <c r="J98" s="6"/>
      <c r="K98" s="31"/>
      <c r="L98" s="68"/>
      <c r="M98" s="104"/>
      <c r="N98" s="146"/>
      <c r="O98" s="146"/>
      <c r="P98" s="76"/>
      <c r="S98" s="6"/>
      <c r="T98" s="32"/>
      <c r="U98" s="32"/>
      <c r="V98" s="32"/>
      <c r="W98" s="32"/>
    </row>
    <row r="99" spans="3:23">
      <c r="C99" s="6"/>
      <c r="D99" s="27"/>
      <c r="E99" s="6"/>
      <c r="F99" s="6"/>
      <c r="G99" s="6"/>
      <c r="H99" s="55"/>
      <c r="I99" s="6"/>
      <c r="J99" s="6"/>
      <c r="K99" s="31"/>
      <c r="L99" s="70" t="s">
        <v>213</v>
      </c>
      <c r="M99" s="74" t="s">
        <v>147</v>
      </c>
      <c r="N99" s="151"/>
      <c r="O99" s="151"/>
      <c r="Q99" s="117">
        <f>SUM(P100)</f>
        <v>10151.419999999998</v>
      </c>
      <c r="S99" s="6"/>
      <c r="T99" s="32"/>
      <c r="U99" s="32"/>
      <c r="V99" s="32"/>
      <c r="W99" s="32"/>
    </row>
    <row r="100" spans="3:23">
      <c r="C100" s="6"/>
      <c r="D100" s="27"/>
      <c r="E100" s="6"/>
      <c r="F100" s="6"/>
      <c r="G100" s="6"/>
      <c r="H100" s="55"/>
      <c r="I100" s="6"/>
      <c r="J100" s="6"/>
      <c r="K100" s="31"/>
      <c r="L100" s="68" t="s">
        <v>215</v>
      </c>
      <c r="M100" s="104" t="s">
        <v>38</v>
      </c>
      <c r="N100" s="145">
        <v>26872.82</v>
      </c>
      <c r="O100" s="145">
        <v>16721.400000000001</v>
      </c>
      <c r="P100" s="71">
        <f>-O100+N100</f>
        <v>10151.419999999998</v>
      </c>
      <c r="S100" s="6"/>
      <c r="T100" s="32"/>
      <c r="U100" s="32"/>
      <c r="V100" s="32"/>
      <c r="W100" s="32"/>
    </row>
    <row r="101" spans="3:23">
      <c r="C101" s="6"/>
      <c r="D101" s="27"/>
      <c r="E101" s="6"/>
      <c r="F101" s="6"/>
      <c r="G101" s="6"/>
      <c r="H101" s="55"/>
      <c r="I101" s="6"/>
      <c r="J101" s="6"/>
      <c r="K101" s="31"/>
      <c r="L101" s="68" t="s">
        <v>216</v>
      </c>
      <c r="M101" s="104" t="s">
        <v>75</v>
      </c>
      <c r="N101" s="146">
        <v>15857.79</v>
      </c>
      <c r="O101" s="146"/>
      <c r="P101" s="107">
        <f>-O101+N101</f>
        <v>15857.79</v>
      </c>
      <c r="S101" s="6"/>
      <c r="T101" s="32"/>
      <c r="U101" s="32"/>
      <c r="V101" s="32"/>
      <c r="W101" s="32"/>
    </row>
    <row r="102" spans="3:23">
      <c r="C102" s="6"/>
      <c r="D102" s="27"/>
      <c r="E102" s="6"/>
      <c r="F102" s="6"/>
      <c r="G102" s="6"/>
      <c r="H102" s="55"/>
      <c r="I102" s="6"/>
      <c r="J102" s="6"/>
      <c r="K102" s="31"/>
      <c r="L102" s="68"/>
      <c r="M102" s="104"/>
      <c r="N102" s="146"/>
      <c r="O102" s="146"/>
      <c r="P102" s="107"/>
      <c r="S102" s="6"/>
      <c r="T102" s="32"/>
      <c r="U102" s="6"/>
      <c r="V102" s="6"/>
      <c r="W102" s="6"/>
    </row>
    <row r="103" spans="3:23">
      <c r="C103" s="6"/>
      <c r="D103" s="27"/>
      <c r="E103" s="6"/>
      <c r="F103" s="6"/>
      <c r="G103" s="6"/>
      <c r="H103" s="55"/>
      <c r="I103" s="6"/>
      <c r="J103" s="6"/>
      <c r="K103" s="31"/>
      <c r="L103" s="70" t="s">
        <v>217</v>
      </c>
      <c r="M103" s="74" t="s">
        <v>152</v>
      </c>
      <c r="N103" s="151"/>
      <c r="O103" s="151"/>
      <c r="P103" s="139"/>
      <c r="Q103" s="117">
        <f>SUM(P104:P106)</f>
        <v>0</v>
      </c>
      <c r="S103" s="6"/>
      <c r="T103" s="32"/>
      <c r="U103" s="32"/>
      <c r="V103" s="32"/>
      <c r="W103" s="32"/>
    </row>
    <row r="104" spans="3:23">
      <c r="C104" s="6"/>
      <c r="D104" s="27"/>
      <c r="E104" s="6"/>
      <c r="F104" s="6"/>
      <c r="G104" s="6"/>
      <c r="H104" s="55"/>
      <c r="I104" s="6"/>
      <c r="J104" s="6"/>
      <c r="K104" s="31"/>
      <c r="L104" s="68" t="s">
        <v>218</v>
      </c>
      <c r="M104" s="104" t="s">
        <v>219</v>
      </c>
      <c r="N104" s="147"/>
      <c r="O104" s="147"/>
      <c r="P104" s="71">
        <f>-O104+N104</f>
        <v>0</v>
      </c>
      <c r="S104" s="6"/>
      <c r="T104" s="32"/>
      <c r="U104" s="6"/>
      <c r="V104" s="6"/>
      <c r="W104" s="6"/>
    </row>
    <row r="105" spans="3:23">
      <c r="C105" s="6"/>
      <c r="D105" s="27"/>
      <c r="E105" s="6"/>
      <c r="F105" s="6"/>
      <c r="G105" s="6"/>
      <c r="H105" s="55"/>
      <c r="I105" s="6"/>
      <c r="J105" s="6"/>
      <c r="K105" s="31"/>
      <c r="L105" s="6" t="s">
        <v>220</v>
      </c>
      <c r="M105" s="6" t="s">
        <v>221</v>
      </c>
      <c r="N105" s="147"/>
      <c r="O105" s="146"/>
      <c r="P105" s="126">
        <f>-O105+N105</f>
        <v>0</v>
      </c>
      <c r="S105" s="6"/>
      <c r="T105" s="32"/>
      <c r="U105" s="6"/>
      <c r="V105" s="6"/>
      <c r="W105" s="6"/>
    </row>
    <row r="106" spans="3:23">
      <c r="C106" s="6"/>
      <c r="D106" s="27"/>
      <c r="E106" s="6"/>
      <c r="F106" s="6"/>
      <c r="G106" s="6"/>
      <c r="H106" s="55"/>
      <c r="I106" s="6"/>
      <c r="J106" s="6"/>
      <c r="K106" s="31"/>
      <c r="L106" s="6" t="s">
        <v>222</v>
      </c>
      <c r="M106" s="6" t="s">
        <v>223</v>
      </c>
      <c r="N106" s="147"/>
      <c r="O106" s="146"/>
      <c r="P106" s="127">
        <f>-O106+N106</f>
        <v>0</v>
      </c>
      <c r="S106" s="6"/>
      <c r="T106" s="32"/>
      <c r="U106" s="6"/>
      <c r="V106" s="6"/>
      <c r="W106" s="6"/>
    </row>
    <row r="107" spans="3:23">
      <c r="C107" s="6"/>
      <c r="D107" s="27"/>
      <c r="E107" s="6"/>
      <c r="F107" s="6"/>
      <c r="G107" s="6"/>
      <c r="H107" s="55"/>
      <c r="I107" s="6"/>
      <c r="J107" s="6"/>
      <c r="K107" s="31"/>
      <c r="L107" s="68"/>
      <c r="M107" s="104"/>
      <c r="N107" s="146"/>
      <c r="O107" s="146"/>
      <c r="P107" s="139"/>
      <c r="S107" s="6"/>
      <c r="T107" s="32"/>
      <c r="U107" s="6"/>
      <c r="V107" s="6"/>
      <c r="W107" s="6"/>
    </row>
    <row r="108" spans="3:23">
      <c r="C108" s="6"/>
      <c r="D108" s="27"/>
      <c r="E108" s="6"/>
      <c r="F108" s="6"/>
      <c r="G108" s="6"/>
      <c r="H108" s="55"/>
      <c r="I108" s="6"/>
      <c r="J108" s="6"/>
      <c r="K108" s="31"/>
      <c r="L108" s="68"/>
      <c r="M108" s="104"/>
      <c r="N108" s="146"/>
      <c r="O108" s="146"/>
      <c r="P108" s="139"/>
      <c r="S108" s="6"/>
      <c r="T108" s="32"/>
      <c r="U108" s="6"/>
      <c r="V108" s="6"/>
      <c r="W108" s="6"/>
    </row>
    <row r="109" spans="3:23">
      <c r="C109" s="6"/>
      <c r="D109" s="27"/>
      <c r="E109" s="6"/>
      <c r="F109" s="6"/>
      <c r="G109" s="6"/>
      <c r="H109" s="55"/>
      <c r="I109" s="6"/>
      <c r="J109" s="6"/>
      <c r="K109" s="31"/>
      <c r="L109" s="70" t="s">
        <v>226</v>
      </c>
      <c r="M109" s="74" t="s">
        <v>227</v>
      </c>
      <c r="N109" s="151"/>
      <c r="O109" s="151"/>
      <c r="Q109" s="117">
        <f>SUM(P110)</f>
        <v>28268.58</v>
      </c>
      <c r="S109" s="6"/>
      <c r="T109" s="32"/>
      <c r="U109" s="6"/>
      <c r="V109" s="6"/>
      <c r="W109" s="6"/>
    </row>
    <row r="110" spans="3:23">
      <c r="C110" s="6"/>
      <c r="D110" s="27"/>
      <c r="E110" s="6"/>
      <c r="F110" s="6"/>
      <c r="G110" s="6"/>
      <c r="H110" s="55"/>
      <c r="I110" s="6"/>
      <c r="J110" s="6"/>
      <c r="K110" s="31"/>
      <c r="L110" s="68" t="s">
        <v>229</v>
      </c>
      <c r="M110" s="104" t="s">
        <v>230</v>
      </c>
      <c r="N110" s="145">
        <v>70680.66</v>
      </c>
      <c r="O110" s="147">
        <v>42412.08</v>
      </c>
      <c r="P110" s="71">
        <f>-O110+N110</f>
        <v>28268.58</v>
      </c>
      <c r="S110" s="6"/>
      <c r="T110" s="32"/>
      <c r="U110" s="6"/>
      <c r="V110" s="6"/>
      <c r="W110" s="6"/>
    </row>
    <row r="111" spans="3:23">
      <c r="C111" s="6"/>
      <c r="D111" s="27"/>
      <c r="E111" s="6"/>
      <c r="F111" s="6"/>
      <c r="G111" s="6"/>
      <c r="H111" s="55"/>
      <c r="I111" s="6"/>
      <c r="J111" s="6"/>
      <c r="K111" s="31"/>
      <c r="L111" s="68"/>
      <c r="M111" s="104"/>
      <c r="N111" s="146"/>
      <c r="O111" s="146"/>
      <c r="P111" s="77"/>
      <c r="Q111" s="124"/>
      <c r="S111" s="6"/>
      <c r="T111" s="32"/>
      <c r="U111" s="6"/>
      <c r="V111" s="6"/>
      <c r="W111" s="6"/>
    </row>
    <row r="112" spans="3:23">
      <c r="C112" s="6"/>
      <c r="D112" s="27"/>
      <c r="E112" s="6"/>
      <c r="F112" s="6"/>
      <c r="G112" s="6"/>
      <c r="H112" s="55"/>
      <c r="I112" s="6"/>
      <c r="J112" s="6"/>
      <c r="K112" s="31"/>
      <c r="L112" s="70" t="s">
        <v>127</v>
      </c>
      <c r="M112" s="6" t="s">
        <v>232</v>
      </c>
      <c r="N112" s="145">
        <v>984075.73</v>
      </c>
      <c r="O112" s="145">
        <v>994697.51</v>
      </c>
      <c r="P112" s="128">
        <f>+N112+N113-O112-O113</f>
        <v>-12097.300000000032</v>
      </c>
      <c r="Q112" s="124"/>
      <c r="S112" s="6"/>
      <c r="T112" s="32"/>
      <c r="U112" s="6"/>
      <c r="V112" s="6"/>
      <c r="W112" s="6"/>
    </row>
    <row r="113" spans="2:20">
      <c r="B113" s="6"/>
      <c r="C113" s="6"/>
      <c r="D113" s="27"/>
      <c r="E113" s="6"/>
      <c r="F113" s="6"/>
      <c r="G113" s="6"/>
      <c r="H113" s="55"/>
      <c r="I113" s="6"/>
      <c r="J113" s="6"/>
      <c r="K113" s="31"/>
      <c r="L113" s="70" t="s">
        <v>130</v>
      </c>
      <c r="M113" s="6" t="s">
        <v>234</v>
      </c>
      <c r="N113" s="145">
        <v>79503</v>
      </c>
      <c r="O113" s="145">
        <v>80978.52</v>
      </c>
      <c r="P113" s="128"/>
      <c r="Q113" s="124"/>
      <c r="S113" s="6"/>
      <c r="T113" s="32"/>
    </row>
    <row r="114" spans="2:20">
      <c r="B114" s="6"/>
      <c r="C114" s="6"/>
      <c r="D114" s="6"/>
      <c r="E114" s="6"/>
      <c r="F114" s="6"/>
      <c r="G114" s="6"/>
      <c r="H114" s="55"/>
      <c r="I114" s="6"/>
      <c r="J114" s="6"/>
      <c r="K114" s="31"/>
      <c r="L114" s="68"/>
      <c r="M114" s="104"/>
      <c r="N114" s="53"/>
      <c r="O114" s="53"/>
      <c r="P114" s="77"/>
      <c r="Q114" s="131"/>
      <c r="S114" s="6"/>
      <c r="T114" s="32"/>
    </row>
    <row r="115" spans="2:20">
      <c r="B115" s="6"/>
      <c r="C115" s="6"/>
      <c r="D115" s="6"/>
      <c r="E115" s="6"/>
      <c r="F115" s="6"/>
      <c r="G115" s="6"/>
      <c r="H115" s="55"/>
      <c r="I115" s="6"/>
      <c r="J115" s="6"/>
      <c r="K115" s="31"/>
      <c r="L115" s="68"/>
      <c r="M115" s="6" t="s">
        <v>165</v>
      </c>
      <c r="N115" s="140">
        <f>SUM(N77:N113)</f>
        <v>2304952.56</v>
      </c>
      <c r="O115" s="140">
        <f>SUM(O77:O113)</f>
        <v>1369379.1400000001</v>
      </c>
      <c r="P115" s="130">
        <f>+O115-N115+P112</f>
        <v>-947670.72</v>
      </c>
      <c r="Q115" s="77"/>
      <c r="S115" s="6"/>
      <c r="T115" s="32"/>
    </row>
    <row r="116" spans="2:20">
      <c r="B116" s="6"/>
      <c r="C116" s="6"/>
      <c r="D116" s="6"/>
      <c r="E116" s="6"/>
      <c r="F116" s="6"/>
      <c r="G116" s="6"/>
      <c r="H116" s="55"/>
      <c r="I116" s="6"/>
      <c r="J116" s="6"/>
      <c r="K116" s="31"/>
      <c r="L116" s="68"/>
      <c r="M116" s="6"/>
      <c r="N116" s="6"/>
      <c r="O116" s="6"/>
      <c r="P116" s="72">
        <f>+P115+G29</f>
        <v>0</v>
      </c>
      <c r="Q116" s="131"/>
      <c r="S116" s="6"/>
      <c r="T116" s="32"/>
    </row>
    <row r="117" spans="2:20">
      <c r="B117" s="6"/>
      <c r="C117" s="6"/>
      <c r="D117" s="6"/>
      <c r="E117" s="6"/>
      <c r="F117" s="6"/>
      <c r="G117" s="6"/>
      <c r="H117" s="6"/>
      <c r="I117" s="6"/>
      <c r="J117" s="6"/>
      <c r="K117" s="31"/>
      <c r="L117" s="68"/>
      <c r="M117" s="6"/>
      <c r="N117" s="73"/>
      <c r="O117" s="6"/>
      <c r="R117" s="6"/>
      <c r="S117" s="6"/>
      <c r="T117" s="32"/>
    </row>
    <row r="118" spans="2:20">
      <c r="B118" s="6"/>
      <c r="C118" s="6"/>
      <c r="D118" s="6"/>
      <c r="E118" s="6"/>
      <c r="F118" s="6"/>
      <c r="G118" s="6"/>
      <c r="H118" s="6"/>
      <c r="I118" s="6"/>
      <c r="J118" s="6"/>
      <c r="K118" s="31"/>
      <c r="L118" s="6"/>
      <c r="M118" s="6"/>
      <c r="N118" s="73"/>
      <c r="O118" s="73"/>
      <c r="R118" s="6"/>
      <c r="S118" s="6"/>
      <c r="T118" s="32"/>
    </row>
    <row r="119" spans="2:20">
      <c r="B119" s="6"/>
      <c r="C119" s="6"/>
      <c r="D119" s="6"/>
      <c r="E119" s="6"/>
      <c r="F119" s="6"/>
      <c r="G119" s="6"/>
      <c r="H119" s="6"/>
      <c r="I119" s="6"/>
      <c r="J119" s="6"/>
      <c r="K119" s="31"/>
      <c r="L119" s="6"/>
      <c r="M119" s="6"/>
      <c r="N119" s="32"/>
      <c r="O119" s="32"/>
      <c r="R119" s="6"/>
      <c r="S119" s="6"/>
      <c r="T119" s="32"/>
    </row>
    <row r="120" spans="2:20">
      <c r="B120" s="6"/>
      <c r="C120" s="6"/>
      <c r="D120" s="6"/>
      <c r="E120" s="6"/>
      <c r="F120" s="6"/>
      <c r="G120" s="6"/>
      <c r="H120" s="6"/>
      <c r="I120" s="6"/>
      <c r="J120" s="6"/>
      <c r="K120" s="31"/>
      <c r="L120" s="6"/>
      <c r="M120" s="6"/>
      <c r="N120" s="53"/>
      <c r="O120" s="53"/>
      <c r="R120" s="6"/>
      <c r="S120" s="6"/>
      <c r="T120" s="32"/>
    </row>
    <row r="121" spans="2:20">
      <c r="B121" s="6"/>
      <c r="C121" s="6"/>
      <c r="D121" s="6"/>
      <c r="E121" s="6"/>
      <c r="F121" s="6"/>
      <c r="G121" s="6"/>
      <c r="H121" s="6"/>
      <c r="I121" s="6"/>
      <c r="J121" s="6"/>
      <c r="K121" s="31"/>
      <c r="L121" s="6"/>
      <c r="M121" s="6"/>
      <c r="N121" s="6"/>
      <c r="O121" s="73"/>
      <c r="P121" s="72"/>
      <c r="R121" s="6"/>
      <c r="S121" s="6"/>
      <c r="T121" s="32"/>
    </row>
    <row r="122" spans="2:20">
      <c r="B122" s="6"/>
      <c r="C122" s="6"/>
      <c r="D122" s="6"/>
      <c r="E122" s="6"/>
      <c r="F122" s="6"/>
      <c r="G122" s="6"/>
      <c r="H122" s="6"/>
      <c r="I122" s="6"/>
      <c r="J122" s="6"/>
      <c r="K122" s="31"/>
      <c r="L122" s="6"/>
      <c r="M122" s="6"/>
      <c r="N122" s="6"/>
      <c r="O122" s="6"/>
      <c r="R122" s="6"/>
      <c r="S122" s="6"/>
      <c r="T122" s="32"/>
    </row>
    <row r="123" spans="2:20">
      <c r="B123" s="6"/>
      <c r="C123" s="6"/>
      <c r="D123" s="6"/>
      <c r="E123" s="6"/>
      <c r="F123" s="6"/>
      <c r="G123" s="6"/>
      <c r="H123" s="6"/>
      <c r="I123" s="6"/>
      <c r="J123" s="6"/>
      <c r="K123" s="31"/>
      <c r="L123" s="6"/>
      <c r="M123" s="6"/>
      <c r="N123" s="32"/>
      <c r="O123" s="32"/>
      <c r="R123" s="6"/>
      <c r="S123" s="6"/>
      <c r="T123" s="32"/>
    </row>
    <row r="124" spans="2:20">
      <c r="B124" s="6"/>
      <c r="C124" s="6"/>
      <c r="D124" s="6"/>
      <c r="E124" s="6"/>
      <c r="F124" s="6"/>
      <c r="G124" s="6"/>
      <c r="H124" s="6"/>
      <c r="I124" s="6"/>
      <c r="J124" s="6"/>
      <c r="K124" s="31"/>
      <c r="L124" s="6"/>
      <c r="M124" s="6"/>
      <c r="N124" s="32"/>
      <c r="O124" s="32"/>
      <c r="R124" s="6"/>
      <c r="S124" s="6"/>
      <c r="T124" s="32"/>
    </row>
    <row r="125" spans="2:20">
      <c r="B125" s="6"/>
      <c r="C125" s="6"/>
      <c r="D125" s="6"/>
      <c r="E125" s="6"/>
      <c r="F125" s="6"/>
      <c r="G125" s="6"/>
      <c r="H125" s="6"/>
      <c r="I125" s="6"/>
      <c r="J125" s="6"/>
      <c r="K125" s="31"/>
      <c r="L125" s="6"/>
      <c r="M125" s="6"/>
      <c r="N125" s="6"/>
      <c r="O125" s="6"/>
      <c r="P125" s="6"/>
      <c r="Q125" s="6"/>
      <c r="R125" s="6"/>
      <c r="S125" s="6"/>
      <c r="T125" s="32"/>
    </row>
    <row r="126" spans="2:20">
      <c r="B126" s="6"/>
      <c r="C126" s="6"/>
      <c r="D126" s="6"/>
      <c r="E126" s="6"/>
      <c r="F126" s="6"/>
      <c r="G126" s="6"/>
      <c r="H126" s="6"/>
      <c r="I126" s="6"/>
      <c r="J126" s="6"/>
      <c r="K126" s="31"/>
      <c r="L126" s="6"/>
      <c r="M126" s="6"/>
      <c r="N126" s="32"/>
      <c r="O126" s="6"/>
      <c r="P126" s="6"/>
      <c r="Q126" s="6"/>
      <c r="R126" s="6"/>
      <c r="S126" s="6"/>
      <c r="T126" s="32"/>
    </row>
    <row r="127" spans="2:20">
      <c r="B127" s="6"/>
      <c r="C127" s="6"/>
      <c r="D127" s="6"/>
      <c r="E127" s="6"/>
      <c r="F127" s="6"/>
      <c r="G127" s="6"/>
      <c r="H127" s="6"/>
      <c r="I127" s="6"/>
      <c r="J127" s="6"/>
      <c r="K127" s="31"/>
      <c r="L127" s="6"/>
      <c r="M127" s="6"/>
      <c r="N127" s="6"/>
      <c r="O127" s="6"/>
      <c r="P127" s="6"/>
      <c r="Q127" s="6"/>
      <c r="R127" s="6"/>
      <c r="S127" s="6"/>
      <c r="T127" s="32"/>
    </row>
    <row r="128" spans="2:20">
      <c r="B128" s="6"/>
      <c r="C128" s="6"/>
      <c r="D128" s="6"/>
      <c r="E128" s="6"/>
      <c r="F128" s="6"/>
      <c r="G128" s="6"/>
      <c r="H128" s="6"/>
      <c r="I128" s="6"/>
      <c r="J128" s="6"/>
      <c r="K128" s="31"/>
      <c r="L128" s="6"/>
      <c r="M128" s="6"/>
      <c r="N128" s="6"/>
      <c r="O128" s="6"/>
      <c r="P128" s="6"/>
      <c r="Q128" s="6"/>
      <c r="R128" s="6"/>
      <c r="S128" s="6"/>
      <c r="T128" s="32"/>
    </row>
    <row r="129" spans="12:20">
      <c r="L129" s="6"/>
      <c r="M129" s="6"/>
      <c r="N129" s="6"/>
      <c r="O129" s="6"/>
      <c r="P129" s="6"/>
      <c r="Q129" s="6"/>
      <c r="R129" s="6"/>
      <c r="S129" s="6"/>
      <c r="T129" s="32"/>
    </row>
    <row r="130" spans="12:20">
      <c r="T130" s="32"/>
    </row>
    <row r="131" spans="12:20">
      <c r="T131" s="32"/>
    </row>
    <row r="132" spans="12:20">
      <c r="T132" s="32"/>
    </row>
    <row r="133" spans="12:20">
      <c r="T133" s="32"/>
    </row>
    <row r="134" spans="12:20">
      <c r="T134" s="32"/>
    </row>
    <row r="135" spans="12:20">
      <c r="T135" s="32"/>
    </row>
    <row r="136" spans="12:20">
      <c r="T136" s="32"/>
    </row>
    <row r="137" spans="12:20">
      <c r="T137" s="32"/>
    </row>
    <row r="138" spans="12:20">
      <c r="T138" s="32"/>
    </row>
    <row r="139" spans="12:20">
      <c r="T139" s="32"/>
    </row>
    <row r="140" spans="12:20">
      <c r="T140" s="32"/>
    </row>
    <row r="141" spans="12:20">
      <c r="T141" s="32"/>
    </row>
    <row r="142" spans="12:20">
      <c r="T142" s="32"/>
    </row>
    <row r="143" spans="12:20">
      <c r="T143" s="32"/>
    </row>
    <row r="144" spans="12:20">
      <c r="T144" s="32"/>
    </row>
    <row r="145" spans="20:20">
      <c r="T145" s="32"/>
    </row>
    <row r="146" spans="20:20">
      <c r="T146" s="32"/>
    </row>
    <row r="147" spans="20:20">
      <c r="T147" s="32"/>
    </row>
    <row r="148" spans="20:20">
      <c r="T148" s="32"/>
    </row>
    <row r="149" spans="20:20">
      <c r="T149" s="32"/>
    </row>
    <row r="150" spans="20:20">
      <c r="T150" s="32"/>
    </row>
    <row r="151" spans="20:20">
      <c r="T151" s="32"/>
    </row>
    <row r="152" spans="20:20">
      <c r="T152" s="32"/>
    </row>
    <row r="153" spans="20:20">
      <c r="T153" s="32"/>
    </row>
    <row r="154" spans="20:20">
      <c r="T154" s="32"/>
    </row>
    <row r="155" spans="20:20">
      <c r="T155" s="32"/>
    </row>
    <row r="156" spans="20:20">
      <c r="T156" s="32"/>
    </row>
    <row r="157" spans="20:20">
      <c r="T157" s="32"/>
    </row>
    <row r="158" spans="20:20">
      <c r="T158" s="32"/>
    </row>
    <row r="159" spans="20:20">
      <c r="T159" s="32"/>
    </row>
    <row r="160" spans="20:20">
      <c r="T160" s="32"/>
    </row>
    <row r="161" spans="20:20">
      <c r="T161" s="32"/>
    </row>
    <row r="162" spans="20:20">
      <c r="T162" s="32"/>
    </row>
    <row r="163" spans="20:20">
      <c r="T163" s="32"/>
    </row>
    <row r="164" spans="20:20">
      <c r="T164" s="32"/>
    </row>
    <row r="165" spans="20:20">
      <c r="T165" s="32"/>
    </row>
    <row r="166" spans="20:20">
      <c r="T166" s="32"/>
    </row>
    <row r="167" spans="20:20">
      <c r="T167" s="32"/>
    </row>
    <row r="168" spans="20:20">
      <c r="T168" s="32"/>
    </row>
    <row r="169" spans="20:20">
      <c r="T169" s="32"/>
    </row>
    <row r="170" spans="20:20">
      <c r="T170" s="32"/>
    </row>
    <row r="171" spans="20:20">
      <c r="T171" s="32"/>
    </row>
    <row r="172" spans="20:20">
      <c r="T172" s="32"/>
    </row>
    <row r="173" spans="20:20">
      <c r="T173" s="32"/>
    </row>
    <row r="174" spans="20:20">
      <c r="T174" s="32"/>
    </row>
    <row r="175" spans="20:20">
      <c r="T175" s="32"/>
    </row>
    <row r="176" spans="20:20">
      <c r="T176" s="32"/>
    </row>
    <row r="177" spans="20:20">
      <c r="T177" s="32"/>
    </row>
    <row r="178" spans="20:20">
      <c r="T178" s="32"/>
    </row>
    <row r="179" spans="20:20">
      <c r="T179" s="32"/>
    </row>
    <row r="180" spans="20:20">
      <c r="T180" s="32"/>
    </row>
    <row r="181" spans="20:20">
      <c r="T181" s="32"/>
    </row>
    <row r="182" spans="20:20">
      <c r="T182" s="32"/>
    </row>
    <row r="183" spans="20:20">
      <c r="T183" s="32"/>
    </row>
    <row r="184" spans="20:20">
      <c r="T184" s="32"/>
    </row>
    <row r="185" spans="20:20">
      <c r="T185" s="32"/>
    </row>
    <row r="186" spans="20:20">
      <c r="T186" s="32"/>
    </row>
    <row r="187" spans="20:20">
      <c r="T187" s="32"/>
    </row>
    <row r="188" spans="20:20">
      <c r="T188" s="32"/>
    </row>
    <row r="189" spans="20:20">
      <c r="T189" s="32"/>
    </row>
    <row r="190" spans="20:20">
      <c r="T190" s="32"/>
    </row>
    <row r="191" spans="20:20">
      <c r="T191" s="32"/>
    </row>
    <row r="192" spans="20:20">
      <c r="T192" s="32"/>
    </row>
    <row r="193" spans="20:20">
      <c r="T193" s="32"/>
    </row>
    <row r="194" spans="20:20">
      <c r="T194" s="32"/>
    </row>
    <row r="195" spans="20:20">
      <c r="T195" s="32"/>
    </row>
    <row r="196" spans="20:20">
      <c r="T196" s="32"/>
    </row>
    <row r="197" spans="20:20">
      <c r="T197" s="32"/>
    </row>
    <row r="198" spans="20:20">
      <c r="T198" s="32"/>
    </row>
    <row r="199" spans="20:20">
      <c r="T199" s="32"/>
    </row>
    <row r="200" spans="20:20">
      <c r="T200" s="32"/>
    </row>
    <row r="201" spans="20:20">
      <c r="T201" s="32"/>
    </row>
    <row r="202" spans="20:20">
      <c r="T202" s="32"/>
    </row>
    <row r="203" spans="20:20">
      <c r="T203" s="32"/>
    </row>
    <row r="204" spans="20:20">
      <c r="T204" s="32"/>
    </row>
    <row r="205" spans="20:20">
      <c r="T205" s="32"/>
    </row>
    <row r="206" spans="20:20">
      <c r="T206" s="32"/>
    </row>
    <row r="207" spans="20:20">
      <c r="T207" s="32"/>
    </row>
    <row r="208" spans="20:20">
      <c r="T208" s="32"/>
    </row>
    <row r="209" spans="20:20">
      <c r="T209" s="32"/>
    </row>
    <row r="210" spans="20:20">
      <c r="T210" s="32"/>
    </row>
    <row r="211" spans="20:20">
      <c r="T211" s="32"/>
    </row>
    <row r="212" spans="20:20">
      <c r="T212" s="32"/>
    </row>
    <row r="213" spans="20:20">
      <c r="T213" s="32"/>
    </row>
    <row r="214" spans="20:20">
      <c r="T214" s="32"/>
    </row>
    <row r="215" spans="20:20">
      <c r="T215" s="32"/>
    </row>
    <row r="216" spans="20:20">
      <c r="T216" s="32"/>
    </row>
    <row r="217" spans="20:20">
      <c r="T217" s="32"/>
    </row>
    <row r="218" spans="20:20">
      <c r="T218" s="32"/>
    </row>
    <row r="219" spans="20:20">
      <c r="T219" s="32"/>
    </row>
    <row r="220" spans="20:20">
      <c r="T220" s="32"/>
    </row>
    <row r="221" spans="20:20">
      <c r="T221" s="32"/>
    </row>
    <row r="222" spans="20:20">
      <c r="T222" s="32"/>
    </row>
    <row r="223" spans="20:20">
      <c r="T223" s="32"/>
    </row>
    <row r="224" spans="20:20">
      <c r="T224" s="32"/>
    </row>
    <row r="225" spans="20:20">
      <c r="T225" s="32"/>
    </row>
    <row r="226" spans="20:20">
      <c r="T226" s="32"/>
    </row>
    <row r="227" spans="20:20">
      <c r="T227" s="32"/>
    </row>
    <row r="228" spans="20:20">
      <c r="T228" s="32"/>
    </row>
    <row r="229" spans="20:20">
      <c r="T229" s="32"/>
    </row>
    <row r="230" spans="20:20">
      <c r="T230" s="32"/>
    </row>
    <row r="231" spans="20:20">
      <c r="T231" s="32"/>
    </row>
    <row r="232" spans="20:20">
      <c r="T232" s="32"/>
    </row>
    <row r="233" spans="20:20">
      <c r="T233" s="32"/>
    </row>
    <row r="234" spans="20:20">
      <c r="T234" s="32"/>
    </row>
    <row r="235" spans="20:20">
      <c r="T235" s="32"/>
    </row>
    <row r="236" spans="20:20">
      <c r="T236" s="32"/>
    </row>
    <row r="237" spans="20:20">
      <c r="T237" s="32"/>
    </row>
    <row r="238" spans="20:20">
      <c r="T238" s="32"/>
    </row>
    <row r="239" spans="20:20">
      <c r="T239" s="32"/>
    </row>
    <row r="240" spans="20:20">
      <c r="T240" s="32"/>
    </row>
    <row r="241" spans="20:20">
      <c r="T241" s="32"/>
    </row>
    <row r="242" spans="20:20">
      <c r="T242" s="32"/>
    </row>
    <row r="243" spans="20:20">
      <c r="T243" s="32"/>
    </row>
    <row r="244" spans="20:20">
      <c r="T244" s="32"/>
    </row>
    <row r="245" spans="20:20">
      <c r="T245" s="32"/>
    </row>
    <row r="246" spans="20:20">
      <c r="T246" s="32"/>
    </row>
    <row r="247" spans="20:20">
      <c r="T247" s="32"/>
    </row>
    <row r="248" spans="20:20">
      <c r="T248" s="32"/>
    </row>
  </sheetData>
  <mergeCells count="8">
    <mergeCell ref="A24:A25"/>
    <mergeCell ref="E5:E8"/>
    <mergeCell ref="A12:A14"/>
    <mergeCell ref="E12:E14"/>
    <mergeCell ref="A17:A18"/>
    <mergeCell ref="E17:E18"/>
    <mergeCell ref="A21:A22"/>
    <mergeCell ref="E21:E22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Y248"/>
  <sheetViews>
    <sheetView topLeftCell="A25" workbookViewId="0">
      <selection activeCell="R10" sqref="R10"/>
    </sheetView>
  </sheetViews>
  <sheetFormatPr baseColWidth="10" defaultRowHeight="11.25"/>
  <cols>
    <col min="1" max="1" width="2.7109375" style="33" bestFit="1" customWidth="1"/>
    <col min="2" max="2" width="43.28515625" style="33" bestFit="1" customWidth="1"/>
    <col min="3" max="3" width="9.85546875" style="33" bestFit="1" customWidth="1"/>
    <col min="4" max="4" width="35.42578125" style="33" bestFit="1" customWidth="1"/>
    <col min="5" max="5" width="6.7109375" style="33" bestFit="1" customWidth="1"/>
    <col min="6" max="8" width="11.140625" style="33" bestFit="1" customWidth="1"/>
    <col min="9" max="9" width="6.7109375" style="33" customWidth="1"/>
    <col min="10" max="10" width="7.5703125" style="33" customWidth="1"/>
    <col min="11" max="11" width="5.5703125" style="132" customWidth="1"/>
    <col min="12" max="12" width="11.42578125" style="33"/>
    <col min="13" max="13" width="34.140625" style="33" customWidth="1"/>
    <col min="14" max="14" width="11.140625" style="33" bestFit="1" customWidth="1"/>
    <col min="15" max="15" width="11.5703125" style="33" bestFit="1" customWidth="1"/>
    <col min="16" max="17" width="11.140625" style="33" bestFit="1" customWidth="1"/>
    <col min="18" max="18" width="17.42578125" style="33" bestFit="1" customWidth="1"/>
    <col min="19" max="19" width="9.85546875" style="33" bestFit="1" customWidth="1"/>
    <col min="20" max="21" width="11.140625" style="33" bestFit="1" customWidth="1"/>
    <col min="22" max="16384" width="11.42578125" style="33"/>
  </cols>
  <sheetData>
    <row r="1" spans="1:25">
      <c r="A1" s="2"/>
      <c r="B1" s="21" t="s">
        <v>0</v>
      </c>
      <c r="C1" s="2"/>
      <c r="D1" s="2"/>
      <c r="E1" s="2"/>
      <c r="F1" s="2"/>
      <c r="G1" s="2" t="s">
        <v>241</v>
      </c>
      <c r="H1" s="2"/>
      <c r="I1" s="2"/>
      <c r="J1" s="2"/>
      <c r="K1" s="31"/>
      <c r="L1" s="6"/>
      <c r="M1" s="6"/>
      <c r="N1" s="6"/>
      <c r="O1" s="6"/>
      <c r="P1" s="6"/>
      <c r="Q1" s="6"/>
      <c r="R1" s="6"/>
      <c r="S1" s="6"/>
      <c r="T1" s="32"/>
      <c r="U1" s="6"/>
      <c r="V1" s="6"/>
      <c r="W1" s="6"/>
      <c r="X1" s="6"/>
      <c r="Y1" s="6"/>
    </row>
    <row r="2" spans="1:25">
      <c r="A2" s="2"/>
      <c r="B2" s="21" t="s">
        <v>1</v>
      </c>
      <c r="C2" s="2"/>
      <c r="D2" s="2"/>
      <c r="E2" s="2"/>
      <c r="F2" s="2"/>
      <c r="G2" s="2"/>
      <c r="H2" s="2"/>
      <c r="I2" s="2"/>
      <c r="J2" s="2"/>
      <c r="K2" s="31"/>
      <c r="L2" s="6"/>
      <c r="M2" s="34" t="s">
        <v>2</v>
      </c>
      <c r="N2" s="34"/>
      <c r="O2" s="34"/>
      <c r="P2" s="34"/>
      <c r="Q2" s="34"/>
      <c r="R2" s="34"/>
      <c r="S2" s="6"/>
      <c r="T2" s="32"/>
      <c r="U2" s="6"/>
      <c r="V2" s="6"/>
      <c r="W2" s="6"/>
      <c r="X2" s="6"/>
      <c r="Y2" s="6"/>
    </row>
    <row r="3" spans="1:25">
      <c r="A3" s="170"/>
      <c r="B3" s="150">
        <v>42675</v>
      </c>
      <c r="C3" s="2"/>
      <c r="D3" s="2"/>
      <c r="E3" s="3"/>
      <c r="F3" s="4" t="s">
        <v>3</v>
      </c>
      <c r="G3" s="4" t="s">
        <v>4</v>
      </c>
      <c r="H3" s="4" t="s">
        <v>5</v>
      </c>
      <c r="I3" s="36"/>
      <c r="J3" s="2"/>
      <c r="K3" s="5"/>
      <c r="L3" s="6"/>
      <c r="M3" s="34" t="s">
        <v>6</v>
      </c>
      <c r="N3" s="34"/>
      <c r="O3" s="34"/>
      <c r="P3" s="34"/>
      <c r="Q3" s="34"/>
      <c r="R3" s="34"/>
      <c r="S3" s="6"/>
      <c r="T3" s="32"/>
      <c r="U3" s="6"/>
      <c r="V3" s="6"/>
      <c r="W3" s="6"/>
      <c r="X3" s="6"/>
      <c r="Y3" s="6"/>
    </row>
    <row r="4" spans="1:25">
      <c r="A4" s="2"/>
      <c r="B4" s="2"/>
      <c r="C4" s="2"/>
      <c r="D4" s="2"/>
      <c r="E4" s="2"/>
      <c r="F4" s="2"/>
      <c r="G4" s="2"/>
      <c r="H4" s="37"/>
      <c r="I4" s="2"/>
      <c r="J4" s="2"/>
      <c r="K4" s="31"/>
      <c r="L4" s="6"/>
      <c r="M4" s="38">
        <v>42675</v>
      </c>
      <c r="N4" s="34"/>
      <c r="O4" s="34"/>
      <c r="P4" s="34"/>
      <c r="Q4" s="34"/>
      <c r="R4" s="34"/>
      <c r="S4" s="6"/>
      <c r="T4" s="32"/>
      <c r="U4" s="6"/>
      <c r="V4" s="6"/>
      <c r="W4" s="6"/>
      <c r="X4" s="6"/>
      <c r="Y4" s="6"/>
    </row>
    <row r="5" spans="1:25">
      <c r="A5" s="170" t="s">
        <v>7</v>
      </c>
      <c r="B5" s="39" t="s">
        <v>8</v>
      </c>
      <c r="C5" s="7" t="s">
        <v>9</v>
      </c>
      <c r="D5" s="7" t="s">
        <v>10</v>
      </c>
      <c r="E5" s="175">
        <v>618</v>
      </c>
      <c r="F5" s="40">
        <f>+O36-N36</f>
        <v>618351.30999999994</v>
      </c>
      <c r="G5" s="41">
        <f>+P77</f>
        <v>61373.39</v>
      </c>
      <c r="H5" s="37"/>
      <c r="I5" s="42"/>
      <c r="J5" s="7"/>
      <c r="K5" s="43"/>
      <c r="L5" s="44"/>
      <c r="M5" s="34" t="s">
        <v>11</v>
      </c>
      <c r="N5" s="34"/>
      <c r="O5" s="34"/>
      <c r="P5" s="34"/>
      <c r="Q5" s="34"/>
      <c r="R5" s="34"/>
      <c r="S5" s="6"/>
      <c r="T5" s="32"/>
      <c r="U5" s="6"/>
      <c r="V5" s="6"/>
      <c r="W5" s="44"/>
      <c r="X5" s="44"/>
      <c r="Y5" s="44"/>
    </row>
    <row r="6" spans="1:25">
      <c r="A6" s="170"/>
      <c r="B6" s="39" t="s">
        <v>8</v>
      </c>
      <c r="C6" s="7" t="s">
        <v>12</v>
      </c>
      <c r="D6" s="7" t="s">
        <v>13</v>
      </c>
      <c r="E6" s="175"/>
      <c r="F6" s="40">
        <f>+O40-N40</f>
        <v>4143.5</v>
      </c>
      <c r="G6" s="45">
        <f>+P81</f>
        <v>460.33</v>
      </c>
      <c r="H6" s="37"/>
      <c r="I6" s="42"/>
      <c r="J6" s="7"/>
      <c r="K6" s="43"/>
      <c r="L6" s="44"/>
      <c r="M6" s="6"/>
      <c r="N6" s="6"/>
      <c r="O6" s="6"/>
      <c r="P6" s="6"/>
      <c r="Q6" s="6"/>
      <c r="R6" s="6"/>
      <c r="S6" s="6"/>
      <c r="T6" s="32"/>
      <c r="U6" s="6"/>
      <c r="V6" s="6"/>
      <c r="W6" s="44"/>
      <c r="X6" s="44"/>
      <c r="Y6" s="44"/>
    </row>
    <row r="7" spans="1:25">
      <c r="A7" s="170"/>
      <c r="B7" s="39" t="s">
        <v>8</v>
      </c>
      <c r="C7" s="7" t="s">
        <v>14</v>
      </c>
      <c r="D7" s="7" t="s">
        <v>15</v>
      </c>
      <c r="E7" s="175"/>
      <c r="F7" s="46">
        <f>+O43-N43</f>
        <v>217.51</v>
      </c>
      <c r="G7" s="45">
        <f>+N84-O84</f>
        <v>0</v>
      </c>
      <c r="H7" s="37"/>
      <c r="I7" s="42"/>
      <c r="J7" s="7"/>
      <c r="K7" s="43"/>
      <c r="L7" s="44"/>
      <c r="M7" s="6"/>
      <c r="N7" s="47" t="s">
        <v>16</v>
      </c>
      <c r="O7" s="47" t="s">
        <v>17</v>
      </c>
      <c r="P7" s="47" t="s">
        <v>18</v>
      </c>
      <c r="Q7" s="47" t="s">
        <v>19</v>
      </c>
      <c r="R7" s="47" t="s">
        <v>20</v>
      </c>
      <c r="S7" s="47" t="s">
        <v>21</v>
      </c>
      <c r="T7" s="47" t="s">
        <v>22</v>
      </c>
      <c r="U7" s="47" t="s">
        <v>23</v>
      </c>
      <c r="V7" s="48"/>
      <c r="W7" s="47"/>
      <c r="X7" s="44"/>
      <c r="Y7" s="44"/>
    </row>
    <row r="8" spans="1:25">
      <c r="A8" s="170"/>
      <c r="B8" s="39" t="s">
        <v>8</v>
      </c>
      <c r="C8" s="7" t="s">
        <v>24</v>
      </c>
      <c r="D8" s="7" t="s">
        <v>25</v>
      </c>
      <c r="E8" s="175"/>
      <c r="F8" s="46">
        <v>0</v>
      </c>
      <c r="G8" s="45">
        <f>+P110</f>
        <v>23157.96</v>
      </c>
      <c r="H8" s="37"/>
      <c r="I8" s="42"/>
      <c r="J8" s="7"/>
      <c r="K8" s="43"/>
      <c r="L8" s="44"/>
      <c r="M8" s="6"/>
      <c r="N8" s="6"/>
      <c r="O8" s="6"/>
      <c r="P8" s="6"/>
      <c r="Q8" s="6"/>
      <c r="R8" s="6"/>
      <c r="S8" s="6"/>
      <c r="T8" s="6"/>
      <c r="U8" s="6"/>
      <c r="V8" s="32"/>
      <c r="W8" s="6"/>
      <c r="X8" s="44"/>
      <c r="Y8" s="44"/>
    </row>
    <row r="9" spans="1:25">
      <c r="A9" s="170" t="s">
        <v>26</v>
      </c>
      <c r="B9" s="49" t="s">
        <v>27</v>
      </c>
      <c r="C9" s="7" t="s">
        <v>28</v>
      </c>
      <c r="D9" s="7" t="s">
        <v>29</v>
      </c>
      <c r="E9" s="171">
        <v>105</v>
      </c>
      <c r="F9" s="40">
        <f>+O50-N50</f>
        <v>24618.6</v>
      </c>
      <c r="G9" s="45">
        <f>+P90</f>
        <v>3201.11</v>
      </c>
      <c r="H9" s="37"/>
      <c r="I9" s="42"/>
      <c r="J9" s="7"/>
      <c r="K9" s="43"/>
      <c r="L9" s="44"/>
      <c r="M9" s="44"/>
      <c r="N9" s="50"/>
      <c r="O9" s="51"/>
      <c r="P9" s="52"/>
      <c r="Q9" s="6"/>
      <c r="R9" s="6"/>
      <c r="S9" s="6"/>
      <c r="T9" s="6"/>
      <c r="U9" s="6"/>
      <c r="V9" s="32"/>
      <c r="W9" s="6"/>
      <c r="X9" s="44"/>
      <c r="Y9" s="44"/>
    </row>
    <row r="10" spans="1:25">
      <c r="A10" s="170" t="s">
        <v>30</v>
      </c>
      <c r="B10" s="39" t="s">
        <v>31</v>
      </c>
      <c r="C10" s="7" t="s">
        <v>32</v>
      </c>
      <c r="D10" s="7" t="s">
        <v>33</v>
      </c>
      <c r="E10" s="171">
        <v>168</v>
      </c>
      <c r="F10" s="40">
        <f>+O55-N55</f>
        <v>53910</v>
      </c>
      <c r="G10" s="45">
        <f>+P95</f>
        <v>26775.67</v>
      </c>
      <c r="H10" s="37"/>
      <c r="I10" s="42"/>
      <c r="J10" s="7"/>
      <c r="K10" s="43"/>
      <c r="L10" s="6">
        <v>218</v>
      </c>
      <c r="M10" s="6" t="s">
        <v>34</v>
      </c>
      <c r="N10" s="53">
        <f>24618.6+517.24</f>
        <v>25135.84</v>
      </c>
      <c r="O10" s="54">
        <v>203179.8</v>
      </c>
      <c r="P10" s="53"/>
      <c r="Q10" s="53">
        <v>461.72</v>
      </c>
      <c r="R10" s="55">
        <f>SUM(N10:Q10)</f>
        <v>228777.36</v>
      </c>
      <c r="S10" s="55">
        <f t="shared" ref="S10:S16" si="0">+R10*0.16</f>
        <v>36604.3776</v>
      </c>
      <c r="T10" s="55">
        <f t="shared" ref="T10:T16" si="1">+R10+S10</f>
        <v>265381.73759999999</v>
      </c>
      <c r="U10" s="53">
        <v>126.6</v>
      </c>
      <c r="V10" s="6"/>
      <c r="W10" s="44"/>
      <c r="X10" s="44"/>
      <c r="Y10" s="44"/>
    </row>
    <row r="11" spans="1:25">
      <c r="A11" s="170" t="s">
        <v>35</v>
      </c>
      <c r="B11" s="39" t="s">
        <v>36</v>
      </c>
      <c r="C11" s="7" t="s">
        <v>37</v>
      </c>
      <c r="D11" s="7" t="s">
        <v>38</v>
      </c>
      <c r="E11" s="171">
        <v>170</v>
      </c>
      <c r="F11" s="40">
        <f>+O60-N60</f>
        <v>34969.5</v>
      </c>
      <c r="G11" s="41">
        <f>+P100</f>
        <v>17462.259999999998</v>
      </c>
      <c r="H11" s="37"/>
      <c r="I11" s="42"/>
      <c r="J11" s="7"/>
      <c r="K11" s="43"/>
      <c r="L11" s="6">
        <v>16</v>
      </c>
      <c r="M11" s="6" t="s">
        <v>39</v>
      </c>
      <c r="N11" s="53">
        <v>3408.58</v>
      </c>
      <c r="O11" s="53">
        <v>368637.56</v>
      </c>
      <c r="P11" s="53"/>
      <c r="Q11" s="53">
        <v>217.61</v>
      </c>
      <c r="R11" s="55">
        <f t="shared" ref="R11:R16" si="2">SUM(N11:Q11)</f>
        <v>372263.75</v>
      </c>
      <c r="S11" s="55">
        <f t="shared" si="0"/>
        <v>59562.200000000004</v>
      </c>
      <c r="T11" s="55">
        <f t="shared" si="1"/>
        <v>431825.95</v>
      </c>
      <c r="U11" s="53">
        <v>44.78</v>
      </c>
      <c r="V11" s="6"/>
      <c r="W11" s="44"/>
      <c r="X11" s="44"/>
      <c r="Y11" s="44"/>
    </row>
    <row r="12" spans="1:25">
      <c r="A12" s="174"/>
      <c r="B12" s="56" t="s">
        <v>40</v>
      </c>
      <c r="C12" s="2" t="s">
        <v>41</v>
      </c>
      <c r="D12" s="2" t="s">
        <v>42</v>
      </c>
      <c r="E12" s="175">
        <v>12</v>
      </c>
      <c r="F12" s="57">
        <f>+O42-N42</f>
        <v>21841.39</v>
      </c>
      <c r="G12" s="41">
        <f>+P83</f>
        <v>10694.84</v>
      </c>
      <c r="H12" s="37"/>
      <c r="I12" s="42"/>
      <c r="J12" s="7"/>
      <c r="K12" s="43"/>
      <c r="L12" s="6">
        <v>62</v>
      </c>
      <c r="M12" s="6" t="s">
        <v>43</v>
      </c>
      <c r="N12" s="53">
        <v>53910</v>
      </c>
      <c r="O12" s="53">
        <v>105067.06</v>
      </c>
      <c r="P12" s="53">
        <v>145010.82</v>
      </c>
      <c r="Q12" s="53"/>
      <c r="R12" s="55">
        <f t="shared" si="2"/>
        <v>303987.88</v>
      </c>
      <c r="S12" s="55">
        <f t="shared" si="0"/>
        <v>48638.060799999999</v>
      </c>
      <c r="T12" s="55">
        <f t="shared" si="1"/>
        <v>352625.94079999998</v>
      </c>
      <c r="U12" s="53">
        <v>618.67999999999995</v>
      </c>
      <c r="V12" s="6"/>
      <c r="W12" s="44"/>
      <c r="X12" s="44"/>
      <c r="Y12" s="44"/>
    </row>
    <row r="13" spans="1:25">
      <c r="A13" s="174"/>
      <c r="B13" s="39" t="s">
        <v>44</v>
      </c>
      <c r="C13" s="7" t="s">
        <v>45</v>
      </c>
      <c r="D13" s="7" t="s">
        <v>46</v>
      </c>
      <c r="E13" s="175"/>
      <c r="F13" s="57">
        <f>+O57-N57</f>
        <v>724.14</v>
      </c>
      <c r="G13" s="41">
        <f>+P97</f>
        <v>724.14</v>
      </c>
      <c r="H13" s="37"/>
      <c r="I13" s="42"/>
      <c r="J13" s="7"/>
      <c r="K13" s="43"/>
      <c r="L13" s="6">
        <v>74</v>
      </c>
      <c r="M13" s="6" t="s">
        <v>47</v>
      </c>
      <c r="N13" s="53">
        <v>34969.5</v>
      </c>
      <c r="O13" s="53"/>
      <c r="P13" s="53">
        <v>724.14</v>
      </c>
      <c r="Q13" s="53"/>
      <c r="R13" s="55">
        <f t="shared" si="2"/>
        <v>35693.64</v>
      </c>
      <c r="S13" s="55">
        <f t="shared" si="0"/>
        <v>5710.9823999999999</v>
      </c>
      <c r="T13" s="55">
        <f t="shared" si="1"/>
        <v>41404.6224</v>
      </c>
      <c r="U13" s="53">
        <v>466.26</v>
      </c>
      <c r="V13" s="6"/>
      <c r="W13" s="44"/>
      <c r="X13" s="44"/>
      <c r="Y13" s="44"/>
    </row>
    <row r="14" spans="1:25">
      <c r="A14" s="174"/>
      <c r="B14" s="39" t="s">
        <v>40</v>
      </c>
      <c r="C14" s="7" t="s">
        <v>48</v>
      </c>
      <c r="D14" s="7" t="s">
        <v>49</v>
      </c>
      <c r="E14" s="175"/>
      <c r="F14" s="57">
        <f>+O52-N52</f>
        <v>0</v>
      </c>
      <c r="G14" s="41">
        <f>+P92</f>
        <v>0</v>
      </c>
      <c r="H14" s="37"/>
      <c r="I14" s="42"/>
      <c r="J14" s="7"/>
      <c r="K14" s="43"/>
      <c r="L14" s="44"/>
      <c r="M14" s="44" t="s">
        <v>50</v>
      </c>
      <c r="N14" s="44"/>
      <c r="O14" s="44"/>
      <c r="P14" s="44"/>
      <c r="Q14" s="44"/>
      <c r="R14" s="55">
        <f t="shared" si="2"/>
        <v>0</v>
      </c>
      <c r="S14" s="55">
        <f t="shared" si="0"/>
        <v>0</v>
      </c>
      <c r="T14" s="55">
        <f t="shared" si="1"/>
        <v>0</v>
      </c>
      <c r="U14" s="53"/>
      <c r="V14" s="6"/>
      <c r="W14" s="44"/>
      <c r="X14" s="44"/>
      <c r="Y14" s="44"/>
    </row>
    <row r="15" spans="1:25">
      <c r="A15" s="170"/>
      <c r="B15" s="56"/>
      <c r="C15" s="9"/>
      <c r="D15" s="2"/>
      <c r="E15" s="10">
        <f>+E12+E11+E10+E9+E5</f>
        <v>1073</v>
      </c>
      <c r="F15" s="58">
        <f>SUM(F5:F14)</f>
        <v>758775.95</v>
      </c>
      <c r="G15" s="58">
        <f>SUM(G5:G14)</f>
        <v>143849.70000000001</v>
      </c>
      <c r="H15" s="37">
        <f>+F15-G15</f>
        <v>614926.25</v>
      </c>
      <c r="I15" s="42"/>
      <c r="J15" s="2"/>
      <c r="K15" s="43"/>
      <c r="L15" s="44">
        <v>423</v>
      </c>
      <c r="M15" s="6" t="s">
        <v>51</v>
      </c>
      <c r="N15" s="53">
        <v>539959.12</v>
      </c>
      <c r="O15" s="53">
        <v>463863.96</v>
      </c>
      <c r="P15" s="53">
        <v>5344.82</v>
      </c>
      <c r="Q15" s="53">
        <v>2451.0300000000002</v>
      </c>
      <c r="R15" s="55">
        <f t="shared" si="2"/>
        <v>1011618.93</v>
      </c>
      <c r="S15" s="55">
        <f t="shared" si="0"/>
        <v>161859.0288</v>
      </c>
      <c r="T15" s="55">
        <f t="shared" si="1"/>
        <v>1173477.9588000001</v>
      </c>
      <c r="U15" s="53">
        <v>1162.1099999999999</v>
      </c>
      <c r="V15" s="6"/>
      <c r="W15" s="44"/>
      <c r="X15" s="44"/>
      <c r="Y15" s="44"/>
    </row>
    <row r="16" spans="1:25">
      <c r="A16" s="2"/>
      <c r="B16" s="59"/>
      <c r="C16" s="9"/>
      <c r="D16" s="2"/>
      <c r="E16" s="2"/>
      <c r="F16" s="37"/>
      <c r="G16" s="37"/>
      <c r="H16" s="37"/>
      <c r="I16" s="2"/>
      <c r="J16" s="2"/>
      <c r="K16" s="31"/>
      <c r="L16" s="44">
        <v>62</v>
      </c>
      <c r="M16" s="6" t="s">
        <v>52</v>
      </c>
      <c r="N16" s="53">
        <v>80709.87</v>
      </c>
      <c r="O16" s="53">
        <v>130109.2</v>
      </c>
      <c r="P16" s="53">
        <v>2871.57</v>
      </c>
      <c r="Q16" s="53">
        <v>376.54</v>
      </c>
      <c r="R16" s="55">
        <f t="shared" si="2"/>
        <v>214067.18000000002</v>
      </c>
      <c r="S16" s="55">
        <f t="shared" si="0"/>
        <v>34250.748800000001</v>
      </c>
      <c r="T16" s="55">
        <f t="shared" si="1"/>
        <v>248317.92880000002</v>
      </c>
      <c r="U16" s="53">
        <v>282.73</v>
      </c>
      <c r="V16" s="6"/>
      <c r="W16" s="44"/>
      <c r="X16" s="44"/>
      <c r="Y16" s="44"/>
    </row>
    <row r="17" spans="1:25">
      <c r="A17" s="174"/>
      <c r="B17" s="60" t="s">
        <v>40</v>
      </c>
      <c r="C17" s="9" t="s">
        <v>53</v>
      </c>
      <c r="D17" s="2" t="s">
        <v>54</v>
      </c>
      <c r="E17" s="175">
        <v>49</v>
      </c>
      <c r="F17" s="40">
        <f>+P38+P48+P53</f>
        <v>3289.3900000000003</v>
      </c>
      <c r="G17" s="41">
        <f>+P86</f>
        <v>194.27</v>
      </c>
      <c r="H17" s="37"/>
      <c r="I17" s="2"/>
      <c r="J17" s="2"/>
      <c r="K17" s="31"/>
      <c r="L17" s="6"/>
      <c r="M17" s="6"/>
      <c r="N17" s="53"/>
      <c r="O17" s="53"/>
      <c r="P17" s="53"/>
      <c r="Q17" s="53"/>
      <c r="R17" s="53"/>
      <c r="S17" s="53"/>
      <c r="T17" s="53">
        <v>0</v>
      </c>
      <c r="U17" s="61"/>
      <c r="V17" s="32"/>
      <c r="W17" s="6"/>
      <c r="X17" s="44"/>
      <c r="Y17" s="6"/>
    </row>
    <row r="18" spans="1:25">
      <c r="A18" s="174"/>
      <c r="B18" s="60" t="s">
        <v>40</v>
      </c>
      <c r="C18" s="2" t="s">
        <v>55</v>
      </c>
      <c r="D18" s="2" t="s">
        <v>56</v>
      </c>
      <c r="E18" s="175"/>
      <c r="F18" s="57">
        <f>+P47</f>
        <v>150893.26</v>
      </c>
      <c r="G18" s="41">
        <f>+P88</f>
        <v>86508.62</v>
      </c>
      <c r="H18" s="37"/>
      <c r="I18" s="2"/>
      <c r="J18" s="2"/>
      <c r="K18" s="31"/>
      <c r="L18" s="62">
        <f>SUM(L10:L16)</f>
        <v>855</v>
      </c>
      <c r="M18" s="6" t="s">
        <v>57</v>
      </c>
      <c r="N18" s="63">
        <f>SUM(N10:N17)</f>
        <v>738092.91</v>
      </c>
      <c r="O18" s="64">
        <f t="shared" ref="O18:U18" si="3">SUM(O10:O17)</f>
        <v>1270857.5799999998</v>
      </c>
      <c r="P18" s="65">
        <f t="shared" si="3"/>
        <v>153951.35000000003</v>
      </c>
      <c r="Q18" s="63">
        <f t="shared" si="3"/>
        <v>3506.9</v>
      </c>
      <c r="R18" s="66">
        <f t="shared" si="3"/>
        <v>2166408.7400000002</v>
      </c>
      <c r="S18" s="66">
        <f t="shared" si="3"/>
        <v>346625.39840000001</v>
      </c>
      <c r="T18" s="66">
        <f t="shared" si="3"/>
        <v>2513034.1384000001</v>
      </c>
      <c r="U18" s="141">
        <f t="shared" si="3"/>
        <v>2701.16</v>
      </c>
      <c r="V18" s="6"/>
      <c r="W18" s="6"/>
      <c r="X18" s="6"/>
      <c r="Y18" s="6"/>
    </row>
    <row r="19" spans="1:25">
      <c r="A19" s="170"/>
      <c r="B19" s="60"/>
      <c r="C19" s="9"/>
      <c r="D19" s="2"/>
      <c r="E19" s="10"/>
      <c r="F19" s="58">
        <f>SUM(F17:F18)</f>
        <v>154182.65000000002</v>
      </c>
      <c r="G19" s="58">
        <f>SUM(G17:G18)</f>
        <v>86702.89</v>
      </c>
      <c r="H19" s="37">
        <f>+F19-G19</f>
        <v>67479.760000000024</v>
      </c>
      <c r="I19" s="2"/>
      <c r="J19" s="2"/>
      <c r="K19" s="31"/>
      <c r="L19" s="6"/>
      <c r="M19" s="6"/>
      <c r="N19" s="53"/>
      <c r="O19" s="53"/>
      <c r="P19" s="53"/>
      <c r="Q19" s="53"/>
      <c r="R19" s="53"/>
      <c r="S19" s="53"/>
      <c r="T19" s="32"/>
      <c r="U19" s="6"/>
      <c r="V19" s="6"/>
      <c r="W19" s="6"/>
      <c r="X19" s="6"/>
      <c r="Y19" s="6"/>
    </row>
    <row r="20" spans="1:25">
      <c r="A20" s="2"/>
      <c r="B20" s="59"/>
      <c r="C20" s="9"/>
      <c r="D20" s="2"/>
      <c r="E20" s="2"/>
      <c r="F20" s="37"/>
      <c r="G20" s="41"/>
      <c r="H20" s="37"/>
      <c r="I20" s="2"/>
      <c r="J20" s="2"/>
      <c r="K20" s="31"/>
      <c r="L20" s="6"/>
      <c r="M20" s="6"/>
      <c r="N20" s="6"/>
      <c r="O20" s="6"/>
      <c r="P20" s="6"/>
      <c r="Q20" s="6"/>
      <c r="R20" s="6"/>
      <c r="S20" s="6"/>
      <c r="T20" s="32"/>
      <c r="U20" s="6"/>
      <c r="V20" s="6"/>
      <c r="W20" s="6"/>
      <c r="X20" s="6"/>
      <c r="Y20" s="6"/>
    </row>
    <row r="21" spans="1:25">
      <c r="A21" s="174" t="s">
        <v>58</v>
      </c>
      <c r="B21" s="19" t="s">
        <v>59</v>
      </c>
      <c r="C21" s="2" t="s">
        <v>60</v>
      </c>
      <c r="D21" s="2" t="s">
        <v>61</v>
      </c>
      <c r="E21" s="175">
        <v>571</v>
      </c>
      <c r="F21" s="67">
        <f>+P37</f>
        <v>591559.48</v>
      </c>
      <c r="G21" s="41">
        <f>+P78</f>
        <v>365519.32</v>
      </c>
      <c r="H21" s="37"/>
      <c r="I21" s="2"/>
      <c r="J21" s="2"/>
      <c r="K21" s="31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>
      <c r="A22" s="174"/>
      <c r="B22" s="19" t="s">
        <v>59</v>
      </c>
      <c r="C22" s="2" t="s">
        <v>62</v>
      </c>
      <c r="D22" s="2" t="s">
        <v>63</v>
      </c>
      <c r="E22" s="175"/>
      <c r="F22" s="67">
        <f>+P41</f>
        <v>5848.71</v>
      </c>
      <c r="G22" s="41">
        <f>+P82</f>
        <v>3885.08</v>
      </c>
      <c r="H22" s="37"/>
      <c r="I22" s="2"/>
      <c r="J22" s="2"/>
      <c r="K22" s="31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8"/>
      <c r="X22" s="6"/>
      <c r="Y22" s="6"/>
    </row>
    <row r="23" spans="1:25">
      <c r="A23" s="170" t="s">
        <v>64</v>
      </c>
      <c r="B23" s="19" t="s">
        <v>65</v>
      </c>
      <c r="C23" s="2" t="s">
        <v>66</v>
      </c>
      <c r="D23" s="2" t="s">
        <v>67</v>
      </c>
      <c r="E23" s="171">
        <v>104</v>
      </c>
      <c r="F23" s="67">
        <f>+O51-N51</f>
        <v>203179.8</v>
      </c>
      <c r="G23" s="41">
        <f>+P91</f>
        <v>162691.22</v>
      </c>
      <c r="H23" s="37"/>
      <c r="I23" s="2"/>
      <c r="J23" s="2"/>
      <c r="K23" s="31"/>
      <c r="L23" s="68"/>
      <c r="M23" s="68"/>
      <c r="N23" s="53"/>
      <c r="O23" s="69"/>
      <c r="P23" s="69"/>
      <c r="Q23" s="53"/>
      <c r="R23" s="70" t="s">
        <v>68</v>
      </c>
      <c r="S23" s="6"/>
      <c r="T23" s="71">
        <f>+P36+P40+P45+P50+P55+P60+P68+P38</f>
        <v>740702.97</v>
      </c>
      <c r="U23" s="72">
        <f>+N18-T23</f>
        <v>-2610.0599999999395</v>
      </c>
      <c r="V23" s="73"/>
      <c r="W23" s="68"/>
      <c r="X23" s="6"/>
      <c r="Y23" s="6"/>
    </row>
    <row r="24" spans="1:25">
      <c r="A24" s="174" t="s">
        <v>69</v>
      </c>
      <c r="B24" s="19" t="s">
        <v>70</v>
      </c>
      <c r="C24" s="2" t="s">
        <v>71</v>
      </c>
      <c r="D24" s="2" t="s">
        <v>72</v>
      </c>
      <c r="E24" s="171">
        <v>44</v>
      </c>
      <c r="F24" s="67">
        <f>+O56-N56</f>
        <v>105067.06</v>
      </c>
      <c r="G24" s="41">
        <f>+P96</f>
        <v>95513.54</v>
      </c>
      <c r="H24" s="37"/>
      <c r="I24" s="2"/>
      <c r="J24" s="2"/>
      <c r="K24" s="31"/>
      <c r="L24" s="70"/>
      <c r="M24" s="74"/>
      <c r="N24" s="70"/>
      <c r="O24" s="70"/>
      <c r="P24" s="70"/>
      <c r="Q24" s="68"/>
      <c r="R24" s="70" t="s">
        <v>73</v>
      </c>
      <c r="S24" s="6"/>
      <c r="T24" s="75">
        <f>+P37+P41+P46+P51+P56+P61+P65-P68</f>
        <v>1270857.58</v>
      </c>
      <c r="U24" s="72">
        <f>+O18-T24</f>
        <v>0</v>
      </c>
      <c r="V24" s="68"/>
      <c r="W24" s="68"/>
      <c r="X24" s="6"/>
      <c r="Y24" s="6"/>
    </row>
    <row r="25" spans="1:25">
      <c r="A25" s="174"/>
      <c r="B25" s="19" t="s">
        <v>70</v>
      </c>
      <c r="C25" s="2" t="s">
        <v>74</v>
      </c>
      <c r="D25" s="2" t="s">
        <v>75</v>
      </c>
      <c r="E25" s="171"/>
      <c r="F25" s="37">
        <f>+O61-N61</f>
        <v>0</v>
      </c>
      <c r="G25" s="41">
        <f>P101</f>
        <v>0</v>
      </c>
      <c r="H25" s="37"/>
      <c r="I25" s="2"/>
      <c r="J25" s="2"/>
      <c r="K25" s="31"/>
      <c r="L25" s="6"/>
      <c r="M25" s="6"/>
      <c r="N25" s="6"/>
      <c r="O25" s="6"/>
      <c r="P25" s="6"/>
      <c r="Q25" s="6"/>
      <c r="R25" s="70" t="s">
        <v>76</v>
      </c>
      <c r="S25" s="6"/>
      <c r="T25" s="76">
        <f>+P42+P47+P52+P57+P66</f>
        <v>173458.79000000004</v>
      </c>
      <c r="U25" s="77">
        <f>+P18-T25</f>
        <v>-19507.440000000002</v>
      </c>
      <c r="V25" s="68"/>
      <c r="W25" s="68"/>
      <c r="X25" s="6"/>
      <c r="Y25" s="6"/>
    </row>
    <row r="26" spans="1:25">
      <c r="A26" s="170" t="s">
        <v>77</v>
      </c>
      <c r="B26" s="19" t="s">
        <v>59</v>
      </c>
      <c r="C26" s="2" t="s">
        <v>78</v>
      </c>
      <c r="D26" s="2" t="s">
        <v>79</v>
      </c>
      <c r="E26" s="171">
        <v>30</v>
      </c>
      <c r="F26" s="67">
        <f>+P46</f>
        <v>365202.53</v>
      </c>
      <c r="G26" s="41">
        <f>+P87</f>
        <v>176693.02000000002</v>
      </c>
      <c r="H26" s="37"/>
      <c r="I26" s="2"/>
      <c r="J26" s="2"/>
      <c r="K26" s="31"/>
      <c r="L26" s="6"/>
      <c r="M26" s="6"/>
      <c r="N26" s="6"/>
      <c r="O26" s="6"/>
      <c r="P26" s="6"/>
      <c r="Q26" s="6"/>
      <c r="R26" s="70" t="s">
        <v>80</v>
      </c>
      <c r="S26" s="6"/>
      <c r="T26" s="71">
        <f>+P38+P43+P48+P53+P58</f>
        <v>3506.8999999999996</v>
      </c>
      <c r="U26" s="77">
        <f>+Q18-T26</f>
        <v>0</v>
      </c>
      <c r="V26" s="6"/>
      <c r="W26" s="6"/>
      <c r="X26" s="6"/>
      <c r="Y26" s="6"/>
    </row>
    <row r="27" spans="1:25">
      <c r="A27" s="78"/>
      <c r="B27" s="12"/>
      <c r="C27" s="11"/>
      <c r="D27" s="12"/>
      <c r="E27" s="13">
        <f>SUM(E21:E26)</f>
        <v>749</v>
      </c>
      <c r="F27" s="79">
        <f>SUM(F21:F26)</f>
        <v>1270857.58</v>
      </c>
      <c r="G27" s="79">
        <f>SUM(G21:G26)</f>
        <v>804302.18</v>
      </c>
      <c r="H27" s="79">
        <f>+F27-G27</f>
        <v>466555.4</v>
      </c>
      <c r="I27" s="2"/>
      <c r="J27" s="2"/>
      <c r="K27" s="31"/>
      <c r="L27" s="6"/>
      <c r="M27" s="6"/>
      <c r="N27" s="6"/>
      <c r="O27" s="6"/>
      <c r="P27" s="6"/>
      <c r="Q27" s="6"/>
      <c r="R27" s="70"/>
      <c r="S27" s="6"/>
      <c r="V27" s="6"/>
      <c r="W27" s="6"/>
      <c r="X27" s="6"/>
      <c r="Y27" s="6"/>
    </row>
    <row r="28" spans="1:25" ht="12" thickBot="1">
      <c r="A28" s="78"/>
      <c r="B28" s="12"/>
      <c r="C28" s="11"/>
      <c r="D28" s="12"/>
      <c r="E28" s="13"/>
      <c r="F28" s="79"/>
      <c r="G28" s="80"/>
      <c r="H28" s="79"/>
      <c r="I28" s="2"/>
      <c r="J28" s="80"/>
      <c r="K28" s="31"/>
      <c r="L28" s="6"/>
      <c r="M28" s="6"/>
      <c r="N28" s="6"/>
      <c r="O28" s="6"/>
      <c r="P28" s="6"/>
      <c r="Q28" s="6"/>
      <c r="R28" s="6"/>
      <c r="S28" s="6"/>
      <c r="T28" s="81">
        <f>SUM(T23:T27)</f>
        <v>2188526.2399999998</v>
      </c>
      <c r="U28" s="72">
        <f>+T28-R18</f>
        <v>22117.499999999534</v>
      </c>
      <c r="V28" s="6"/>
      <c r="W28" s="6"/>
      <c r="X28" s="6"/>
      <c r="Y28" s="6"/>
    </row>
    <row r="29" spans="1:25" ht="12" thickTop="1">
      <c r="A29" s="2"/>
      <c r="B29" s="14" t="s">
        <v>81</v>
      </c>
      <c r="C29" s="14"/>
      <c r="D29" s="14"/>
      <c r="E29" s="15">
        <f>+E15+E19+E27</f>
        <v>1822</v>
      </c>
      <c r="F29" s="82">
        <f>+F15+F19+F27</f>
        <v>2183816.1800000002</v>
      </c>
      <c r="G29" s="83">
        <f>+G15+G19+G27</f>
        <v>1034854.77</v>
      </c>
      <c r="H29" s="83">
        <f>+H15+H19+H27</f>
        <v>1148961.4100000001</v>
      </c>
      <c r="I29" s="84"/>
      <c r="J29" s="2"/>
      <c r="K29" s="31"/>
      <c r="L29" s="70" t="s">
        <v>82</v>
      </c>
      <c r="M29" s="74"/>
      <c r="N29" s="70"/>
      <c r="O29" s="70"/>
      <c r="P29" s="70"/>
      <c r="Q29" s="68"/>
      <c r="R29" s="6"/>
      <c r="S29" s="6"/>
      <c r="T29" s="72">
        <f>+T28-P70</f>
        <v>2610.0599999995902</v>
      </c>
      <c r="V29" s="6"/>
      <c r="W29" s="6"/>
      <c r="X29" s="6"/>
      <c r="Y29" s="6"/>
    </row>
    <row r="30" spans="1:25">
      <c r="A30" s="78"/>
      <c r="B30" s="12"/>
      <c r="C30" s="11"/>
      <c r="D30" s="12"/>
      <c r="E30" s="13"/>
      <c r="F30" s="80"/>
      <c r="G30" s="80"/>
      <c r="H30" s="79"/>
      <c r="I30" s="42"/>
      <c r="J30" s="80"/>
      <c r="K30" s="85"/>
      <c r="L30" s="70" t="s">
        <v>83</v>
      </c>
      <c r="M30" s="74"/>
      <c r="N30" s="70"/>
      <c r="O30" s="70"/>
      <c r="P30" s="70"/>
      <c r="Q30" s="68"/>
      <c r="R30" s="68"/>
      <c r="S30" s="68"/>
      <c r="T30" s="86"/>
      <c r="U30" s="86"/>
      <c r="V30" s="6"/>
      <c r="W30" s="6"/>
      <c r="X30" s="6"/>
      <c r="Y30" s="6"/>
    </row>
    <row r="31" spans="1:25">
      <c r="A31" s="170" t="s">
        <v>84</v>
      </c>
      <c r="B31" s="19" t="s">
        <v>85</v>
      </c>
      <c r="C31" s="2" t="s">
        <v>86</v>
      </c>
      <c r="D31" s="2" t="s">
        <v>87</v>
      </c>
      <c r="E31" s="3">
        <v>179</v>
      </c>
      <c r="F31" s="87">
        <f>355992.74-54168.65</f>
        <v>301824.08999999997</v>
      </c>
      <c r="G31" s="87">
        <f>221637.98-32217.5</f>
        <v>189420.48</v>
      </c>
      <c r="H31" s="37"/>
      <c r="I31" s="42"/>
      <c r="J31" s="88"/>
      <c r="K31" s="85"/>
      <c r="L31" s="70"/>
      <c r="M31" s="68"/>
      <c r="N31" s="89"/>
      <c r="O31" s="90"/>
      <c r="P31" s="91"/>
      <c r="Q31" s="68"/>
      <c r="R31" s="86"/>
      <c r="S31" s="86"/>
      <c r="T31" s="86"/>
      <c r="U31" s="6"/>
      <c r="V31" s="86"/>
      <c r="W31" s="86"/>
      <c r="X31" s="86"/>
      <c r="Y31" s="86"/>
    </row>
    <row r="32" spans="1:25">
      <c r="A32" s="2"/>
      <c r="B32" s="17"/>
      <c r="C32" s="16"/>
      <c r="D32" s="17"/>
      <c r="E32" s="18"/>
      <c r="F32" s="79">
        <f>SUM(F31:F31)</f>
        <v>301824.08999999997</v>
      </c>
      <c r="G32" s="79">
        <f>SUM(G31:G31)</f>
        <v>189420.48</v>
      </c>
      <c r="H32" s="92">
        <f>+F32-G32</f>
        <v>112403.60999999996</v>
      </c>
      <c r="I32" s="2"/>
      <c r="J32" s="17"/>
      <c r="K32" s="31"/>
      <c r="L32" s="70"/>
      <c r="M32" s="6"/>
      <c r="N32" s="6"/>
      <c r="O32" s="6"/>
      <c r="P32" s="68"/>
      <c r="Q32" s="68"/>
      <c r="R32" s="86"/>
      <c r="S32" s="86"/>
      <c r="T32" s="86"/>
      <c r="U32" s="86"/>
      <c r="V32" s="86"/>
      <c r="W32" s="86"/>
      <c r="X32" s="86"/>
      <c r="Y32" s="86"/>
    </row>
    <row r="33" spans="1:25">
      <c r="A33" s="170"/>
      <c r="B33" s="2"/>
      <c r="C33" s="2"/>
      <c r="D33" s="2"/>
      <c r="E33" s="3"/>
      <c r="F33" s="87"/>
      <c r="G33" s="87"/>
      <c r="H33" s="37"/>
      <c r="I33" s="42"/>
      <c r="J33" s="2"/>
      <c r="K33" s="85"/>
      <c r="L33" s="93"/>
      <c r="M33" s="94"/>
      <c r="N33" s="95" t="s">
        <v>88</v>
      </c>
      <c r="O33" s="96" t="s">
        <v>89</v>
      </c>
      <c r="P33" s="96" t="s">
        <v>90</v>
      </c>
      <c r="Q33" s="97"/>
      <c r="R33" s="86"/>
      <c r="S33" s="86"/>
      <c r="T33" s="86"/>
      <c r="U33" s="6"/>
      <c r="V33" s="6"/>
      <c r="W33" s="6"/>
      <c r="X33" s="86"/>
      <c r="Y33" s="86"/>
    </row>
    <row r="34" spans="1:25">
      <c r="A34" s="2"/>
      <c r="B34" s="98" t="s">
        <v>91</v>
      </c>
      <c r="C34" s="19"/>
      <c r="D34" s="19"/>
      <c r="E34" s="20"/>
      <c r="F34" s="58">
        <f>SUM(F32,F27)</f>
        <v>1572681.67</v>
      </c>
      <c r="G34" s="58">
        <f>SUM(G32,G27)</f>
        <v>993722.66</v>
      </c>
      <c r="H34" s="58">
        <f>SUM(H32,H27,H57)</f>
        <v>578959.01</v>
      </c>
      <c r="I34" s="2"/>
      <c r="J34" s="2"/>
      <c r="K34" s="99"/>
      <c r="L34" s="93">
        <v>483</v>
      </c>
      <c r="M34" s="74" t="s">
        <v>92</v>
      </c>
      <c r="N34" s="53"/>
      <c r="O34" s="28"/>
      <c r="P34" s="86"/>
      <c r="Q34" s="86"/>
      <c r="R34" s="86"/>
      <c r="S34" s="86"/>
      <c r="T34" s="6"/>
      <c r="U34" s="100"/>
      <c r="V34" s="86"/>
      <c r="W34" s="86"/>
      <c r="X34" s="6"/>
      <c r="Y34" s="6"/>
    </row>
    <row r="35" spans="1:25">
      <c r="A35" s="170"/>
      <c r="B35" s="2"/>
      <c r="C35" s="2"/>
      <c r="D35" s="2"/>
      <c r="E35" s="3"/>
      <c r="F35" s="87"/>
      <c r="G35" s="87"/>
      <c r="H35" s="58"/>
      <c r="I35" s="42"/>
      <c r="J35" s="2"/>
      <c r="K35" s="101"/>
      <c r="L35" s="70" t="s">
        <v>93</v>
      </c>
      <c r="M35" s="74" t="s">
        <v>94</v>
      </c>
      <c r="N35" s="53"/>
      <c r="O35" s="28"/>
      <c r="Q35" s="102">
        <f>SUM(P36:P43)</f>
        <v>1244571.96</v>
      </c>
      <c r="R35" s="103">
        <f>+R16-Q35</f>
        <v>-1030504.7799999999</v>
      </c>
      <c r="S35" s="6"/>
      <c r="T35" s="142">
        <f>+Q35-1091108.5</f>
        <v>153463.45999999996</v>
      </c>
      <c r="U35" s="6"/>
      <c r="V35" s="6"/>
      <c r="W35" s="6"/>
      <c r="X35" s="100"/>
      <c r="Y35" s="100"/>
    </row>
    <row r="36" spans="1:25">
      <c r="A36" s="2"/>
      <c r="B36" s="2"/>
      <c r="C36" s="2"/>
      <c r="D36" s="2"/>
      <c r="E36" s="2"/>
      <c r="F36" s="2"/>
      <c r="G36" s="2"/>
      <c r="H36" s="37"/>
      <c r="I36" s="2"/>
      <c r="J36" s="2"/>
      <c r="K36" s="31"/>
      <c r="L36" s="68" t="s">
        <v>95</v>
      </c>
      <c r="M36" s="104" t="s">
        <v>96</v>
      </c>
      <c r="N36" s="145">
        <v>19118.29</v>
      </c>
      <c r="O36" s="145">
        <v>637469.6</v>
      </c>
      <c r="P36" s="71">
        <f>+O36-N36</f>
        <v>618351.30999999994</v>
      </c>
      <c r="Q36" s="106"/>
      <c r="R36" s="106"/>
      <c r="S36" s="86"/>
      <c r="T36" s="6"/>
      <c r="U36" s="6"/>
      <c r="V36" s="100"/>
      <c r="W36" s="100"/>
      <c r="X36" s="6"/>
      <c r="Y36" s="6"/>
    </row>
    <row r="37" spans="1:25">
      <c r="A37" s="2"/>
      <c r="B37" s="21" t="s">
        <v>97</v>
      </c>
      <c r="C37" s="21"/>
      <c r="D37" s="21"/>
      <c r="E37" s="10"/>
      <c r="F37" s="58">
        <f>+F29+F32</f>
        <v>2485640.27</v>
      </c>
      <c r="G37" s="165">
        <f>+G29+G32</f>
        <v>1224275.25</v>
      </c>
      <c r="H37" s="58">
        <f>+H29+H32</f>
        <v>1261365.02</v>
      </c>
      <c r="I37" s="2"/>
      <c r="J37" s="21"/>
      <c r="K37" s="31"/>
      <c r="L37" s="68" t="s">
        <v>98</v>
      </c>
      <c r="M37" s="104" t="s">
        <v>99</v>
      </c>
      <c r="N37" s="145">
        <v>18555.48</v>
      </c>
      <c r="O37" s="145">
        <v>610114.96</v>
      </c>
      <c r="P37" s="107">
        <f>+O37-N37</f>
        <v>591559.48</v>
      </c>
      <c r="S37" s="6"/>
      <c r="T37" s="6"/>
      <c r="U37" s="100"/>
      <c r="V37" s="6"/>
      <c r="W37" s="6"/>
      <c r="X37" s="6"/>
      <c r="Y37" s="6"/>
    </row>
    <row r="38" spans="1:25">
      <c r="A38" s="170"/>
      <c r="B38" s="2"/>
      <c r="C38" s="2"/>
      <c r="D38" s="2"/>
      <c r="E38" s="3"/>
      <c r="F38" s="87"/>
      <c r="G38" s="87"/>
      <c r="H38" s="37"/>
      <c r="I38" s="42"/>
      <c r="J38" s="2"/>
      <c r="K38" s="101"/>
      <c r="L38" s="68" t="s">
        <v>100</v>
      </c>
      <c r="M38" s="104" t="s">
        <v>101</v>
      </c>
      <c r="N38" s="145">
        <v>90</v>
      </c>
      <c r="O38" s="145">
        <v>2700.06</v>
      </c>
      <c r="P38" s="71">
        <f>+O38-N38</f>
        <v>2610.06</v>
      </c>
      <c r="S38" s="6"/>
      <c r="T38" s="100"/>
      <c r="U38" s="6"/>
      <c r="V38" s="6"/>
      <c r="W38" s="6"/>
      <c r="X38" s="100"/>
      <c r="Y38" s="100"/>
    </row>
    <row r="39" spans="1:25">
      <c r="A39" s="2"/>
      <c r="B39" s="2" t="s">
        <v>102</v>
      </c>
      <c r="C39" s="2"/>
      <c r="D39" s="2"/>
      <c r="E39" s="2"/>
      <c r="F39" s="2"/>
      <c r="G39" s="2"/>
      <c r="H39" s="37"/>
      <c r="I39" s="2"/>
      <c r="J39" s="2"/>
      <c r="K39" s="31"/>
      <c r="L39" s="70" t="s">
        <v>103</v>
      </c>
      <c r="M39" s="74" t="s">
        <v>104</v>
      </c>
      <c r="N39" s="146"/>
      <c r="O39" s="146"/>
      <c r="Q39" s="108"/>
      <c r="R39" s="108"/>
      <c r="S39" s="100"/>
      <c r="T39" s="6"/>
      <c r="U39" s="6"/>
      <c r="V39" s="100"/>
      <c r="W39" s="109"/>
      <c r="X39" s="32"/>
      <c r="Y39" s="32"/>
    </row>
    <row r="40" spans="1:25">
      <c r="A40" s="2"/>
      <c r="B40" s="2"/>
      <c r="C40" s="2"/>
      <c r="D40" s="2" t="s">
        <v>105</v>
      </c>
      <c r="E40" s="2"/>
      <c r="F40" s="110">
        <v>301824.09000000003</v>
      </c>
      <c r="G40" s="110">
        <v>189420.48</v>
      </c>
      <c r="H40" s="37"/>
      <c r="I40" s="2"/>
      <c r="J40" s="2"/>
      <c r="K40" s="31"/>
      <c r="L40" s="68" t="s">
        <v>106</v>
      </c>
      <c r="M40" s="104" t="s">
        <v>13</v>
      </c>
      <c r="N40" s="145">
        <v>510</v>
      </c>
      <c r="O40" s="145">
        <v>4653.5</v>
      </c>
      <c r="P40" s="71">
        <f>+O40-N40</f>
        <v>4143.5</v>
      </c>
      <c r="S40" s="6"/>
      <c r="T40" s="6"/>
      <c r="U40" s="6"/>
      <c r="V40" s="6"/>
      <c r="W40" s="32"/>
      <c r="X40" s="32"/>
      <c r="Y40" s="32"/>
    </row>
    <row r="41" spans="1:25">
      <c r="A41" s="2"/>
      <c r="B41" s="2"/>
      <c r="C41" s="2"/>
      <c r="D41" s="2" t="s">
        <v>107</v>
      </c>
      <c r="E41" s="2"/>
      <c r="F41" s="110">
        <v>2185916.1800000002</v>
      </c>
      <c r="G41" s="110">
        <v>1091421.1499999999</v>
      </c>
      <c r="H41" s="79"/>
      <c r="I41" s="2"/>
      <c r="J41" s="88"/>
      <c r="K41" s="31"/>
      <c r="L41" s="68" t="s">
        <v>108</v>
      </c>
      <c r="M41" s="104" t="s">
        <v>109</v>
      </c>
      <c r="N41" s="145">
        <v>958.49</v>
      </c>
      <c r="O41" s="145">
        <v>6807.2</v>
      </c>
      <c r="P41" s="107">
        <f>+O41-N41</f>
        <v>5848.71</v>
      </c>
      <c r="S41" s="6"/>
      <c r="T41" s="6"/>
      <c r="U41" s="6"/>
      <c r="V41" s="6"/>
      <c r="W41" s="6"/>
      <c r="X41" s="6"/>
      <c r="Y41" s="6"/>
    </row>
    <row r="42" spans="1:25">
      <c r="A42" s="2"/>
      <c r="B42" s="2"/>
      <c r="C42" s="2"/>
      <c r="D42" s="2"/>
      <c r="E42" s="2"/>
      <c r="F42" s="2"/>
      <c r="G42" s="111"/>
      <c r="H42" s="37"/>
      <c r="I42" s="2"/>
      <c r="J42" s="2"/>
      <c r="K42" s="31"/>
      <c r="L42" s="68" t="s">
        <v>110</v>
      </c>
      <c r="M42" s="104" t="s">
        <v>111</v>
      </c>
      <c r="N42" s="145"/>
      <c r="O42" s="145">
        <v>21841.39</v>
      </c>
      <c r="P42" s="76">
        <f>+O42-N42</f>
        <v>21841.39</v>
      </c>
      <c r="Q42" s="108"/>
      <c r="R42" s="108"/>
      <c r="S42" s="100"/>
      <c r="T42" s="47"/>
      <c r="U42" s="6"/>
      <c r="V42" s="32"/>
      <c r="W42" s="32"/>
      <c r="X42" s="32"/>
      <c r="Y42" s="6"/>
    </row>
    <row r="43" spans="1:25">
      <c r="A43" s="170"/>
      <c r="B43" s="2"/>
      <c r="C43" s="2"/>
      <c r="D43" s="2" t="s">
        <v>112</v>
      </c>
      <c r="E43" s="3"/>
      <c r="F43" s="37">
        <f>SUM(F40:F42)</f>
        <v>2487740.27</v>
      </c>
      <c r="G43" s="164">
        <f>+SUM(G40:G41)</f>
        <v>1280841.6299999999</v>
      </c>
      <c r="H43" s="37">
        <f>+F43-G43</f>
        <v>1206898.6400000001</v>
      </c>
      <c r="I43" s="42"/>
      <c r="J43" s="2"/>
      <c r="K43" s="112"/>
      <c r="L43" s="68" t="s">
        <v>113</v>
      </c>
      <c r="M43" s="104" t="s">
        <v>114</v>
      </c>
      <c r="N43" s="145">
        <v>136.63</v>
      </c>
      <c r="O43" s="145">
        <v>354.14</v>
      </c>
      <c r="P43" s="71">
        <f>+O43-N43</f>
        <v>217.51</v>
      </c>
      <c r="Q43" s="108"/>
      <c r="R43" s="108"/>
      <c r="S43" s="6"/>
      <c r="T43" s="6"/>
      <c r="U43" s="6"/>
      <c r="V43" s="32"/>
      <c r="W43" s="48"/>
      <c r="X43" s="48"/>
      <c r="Y43" s="47"/>
    </row>
    <row r="44" spans="1:25">
      <c r="A44" s="2"/>
      <c r="B44" s="2"/>
      <c r="C44" s="2"/>
      <c r="D44" s="2"/>
      <c r="E44" s="2"/>
      <c r="F44" s="2"/>
      <c r="G44" s="2"/>
      <c r="H44" s="37"/>
      <c r="I44" s="2"/>
      <c r="J44" s="2"/>
      <c r="K44" s="31"/>
      <c r="L44" s="70" t="s">
        <v>115</v>
      </c>
      <c r="M44" s="74" t="s">
        <v>116</v>
      </c>
      <c r="N44" s="147"/>
      <c r="O44" s="147"/>
      <c r="Q44" s="102">
        <f>SUM(P45:P48)</f>
        <v>518413.4</v>
      </c>
      <c r="R44" s="72">
        <f>+R11-Q44</f>
        <v>-146149.65000000002</v>
      </c>
      <c r="S44" s="6"/>
      <c r="T44" s="6"/>
      <c r="U44" s="47"/>
      <c r="V44" s="48"/>
      <c r="W44" s="32"/>
      <c r="X44" s="32"/>
      <c r="Y44" s="6"/>
    </row>
    <row r="45" spans="1:25">
      <c r="A45" s="2"/>
      <c r="B45" s="2"/>
      <c r="C45" s="2"/>
      <c r="D45" s="2" t="s">
        <v>117</v>
      </c>
      <c r="E45" s="2"/>
      <c r="F45" s="114">
        <f>+F43-F37</f>
        <v>2100</v>
      </c>
      <c r="G45" s="114">
        <f>+G43-G37</f>
        <v>56566.379999999888</v>
      </c>
      <c r="H45" s="37"/>
      <c r="I45" s="2"/>
      <c r="J45" s="2"/>
      <c r="K45" s="31"/>
      <c r="L45" s="68" t="s">
        <v>118</v>
      </c>
      <c r="M45" s="104" t="s">
        <v>119</v>
      </c>
      <c r="N45" s="145"/>
      <c r="O45" s="145">
        <v>2100</v>
      </c>
      <c r="P45" s="71">
        <f>+O45-N45</f>
        <v>2100</v>
      </c>
      <c r="S45" s="6"/>
      <c r="T45" s="6"/>
      <c r="U45" s="6"/>
      <c r="V45" s="32"/>
      <c r="W45" s="32"/>
      <c r="X45" s="32"/>
      <c r="Y45" s="6"/>
    </row>
    <row r="46" spans="1:25">
      <c r="A46" s="2"/>
      <c r="B46" s="2"/>
      <c r="C46" s="2"/>
      <c r="D46" s="2"/>
      <c r="E46" s="2"/>
      <c r="F46" s="87" t="s">
        <v>120</v>
      </c>
      <c r="G46" s="115">
        <f>+F45+G45</f>
        <v>58666.379999999888</v>
      </c>
      <c r="H46" s="37"/>
      <c r="I46" s="2"/>
      <c r="J46" s="2"/>
      <c r="K46" s="31"/>
      <c r="L46" s="68" t="s">
        <v>121</v>
      </c>
      <c r="M46" s="104" t="s">
        <v>122</v>
      </c>
      <c r="N46" s="145">
        <v>25844.05</v>
      </c>
      <c r="O46" s="145">
        <v>391046.58</v>
      </c>
      <c r="P46" s="107">
        <f>+O46-N46</f>
        <v>365202.53</v>
      </c>
      <c r="S46" s="6"/>
      <c r="T46" s="6"/>
      <c r="U46" s="6"/>
      <c r="V46" s="6"/>
      <c r="W46" s="32"/>
      <c r="X46" s="32"/>
      <c r="Y46" s="6"/>
    </row>
    <row r="47" spans="1:25">
      <c r="A47" s="2"/>
      <c r="B47" s="2"/>
      <c r="C47" s="2"/>
      <c r="D47" s="2"/>
      <c r="E47" s="2"/>
      <c r="F47" s="2"/>
      <c r="G47" s="2"/>
      <c r="H47" s="37"/>
      <c r="I47" s="2"/>
      <c r="J47" s="2"/>
      <c r="K47" s="31"/>
      <c r="L47" s="68" t="s">
        <v>123</v>
      </c>
      <c r="M47" s="104" t="s">
        <v>124</v>
      </c>
      <c r="N47" s="145">
        <v>8740</v>
      </c>
      <c r="O47" s="145">
        <v>159633.26</v>
      </c>
      <c r="P47" s="76">
        <f>+O47-N47</f>
        <v>150893.26</v>
      </c>
      <c r="S47" s="47"/>
      <c r="T47" s="6"/>
      <c r="U47" s="6"/>
      <c r="V47" s="6"/>
      <c r="W47" s="32"/>
      <c r="X47" s="32"/>
      <c r="Y47" s="6"/>
    </row>
    <row r="48" spans="1:25">
      <c r="A48" s="2"/>
      <c r="B48" s="2"/>
      <c r="C48" s="2"/>
      <c r="D48" s="2"/>
      <c r="E48" s="2"/>
      <c r="F48" s="2"/>
      <c r="G48" s="2"/>
      <c r="H48" s="37"/>
      <c r="I48" s="2"/>
      <c r="J48" s="2"/>
      <c r="K48" s="99"/>
      <c r="L48" s="6" t="s">
        <v>125</v>
      </c>
      <c r="M48" s="6" t="s">
        <v>126</v>
      </c>
      <c r="N48" s="145"/>
      <c r="O48" s="145">
        <v>217.61</v>
      </c>
      <c r="P48" s="77">
        <f>+O48-N48</f>
        <v>217.61</v>
      </c>
      <c r="S48" s="6"/>
      <c r="T48" s="6"/>
      <c r="U48" s="6"/>
      <c r="V48" s="6"/>
      <c r="W48" s="32"/>
      <c r="X48" s="32"/>
      <c r="Y48" s="6"/>
    </row>
    <row r="49" spans="1:24">
      <c r="A49" s="2"/>
      <c r="B49" s="2"/>
      <c r="C49" s="2"/>
      <c r="D49" s="2"/>
      <c r="E49" s="3" t="s">
        <v>127</v>
      </c>
      <c r="F49" s="105">
        <f>+N112</f>
        <v>969217.23</v>
      </c>
      <c r="G49" s="105">
        <f>+O112</f>
        <v>911150.85</v>
      </c>
      <c r="H49" s="37"/>
      <c r="I49" s="2"/>
      <c r="J49" s="2"/>
      <c r="K49" s="31"/>
      <c r="L49" s="70" t="s">
        <v>128</v>
      </c>
      <c r="M49" s="74" t="s">
        <v>129</v>
      </c>
      <c r="N49" s="146"/>
      <c r="O49" s="146"/>
      <c r="Q49" s="117">
        <f>SUM(P50:P53)</f>
        <v>228260.12</v>
      </c>
      <c r="R49" s="118">
        <f>+R10-Q49</f>
        <v>517.23999999999069</v>
      </c>
      <c r="S49" s="6"/>
      <c r="T49" s="6"/>
      <c r="U49" s="6"/>
      <c r="V49" s="6"/>
      <c r="W49" s="32"/>
      <c r="X49" s="32"/>
    </row>
    <row r="50" spans="1:24">
      <c r="A50" s="2"/>
      <c r="B50" s="2"/>
      <c r="C50" s="2"/>
      <c r="D50" s="2"/>
      <c r="E50" s="3" t="s">
        <v>130</v>
      </c>
      <c r="F50" s="105">
        <f>+N113</f>
        <v>102577.60000000001</v>
      </c>
      <c r="G50" s="105">
        <f>+O113</f>
        <v>104077.6</v>
      </c>
      <c r="H50" s="37"/>
      <c r="I50" s="2"/>
      <c r="J50" s="2"/>
      <c r="K50" s="31"/>
      <c r="L50" s="68" t="s">
        <v>131</v>
      </c>
      <c r="M50" s="104" t="s">
        <v>132</v>
      </c>
      <c r="N50" s="145"/>
      <c r="O50" s="145">
        <v>24618.6</v>
      </c>
      <c r="P50" s="71">
        <f>+O50-N50</f>
        <v>24618.6</v>
      </c>
      <c r="S50" s="6"/>
      <c r="T50" s="6"/>
      <c r="U50" s="6"/>
      <c r="V50" s="6"/>
      <c r="W50" s="32"/>
      <c r="X50" s="32"/>
    </row>
    <row r="51" spans="1:24">
      <c r="A51" s="2"/>
      <c r="B51" s="2"/>
      <c r="C51" s="2"/>
      <c r="D51" s="2"/>
      <c r="E51" s="2"/>
      <c r="F51" s="116"/>
      <c r="G51" s="116"/>
      <c r="H51" s="37"/>
      <c r="I51" s="2"/>
      <c r="J51" s="2"/>
      <c r="K51" s="31"/>
      <c r="L51" s="68" t="s">
        <v>133</v>
      </c>
      <c r="M51" s="104" t="s">
        <v>67</v>
      </c>
      <c r="N51" s="145"/>
      <c r="O51" s="145">
        <v>203179.8</v>
      </c>
      <c r="P51" s="107">
        <f>+O51-N51</f>
        <v>203179.8</v>
      </c>
      <c r="S51" s="6"/>
      <c r="T51" s="6"/>
      <c r="U51" s="6"/>
      <c r="V51" s="6"/>
      <c r="W51" s="6"/>
      <c r="X51" s="32"/>
    </row>
    <row r="52" spans="1:24">
      <c r="A52" s="2"/>
      <c r="B52" s="2"/>
      <c r="C52" s="2"/>
      <c r="D52" s="2"/>
      <c r="E52" s="2"/>
      <c r="F52" s="37">
        <f>SUM(F49:F51)</f>
        <v>1071794.83</v>
      </c>
      <c r="G52" s="37">
        <f>SUM(G49:G51)</f>
        <v>1015228.45</v>
      </c>
      <c r="H52" s="37"/>
      <c r="I52" s="2"/>
      <c r="J52" s="2"/>
      <c r="K52" s="31"/>
      <c r="L52" s="68" t="s">
        <v>134</v>
      </c>
      <c r="M52" s="104" t="s">
        <v>135</v>
      </c>
      <c r="N52" s="145"/>
      <c r="O52" s="145"/>
      <c r="P52" s="76">
        <f>+O52-N52</f>
        <v>0</v>
      </c>
      <c r="S52" s="6"/>
      <c r="T52" s="6"/>
      <c r="U52" s="6"/>
      <c r="V52" s="6"/>
      <c r="W52" s="32"/>
      <c r="X52" s="32"/>
    </row>
    <row r="53" spans="1:24">
      <c r="A53" s="2"/>
      <c r="B53" s="2"/>
      <c r="C53" s="2"/>
      <c r="D53" s="2"/>
      <c r="E53" s="2"/>
      <c r="F53" s="37"/>
      <c r="G53" s="37"/>
      <c r="H53" s="37"/>
      <c r="I53" s="2"/>
      <c r="J53" s="2"/>
      <c r="K53" s="31"/>
      <c r="L53" s="68" t="s">
        <v>136</v>
      </c>
      <c r="M53" s="104" t="s">
        <v>137</v>
      </c>
      <c r="N53" s="145"/>
      <c r="O53" s="145">
        <v>461.72</v>
      </c>
      <c r="P53" s="71">
        <f>+O53-N53</f>
        <v>461.72</v>
      </c>
      <c r="S53" s="6"/>
      <c r="T53" s="6"/>
      <c r="U53" s="6"/>
      <c r="V53" s="6"/>
      <c r="W53" s="6"/>
      <c r="X53" s="32"/>
    </row>
    <row r="54" spans="1:24">
      <c r="A54" s="2"/>
      <c r="B54" s="2"/>
      <c r="C54" s="2"/>
      <c r="D54" s="2"/>
      <c r="E54" s="2"/>
      <c r="F54" s="58">
        <f>+F52-G52</f>
        <v>56566.380000000121</v>
      </c>
      <c r="G54" s="37"/>
      <c r="H54" s="37"/>
      <c r="I54" s="2"/>
      <c r="J54" s="2"/>
      <c r="K54" s="31"/>
      <c r="L54" s="70" t="s">
        <v>138</v>
      </c>
      <c r="M54" s="74" t="s">
        <v>139</v>
      </c>
      <c r="N54" s="146"/>
      <c r="O54" s="146"/>
      <c r="Q54" s="117">
        <f>SUM(P55:P58)</f>
        <v>159701.20000000001</v>
      </c>
      <c r="R54" s="72">
        <f>+R12-Q54</f>
        <v>144286.68</v>
      </c>
      <c r="S54" s="6"/>
      <c r="T54" s="6"/>
      <c r="U54" s="6"/>
      <c r="V54" s="6"/>
      <c r="W54" s="32"/>
      <c r="X54" s="32"/>
    </row>
    <row r="55" spans="1:24">
      <c r="A55" s="2"/>
      <c r="B55" s="2"/>
      <c r="C55" s="2"/>
      <c r="D55" s="2"/>
      <c r="E55" s="2"/>
      <c r="F55" s="37">
        <f>+G45-F54</f>
        <v>-2.3283064365386963E-10</v>
      </c>
      <c r="G55" s="37"/>
      <c r="H55" s="37"/>
      <c r="I55" s="2"/>
      <c r="J55" s="2"/>
      <c r="K55" s="31"/>
      <c r="L55" s="68" t="s">
        <v>140</v>
      </c>
      <c r="M55" s="104" t="s">
        <v>33</v>
      </c>
      <c r="N55" s="145">
        <v>270</v>
      </c>
      <c r="O55" s="145">
        <v>54180</v>
      </c>
      <c r="P55" s="71">
        <f>+O55-N55</f>
        <v>53910</v>
      </c>
      <c r="S55" s="6"/>
      <c r="T55" s="6"/>
      <c r="U55" s="6"/>
      <c r="V55" s="6"/>
      <c r="W55" s="32"/>
      <c r="X55" s="32"/>
    </row>
    <row r="56" spans="1:24">
      <c r="A56" s="6"/>
      <c r="B56" s="6"/>
      <c r="C56" s="6"/>
      <c r="D56" s="6"/>
      <c r="E56" s="6"/>
      <c r="F56" s="6"/>
      <c r="G56" s="119"/>
      <c r="H56" s="55"/>
      <c r="I56" s="6"/>
      <c r="J56" s="6"/>
      <c r="K56" s="31"/>
      <c r="L56" s="68" t="s">
        <v>141</v>
      </c>
      <c r="M56" s="104" t="s">
        <v>72</v>
      </c>
      <c r="N56" s="145">
        <v>1210</v>
      </c>
      <c r="O56" s="145">
        <v>106277.06</v>
      </c>
      <c r="P56" s="107">
        <f>+O56-N56</f>
        <v>105067.06</v>
      </c>
      <c r="S56" s="6"/>
      <c r="T56" s="6"/>
      <c r="U56" s="6"/>
      <c r="V56" s="6"/>
      <c r="W56" s="32"/>
      <c r="X56" s="32"/>
    </row>
    <row r="57" spans="1:24">
      <c r="A57" s="120" t="s">
        <v>84</v>
      </c>
      <c r="B57" s="121" t="s">
        <v>85</v>
      </c>
      <c r="C57" s="22">
        <v>403</v>
      </c>
      <c r="D57" s="6" t="s">
        <v>142</v>
      </c>
      <c r="E57" s="23"/>
      <c r="F57" s="122"/>
      <c r="G57" s="122"/>
      <c r="H57" s="123"/>
      <c r="I57" s="6"/>
      <c r="J57" s="100"/>
      <c r="K57" s="31"/>
      <c r="L57" s="68" t="s">
        <v>143</v>
      </c>
      <c r="M57" s="104" t="s">
        <v>46</v>
      </c>
      <c r="N57" s="145"/>
      <c r="O57" s="145">
        <v>724.14</v>
      </c>
      <c r="P57" s="76">
        <f>+O57-N57</f>
        <v>724.14</v>
      </c>
      <c r="S57" s="6"/>
      <c r="T57" s="6"/>
      <c r="U57" s="6"/>
      <c r="V57" s="6"/>
      <c r="W57" s="32"/>
      <c r="X57" s="32"/>
    </row>
    <row r="58" spans="1:24">
      <c r="A58" s="6"/>
      <c r="B58" s="6"/>
      <c r="C58" s="6"/>
      <c r="D58" s="6"/>
      <c r="E58" s="6"/>
      <c r="F58" s="6"/>
      <c r="G58" s="6"/>
      <c r="H58" s="55"/>
      <c r="I58" s="6"/>
      <c r="J58" s="6"/>
      <c r="K58" s="31"/>
      <c r="L58" s="68" t="s">
        <v>242</v>
      </c>
      <c r="M58" s="104" t="s">
        <v>145</v>
      </c>
      <c r="N58" s="147"/>
      <c r="O58" s="147"/>
      <c r="P58" s="77">
        <f>+O58</f>
        <v>0</v>
      </c>
      <c r="S58" s="6"/>
      <c r="T58" s="6"/>
      <c r="U58" s="6"/>
      <c r="V58" s="6"/>
      <c r="W58" s="32"/>
      <c r="X58" s="32"/>
    </row>
    <row r="59" spans="1:24">
      <c r="A59" s="6"/>
      <c r="B59" s="6"/>
      <c r="C59" s="6"/>
      <c r="D59" s="6"/>
      <c r="E59" s="6"/>
      <c r="F59" s="6"/>
      <c r="G59" s="6"/>
      <c r="H59" s="55"/>
      <c r="I59" s="6"/>
      <c r="J59" s="6"/>
      <c r="K59" s="31"/>
      <c r="L59" s="70" t="s">
        <v>146</v>
      </c>
      <c r="M59" s="74" t="s">
        <v>147</v>
      </c>
      <c r="N59" s="146"/>
      <c r="O59" s="146"/>
      <c r="Q59" s="117">
        <f>SUM(P60)</f>
        <v>34969.5</v>
      </c>
      <c r="S59" s="6"/>
      <c r="T59" s="6"/>
      <c r="U59" s="6"/>
      <c r="V59" s="6"/>
      <c r="W59" s="32"/>
      <c r="X59" s="32"/>
    </row>
    <row r="60" spans="1:24">
      <c r="A60" s="6"/>
      <c r="B60" s="6"/>
      <c r="C60" s="6"/>
      <c r="D60" s="6"/>
      <c r="E60" s="6"/>
      <c r="F60" s="6"/>
      <c r="G60" s="6"/>
      <c r="H60" s="55"/>
      <c r="I60" s="6"/>
      <c r="J60" s="6"/>
      <c r="K60" s="31"/>
      <c r="L60" s="68" t="s">
        <v>148</v>
      </c>
      <c r="M60" s="104" t="s">
        <v>38</v>
      </c>
      <c r="N60" s="147"/>
      <c r="O60" s="145">
        <v>34969.5</v>
      </c>
      <c r="P60" s="71">
        <f>+O60-N60</f>
        <v>34969.5</v>
      </c>
      <c r="S60" s="6"/>
      <c r="T60" s="6"/>
      <c r="U60" s="6"/>
      <c r="V60" s="6"/>
      <c r="W60" s="6"/>
      <c r="X60" s="32"/>
    </row>
    <row r="61" spans="1:24">
      <c r="A61" s="6"/>
      <c r="B61" s="6"/>
      <c r="C61" s="6"/>
      <c r="D61" s="6"/>
      <c r="E61" s="6"/>
      <c r="F61" s="6"/>
      <c r="G61" s="6"/>
      <c r="H61" s="55"/>
      <c r="I61" s="6"/>
      <c r="J61" s="6"/>
      <c r="K61" s="31"/>
      <c r="L61" s="68" t="s">
        <v>150</v>
      </c>
      <c r="M61" s="104" t="s">
        <v>75</v>
      </c>
      <c r="N61" s="146"/>
      <c r="O61" s="146"/>
      <c r="P61" s="107">
        <f>+O61-N61</f>
        <v>0</v>
      </c>
      <c r="S61" s="6"/>
      <c r="T61" s="6"/>
      <c r="U61" s="6"/>
      <c r="V61" s="6"/>
      <c r="W61" s="32"/>
      <c r="X61" s="32"/>
    </row>
    <row r="62" spans="1:24">
      <c r="A62" s="6"/>
      <c r="B62" s="6"/>
      <c r="C62" s="6"/>
      <c r="D62" s="6"/>
      <c r="E62" s="6"/>
      <c r="F62" s="6"/>
      <c r="G62" s="6"/>
      <c r="H62" s="55"/>
      <c r="I62" s="6"/>
      <c r="J62" s="6"/>
      <c r="K62" s="31"/>
      <c r="L62" s="68"/>
      <c r="M62" s="104"/>
      <c r="N62" s="146"/>
      <c r="O62" s="146"/>
      <c r="P62" s="77"/>
      <c r="Q62" s="124"/>
      <c r="S62" s="6"/>
      <c r="T62" s="6"/>
      <c r="U62" s="6"/>
      <c r="V62" s="6"/>
      <c r="W62" s="32"/>
      <c r="X62" s="32"/>
    </row>
    <row r="63" spans="1:24">
      <c r="A63" s="6"/>
      <c r="B63" s="6"/>
      <c r="C63" s="6"/>
      <c r="D63" s="6"/>
      <c r="E63" s="6"/>
      <c r="F63" s="6"/>
      <c r="G63" s="6"/>
      <c r="H63" s="55"/>
      <c r="I63" s="6"/>
      <c r="J63" s="6"/>
      <c r="K63" s="31"/>
      <c r="L63" s="70" t="s">
        <v>151</v>
      </c>
      <c r="M63" s="74" t="s">
        <v>152</v>
      </c>
      <c r="N63" s="53"/>
      <c r="O63" s="53"/>
      <c r="P63" s="77"/>
      <c r="Q63" s="117">
        <f>SUM(P64:P66)</f>
        <v>0</v>
      </c>
      <c r="S63" s="6"/>
      <c r="T63" s="6"/>
      <c r="U63" s="6"/>
      <c r="V63" s="6"/>
      <c r="W63" s="32"/>
      <c r="X63" s="32"/>
    </row>
    <row r="64" spans="1:24">
      <c r="A64" s="6"/>
      <c r="B64" s="6"/>
      <c r="C64" s="6"/>
      <c r="D64" s="6"/>
      <c r="E64" s="6"/>
      <c r="F64" s="6"/>
      <c r="G64" s="6"/>
      <c r="H64" s="55"/>
      <c r="I64" s="6"/>
      <c r="J64" s="6"/>
      <c r="K64" s="31"/>
      <c r="L64" s="68" t="s">
        <v>153</v>
      </c>
      <c r="M64" s="104" t="s">
        <v>154</v>
      </c>
      <c r="N64" s="53"/>
      <c r="O64" s="32"/>
      <c r="P64" s="71">
        <f>+O64-N64</f>
        <v>0</v>
      </c>
      <c r="Q64" s="124"/>
      <c r="S64" s="6"/>
      <c r="T64" s="6"/>
      <c r="U64" s="6"/>
      <c r="V64" s="6"/>
      <c r="W64" s="32"/>
      <c r="X64" s="32"/>
    </row>
    <row r="65" spans="2:24">
      <c r="B65" s="6"/>
      <c r="C65" s="6"/>
      <c r="D65" s="6"/>
      <c r="E65" s="6"/>
      <c r="F65" s="6"/>
      <c r="G65" s="6"/>
      <c r="H65" s="55"/>
      <c r="I65" s="6"/>
      <c r="J65" s="6"/>
      <c r="K65" s="31"/>
      <c r="L65" s="68" t="s">
        <v>155</v>
      </c>
      <c r="M65" s="6" t="s">
        <v>156</v>
      </c>
      <c r="N65" s="53"/>
      <c r="O65" s="125"/>
      <c r="P65" s="126">
        <f>+O65-N65</f>
        <v>0</v>
      </c>
      <c r="Q65" s="124"/>
      <c r="S65" s="6"/>
      <c r="T65" s="6"/>
      <c r="U65" s="6"/>
      <c r="V65" s="6"/>
      <c r="W65" s="32"/>
      <c r="X65" s="32"/>
    </row>
    <row r="66" spans="2:24">
      <c r="B66" s="6"/>
      <c r="C66" s="6"/>
      <c r="D66" s="6"/>
      <c r="E66" s="6"/>
      <c r="F66" s="6"/>
      <c r="G66" s="6"/>
      <c r="H66" s="55"/>
      <c r="I66" s="6"/>
      <c r="J66" s="6"/>
      <c r="K66" s="31"/>
      <c r="L66" s="68" t="s">
        <v>157</v>
      </c>
      <c r="M66" s="6" t="s">
        <v>158</v>
      </c>
      <c r="N66" s="53"/>
      <c r="O66" s="125"/>
      <c r="P66" s="127">
        <f>+O66-N66</f>
        <v>0</v>
      </c>
      <c r="Q66" s="124"/>
      <c r="S66" s="6"/>
      <c r="T66" s="6"/>
      <c r="U66" s="6"/>
      <c r="V66" s="6"/>
      <c r="W66" s="32"/>
      <c r="X66" s="32"/>
    </row>
    <row r="67" spans="2:24">
      <c r="B67" s="6"/>
      <c r="C67" s="6"/>
      <c r="D67" s="6"/>
      <c r="E67" s="6"/>
      <c r="F67" s="6"/>
      <c r="G67" s="6"/>
      <c r="H67" s="55"/>
      <c r="I67" s="6"/>
      <c r="J67" s="6"/>
      <c r="K67" s="31"/>
      <c r="L67" s="68"/>
      <c r="M67" s="104"/>
      <c r="N67" s="53"/>
      <c r="O67" s="125"/>
      <c r="P67" s="77"/>
      <c r="Q67" s="124"/>
      <c r="S67" s="6"/>
      <c r="T67" s="6"/>
      <c r="U67" s="6"/>
      <c r="V67" s="6"/>
      <c r="W67" s="6"/>
      <c r="X67" s="6"/>
    </row>
    <row r="68" spans="2:24">
      <c r="B68" s="6"/>
      <c r="C68" s="6"/>
      <c r="D68" s="6"/>
      <c r="E68" s="6"/>
      <c r="F68" s="6"/>
      <c r="G68" s="6"/>
      <c r="H68" s="55"/>
      <c r="I68" s="6"/>
      <c r="J68" s="6"/>
      <c r="K68" s="31"/>
      <c r="L68" s="70" t="s">
        <v>161</v>
      </c>
      <c r="M68" s="74" t="s">
        <v>162</v>
      </c>
      <c r="N68" s="32"/>
      <c r="O68" s="53"/>
      <c r="P68" s="128"/>
      <c r="Q68" s="124"/>
      <c r="S68" s="6"/>
      <c r="T68" s="6"/>
      <c r="U68" s="6"/>
      <c r="V68" s="6"/>
      <c r="W68" s="6"/>
      <c r="X68" s="32"/>
    </row>
    <row r="69" spans="2:24">
      <c r="B69" s="6"/>
      <c r="C69" s="6"/>
      <c r="D69" s="6"/>
      <c r="E69" s="6"/>
      <c r="F69" s="6"/>
      <c r="G69" s="6"/>
      <c r="H69" s="55"/>
      <c r="I69" s="6"/>
      <c r="J69" s="6"/>
      <c r="K69" s="31"/>
      <c r="L69" s="68"/>
      <c r="M69" s="104"/>
      <c r="N69" s="53"/>
      <c r="O69" s="53"/>
      <c r="P69" s="77"/>
      <c r="Q69" s="124"/>
      <c r="S69" s="6"/>
      <c r="T69" s="6"/>
      <c r="U69" s="6"/>
      <c r="V69" s="6"/>
      <c r="W69" s="6"/>
      <c r="X69" s="32"/>
    </row>
    <row r="70" spans="2:24">
      <c r="B70" s="6"/>
      <c r="C70" s="6"/>
      <c r="D70" s="6"/>
      <c r="E70" s="6"/>
      <c r="F70" s="6"/>
      <c r="G70" s="6"/>
      <c r="H70" s="55"/>
      <c r="I70" s="6"/>
      <c r="J70" s="6"/>
      <c r="K70" s="31"/>
      <c r="L70" s="68"/>
      <c r="M70" s="6" t="s">
        <v>165</v>
      </c>
      <c r="N70" s="129">
        <f>+SUM(N34:N68)</f>
        <v>75432.94</v>
      </c>
      <c r="O70" s="129">
        <f>+SUM(O34:O68)</f>
        <v>2261349.12</v>
      </c>
      <c r="P70" s="130">
        <f>+O70-N70+P68</f>
        <v>2185916.1800000002</v>
      </c>
      <c r="Q70" s="131"/>
      <c r="S70" s="6"/>
      <c r="T70" s="6"/>
      <c r="U70" s="6"/>
      <c r="V70" s="6"/>
      <c r="W70" s="6"/>
      <c r="X70" s="6"/>
    </row>
    <row r="71" spans="2:24">
      <c r="B71" s="6"/>
      <c r="C71" s="6"/>
      <c r="D71" s="6"/>
      <c r="E71" s="6"/>
      <c r="F71" s="6"/>
      <c r="G71" s="6"/>
      <c r="H71" s="55"/>
      <c r="I71" s="6"/>
      <c r="J71" s="6"/>
      <c r="K71" s="31"/>
      <c r="L71" s="68"/>
      <c r="M71" s="6"/>
      <c r="N71" s="6"/>
      <c r="O71" s="6"/>
      <c r="P71" s="72">
        <f>+P70-F29</f>
        <v>2100</v>
      </c>
      <c r="Q71" s="131"/>
      <c r="S71" s="6"/>
      <c r="T71" s="6"/>
      <c r="U71" s="6"/>
      <c r="V71" s="32"/>
      <c r="W71" s="32"/>
      <c r="X71" s="32"/>
    </row>
    <row r="72" spans="2:24">
      <c r="H72" s="55"/>
      <c r="L72" s="68"/>
      <c r="M72" s="6"/>
      <c r="N72" s="6"/>
      <c r="O72" s="6"/>
      <c r="Q72" s="131"/>
      <c r="S72" s="6"/>
    </row>
    <row r="73" spans="2:24">
      <c r="B73" s="6"/>
      <c r="C73" s="6"/>
      <c r="D73" s="24"/>
      <c r="E73" s="6"/>
      <c r="F73" s="6"/>
      <c r="G73" s="6"/>
      <c r="H73" s="55"/>
      <c r="I73" s="6"/>
      <c r="J73" s="6"/>
      <c r="K73" s="31"/>
      <c r="T73" s="6"/>
      <c r="U73" s="6"/>
      <c r="V73" s="6"/>
      <c r="W73" s="6"/>
      <c r="X73" s="6"/>
    </row>
    <row r="74" spans="2:24">
      <c r="B74" s="6"/>
      <c r="C74" s="6"/>
      <c r="D74" s="6"/>
      <c r="E74" s="6"/>
      <c r="F74" s="6"/>
      <c r="G74" s="6"/>
      <c r="H74" s="55"/>
      <c r="I74" s="6"/>
      <c r="J74" s="6"/>
      <c r="K74" s="31"/>
      <c r="L74" s="93"/>
      <c r="M74" s="94"/>
      <c r="N74" s="154"/>
      <c r="O74" s="155"/>
      <c r="P74" s="133" t="s">
        <v>90</v>
      </c>
      <c r="Q74" s="134"/>
      <c r="R74" s="106"/>
      <c r="S74" s="6"/>
      <c r="T74" s="32"/>
      <c r="U74" s="32"/>
      <c r="V74" s="32"/>
      <c r="W74" s="6"/>
      <c r="X74" s="6"/>
    </row>
    <row r="75" spans="2:24">
      <c r="B75" s="6"/>
      <c r="C75" s="6"/>
      <c r="D75" s="6"/>
      <c r="E75" s="6"/>
      <c r="F75" s="6"/>
      <c r="G75" s="6"/>
      <c r="H75" s="55"/>
      <c r="I75" s="6"/>
      <c r="J75" s="6"/>
      <c r="K75" s="31"/>
      <c r="L75" s="93">
        <v>683</v>
      </c>
      <c r="M75" s="74" t="s">
        <v>92</v>
      </c>
      <c r="N75" s="53"/>
      <c r="O75" s="28"/>
      <c r="P75" s="106"/>
      <c r="Q75" s="106"/>
      <c r="R75" s="106"/>
      <c r="S75" s="6"/>
      <c r="T75" s="32"/>
      <c r="U75" s="32"/>
      <c r="V75" s="32"/>
      <c r="W75" s="25"/>
      <c r="X75" s="68"/>
    </row>
    <row r="76" spans="2:24">
      <c r="B76" s="6"/>
      <c r="C76" s="6"/>
      <c r="D76" s="6"/>
      <c r="E76" s="6"/>
      <c r="F76" s="6"/>
      <c r="G76" s="6"/>
      <c r="H76" s="55"/>
      <c r="I76" s="6"/>
      <c r="J76" s="6"/>
      <c r="K76" s="31"/>
      <c r="L76" s="70" t="s">
        <v>171</v>
      </c>
      <c r="M76" s="74" t="s">
        <v>94</v>
      </c>
      <c r="N76" s="135"/>
      <c r="O76" s="136"/>
      <c r="Q76" s="102">
        <f>SUM(P77:P84)</f>
        <v>441932.96000000008</v>
      </c>
      <c r="R76" s="103">
        <f>+R52-Q76</f>
        <v>-441932.96000000008</v>
      </c>
      <c r="S76" s="6"/>
      <c r="T76" s="32"/>
      <c r="U76" s="6"/>
      <c r="V76" s="6"/>
      <c r="W76" s="26"/>
      <c r="X76" s="68"/>
    </row>
    <row r="77" spans="2:24">
      <c r="B77" s="6"/>
      <c r="C77" s="6"/>
      <c r="D77" s="6"/>
      <c r="E77" s="6"/>
      <c r="F77" s="6"/>
      <c r="G77" s="6"/>
      <c r="H77" s="55"/>
      <c r="I77" s="6"/>
      <c r="J77" s="6"/>
      <c r="K77" s="31"/>
      <c r="L77" s="68" t="s">
        <v>172</v>
      </c>
      <c r="M77" s="104" t="s">
        <v>96</v>
      </c>
      <c r="N77" s="145">
        <v>61373.39</v>
      </c>
      <c r="O77" s="145"/>
      <c r="P77" s="71">
        <f>+N77-O77</f>
        <v>61373.39</v>
      </c>
      <c r="Q77" s="106"/>
      <c r="R77" s="106"/>
      <c r="S77" s="6"/>
      <c r="T77" s="32"/>
      <c r="U77" s="32"/>
      <c r="V77" s="32"/>
      <c r="W77" s="25"/>
      <c r="X77" s="68"/>
    </row>
    <row r="78" spans="2:24">
      <c r="B78" s="6"/>
      <c r="C78" s="6"/>
      <c r="D78" s="6"/>
      <c r="E78" s="6"/>
      <c r="F78" s="6"/>
      <c r="G78" s="6"/>
      <c r="H78" s="55"/>
      <c r="I78" s="6"/>
      <c r="J78" s="6"/>
      <c r="K78" s="31"/>
      <c r="L78" s="68" t="s">
        <v>175</v>
      </c>
      <c r="M78" s="104" t="s">
        <v>99</v>
      </c>
      <c r="N78" s="145">
        <v>376878.86</v>
      </c>
      <c r="O78" s="145">
        <v>11359.54</v>
      </c>
      <c r="P78" s="107">
        <f>+N78-O78</f>
        <v>365519.32</v>
      </c>
      <c r="S78" s="6"/>
      <c r="T78" s="32"/>
      <c r="U78" s="32"/>
      <c r="V78" s="32"/>
      <c r="W78" s="25"/>
      <c r="X78" s="68"/>
    </row>
    <row r="79" spans="2:24">
      <c r="B79" s="6"/>
      <c r="C79" s="6"/>
      <c r="D79" s="6"/>
      <c r="E79" s="6"/>
      <c r="F79" s="6"/>
      <c r="G79" s="6"/>
      <c r="H79" s="55"/>
      <c r="I79" s="6"/>
      <c r="J79" s="6"/>
      <c r="K79" s="31"/>
      <c r="L79" s="68" t="s">
        <v>178</v>
      </c>
      <c r="M79" s="104" t="s">
        <v>101</v>
      </c>
      <c r="N79" s="145"/>
      <c r="O79" s="145"/>
      <c r="P79" s="71">
        <f>-O79+N79</f>
        <v>0</v>
      </c>
      <c r="Q79" s="138"/>
      <c r="S79" s="6"/>
      <c r="T79" s="32"/>
      <c r="U79" s="32"/>
      <c r="V79" s="6"/>
      <c r="W79" s="25"/>
      <c r="X79" s="68"/>
    </row>
    <row r="80" spans="2:24">
      <c r="B80" s="6"/>
      <c r="C80" s="6"/>
      <c r="D80" s="27"/>
      <c r="E80" s="6"/>
      <c r="F80" s="6"/>
      <c r="G80" s="6"/>
      <c r="H80" s="55"/>
      <c r="I80" s="6"/>
      <c r="J80" s="6"/>
      <c r="K80" s="31"/>
      <c r="L80" s="70" t="s">
        <v>180</v>
      </c>
      <c r="M80" s="74" t="s">
        <v>104</v>
      </c>
      <c r="N80" s="151"/>
      <c r="O80" s="151"/>
      <c r="Q80" s="108"/>
      <c r="R80" s="108"/>
      <c r="S80" s="6"/>
      <c r="T80" s="32"/>
      <c r="U80" s="32"/>
      <c r="V80" s="6"/>
      <c r="W80" s="25"/>
      <c r="X80" s="68"/>
    </row>
    <row r="81" spans="3:24">
      <c r="C81" s="6"/>
      <c r="D81" s="27"/>
      <c r="E81" s="6"/>
      <c r="F81" s="6"/>
      <c r="G81" s="6"/>
      <c r="H81" s="55"/>
      <c r="I81" s="6"/>
      <c r="J81" s="6"/>
      <c r="K81" s="31"/>
      <c r="L81" s="68" t="s">
        <v>182</v>
      </c>
      <c r="M81" s="104" t="s">
        <v>13</v>
      </c>
      <c r="N81" s="145">
        <v>460.33</v>
      </c>
      <c r="O81" s="145"/>
      <c r="P81" s="71">
        <f>+N81-O81</f>
        <v>460.33</v>
      </c>
      <c r="S81" s="6"/>
      <c r="T81" s="32"/>
      <c r="U81" s="32"/>
      <c r="V81" s="32"/>
      <c r="W81" s="25"/>
      <c r="X81" s="68"/>
    </row>
    <row r="82" spans="3:24">
      <c r="C82" s="6"/>
      <c r="D82" s="27"/>
      <c r="E82" s="6"/>
      <c r="F82" s="6"/>
      <c r="G82" s="6"/>
      <c r="H82" s="55"/>
      <c r="I82" s="6"/>
      <c r="J82" s="6"/>
      <c r="K82" s="31"/>
      <c r="L82" s="68" t="s">
        <v>184</v>
      </c>
      <c r="M82" s="104" t="s">
        <v>109</v>
      </c>
      <c r="N82" s="145">
        <v>4461.42</v>
      </c>
      <c r="O82" s="145">
        <v>576.34</v>
      </c>
      <c r="P82" s="107">
        <f>+N82-O82</f>
        <v>3885.08</v>
      </c>
      <c r="S82" s="6"/>
      <c r="T82" s="32"/>
      <c r="U82" s="32"/>
      <c r="V82" s="6"/>
      <c r="W82" s="28"/>
      <c r="X82" s="68"/>
    </row>
    <row r="83" spans="3:24">
      <c r="C83" s="6"/>
      <c r="D83" s="27"/>
      <c r="E83" s="6"/>
      <c r="F83" s="6"/>
      <c r="G83" s="6"/>
      <c r="H83" s="55"/>
      <c r="I83" s="6"/>
      <c r="J83" s="6"/>
      <c r="K83" s="31"/>
      <c r="L83" s="68" t="s">
        <v>186</v>
      </c>
      <c r="M83" s="104" t="s">
        <v>111</v>
      </c>
      <c r="N83" s="145">
        <v>10694.84</v>
      </c>
      <c r="O83" s="145"/>
      <c r="P83" s="76">
        <f>+N83-O83</f>
        <v>10694.84</v>
      </c>
      <c r="Q83" s="108"/>
      <c r="R83" s="108"/>
      <c r="S83" s="6"/>
      <c r="T83" s="32"/>
      <c r="U83" s="32"/>
      <c r="V83" s="6"/>
      <c r="W83" s="25"/>
      <c r="X83" s="68"/>
    </row>
    <row r="84" spans="3:24">
      <c r="C84" s="6"/>
      <c r="D84" s="27"/>
      <c r="E84" s="6"/>
      <c r="F84" s="6"/>
      <c r="G84" s="6"/>
      <c r="H84" s="55"/>
      <c r="I84" s="6"/>
      <c r="J84" s="6"/>
      <c r="K84" s="31"/>
      <c r="L84" s="68" t="s">
        <v>188</v>
      </c>
      <c r="M84" s="104" t="s">
        <v>114</v>
      </c>
      <c r="N84" s="146"/>
      <c r="O84" s="146"/>
      <c r="P84" s="71">
        <f>-O84+N84</f>
        <v>0</v>
      </c>
      <c r="Q84" s="108"/>
      <c r="R84" s="108"/>
      <c r="S84" s="6"/>
      <c r="T84" s="32"/>
      <c r="U84" s="32"/>
      <c r="V84" s="6"/>
      <c r="W84" s="25"/>
      <c r="X84" s="68"/>
    </row>
    <row r="85" spans="3:24">
      <c r="C85" s="6"/>
      <c r="D85" s="27"/>
      <c r="E85" s="6"/>
      <c r="F85" s="6"/>
      <c r="G85" s="6"/>
      <c r="H85" s="55"/>
      <c r="I85" s="6"/>
      <c r="J85" s="6"/>
      <c r="K85" s="31"/>
      <c r="L85" s="70" t="s">
        <v>190</v>
      </c>
      <c r="M85" s="74" t="s">
        <v>116</v>
      </c>
      <c r="N85" s="151"/>
      <c r="O85" s="151"/>
      <c r="Q85" s="102">
        <f>SUM(P86:P88)</f>
        <v>263395.91000000003</v>
      </c>
      <c r="R85" s="72">
        <f>+R49-Q85</f>
        <v>-262878.67000000004</v>
      </c>
      <c r="S85" s="6"/>
      <c r="T85" s="32"/>
      <c r="U85" s="32"/>
      <c r="V85" s="32"/>
      <c r="W85" s="29"/>
      <c r="X85" s="68"/>
    </row>
    <row r="86" spans="3:24">
      <c r="C86" s="6"/>
      <c r="D86" s="27"/>
      <c r="E86" s="6"/>
      <c r="F86" s="6"/>
      <c r="G86" s="6"/>
      <c r="H86" s="55"/>
      <c r="I86" s="6"/>
      <c r="J86" s="6"/>
      <c r="K86" s="31"/>
      <c r="L86" s="68" t="s">
        <v>192</v>
      </c>
      <c r="M86" s="104" t="s">
        <v>119</v>
      </c>
      <c r="N86" s="145">
        <v>194.27</v>
      </c>
      <c r="O86" s="145"/>
      <c r="P86" s="71">
        <f>-O86+N86</f>
        <v>194.27</v>
      </c>
      <c r="S86" s="6"/>
      <c r="T86" s="32"/>
      <c r="U86" s="6"/>
      <c r="V86" s="6"/>
      <c r="W86" s="30"/>
      <c r="X86" s="68"/>
    </row>
    <row r="87" spans="3:24">
      <c r="C87" s="6"/>
      <c r="D87" s="27"/>
      <c r="E87" s="6"/>
      <c r="F87" s="6"/>
      <c r="G87" s="6"/>
      <c r="H87" s="55"/>
      <c r="I87" s="6"/>
      <c r="J87" s="6"/>
      <c r="K87" s="31"/>
      <c r="L87" s="68" t="s">
        <v>193</v>
      </c>
      <c r="M87" s="104" t="s">
        <v>122</v>
      </c>
      <c r="N87" s="145">
        <v>193297.1</v>
      </c>
      <c r="O87" s="145">
        <v>16604.080000000002</v>
      </c>
      <c r="P87" s="107">
        <f>-O87+N87</f>
        <v>176693.02000000002</v>
      </c>
      <c r="S87" s="6"/>
      <c r="T87" s="32"/>
      <c r="U87" s="32"/>
      <c r="V87" s="32"/>
      <c r="W87" s="29"/>
      <c r="X87" s="68"/>
    </row>
    <row r="88" spans="3:24">
      <c r="C88" s="6"/>
      <c r="D88" s="27"/>
      <c r="E88" s="6"/>
      <c r="F88" s="6"/>
      <c r="G88" s="6"/>
      <c r="H88" s="55"/>
      <c r="I88" s="6"/>
      <c r="J88" s="6"/>
      <c r="K88" s="31"/>
      <c r="L88" s="68" t="s">
        <v>195</v>
      </c>
      <c r="M88" s="104" t="s">
        <v>124</v>
      </c>
      <c r="N88" s="145">
        <v>90608.62</v>
      </c>
      <c r="O88" s="145">
        <v>4100</v>
      </c>
      <c r="P88" s="76">
        <f>-O88+N88</f>
        <v>86508.62</v>
      </c>
      <c r="S88" s="6"/>
      <c r="T88" s="32"/>
      <c r="U88" s="32"/>
      <c r="V88" s="32"/>
      <c r="W88" s="28"/>
      <c r="X88" s="68"/>
    </row>
    <row r="89" spans="3:24">
      <c r="C89" s="6"/>
      <c r="D89" s="27"/>
      <c r="E89" s="6"/>
      <c r="F89" s="6"/>
      <c r="G89" s="6"/>
      <c r="H89" s="55"/>
      <c r="I89" s="6"/>
      <c r="J89" s="6"/>
      <c r="K89" s="31"/>
      <c r="L89" s="70" t="s">
        <v>197</v>
      </c>
      <c r="M89" s="74" t="s">
        <v>129</v>
      </c>
      <c r="N89" s="151"/>
      <c r="O89" s="151"/>
      <c r="Q89" s="117">
        <f>SUM(P90:P93)</f>
        <v>165892.32999999999</v>
      </c>
      <c r="R89" s="118">
        <f>+R47-Q89</f>
        <v>-165892.32999999999</v>
      </c>
      <c r="S89" s="6"/>
      <c r="T89" s="32"/>
      <c r="U89" s="32"/>
      <c r="V89" s="32"/>
      <c r="W89" s="29"/>
      <c r="X89" s="68"/>
    </row>
    <row r="90" spans="3:24">
      <c r="C90" s="6"/>
      <c r="D90" s="27"/>
      <c r="E90" s="6"/>
      <c r="F90" s="6"/>
      <c r="G90" s="6"/>
      <c r="H90" s="55"/>
      <c r="I90" s="6"/>
      <c r="J90" s="6"/>
      <c r="K90" s="31"/>
      <c r="L90" s="68" t="s">
        <v>199</v>
      </c>
      <c r="M90" s="104" t="s">
        <v>132</v>
      </c>
      <c r="N90" s="145">
        <v>3201.11</v>
      </c>
      <c r="O90" s="145"/>
      <c r="P90" s="71">
        <f>-O90+N90</f>
        <v>3201.11</v>
      </c>
      <c r="S90" s="6"/>
      <c r="T90" s="32"/>
      <c r="U90" s="32"/>
      <c r="V90" s="32"/>
      <c r="W90" s="29"/>
      <c r="X90" s="68"/>
    </row>
    <row r="91" spans="3:24">
      <c r="C91" s="6"/>
      <c r="D91" s="27"/>
      <c r="E91" s="6"/>
      <c r="F91" s="6"/>
      <c r="G91" s="6"/>
      <c r="H91" s="55"/>
      <c r="I91" s="6"/>
      <c r="J91" s="6"/>
      <c r="K91" s="31"/>
      <c r="L91" s="68" t="s">
        <v>201</v>
      </c>
      <c r="M91" s="104" t="s">
        <v>67</v>
      </c>
      <c r="N91" s="145">
        <v>162691.22</v>
      </c>
      <c r="O91" s="145"/>
      <c r="P91" s="107">
        <f>-O91+N91</f>
        <v>162691.22</v>
      </c>
      <c r="S91" s="6"/>
      <c r="T91" s="32"/>
      <c r="U91" s="32"/>
      <c r="V91" s="32"/>
      <c r="W91" s="28"/>
      <c r="X91" s="68"/>
    </row>
    <row r="92" spans="3:24">
      <c r="C92" s="6"/>
      <c r="D92" s="27"/>
      <c r="E92" s="6"/>
      <c r="F92" s="6"/>
      <c r="G92" s="6"/>
      <c r="H92" s="55"/>
      <c r="I92" s="6"/>
      <c r="J92" s="6"/>
      <c r="K92" s="31"/>
      <c r="L92" s="68" t="s">
        <v>203</v>
      </c>
      <c r="M92" s="104" t="s">
        <v>135</v>
      </c>
      <c r="N92" s="145"/>
      <c r="O92" s="145"/>
      <c r="P92" s="76">
        <f>-O92+N92</f>
        <v>0</v>
      </c>
      <c r="S92" s="6"/>
      <c r="T92" s="32"/>
      <c r="U92" s="32"/>
      <c r="V92" s="32"/>
      <c r="W92" s="28"/>
      <c r="X92" s="68"/>
    </row>
    <row r="93" spans="3:24">
      <c r="C93" s="6"/>
      <c r="D93" s="27"/>
      <c r="E93" s="6"/>
      <c r="F93" s="6"/>
      <c r="G93" s="6"/>
      <c r="H93" s="55"/>
      <c r="I93" s="6"/>
      <c r="J93" s="6"/>
      <c r="K93" s="31"/>
      <c r="L93" s="68" t="s">
        <v>136</v>
      </c>
      <c r="M93" s="104" t="s">
        <v>137</v>
      </c>
      <c r="N93" s="53"/>
      <c r="O93" s="53"/>
      <c r="P93" s="71">
        <f>-O93</f>
        <v>0</v>
      </c>
      <c r="S93" s="6"/>
      <c r="T93" s="32"/>
      <c r="U93" s="32"/>
      <c r="V93" s="32"/>
      <c r="W93" s="28"/>
      <c r="X93" s="68"/>
    </row>
    <row r="94" spans="3:24">
      <c r="C94" s="6"/>
      <c r="D94" s="27"/>
      <c r="E94" s="6"/>
      <c r="F94" s="6"/>
      <c r="G94" s="6"/>
      <c r="H94" s="55"/>
      <c r="I94" s="6"/>
      <c r="J94" s="6"/>
      <c r="K94" s="31"/>
      <c r="L94" s="70" t="s">
        <v>206</v>
      </c>
      <c r="M94" s="74" t="s">
        <v>139</v>
      </c>
      <c r="N94" s="135"/>
      <c r="O94" s="135"/>
      <c r="Q94" s="117">
        <f>SUM(P95:P97)</f>
        <v>123013.34999999999</v>
      </c>
      <c r="R94" s="72">
        <f>+R50-Q94</f>
        <v>-123013.34999999999</v>
      </c>
      <c r="S94" s="6"/>
      <c r="T94" s="32"/>
      <c r="U94" s="32"/>
      <c r="V94" s="32"/>
      <c r="W94" s="28"/>
      <c r="X94" s="68"/>
    </row>
    <row r="95" spans="3:24">
      <c r="C95" s="6"/>
      <c r="D95" s="27"/>
      <c r="E95" s="6"/>
      <c r="F95" s="6"/>
      <c r="G95" s="6"/>
      <c r="H95" s="55"/>
      <c r="I95" s="6"/>
      <c r="J95" s="6"/>
      <c r="K95" s="31"/>
      <c r="L95" s="68" t="s">
        <v>207</v>
      </c>
      <c r="M95" s="104" t="s">
        <v>33</v>
      </c>
      <c r="N95" s="145">
        <v>26775.67</v>
      </c>
      <c r="O95" s="145"/>
      <c r="P95" s="71">
        <f>-O95+N95</f>
        <v>26775.67</v>
      </c>
      <c r="S95" s="6"/>
      <c r="T95" s="32"/>
      <c r="U95" s="32"/>
      <c r="V95" s="32"/>
      <c r="W95" s="28"/>
      <c r="X95" s="68"/>
    </row>
    <row r="96" spans="3:24">
      <c r="C96" s="6"/>
      <c r="D96" s="27"/>
      <c r="E96" s="6"/>
      <c r="F96" s="6"/>
      <c r="G96" s="6"/>
      <c r="H96" s="55"/>
      <c r="I96" s="6"/>
      <c r="J96" s="6"/>
      <c r="K96" s="31"/>
      <c r="L96" s="68" t="s">
        <v>209</v>
      </c>
      <c r="M96" s="104" t="s">
        <v>72</v>
      </c>
      <c r="N96" s="145">
        <v>96613.54</v>
      </c>
      <c r="O96" s="145">
        <v>1100</v>
      </c>
      <c r="P96" s="107">
        <f>-O96+N96</f>
        <v>95513.54</v>
      </c>
      <c r="S96" s="6"/>
      <c r="T96" s="32"/>
      <c r="U96" s="32"/>
      <c r="V96" s="32"/>
      <c r="W96" s="28"/>
      <c r="X96" s="68"/>
    </row>
    <row r="97" spans="3:23">
      <c r="C97" s="6"/>
      <c r="D97" s="27"/>
      <c r="E97" s="6"/>
      <c r="F97" s="6"/>
      <c r="G97" s="6"/>
      <c r="H97" s="55"/>
      <c r="I97" s="6"/>
      <c r="J97" s="6"/>
      <c r="K97" s="31"/>
      <c r="L97" s="68" t="s">
        <v>211</v>
      </c>
      <c r="M97" s="104" t="s">
        <v>46</v>
      </c>
      <c r="N97" s="145">
        <v>724.14</v>
      </c>
      <c r="O97" s="145"/>
      <c r="P97" s="76">
        <f>-O97+N97</f>
        <v>724.14</v>
      </c>
      <c r="S97" s="6"/>
      <c r="T97" s="32"/>
      <c r="U97" s="32"/>
      <c r="V97" s="32"/>
      <c r="W97" s="32"/>
    </row>
    <row r="98" spans="3:23">
      <c r="C98" s="6"/>
      <c r="D98" s="27"/>
      <c r="E98" s="6"/>
      <c r="F98" s="6"/>
      <c r="G98" s="6"/>
      <c r="H98" s="55"/>
      <c r="I98" s="6"/>
      <c r="J98" s="6"/>
      <c r="K98" s="31"/>
      <c r="L98" s="68"/>
      <c r="M98" s="104"/>
      <c r="N98" s="146"/>
      <c r="O98" s="146"/>
      <c r="P98" s="76"/>
      <c r="S98" s="6"/>
      <c r="T98" s="32"/>
      <c r="U98" s="32"/>
      <c r="V98" s="32"/>
      <c r="W98" s="32"/>
    </row>
    <row r="99" spans="3:23">
      <c r="C99" s="6"/>
      <c r="D99" s="27"/>
      <c r="E99" s="6"/>
      <c r="F99" s="6"/>
      <c r="G99" s="6"/>
      <c r="H99" s="55"/>
      <c r="I99" s="6"/>
      <c r="J99" s="6"/>
      <c r="K99" s="31"/>
      <c r="L99" s="70" t="s">
        <v>213</v>
      </c>
      <c r="M99" s="74" t="s">
        <v>147</v>
      </c>
      <c r="N99" s="151"/>
      <c r="O99" s="151"/>
      <c r="Q99" s="117">
        <f>SUM(P100)</f>
        <v>17462.259999999998</v>
      </c>
      <c r="S99" s="6"/>
      <c r="T99" s="32"/>
      <c r="U99" s="32"/>
      <c r="V99" s="32"/>
      <c r="W99" s="32"/>
    </row>
    <row r="100" spans="3:23">
      <c r="C100" s="6"/>
      <c r="D100" s="27"/>
      <c r="E100" s="6"/>
      <c r="F100" s="6"/>
      <c r="G100" s="6"/>
      <c r="H100" s="55"/>
      <c r="I100" s="6"/>
      <c r="J100" s="6"/>
      <c r="K100" s="31"/>
      <c r="L100" s="68" t="s">
        <v>215</v>
      </c>
      <c r="M100" s="104" t="s">
        <v>38</v>
      </c>
      <c r="N100" s="145">
        <v>17462.259999999998</v>
      </c>
      <c r="O100" s="145"/>
      <c r="P100" s="71">
        <f>-O100+N100</f>
        <v>17462.259999999998</v>
      </c>
      <c r="S100" s="6"/>
      <c r="T100" s="32"/>
      <c r="U100" s="32"/>
      <c r="V100" s="32"/>
      <c r="W100" s="32"/>
    </row>
    <row r="101" spans="3:23">
      <c r="C101" s="6"/>
      <c r="D101" s="27"/>
      <c r="E101" s="6"/>
      <c r="F101" s="6"/>
      <c r="G101" s="6"/>
      <c r="H101" s="55"/>
      <c r="I101" s="6"/>
      <c r="J101" s="6"/>
      <c r="K101" s="31"/>
      <c r="L101" s="68" t="s">
        <v>216</v>
      </c>
      <c r="M101" s="104" t="s">
        <v>75</v>
      </c>
      <c r="N101" s="146"/>
      <c r="O101" s="146"/>
      <c r="P101" s="107">
        <f>-O101+N101</f>
        <v>0</v>
      </c>
      <c r="S101" s="6"/>
      <c r="T101" s="32"/>
      <c r="U101" s="32"/>
      <c r="V101" s="32"/>
      <c r="W101" s="32"/>
    </row>
    <row r="102" spans="3:23">
      <c r="C102" s="6"/>
      <c r="D102" s="27"/>
      <c r="E102" s="6"/>
      <c r="F102" s="6"/>
      <c r="G102" s="6"/>
      <c r="H102" s="55"/>
      <c r="I102" s="6"/>
      <c r="J102" s="6"/>
      <c r="K102" s="31"/>
      <c r="L102" s="68"/>
      <c r="M102" s="104"/>
      <c r="N102" s="146"/>
      <c r="O102" s="146"/>
      <c r="P102" s="107"/>
      <c r="S102" s="6"/>
      <c r="T102" s="32"/>
      <c r="U102" s="6"/>
      <c r="V102" s="6"/>
      <c r="W102" s="6"/>
    </row>
    <row r="103" spans="3:23">
      <c r="C103" s="6"/>
      <c r="D103" s="27"/>
      <c r="E103" s="6"/>
      <c r="F103" s="6"/>
      <c r="G103" s="6"/>
      <c r="H103" s="55"/>
      <c r="I103" s="6"/>
      <c r="J103" s="6"/>
      <c r="K103" s="31"/>
      <c r="L103" s="70" t="s">
        <v>217</v>
      </c>
      <c r="M103" s="74" t="s">
        <v>152</v>
      </c>
      <c r="N103" s="151"/>
      <c r="O103" s="151"/>
      <c r="P103" s="139"/>
      <c r="Q103" s="117">
        <f>SUM(P104:P106)</f>
        <v>0</v>
      </c>
      <c r="S103" s="6"/>
      <c r="T103" s="32"/>
      <c r="U103" s="32"/>
      <c r="V103" s="32"/>
      <c r="W103" s="32"/>
    </row>
    <row r="104" spans="3:23">
      <c r="C104" s="6"/>
      <c r="D104" s="27"/>
      <c r="E104" s="6"/>
      <c r="F104" s="6"/>
      <c r="G104" s="6"/>
      <c r="H104" s="55"/>
      <c r="I104" s="6"/>
      <c r="J104" s="6"/>
      <c r="K104" s="31"/>
      <c r="L104" s="68" t="s">
        <v>218</v>
      </c>
      <c r="M104" s="104" t="s">
        <v>219</v>
      </c>
      <c r="N104" s="147"/>
      <c r="O104" s="147"/>
      <c r="P104" s="71">
        <f>-O104+N104</f>
        <v>0</v>
      </c>
      <c r="S104" s="6"/>
      <c r="T104" s="32"/>
      <c r="U104" s="6"/>
      <c r="V104" s="6"/>
      <c r="W104" s="6"/>
    </row>
    <row r="105" spans="3:23">
      <c r="C105" s="6"/>
      <c r="D105" s="27"/>
      <c r="E105" s="6"/>
      <c r="F105" s="6"/>
      <c r="G105" s="6"/>
      <c r="H105" s="55"/>
      <c r="I105" s="6"/>
      <c r="J105" s="6"/>
      <c r="K105" s="31"/>
      <c r="L105" s="6" t="s">
        <v>220</v>
      </c>
      <c r="M105" s="6" t="s">
        <v>221</v>
      </c>
      <c r="N105" s="147"/>
      <c r="O105" s="146"/>
      <c r="P105" s="126">
        <f>-O105+N105</f>
        <v>0</v>
      </c>
      <c r="S105" s="6"/>
      <c r="T105" s="32"/>
      <c r="U105" s="6"/>
      <c r="V105" s="6"/>
      <c r="W105" s="6"/>
    </row>
    <row r="106" spans="3:23">
      <c r="C106" s="6"/>
      <c r="D106" s="27"/>
      <c r="E106" s="6"/>
      <c r="F106" s="6"/>
      <c r="G106" s="6"/>
      <c r="H106" s="55"/>
      <c r="I106" s="6"/>
      <c r="J106" s="6"/>
      <c r="K106" s="31"/>
      <c r="L106" s="6" t="s">
        <v>222</v>
      </c>
      <c r="M106" s="6" t="s">
        <v>223</v>
      </c>
      <c r="N106" s="147"/>
      <c r="O106" s="146"/>
      <c r="P106" s="127">
        <f>-O106+N106</f>
        <v>0</v>
      </c>
      <c r="S106" s="6"/>
      <c r="T106" s="32"/>
      <c r="U106" s="6"/>
      <c r="V106" s="6"/>
      <c r="W106" s="6"/>
    </row>
    <row r="107" spans="3:23">
      <c r="C107" s="6"/>
      <c r="D107" s="27"/>
      <c r="E107" s="6"/>
      <c r="F107" s="6"/>
      <c r="G107" s="6"/>
      <c r="H107" s="55"/>
      <c r="I107" s="6"/>
      <c r="J107" s="6"/>
      <c r="K107" s="31"/>
      <c r="L107" s="68"/>
      <c r="M107" s="104"/>
      <c r="N107" s="146"/>
      <c r="O107" s="146"/>
      <c r="P107" s="139"/>
      <c r="S107" s="6"/>
      <c r="T107" s="32"/>
      <c r="U107" s="6"/>
      <c r="V107" s="6"/>
      <c r="W107" s="6"/>
    </row>
    <row r="108" spans="3:23">
      <c r="C108" s="6"/>
      <c r="D108" s="27"/>
      <c r="E108" s="6"/>
      <c r="F108" s="6"/>
      <c r="G108" s="6"/>
      <c r="H108" s="55"/>
      <c r="I108" s="6"/>
      <c r="J108" s="6"/>
      <c r="K108" s="31"/>
      <c r="L108" s="68"/>
      <c r="M108" s="104"/>
      <c r="N108" s="146"/>
      <c r="O108" s="146"/>
      <c r="P108" s="139"/>
      <c r="S108" s="6"/>
      <c r="T108" s="32"/>
      <c r="U108" s="6"/>
      <c r="V108" s="6"/>
      <c r="W108" s="6"/>
    </row>
    <row r="109" spans="3:23">
      <c r="C109" s="6"/>
      <c r="D109" s="27"/>
      <c r="E109" s="6"/>
      <c r="F109" s="6"/>
      <c r="G109" s="6"/>
      <c r="H109" s="55"/>
      <c r="I109" s="6"/>
      <c r="J109" s="6"/>
      <c r="K109" s="31"/>
      <c r="L109" s="70" t="s">
        <v>226</v>
      </c>
      <c r="M109" s="74" t="s">
        <v>227</v>
      </c>
      <c r="N109" s="151"/>
      <c r="O109" s="151"/>
      <c r="Q109" s="117">
        <f>SUM(P110)</f>
        <v>23157.96</v>
      </c>
      <c r="S109" s="6"/>
      <c r="T109" s="32"/>
      <c r="U109" s="6"/>
      <c r="V109" s="6"/>
      <c r="W109" s="6"/>
    </row>
    <row r="110" spans="3:23">
      <c r="C110" s="6"/>
      <c r="D110" s="27"/>
      <c r="E110" s="6"/>
      <c r="F110" s="6"/>
      <c r="G110" s="6"/>
      <c r="H110" s="55"/>
      <c r="I110" s="6"/>
      <c r="J110" s="6"/>
      <c r="K110" s="31"/>
      <c r="L110" s="68" t="s">
        <v>229</v>
      </c>
      <c r="M110" s="104" t="s">
        <v>230</v>
      </c>
      <c r="N110" s="145">
        <v>23157.96</v>
      </c>
      <c r="O110" s="147"/>
      <c r="P110" s="71">
        <f>-O110+N110</f>
        <v>23157.96</v>
      </c>
      <c r="S110" s="6"/>
      <c r="T110" s="32"/>
      <c r="U110" s="6"/>
      <c r="V110" s="6"/>
      <c r="W110" s="6"/>
    </row>
    <row r="111" spans="3:23">
      <c r="C111" s="6"/>
      <c r="D111" s="27"/>
      <c r="E111" s="6"/>
      <c r="F111" s="6"/>
      <c r="G111" s="6"/>
      <c r="H111" s="55"/>
      <c r="I111" s="6"/>
      <c r="J111" s="6"/>
      <c r="K111" s="31"/>
      <c r="L111" s="68"/>
      <c r="M111" s="104"/>
      <c r="N111" s="146"/>
      <c r="O111" s="146"/>
      <c r="P111" s="77"/>
      <c r="Q111" s="124"/>
      <c r="S111" s="6"/>
      <c r="T111" s="32"/>
      <c r="U111" s="6"/>
      <c r="V111" s="6"/>
      <c r="W111" s="6"/>
    </row>
    <row r="112" spans="3:23">
      <c r="C112" s="6"/>
      <c r="D112" s="27"/>
      <c r="E112" s="6"/>
      <c r="F112" s="6"/>
      <c r="G112" s="6"/>
      <c r="H112" s="55"/>
      <c r="I112" s="6"/>
      <c r="J112" s="6"/>
      <c r="K112" s="31"/>
      <c r="L112" s="70" t="s">
        <v>127</v>
      </c>
      <c r="M112" s="6" t="s">
        <v>232</v>
      </c>
      <c r="N112" s="145">
        <v>969217.23</v>
      </c>
      <c r="O112" s="145">
        <v>911150.85</v>
      </c>
      <c r="P112" s="128">
        <f>+N112+N113-O112-O113</f>
        <v>56566.380000000092</v>
      </c>
      <c r="Q112" s="124"/>
      <c r="S112" s="6"/>
      <c r="T112" s="32"/>
      <c r="U112" s="6"/>
      <c r="V112" s="6"/>
      <c r="W112" s="6"/>
    </row>
    <row r="113" spans="2:20">
      <c r="B113" s="6"/>
      <c r="C113" s="6"/>
      <c r="D113" s="27"/>
      <c r="E113" s="6"/>
      <c r="F113" s="6"/>
      <c r="G113" s="6"/>
      <c r="H113" s="55"/>
      <c r="I113" s="6"/>
      <c r="J113" s="6"/>
      <c r="K113" s="31"/>
      <c r="L113" s="70" t="s">
        <v>130</v>
      </c>
      <c r="M113" s="6" t="s">
        <v>234</v>
      </c>
      <c r="N113" s="145">
        <v>102577.60000000001</v>
      </c>
      <c r="O113" s="145">
        <v>104077.6</v>
      </c>
      <c r="P113" s="128"/>
      <c r="Q113" s="124"/>
      <c r="S113" s="6"/>
      <c r="T113" s="32"/>
    </row>
    <row r="114" spans="2:20">
      <c r="B114" s="6"/>
      <c r="C114" s="6"/>
      <c r="D114" s="6"/>
      <c r="E114" s="6"/>
      <c r="F114" s="6"/>
      <c r="G114" s="6"/>
      <c r="H114" s="55"/>
      <c r="I114" s="6"/>
      <c r="J114" s="6"/>
      <c r="K114" s="31"/>
      <c r="L114" s="68"/>
      <c r="M114" s="104"/>
      <c r="N114" s="53"/>
      <c r="O114" s="53"/>
      <c r="P114" s="77"/>
      <c r="Q114" s="131"/>
      <c r="S114" s="6"/>
      <c r="T114" s="32"/>
    </row>
    <row r="115" spans="2:20">
      <c r="B115" s="6"/>
      <c r="C115" s="6"/>
      <c r="D115" s="6"/>
      <c r="E115" s="6"/>
      <c r="F115" s="6"/>
      <c r="G115" s="6"/>
      <c r="H115" s="55"/>
      <c r="I115" s="6"/>
      <c r="J115" s="6"/>
      <c r="K115" s="31"/>
      <c r="L115" s="68"/>
      <c r="M115" s="6" t="s">
        <v>165</v>
      </c>
      <c r="N115" s="140">
        <f>SUM(N77:N113)</f>
        <v>2140389.56</v>
      </c>
      <c r="O115" s="140">
        <f>SUM(O77:O113)</f>
        <v>1048968.4099999999</v>
      </c>
      <c r="P115" s="130">
        <f>+O115-N115+P112</f>
        <v>-1034854.77</v>
      </c>
      <c r="Q115" s="77"/>
      <c r="S115" s="6"/>
      <c r="T115" s="32"/>
    </row>
    <row r="116" spans="2:20">
      <c r="B116" s="6"/>
      <c r="C116" s="6"/>
      <c r="D116" s="6"/>
      <c r="E116" s="6"/>
      <c r="F116" s="6"/>
      <c r="G116" s="6"/>
      <c r="H116" s="55"/>
      <c r="I116" s="6"/>
      <c r="J116" s="6"/>
      <c r="K116" s="31"/>
      <c r="L116" s="68"/>
      <c r="M116" s="6"/>
      <c r="N116" s="6"/>
      <c r="O116" s="6"/>
      <c r="P116" s="72">
        <f>+P115+G29</f>
        <v>0</v>
      </c>
      <c r="Q116" s="131"/>
      <c r="S116" s="6"/>
      <c r="T116" s="32"/>
    </row>
    <row r="117" spans="2:20">
      <c r="B117" s="6"/>
      <c r="C117" s="6"/>
      <c r="D117" s="6"/>
      <c r="E117" s="6"/>
      <c r="F117" s="6"/>
      <c r="G117" s="6"/>
      <c r="H117" s="6"/>
      <c r="I117" s="6"/>
      <c r="J117" s="6"/>
      <c r="K117" s="31"/>
      <c r="L117" s="68"/>
      <c r="M117" s="6"/>
      <c r="N117" s="73"/>
      <c r="O117" s="6"/>
      <c r="R117" s="6"/>
      <c r="S117" s="6"/>
      <c r="T117" s="32"/>
    </row>
    <row r="118" spans="2:20">
      <c r="B118" s="6"/>
      <c r="C118" s="6"/>
      <c r="D118" s="6"/>
      <c r="E118" s="6"/>
      <c r="F118" s="6"/>
      <c r="G118" s="6"/>
      <c r="H118" s="6"/>
      <c r="I118" s="6"/>
      <c r="J118" s="6"/>
      <c r="K118" s="31"/>
      <c r="L118" s="6"/>
      <c r="M118" s="6"/>
      <c r="N118" s="73"/>
      <c r="O118" s="73"/>
      <c r="R118" s="6"/>
      <c r="S118" s="6"/>
      <c r="T118" s="32"/>
    </row>
    <row r="119" spans="2:20">
      <c r="B119" s="6"/>
      <c r="C119" s="6"/>
      <c r="D119" s="6"/>
      <c r="E119" s="6"/>
      <c r="F119" s="6"/>
      <c r="G119" s="6"/>
      <c r="H119" s="6"/>
      <c r="I119" s="6"/>
      <c r="J119" s="6"/>
      <c r="K119" s="31"/>
      <c r="L119" s="6"/>
      <c r="M119" s="6"/>
      <c r="N119" s="32"/>
      <c r="O119" s="32"/>
      <c r="R119" s="6"/>
      <c r="S119" s="6"/>
      <c r="T119" s="32"/>
    </row>
    <row r="120" spans="2:20">
      <c r="B120" s="6"/>
      <c r="C120" s="6"/>
      <c r="D120" s="6"/>
      <c r="E120" s="6"/>
      <c r="F120" s="6"/>
      <c r="G120" s="6"/>
      <c r="H120" s="6"/>
      <c r="I120" s="6"/>
      <c r="J120" s="6"/>
      <c r="K120" s="31"/>
      <c r="L120" s="6"/>
      <c r="M120" s="6"/>
      <c r="N120" s="53"/>
      <c r="O120" s="53"/>
      <c r="R120" s="6"/>
      <c r="S120" s="6"/>
      <c r="T120" s="32"/>
    </row>
    <row r="121" spans="2:20">
      <c r="B121" s="6"/>
      <c r="C121" s="6"/>
      <c r="D121" s="6"/>
      <c r="E121" s="6"/>
      <c r="F121" s="6"/>
      <c r="G121" s="6"/>
      <c r="H121" s="6"/>
      <c r="I121" s="6"/>
      <c r="J121" s="6"/>
      <c r="K121" s="31"/>
      <c r="L121" s="6"/>
      <c r="M121" s="6"/>
      <c r="N121" s="6"/>
      <c r="O121" s="73"/>
      <c r="P121" s="72"/>
      <c r="R121" s="6"/>
      <c r="S121" s="6"/>
      <c r="T121" s="32"/>
    </row>
    <row r="122" spans="2:20">
      <c r="B122" s="6"/>
      <c r="C122" s="6"/>
      <c r="D122" s="6"/>
      <c r="E122" s="6"/>
      <c r="F122" s="6"/>
      <c r="G122" s="6"/>
      <c r="H122" s="6"/>
      <c r="I122" s="6"/>
      <c r="J122" s="6"/>
      <c r="K122" s="31"/>
      <c r="L122" s="6"/>
      <c r="M122" s="6"/>
      <c r="N122" s="6"/>
      <c r="O122" s="6"/>
      <c r="R122" s="6"/>
      <c r="S122" s="6"/>
      <c r="T122" s="32"/>
    </row>
    <row r="123" spans="2:20">
      <c r="B123" s="6"/>
      <c r="C123" s="6"/>
      <c r="D123" s="6"/>
      <c r="E123" s="6"/>
      <c r="F123" s="6"/>
      <c r="G123" s="6"/>
      <c r="H123" s="6"/>
      <c r="I123" s="6"/>
      <c r="J123" s="6"/>
      <c r="K123" s="31"/>
      <c r="L123" s="6"/>
      <c r="M123" s="6"/>
      <c r="N123" s="32"/>
      <c r="O123" s="32"/>
      <c r="R123" s="6"/>
      <c r="S123" s="6"/>
      <c r="T123" s="32"/>
    </row>
    <row r="124" spans="2:20">
      <c r="B124" s="6"/>
      <c r="C124" s="6"/>
      <c r="D124" s="6"/>
      <c r="E124" s="6"/>
      <c r="F124" s="6"/>
      <c r="G124" s="6"/>
      <c r="H124" s="6"/>
      <c r="I124" s="6"/>
      <c r="J124" s="6"/>
      <c r="K124" s="31"/>
      <c r="L124" s="6"/>
      <c r="M124" s="6"/>
      <c r="N124" s="32"/>
      <c r="O124" s="32"/>
      <c r="R124" s="6"/>
      <c r="S124" s="6"/>
      <c r="T124" s="32"/>
    </row>
    <row r="125" spans="2:20">
      <c r="B125" s="6"/>
      <c r="C125" s="6"/>
      <c r="D125" s="6"/>
      <c r="E125" s="6"/>
      <c r="F125" s="6"/>
      <c r="G125" s="6"/>
      <c r="H125" s="6"/>
      <c r="I125" s="6"/>
      <c r="J125" s="6"/>
      <c r="K125" s="31"/>
      <c r="L125" s="6"/>
      <c r="M125" s="6"/>
      <c r="N125" s="6"/>
      <c r="O125" s="6"/>
      <c r="P125" s="6"/>
      <c r="Q125" s="6"/>
      <c r="R125" s="6"/>
      <c r="S125" s="6"/>
      <c r="T125" s="32"/>
    </row>
    <row r="126" spans="2:20">
      <c r="B126" s="6"/>
      <c r="C126" s="6"/>
      <c r="D126" s="6"/>
      <c r="E126" s="6"/>
      <c r="F126" s="6"/>
      <c r="G126" s="6"/>
      <c r="H126" s="6"/>
      <c r="I126" s="6"/>
      <c r="J126" s="6"/>
      <c r="K126" s="31"/>
      <c r="L126" s="6"/>
      <c r="M126" s="6"/>
      <c r="N126" s="32"/>
      <c r="O126" s="6"/>
      <c r="P126" s="6"/>
      <c r="Q126" s="6"/>
      <c r="R126" s="6"/>
      <c r="S126" s="6"/>
      <c r="T126" s="32"/>
    </row>
    <row r="127" spans="2:20">
      <c r="B127" s="6"/>
      <c r="C127" s="6"/>
      <c r="D127" s="6"/>
      <c r="E127" s="6"/>
      <c r="F127" s="6"/>
      <c r="G127" s="6"/>
      <c r="H127" s="6"/>
      <c r="I127" s="6"/>
      <c r="J127" s="6"/>
      <c r="K127" s="31"/>
      <c r="L127" s="6"/>
      <c r="M127" s="6"/>
      <c r="N127" s="6"/>
      <c r="O127" s="6"/>
      <c r="P127" s="6"/>
      <c r="Q127" s="6"/>
      <c r="R127" s="6"/>
      <c r="S127" s="6"/>
      <c r="T127" s="32"/>
    </row>
    <row r="128" spans="2:20">
      <c r="B128" s="6"/>
      <c r="C128" s="6"/>
      <c r="D128" s="6"/>
      <c r="E128" s="6"/>
      <c r="F128" s="6"/>
      <c r="G128" s="6"/>
      <c r="H128" s="6"/>
      <c r="I128" s="6"/>
      <c r="J128" s="6"/>
      <c r="K128" s="31"/>
      <c r="L128" s="6"/>
      <c r="M128" s="6"/>
      <c r="N128" s="6"/>
      <c r="O128" s="6"/>
      <c r="P128" s="6"/>
      <c r="Q128" s="6"/>
      <c r="R128" s="6"/>
      <c r="S128" s="6"/>
      <c r="T128" s="32"/>
    </row>
    <row r="129" spans="12:20">
      <c r="L129" s="6"/>
      <c r="M129" s="6"/>
      <c r="N129" s="6"/>
      <c r="O129" s="6"/>
      <c r="P129" s="6"/>
      <c r="Q129" s="6"/>
      <c r="R129" s="6"/>
      <c r="S129" s="6"/>
      <c r="T129" s="32"/>
    </row>
    <row r="130" spans="12:20">
      <c r="T130" s="32"/>
    </row>
    <row r="131" spans="12:20">
      <c r="T131" s="32"/>
    </row>
    <row r="132" spans="12:20">
      <c r="T132" s="32"/>
    </row>
    <row r="133" spans="12:20">
      <c r="T133" s="32"/>
    </row>
    <row r="134" spans="12:20">
      <c r="T134" s="32"/>
    </row>
    <row r="135" spans="12:20">
      <c r="T135" s="32"/>
    </row>
    <row r="136" spans="12:20">
      <c r="T136" s="32"/>
    </row>
    <row r="137" spans="12:20">
      <c r="T137" s="32"/>
    </row>
    <row r="138" spans="12:20">
      <c r="T138" s="32"/>
    </row>
    <row r="139" spans="12:20">
      <c r="T139" s="32"/>
    </row>
    <row r="140" spans="12:20">
      <c r="T140" s="32"/>
    </row>
    <row r="141" spans="12:20">
      <c r="T141" s="32"/>
    </row>
    <row r="142" spans="12:20">
      <c r="T142" s="32"/>
    </row>
    <row r="143" spans="12:20">
      <c r="T143" s="32"/>
    </row>
    <row r="144" spans="12:20">
      <c r="T144" s="32"/>
    </row>
    <row r="145" spans="20:20">
      <c r="T145" s="32"/>
    </row>
    <row r="146" spans="20:20">
      <c r="T146" s="32"/>
    </row>
    <row r="147" spans="20:20">
      <c r="T147" s="32"/>
    </row>
    <row r="148" spans="20:20">
      <c r="T148" s="32"/>
    </row>
    <row r="149" spans="20:20">
      <c r="T149" s="32"/>
    </row>
    <row r="150" spans="20:20">
      <c r="T150" s="32"/>
    </row>
    <row r="151" spans="20:20">
      <c r="T151" s="32"/>
    </row>
    <row r="152" spans="20:20">
      <c r="T152" s="32"/>
    </row>
    <row r="153" spans="20:20">
      <c r="T153" s="32"/>
    </row>
    <row r="154" spans="20:20">
      <c r="T154" s="32"/>
    </row>
    <row r="155" spans="20:20">
      <c r="T155" s="32"/>
    </row>
    <row r="156" spans="20:20">
      <c r="T156" s="32"/>
    </row>
    <row r="157" spans="20:20">
      <c r="T157" s="32"/>
    </row>
    <row r="158" spans="20:20">
      <c r="T158" s="32"/>
    </row>
    <row r="159" spans="20:20">
      <c r="T159" s="32"/>
    </row>
    <row r="160" spans="20:20">
      <c r="T160" s="32"/>
    </row>
    <row r="161" spans="20:20">
      <c r="T161" s="32"/>
    </row>
    <row r="162" spans="20:20">
      <c r="T162" s="32"/>
    </row>
    <row r="163" spans="20:20">
      <c r="T163" s="32"/>
    </row>
    <row r="164" spans="20:20">
      <c r="T164" s="32"/>
    </row>
    <row r="165" spans="20:20">
      <c r="T165" s="32"/>
    </row>
    <row r="166" spans="20:20">
      <c r="T166" s="32"/>
    </row>
    <row r="167" spans="20:20">
      <c r="T167" s="32"/>
    </row>
    <row r="168" spans="20:20">
      <c r="T168" s="32"/>
    </row>
    <row r="169" spans="20:20">
      <c r="T169" s="32"/>
    </row>
    <row r="170" spans="20:20">
      <c r="T170" s="32"/>
    </row>
    <row r="171" spans="20:20">
      <c r="T171" s="32"/>
    </row>
    <row r="172" spans="20:20">
      <c r="T172" s="32"/>
    </row>
    <row r="173" spans="20:20">
      <c r="T173" s="32"/>
    </row>
    <row r="174" spans="20:20">
      <c r="T174" s="32"/>
    </row>
    <row r="175" spans="20:20">
      <c r="T175" s="32"/>
    </row>
    <row r="176" spans="20:20">
      <c r="T176" s="32"/>
    </row>
    <row r="177" spans="20:20">
      <c r="T177" s="32"/>
    </row>
    <row r="178" spans="20:20">
      <c r="T178" s="32"/>
    </row>
    <row r="179" spans="20:20">
      <c r="T179" s="32"/>
    </row>
    <row r="180" spans="20:20">
      <c r="T180" s="32"/>
    </row>
    <row r="181" spans="20:20">
      <c r="T181" s="32"/>
    </row>
    <row r="182" spans="20:20">
      <c r="T182" s="32"/>
    </row>
    <row r="183" spans="20:20">
      <c r="T183" s="32"/>
    </row>
    <row r="184" spans="20:20">
      <c r="T184" s="32"/>
    </row>
    <row r="185" spans="20:20">
      <c r="T185" s="32"/>
    </row>
    <row r="186" spans="20:20">
      <c r="T186" s="32"/>
    </row>
    <row r="187" spans="20:20">
      <c r="T187" s="32"/>
    </row>
    <row r="188" spans="20:20">
      <c r="T188" s="32"/>
    </row>
    <row r="189" spans="20:20">
      <c r="T189" s="32"/>
    </row>
    <row r="190" spans="20:20">
      <c r="T190" s="32"/>
    </row>
    <row r="191" spans="20:20">
      <c r="T191" s="32"/>
    </row>
    <row r="192" spans="20:20">
      <c r="T192" s="32"/>
    </row>
    <row r="193" spans="20:20">
      <c r="T193" s="32"/>
    </row>
    <row r="194" spans="20:20">
      <c r="T194" s="32"/>
    </row>
    <row r="195" spans="20:20">
      <c r="T195" s="32"/>
    </row>
    <row r="196" spans="20:20">
      <c r="T196" s="32"/>
    </row>
    <row r="197" spans="20:20">
      <c r="T197" s="32"/>
    </row>
    <row r="198" spans="20:20">
      <c r="T198" s="32"/>
    </row>
    <row r="199" spans="20:20">
      <c r="T199" s="32"/>
    </row>
    <row r="200" spans="20:20">
      <c r="T200" s="32"/>
    </row>
    <row r="201" spans="20:20">
      <c r="T201" s="32"/>
    </row>
    <row r="202" spans="20:20">
      <c r="T202" s="32"/>
    </row>
    <row r="203" spans="20:20">
      <c r="T203" s="32"/>
    </row>
    <row r="204" spans="20:20">
      <c r="T204" s="32"/>
    </row>
    <row r="205" spans="20:20">
      <c r="T205" s="32"/>
    </row>
    <row r="206" spans="20:20">
      <c r="T206" s="32"/>
    </row>
    <row r="207" spans="20:20">
      <c r="T207" s="32"/>
    </row>
    <row r="208" spans="20:20">
      <c r="T208" s="32"/>
    </row>
    <row r="209" spans="20:20">
      <c r="T209" s="32"/>
    </row>
    <row r="210" spans="20:20">
      <c r="T210" s="32"/>
    </row>
    <row r="211" spans="20:20">
      <c r="T211" s="32"/>
    </row>
    <row r="212" spans="20:20">
      <c r="T212" s="32"/>
    </row>
    <row r="213" spans="20:20">
      <c r="T213" s="32"/>
    </row>
    <row r="214" spans="20:20">
      <c r="T214" s="32"/>
    </row>
    <row r="215" spans="20:20">
      <c r="T215" s="32"/>
    </row>
    <row r="216" spans="20:20">
      <c r="T216" s="32"/>
    </row>
    <row r="217" spans="20:20">
      <c r="T217" s="32"/>
    </row>
    <row r="218" spans="20:20">
      <c r="T218" s="32"/>
    </row>
    <row r="219" spans="20:20">
      <c r="T219" s="32"/>
    </row>
    <row r="220" spans="20:20">
      <c r="T220" s="32"/>
    </row>
    <row r="221" spans="20:20">
      <c r="T221" s="32"/>
    </row>
    <row r="222" spans="20:20">
      <c r="T222" s="32"/>
    </row>
    <row r="223" spans="20:20">
      <c r="T223" s="32"/>
    </row>
    <row r="224" spans="20:20">
      <c r="T224" s="32"/>
    </row>
    <row r="225" spans="20:20">
      <c r="T225" s="32"/>
    </row>
    <row r="226" spans="20:20">
      <c r="T226" s="32"/>
    </row>
    <row r="227" spans="20:20">
      <c r="T227" s="32"/>
    </row>
    <row r="228" spans="20:20">
      <c r="T228" s="32"/>
    </row>
    <row r="229" spans="20:20">
      <c r="T229" s="32"/>
    </row>
    <row r="230" spans="20:20">
      <c r="T230" s="32"/>
    </row>
    <row r="231" spans="20:20">
      <c r="T231" s="32"/>
    </row>
    <row r="232" spans="20:20">
      <c r="T232" s="32"/>
    </row>
    <row r="233" spans="20:20">
      <c r="T233" s="32"/>
    </row>
    <row r="234" spans="20:20">
      <c r="T234" s="32"/>
    </row>
    <row r="235" spans="20:20">
      <c r="T235" s="32"/>
    </row>
    <row r="236" spans="20:20">
      <c r="T236" s="32"/>
    </row>
    <row r="237" spans="20:20">
      <c r="T237" s="32"/>
    </row>
    <row r="238" spans="20:20">
      <c r="T238" s="32"/>
    </row>
    <row r="239" spans="20:20">
      <c r="T239" s="32"/>
    </row>
    <row r="240" spans="20:20">
      <c r="T240" s="32"/>
    </row>
    <row r="241" spans="20:20">
      <c r="T241" s="32"/>
    </row>
    <row r="242" spans="20:20">
      <c r="T242" s="32"/>
    </row>
    <row r="243" spans="20:20">
      <c r="T243" s="32"/>
    </row>
    <row r="244" spans="20:20">
      <c r="T244" s="32"/>
    </row>
    <row r="245" spans="20:20">
      <c r="T245" s="32"/>
    </row>
    <row r="246" spans="20:20">
      <c r="T246" s="32"/>
    </row>
    <row r="247" spans="20:20">
      <c r="T247" s="32"/>
    </row>
    <row r="248" spans="20:20">
      <c r="T248" s="32"/>
    </row>
  </sheetData>
  <mergeCells count="8">
    <mergeCell ref="A24:A25"/>
    <mergeCell ref="E5:E8"/>
    <mergeCell ref="A12:A14"/>
    <mergeCell ref="E12:E14"/>
    <mergeCell ref="A17:A18"/>
    <mergeCell ref="E17:E18"/>
    <mergeCell ref="A21:A22"/>
    <mergeCell ref="E21:E22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Y248"/>
  <sheetViews>
    <sheetView tabSelected="1" topLeftCell="A31" workbookViewId="0">
      <selection activeCell="D46" sqref="D46"/>
    </sheetView>
  </sheetViews>
  <sheetFormatPr baseColWidth="10" defaultRowHeight="11.25"/>
  <cols>
    <col min="1" max="1" width="2.7109375" style="33" bestFit="1" customWidth="1"/>
    <col min="2" max="2" width="43.28515625" style="33" bestFit="1" customWidth="1"/>
    <col min="3" max="3" width="9.85546875" style="33" bestFit="1" customWidth="1"/>
    <col min="4" max="4" width="35.42578125" style="33" bestFit="1" customWidth="1"/>
    <col min="5" max="5" width="6.7109375" style="33" bestFit="1" customWidth="1"/>
    <col min="6" max="8" width="11.140625" style="33" bestFit="1" customWidth="1"/>
    <col min="9" max="9" width="6.7109375" style="33" customWidth="1"/>
    <col min="10" max="10" width="7.5703125" style="33" customWidth="1"/>
    <col min="11" max="11" width="5.5703125" style="132" customWidth="1"/>
    <col min="12" max="12" width="11.42578125" style="33"/>
    <col min="13" max="13" width="34.140625" style="33" customWidth="1"/>
    <col min="14" max="14" width="11.140625" style="33" bestFit="1" customWidth="1"/>
    <col min="15" max="15" width="11.5703125" style="33" bestFit="1" customWidth="1"/>
    <col min="16" max="17" width="11.140625" style="33" bestFit="1" customWidth="1"/>
    <col min="18" max="18" width="17.42578125" style="33" bestFit="1" customWidth="1"/>
    <col min="19" max="19" width="9.85546875" style="33" bestFit="1" customWidth="1"/>
    <col min="20" max="21" width="11.140625" style="33" bestFit="1" customWidth="1"/>
    <col min="22" max="16384" width="11.42578125" style="33"/>
  </cols>
  <sheetData>
    <row r="1" spans="1:25">
      <c r="A1" s="2"/>
      <c r="B1" s="21" t="s">
        <v>0</v>
      </c>
      <c r="C1" s="2"/>
      <c r="D1" s="2"/>
      <c r="E1" s="2"/>
      <c r="F1" s="2"/>
      <c r="G1" s="2" t="s">
        <v>241</v>
      </c>
      <c r="H1" s="2"/>
      <c r="I1" s="2"/>
      <c r="J1" s="2"/>
      <c r="K1" s="31"/>
      <c r="L1" s="6"/>
      <c r="M1" s="6"/>
      <c r="N1" s="6"/>
      <c r="O1" s="6"/>
      <c r="P1" s="6"/>
      <c r="Q1" s="6"/>
      <c r="R1" s="6"/>
      <c r="S1" s="6"/>
      <c r="T1" s="32"/>
      <c r="U1" s="6"/>
      <c r="V1" s="6"/>
      <c r="W1" s="6"/>
      <c r="X1" s="6"/>
      <c r="Y1" s="6"/>
    </row>
    <row r="2" spans="1:25">
      <c r="A2" s="2"/>
      <c r="B2" s="21" t="s">
        <v>1</v>
      </c>
      <c r="C2" s="2"/>
      <c r="D2" s="2"/>
      <c r="E2" s="2"/>
      <c r="F2" s="2"/>
      <c r="G2" s="2"/>
      <c r="H2" s="2"/>
      <c r="I2" s="2"/>
      <c r="J2" s="2"/>
      <c r="K2" s="31"/>
      <c r="L2" s="6"/>
      <c r="M2" s="34" t="s">
        <v>2</v>
      </c>
      <c r="N2" s="34"/>
      <c r="O2" s="34"/>
      <c r="P2" s="34"/>
      <c r="Q2" s="34"/>
      <c r="R2" s="34"/>
      <c r="S2" s="6"/>
      <c r="T2" s="32"/>
      <c r="U2" s="6"/>
      <c r="V2" s="6"/>
      <c r="W2" s="6"/>
      <c r="X2" s="6"/>
      <c r="Y2" s="6"/>
    </row>
    <row r="3" spans="1:25">
      <c r="A3" s="172"/>
      <c r="B3" s="150">
        <v>42705</v>
      </c>
      <c r="C3" s="2"/>
      <c r="D3" s="2"/>
      <c r="E3" s="3"/>
      <c r="F3" s="4" t="s">
        <v>3</v>
      </c>
      <c r="G3" s="4" t="s">
        <v>4</v>
      </c>
      <c r="H3" s="4" t="s">
        <v>5</v>
      </c>
      <c r="I3" s="36"/>
      <c r="J3" s="2"/>
      <c r="K3" s="5"/>
      <c r="L3" s="6"/>
      <c r="M3" s="34" t="s">
        <v>6</v>
      </c>
      <c r="N3" s="34"/>
      <c r="O3" s="34"/>
      <c r="P3" s="34"/>
      <c r="Q3" s="34"/>
      <c r="R3" s="34"/>
      <c r="S3" s="6"/>
      <c r="T3" s="32"/>
      <c r="U3" s="6"/>
      <c r="V3" s="6"/>
      <c r="W3" s="6"/>
      <c r="X3" s="6"/>
      <c r="Y3" s="6"/>
    </row>
    <row r="4" spans="1:25">
      <c r="A4" s="2"/>
      <c r="B4" s="2"/>
      <c r="C4" s="2"/>
      <c r="D4" s="2"/>
      <c r="E4" s="2"/>
      <c r="F4" s="2"/>
      <c r="G4" s="2"/>
      <c r="H4" s="37"/>
      <c r="I4" s="2"/>
      <c r="J4" s="2"/>
      <c r="K4" s="31"/>
      <c r="L4" s="6"/>
      <c r="M4" s="38">
        <v>42705</v>
      </c>
      <c r="N4" s="34"/>
      <c r="O4" s="34"/>
      <c r="P4" s="34"/>
      <c r="Q4" s="34"/>
      <c r="R4" s="34"/>
      <c r="S4" s="6"/>
      <c r="T4" s="32"/>
      <c r="U4" s="6"/>
      <c r="V4" s="6"/>
      <c r="W4" s="6"/>
      <c r="X4" s="6"/>
      <c r="Y4" s="6"/>
    </row>
    <row r="5" spans="1:25">
      <c r="A5" s="172" t="s">
        <v>7</v>
      </c>
      <c r="B5" s="39" t="s">
        <v>8</v>
      </c>
      <c r="C5" s="7" t="s">
        <v>9</v>
      </c>
      <c r="D5" s="7" t="s">
        <v>10</v>
      </c>
      <c r="E5" s="175">
        <v>756</v>
      </c>
      <c r="F5" s="40">
        <f>+O36-N36</f>
        <v>763559.93</v>
      </c>
      <c r="G5" s="41">
        <f>+P77</f>
        <v>56205.279999999999</v>
      </c>
      <c r="H5" s="37"/>
      <c r="I5" s="42"/>
      <c r="J5" s="7"/>
      <c r="K5" s="43"/>
      <c r="L5" s="44"/>
      <c r="M5" s="34" t="s">
        <v>11</v>
      </c>
      <c r="N5" s="34"/>
      <c r="O5" s="34"/>
      <c r="P5" s="34"/>
      <c r="Q5" s="34"/>
      <c r="R5" s="34"/>
      <c r="S5" s="6"/>
      <c r="T5" s="32"/>
      <c r="U5" s="6"/>
      <c r="V5" s="6"/>
      <c r="W5" s="44"/>
      <c r="X5" s="44"/>
      <c r="Y5" s="44"/>
    </row>
    <row r="6" spans="1:25">
      <c r="A6" s="172"/>
      <c r="B6" s="39" t="s">
        <v>8</v>
      </c>
      <c r="C6" s="7" t="s">
        <v>12</v>
      </c>
      <c r="D6" s="7" t="s">
        <v>13</v>
      </c>
      <c r="E6" s="175"/>
      <c r="F6" s="40">
        <f>+O40-N40</f>
        <v>1870</v>
      </c>
      <c r="G6" s="45">
        <f>+P81</f>
        <v>300.01</v>
      </c>
      <c r="H6" s="37"/>
      <c r="I6" s="42"/>
      <c r="J6" s="7"/>
      <c r="K6" s="43"/>
      <c r="L6" s="44"/>
      <c r="M6" s="6"/>
      <c r="N6" s="6"/>
      <c r="O6" s="6"/>
      <c r="P6" s="6"/>
      <c r="Q6" s="6"/>
      <c r="R6" s="6"/>
      <c r="S6" s="6"/>
      <c r="T6" s="32"/>
      <c r="U6" s="6"/>
      <c r="V6" s="6"/>
      <c r="W6" s="44"/>
      <c r="X6" s="44"/>
      <c r="Y6" s="44"/>
    </row>
    <row r="7" spans="1:25">
      <c r="A7" s="172"/>
      <c r="B7" s="39" t="s">
        <v>8</v>
      </c>
      <c r="C7" s="7" t="s">
        <v>14</v>
      </c>
      <c r="D7" s="7" t="s">
        <v>15</v>
      </c>
      <c r="E7" s="175"/>
      <c r="F7" s="46">
        <f>+O43-N43</f>
        <v>185.95</v>
      </c>
      <c r="G7" s="45">
        <f>+N84-O84</f>
        <v>0</v>
      </c>
      <c r="H7" s="37"/>
      <c r="I7" s="42"/>
      <c r="J7" s="7"/>
      <c r="K7" s="43"/>
      <c r="L7" s="44"/>
      <c r="M7" s="6"/>
      <c r="N7" s="47" t="s">
        <v>16</v>
      </c>
      <c r="O7" s="47" t="s">
        <v>17</v>
      </c>
      <c r="P7" s="47" t="s">
        <v>18</v>
      </c>
      <c r="Q7" s="47" t="s">
        <v>19</v>
      </c>
      <c r="R7" s="47" t="s">
        <v>20</v>
      </c>
      <c r="S7" s="47" t="s">
        <v>21</v>
      </c>
      <c r="T7" s="47" t="s">
        <v>22</v>
      </c>
      <c r="U7" s="47" t="s">
        <v>23</v>
      </c>
      <c r="V7" s="48"/>
      <c r="W7" s="47"/>
      <c r="X7" s="44"/>
      <c r="Y7" s="44"/>
    </row>
    <row r="8" spans="1:25">
      <c r="A8" s="172"/>
      <c r="B8" s="39" t="s">
        <v>8</v>
      </c>
      <c r="C8" s="7" t="s">
        <v>24</v>
      </c>
      <c r="D8" s="7" t="s">
        <v>25</v>
      </c>
      <c r="E8" s="175"/>
      <c r="F8" s="46">
        <v>0</v>
      </c>
      <c r="G8" s="45">
        <f>+P110</f>
        <v>30715.01</v>
      </c>
      <c r="H8" s="37"/>
      <c r="I8" s="42"/>
      <c r="J8" s="7"/>
      <c r="K8" s="43"/>
      <c r="L8" s="44"/>
      <c r="M8" s="6"/>
      <c r="N8" s="6"/>
      <c r="O8" s="6"/>
      <c r="P8" s="6"/>
      <c r="Q8" s="6"/>
      <c r="R8" s="6"/>
      <c r="S8" s="6"/>
      <c r="T8" s="6"/>
      <c r="U8" s="6"/>
      <c r="V8" s="32"/>
      <c r="W8" s="6"/>
      <c r="X8" s="44"/>
      <c r="Y8" s="44"/>
    </row>
    <row r="9" spans="1:25">
      <c r="A9" s="172" t="s">
        <v>26</v>
      </c>
      <c r="B9" s="49" t="s">
        <v>27</v>
      </c>
      <c r="C9" s="7" t="s">
        <v>28</v>
      </c>
      <c r="D9" s="7" t="s">
        <v>29</v>
      </c>
      <c r="E9" s="173">
        <v>277</v>
      </c>
      <c r="F9" s="40">
        <f>+O50-N50</f>
        <v>57414.3</v>
      </c>
      <c r="G9" s="45">
        <f>+P90</f>
        <v>5157.3</v>
      </c>
      <c r="H9" s="37"/>
      <c r="I9" s="42"/>
      <c r="J9" s="7"/>
      <c r="K9" s="43"/>
      <c r="L9" s="44"/>
      <c r="M9" s="44"/>
      <c r="N9" s="50"/>
      <c r="O9" s="51"/>
      <c r="P9" s="52"/>
      <c r="Q9" s="6"/>
      <c r="R9" s="6"/>
      <c r="S9" s="6"/>
      <c r="T9" s="6"/>
      <c r="U9" s="6"/>
      <c r="V9" s="32"/>
      <c r="W9" s="6"/>
      <c r="X9" s="44"/>
      <c r="Y9" s="44"/>
    </row>
    <row r="10" spans="1:25">
      <c r="A10" s="172" t="s">
        <v>30</v>
      </c>
      <c r="B10" s="39" t="s">
        <v>31</v>
      </c>
      <c r="C10" s="7" t="s">
        <v>32</v>
      </c>
      <c r="D10" s="7" t="s">
        <v>33</v>
      </c>
      <c r="E10" s="173">
        <v>94</v>
      </c>
      <c r="F10" s="40">
        <f>+O55-N55</f>
        <v>100288.79999999999</v>
      </c>
      <c r="G10" s="45">
        <f>+P95</f>
        <v>41527.800000000003</v>
      </c>
      <c r="H10" s="37"/>
      <c r="I10" s="42"/>
      <c r="J10" s="7"/>
      <c r="K10" s="43"/>
      <c r="L10" s="6">
        <v>218</v>
      </c>
      <c r="M10" s="6" t="s">
        <v>34</v>
      </c>
      <c r="N10" s="53">
        <v>57414.3</v>
      </c>
      <c r="O10" s="54">
        <v>263128.89</v>
      </c>
      <c r="P10" s="53"/>
      <c r="Q10" s="53">
        <v>325.01</v>
      </c>
      <c r="R10" s="55">
        <f>+SUM(N10:Q10)</f>
        <v>320868.2</v>
      </c>
      <c r="S10" s="55">
        <f t="shared" ref="S10:S16" si="0">+R10*0.16</f>
        <v>51338.912000000004</v>
      </c>
      <c r="T10" s="55">
        <f t="shared" ref="T10:T16" si="1">+R10+S10</f>
        <v>372207.11200000002</v>
      </c>
      <c r="U10" s="53">
        <v>264.89999999999998</v>
      </c>
      <c r="V10" s="6"/>
      <c r="W10" s="44"/>
      <c r="X10" s="44"/>
      <c r="Y10" s="44"/>
    </row>
    <row r="11" spans="1:25">
      <c r="A11" s="172" t="s">
        <v>35</v>
      </c>
      <c r="B11" s="39" t="s">
        <v>36</v>
      </c>
      <c r="C11" s="7" t="s">
        <v>37</v>
      </c>
      <c r="D11" s="7" t="s">
        <v>38</v>
      </c>
      <c r="E11" s="173">
        <v>14</v>
      </c>
      <c r="F11" s="40">
        <f>+O60-N60</f>
        <v>19632</v>
      </c>
      <c r="G11" s="41">
        <f>+P100</f>
        <v>10438.379999999999</v>
      </c>
      <c r="H11" s="37"/>
      <c r="I11" s="42"/>
      <c r="J11" s="7"/>
      <c r="K11" s="43"/>
      <c r="L11" s="6">
        <v>16</v>
      </c>
      <c r="M11" s="6" t="s">
        <v>39</v>
      </c>
      <c r="N11" s="53">
        <v>3741.89</v>
      </c>
      <c r="O11" s="53">
        <v>446642.47</v>
      </c>
      <c r="P11" s="53">
        <v>129261.4</v>
      </c>
      <c r="Q11" s="53">
        <v>6</v>
      </c>
      <c r="R11" s="55">
        <f t="shared" ref="R11:R16" si="2">+SUM(N11:Q11)</f>
        <v>579651.76</v>
      </c>
      <c r="S11" s="55">
        <f t="shared" si="0"/>
        <v>92744.281600000002</v>
      </c>
      <c r="T11" s="55">
        <f t="shared" si="1"/>
        <v>672396.0416</v>
      </c>
      <c r="U11" s="53">
        <v>39.32</v>
      </c>
      <c r="V11" s="6"/>
      <c r="W11" s="44"/>
      <c r="X11" s="44"/>
      <c r="Y11" s="44"/>
    </row>
    <row r="12" spans="1:25">
      <c r="A12" s="174"/>
      <c r="B12" s="56" t="s">
        <v>40</v>
      </c>
      <c r="C12" s="2" t="s">
        <v>41</v>
      </c>
      <c r="D12" s="2" t="s">
        <v>42</v>
      </c>
      <c r="E12" s="175">
        <v>4</v>
      </c>
      <c r="F12" s="57">
        <f>+O42-N42</f>
        <v>300</v>
      </c>
      <c r="G12" s="41">
        <f>+P83</f>
        <v>200</v>
      </c>
      <c r="H12" s="37"/>
      <c r="I12" s="42"/>
      <c r="J12" s="7"/>
      <c r="K12" s="43"/>
      <c r="L12" s="6">
        <v>62</v>
      </c>
      <c r="M12" s="6" t="s">
        <v>43</v>
      </c>
      <c r="N12" s="53">
        <v>100288.8</v>
      </c>
      <c r="O12" s="53">
        <v>118164.98</v>
      </c>
      <c r="P12" s="53">
        <v>3830</v>
      </c>
      <c r="Q12" s="53"/>
      <c r="R12" s="55">
        <f t="shared" si="2"/>
        <v>222283.78</v>
      </c>
      <c r="S12" s="55">
        <f t="shared" si="0"/>
        <v>35565.404800000004</v>
      </c>
      <c r="T12" s="55">
        <f t="shared" si="1"/>
        <v>257849.18479999999</v>
      </c>
      <c r="U12" s="53">
        <v>1145.02</v>
      </c>
      <c r="V12" s="6"/>
      <c r="W12" s="44"/>
      <c r="X12" s="44"/>
      <c r="Y12" s="44"/>
    </row>
    <row r="13" spans="1:25">
      <c r="A13" s="174"/>
      <c r="B13" s="39" t="s">
        <v>44</v>
      </c>
      <c r="C13" s="7" t="s">
        <v>45</v>
      </c>
      <c r="D13" s="7" t="s">
        <v>46</v>
      </c>
      <c r="E13" s="175"/>
      <c r="F13" s="57">
        <f>+O57-N57</f>
        <v>3830</v>
      </c>
      <c r="G13" s="41">
        <f>+P97</f>
        <v>3600</v>
      </c>
      <c r="H13" s="37"/>
      <c r="I13" s="42"/>
      <c r="J13" s="7"/>
      <c r="K13" s="43"/>
      <c r="L13" s="6">
        <v>74</v>
      </c>
      <c r="M13" s="6" t="s">
        <v>47</v>
      </c>
      <c r="N13" s="53">
        <v>19632</v>
      </c>
      <c r="O13" s="53">
        <v>12264.02</v>
      </c>
      <c r="P13" s="53"/>
      <c r="Q13" s="53"/>
      <c r="R13" s="55">
        <f t="shared" si="2"/>
        <v>31896.02</v>
      </c>
      <c r="S13" s="55">
        <f t="shared" si="0"/>
        <v>5103.3631999999998</v>
      </c>
      <c r="T13" s="55">
        <f t="shared" si="1"/>
        <v>36999.383199999997</v>
      </c>
      <c r="U13" s="53">
        <v>261.76</v>
      </c>
      <c r="V13" s="6"/>
      <c r="W13" s="44"/>
      <c r="X13" s="44"/>
      <c r="Y13" s="44"/>
    </row>
    <row r="14" spans="1:25">
      <c r="A14" s="174"/>
      <c r="B14" s="39" t="s">
        <v>40</v>
      </c>
      <c r="C14" s="7" t="s">
        <v>48</v>
      </c>
      <c r="D14" s="7" t="s">
        <v>49</v>
      </c>
      <c r="E14" s="175"/>
      <c r="F14" s="57">
        <f>+O52-N52</f>
        <v>0</v>
      </c>
      <c r="G14" s="41">
        <f>+P92</f>
        <v>0</v>
      </c>
      <c r="H14" s="37"/>
      <c r="I14" s="42"/>
      <c r="J14" s="7"/>
      <c r="K14" s="43"/>
      <c r="L14" s="44"/>
      <c r="M14" s="44" t="s">
        <v>50</v>
      </c>
      <c r="N14" s="44"/>
      <c r="O14" s="44"/>
      <c r="P14" s="44"/>
      <c r="Q14" s="44"/>
      <c r="R14" s="55">
        <f t="shared" si="2"/>
        <v>0</v>
      </c>
      <c r="S14" s="55">
        <f t="shared" si="0"/>
        <v>0</v>
      </c>
      <c r="T14" s="55">
        <f t="shared" si="1"/>
        <v>0</v>
      </c>
      <c r="U14" s="53"/>
      <c r="V14" s="6"/>
      <c r="W14" s="44"/>
      <c r="X14" s="44"/>
      <c r="Y14" s="44"/>
    </row>
    <row r="15" spans="1:25">
      <c r="A15" s="172"/>
      <c r="B15" s="56"/>
      <c r="C15" s="9"/>
      <c r="D15" s="2"/>
      <c r="E15" s="10">
        <f>+E12+E11+E10+E9+E5</f>
        <v>1145</v>
      </c>
      <c r="F15" s="58">
        <f>SUM(F5:F14)</f>
        <v>947080.98</v>
      </c>
      <c r="G15" s="58">
        <f>SUM(G5:G14)</f>
        <v>148143.78000000003</v>
      </c>
      <c r="H15" s="37">
        <f>+F15-G15</f>
        <v>798937.2</v>
      </c>
      <c r="I15" s="42"/>
      <c r="J15" s="2"/>
      <c r="K15" s="43"/>
      <c r="L15" s="44">
        <v>423</v>
      </c>
      <c r="M15" s="6" t="s">
        <v>51</v>
      </c>
      <c r="N15" s="53">
        <v>672027.27</v>
      </c>
      <c r="O15" s="53">
        <v>610285.56000000006</v>
      </c>
      <c r="P15" s="53">
        <v>1500</v>
      </c>
      <c r="Q15" s="53">
        <v>3174.06</v>
      </c>
      <c r="R15" s="55">
        <f t="shared" si="2"/>
        <v>1286986.8900000001</v>
      </c>
      <c r="S15" s="55">
        <f t="shared" si="0"/>
        <v>205917.90240000002</v>
      </c>
      <c r="T15" s="55">
        <f t="shared" si="1"/>
        <v>1492904.7924000002</v>
      </c>
      <c r="U15" s="53">
        <v>1572.04</v>
      </c>
      <c r="V15" s="6"/>
      <c r="W15" s="44"/>
      <c r="X15" s="44"/>
      <c r="Y15" s="44"/>
    </row>
    <row r="16" spans="1:25">
      <c r="A16" s="2"/>
      <c r="B16" s="59"/>
      <c r="C16" s="9"/>
      <c r="D16" s="2"/>
      <c r="E16" s="2"/>
      <c r="F16" s="37"/>
      <c r="G16" s="37"/>
      <c r="H16" s="37"/>
      <c r="I16" s="2"/>
      <c r="J16" s="2"/>
      <c r="K16" s="31"/>
      <c r="L16" s="44">
        <v>62</v>
      </c>
      <c r="M16" s="6" t="s">
        <v>52</v>
      </c>
      <c r="N16" s="53">
        <v>89884.77</v>
      </c>
      <c r="O16" s="53">
        <v>131797.63</v>
      </c>
      <c r="P16" s="53">
        <v>300</v>
      </c>
      <c r="Q16" s="53">
        <v>240.04</v>
      </c>
      <c r="R16" s="55">
        <f t="shared" si="2"/>
        <v>222222.44000000003</v>
      </c>
      <c r="S16" s="55">
        <f t="shared" si="0"/>
        <v>35555.590400000008</v>
      </c>
      <c r="T16" s="55">
        <f t="shared" si="1"/>
        <v>257778.03040000005</v>
      </c>
      <c r="U16" s="53">
        <v>298.18</v>
      </c>
      <c r="V16" s="6"/>
      <c r="W16" s="44"/>
      <c r="X16" s="44"/>
      <c r="Y16" s="44"/>
    </row>
    <row r="17" spans="1:25">
      <c r="A17" s="174"/>
      <c r="B17" s="60" t="s">
        <v>40</v>
      </c>
      <c r="C17" s="9" t="s">
        <v>53</v>
      </c>
      <c r="D17" s="2" t="s">
        <v>54</v>
      </c>
      <c r="E17" s="175">
        <v>46</v>
      </c>
      <c r="F17" s="40">
        <f>+P38+P48+P53</f>
        <v>3559.16</v>
      </c>
      <c r="G17" s="41">
        <f>+P86</f>
        <v>131.38</v>
      </c>
      <c r="H17" s="37"/>
      <c r="I17" s="2"/>
      <c r="J17" s="2"/>
      <c r="K17" s="31"/>
      <c r="L17" s="6"/>
      <c r="M17" s="6"/>
      <c r="N17" s="53"/>
      <c r="O17" s="53"/>
      <c r="P17" s="53"/>
      <c r="Q17" s="53"/>
      <c r="R17" s="53"/>
      <c r="S17" s="53"/>
      <c r="T17" s="53">
        <v>0</v>
      </c>
      <c r="U17" s="61"/>
      <c r="V17" s="32"/>
      <c r="W17" s="6"/>
      <c r="X17" s="44"/>
      <c r="Y17" s="6"/>
    </row>
    <row r="18" spans="1:25">
      <c r="A18" s="174"/>
      <c r="B18" s="60" t="s">
        <v>40</v>
      </c>
      <c r="C18" s="2" t="s">
        <v>55</v>
      </c>
      <c r="D18" s="2" t="s">
        <v>56</v>
      </c>
      <c r="E18" s="175"/>
      <c r="F18" s="57">
        <f>+P47</f>
        <v>154269.69</v>
      </c>
      <c r="G18" s="41">
        <f>+P88</f>
        <v>71750</v>
      </c>
      <c r="H18" s="37"/>
      <c r="I18" s="2"/>
      <c r="J18" s="2"/>
      <c r="K18" s="31"/>
      <c r="L18" s="62">
        <f>SUM(L10:L16)</f>
        <v>855</v>
      </c>
      <c r="M18" s="6" t="s">
        <v>57</v>
      </c>
      <c r="N18" s="63">
        <f>SUM(N10:N17)</f>
        <v>942989.03</v>
      </c>
      <c r="O18" s="64">
        <f t="shared" ref="O18:U18" si="3">SUM(O10:O17)</f>
        <v>1582283.5499999998</v>
      </c>
      <c r="P18" s="65">
        <f t="shared" si="3"/>
        <v>134891.4</v>
      </c>
      <c r="Q18" s="63">
        <f t="shared" si="3"/>
        <v>3745.1099999999997</v>
      </c>
      <c r="R18" s="66">
        <f t="shared" si="3"/>
        <v>2663909.0900000003</v>
      </c>
      <c r="S18" s="66">
        <f t="shared" si="3"/>
        <v>426225.45440000005</v>
      </c>
      <c r="T18" s="66">
        <f t="shared" si="3"/>
        <v>3090134.5444000005</v>
      </c>
      <c r="U18" s="141">
        <f t="shared" si="3"/>
        <v>3581.22</v>
      </c>
      <c r="V18" s="6"/>
      <c r="W18" s="6"/>
      <c r="X18" s="6"/>
      <c r="Y18" s="6"/>
    </row>
    <row r="19" spans="1:25">
      <c r="A19" s="172"/>
      <c r="B19" s="60"/>
      <c r="C19" s="9"/>
      <c r="D19" s="2"/>
      <c r="E19" s="10"/>
      <c r="F19" s="58">
        <f>SUM(F17:F18)</f>
        <v>157828.85</v>
      </c>
      <c r="G19" s="58">
        <f>SUM(G17:G18)</f>
        <v>71881.38</v>
      </c>
      <c r="H19" s="37">
        <f>+F19-G19</f>
        <v>85947.47</v>
      </c>
      <c r="I19" s="2"/>
      <c r="J19" s="2"/>
      <c r="K19" s="31"/>
      <c r="L19" s="6"/>
      <c r="M19" s="6"/>
      <c r="N19" s="53"/>
      <c r="O19" s="53"/>
      <c r="P19" s="53"/>
      <c r="Q19" s="53"/>
      <c r="R19" s="53"/>
      <c r="S19" s="53"/>
      <c r="T19" s="32"/>
      <c r="U19" s="6"/>
      <c r="V19" s="6"/>
      <c r="W19" s="6"/>
      <c r="X19" s="6"/>
      <c r="Y19" s="6"/>
    </row>
    <row r="20" spans="1:25">
      <c r="A20" s="2"/>
      <c r="B20" s="59"/>
      <c r="C20" s="9"/>
      <c r="D20" s="2"/>
      <c r="E20" s="2"/>
      <c r="F20" s="37"/>
      <c r="G20" s="41"/>
      <c r="H20" s="37"/>
      <c r="I20" s="2"/>
      <c r="J20" s="2"/>
      <c r="K20" s="31"/>
      <c r="L20" s="6"/>
      <c r="M20" s="6"/>
      <c r="N20" s="6"/>
      <c r="O20" s="6"/>
      <c r="P20" s="6"/>
      <c r="Q20" s="6"/>
      <c r="R20" s="6"/>
      <c r="S20" s="6"/>
      <c r="T20" s="32"/>
      <c r="U20" s="6"/>
      <c r="V20" s="6"/>
      <c r="W20" s="6"/>
      <c r="X20" s="6"/>
      <c r="Y20" s="6"/>
    </row>
    <row r="21" spans="1:25">
      <c r="A21" s="174" t="s">
        <v>58</v>
      </c>
      <c r="B21" s="19" t="s">
        <v>59</v>
      </c>
      <c r="C21" s="2" t="s">
        <v>60</v>
      </c>
      <c r="D21" s="2" t="s">
        <v>61</v>
      </c>
      <c r="E21" s="175">
        <v>718</v>
      </c>
      <c r="F21" s="67">
        <f>+P37</f>
        <v>737239.21</v>
      </c>
      <c r="G21" s="41">
        <f>+P78</f>
        <v>468458.93</v>
      </c>
      <c r="H21" s="37"/>
      <c r="I21" s="2"/>
      <c r="J21" s="2"/>
      <c r="K21" s="31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>
      <c r="A22" s="174"/>
      <c r="B22" s="19" t="s">
        <v>59</v>
      </c>
      <c r="C22" s="2" t="s">
        <v>62</v>
      </c>
      <c r="D22" s="2" t="s">
        <v>63</v>
      </c>
      <c r="E22" s="175"/>
      <c r="F22" s="67">
        <f>+P41</f>
        <v>5276.84</v>
      </c>
      <c r="G22" s="41">
        <f>+P82</f>
        <v>3213.24</v>
      </c>
      <c r="H22" s="37"/>
      <c r="I22" s="2"/>
      <c r="J22" s="2"/>
      <c r="K22" s="31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8"/>
      <c r="X22" s="6"/>
      <c r="Y22" s="6"/>
    </row>
    <row r="23" spans="1:25">
      <c r="A23" s="172" t="s">
        <v>64</v>
      </c>
      <c r="B23" s="19" t="s">
        <v>65</v>
      </c>
      <c r="C23" s="2" t="s">
        <v>66</v>
      </c>
      <c r="D23" s="2" t="s">
        <v>67</v>
      </c>
      <c r="E23" s="173">
        <v>122</v>
      </c>
      <c r="F23" s="67">
        <f>+O51-N51</f>
        <v>263128.89</v>
      </c>
      <c r="G23" s="41">
        <f>+P91</f>
        <v>211820.48</v>
      </c>
      <c r="H23" s="37"/>
      <c r="I23" s="2"/>
      <c r="J23" s="2"/>
      <c r="K23" s="31"/>
      <c r="L23" s="68"/>
      <c r="M23" s="68"/>
      <c r="N23" s="53"/>
      <c r="O23" s="69"/>
      <c r="P23" s="69"/>
      <c r="Q23" s="53"/>
      <c r="R23" s="70" t="s">
        <v>68</v>
      </c>
      <c r="S23" s="6"/>
      <c r="T23" s="71">
        <f>+P36+P40+P45+P50+P55+P60+P68+P38</f>
        <v>946223.18</v>
      </c>
      <c r="U23" s="72">
        <f>+N18-T23</f>
        <v>-3234.1500000000233</v>
      </c>
      <c r="V23" s="73"/>
      <c r="W23" s="68"/>
      <c r="X23" s="6"/>
      <c r="Y23" s="6"/>
    </row>
    <row r="24" spans="1:25">
      <c r="A24" s="174" t="s">
        <v>69</v>
      </c>
      <c r="B24" s="19" t="s">
        <v>70</v>
      </c>
      <c r="C24" s="2" t="s">
        <v>71</v>
      </c>
      <c r="D24" s="2" t="s">
        <v>72</v>
      </c>
      <c r="E24" s="173">
        <v>56</v>
      </c>
      <c r="F24" s="67">
        <f>+O56-N56</f>
        <v>118164.98000000001</v>
      </c>
      <c r="G24" s="41">
        <f>+P96</f>
        <v>107229.20000000001</v>
      </c>
      <c r="H24" s="37"/>
      <c r="I24" s="2"/>
      <c r="J24" s="2"/>
      <c r="K24" s="31"/>
      <c r="L24" s="70"/>
      <c r="M24" s="74"/>
      <c r="N24" s="70"/>
      <c r="O24" s="70"/>
      <c r="P24" s="70"/>
      <c r="Q24" s="68"/>
      <c r="R24" s="70" t="s">
        <v>73</v>
      </c>
      <c r="S24" s="6"/>
      <c r="T24" s="75">
        <f>+P37+P41+P46+P51+P56+P61+P65-P68</f>
        <v>1582283.5499999998</v>
      </c>
      <c r="U24" s="72">
        <f>+O18-T24</f>
        <v>0</v>
      </c>
      <c r="V24" s="68"/>
      <c r="W24" s="68"/>
      <c r="X24" s="6"/>
      <c r="Y24" s="6"/>
    </row>
    <row r="25" spans="1:25">
      <c r="A25" s="174"/>
      <c r="B25" s="19" t="s">
        <v>70</v>
      </c>
      <c r="C25" s="2" t="s">
        <v>74</v>
      </c>
      <c r="D25" s="2" t="s">
        <v>75</v>
      </c>
      <c r="E25" s="173">
        <v>3</v>
      </c>
      <c r="F25" s="37">
        <f>+O61-N61</f>
        <v>12264.02</v>
      </c>
      <c r="G25" s="41">
        <f>P101</f>
        <v>11149.05</v>
      </c>
      <c r="H25" s="37"/>
      <c r="I25" s="2"/>
      <c r="J25" s="2"/>
      <c r="K25" s="31"/>
      <c r="L25" s="6"/>
      <c r="M25" s="6"/>
      <c r="N25" s="6"/>
      <c r="O25" s="6"/>
      <c r="P25" s="6"/>
      <c r="Q25" s="6"/>
      <c r="R25" s="70" t="s">
        <v>76</v>
      </c>
      <c r="S25" s="6"/>
      <c r="T25" s="76">
        <f>+P42+P47+P52+P57+P66</f>
        <v>158399.69</v>
      </c>
      <c r="U25" s="77">
        <f>+P18-T25</f>
        <v>-23508.290000000008</v>
      </c>
      <c r="V25" s="68"/>
      <c r="W25" s="68"/>
      <c r="X25" s="6"/>
      <c r="Y25" s="6"/>
    </row>
    <row r="26" spans="1:25">
      <c r="A26" s="172" t="s">
        <v>77</v>
      </c>
      <c r="B26" s="19" t="s">
        <v>59</v>
      </c>
      <c r="C26" s="2" t="s">
        <v>78</v>
      </c>
      <c r="D26" s="2" t="s">
        <v>79</v>
      </c>
      <c r="E26" s="173">
        <v>30</v>
      </c>
      <c r="F26" s="67">
        <f>+P46</f>
        <v>446209.61</v>
      </c>
      <c r="G26" s="41">
        <f>+P87</f>
        <v>191855</v>
      </c>
      <c r="H26" s="37"/>
      <c r="I26" s="2"/>
      <c r="J26" s="2"/>
      <c r="K26" s="31"/>
      <c r="L26" s="6"/>
      <c r="M26" s="6"/>
      <c r="N26" s="6"/>
      <c r="O26" s="6"/>
      <c r="P26" s="6"/>
      <c r="Q26" s="6"/>
      <c r="R26" s="70" t="s">
        <v>80</v>
      </c>
      <c r="S26" s="6"/>
      <c r="T26" s="71">
        <f>+P38+P43+P48+P53+P58</f>
        <v>3745.1099999999997</v>
      </c>
      <c r="U26" s="77">
        <f>+Q18-T26</f>
        <v>0</v>
      </c>
      <c r="V26" s="6"/>
      <c r="W26" s="6"/>
      <c r="X26" s="6"/>
      <c r="Y26" s="6"/>
    </row>
    <row r="27" spans="1:25">
      <c r="A27" s="78"/>
      <c r="B27" s="12"/>
      <c r="C27" s="11"/>
      <c r="D27" s="12"/>
      <c r="E27" s="13">
        <f>SUM(E21:E26)</f>
        <v>929</v>
      </c>
      <c r="F27" s="79">
        <f>SUM(F21:F26)</f>
        <v>1582283.5499999998</v>
      </c>
      <c r="G27" s="79">
        <f>SUM(G21:G26)</f>
        <v>993725.90000000014</v>
      </c>
      <c r="H27" s="79">
        <f>+F27-G27</f>
        <v>588557.64999999967</v>
      </c>
      <c r="I27" s="2"/>
      <c r="J27" s="2"/>
      <c r="K27" s="31"/>
      <c r="L27" s="6"/>
      <c r="M27" s="6"/>
      <c r="N27" s="6"/>
      <c r="O27" s="6"/>
      <c r="P27" s="6"/>
      <c r="Q27" s="6"/>
      <c r="R27" s="70"/>
      <c r="S27" s="6"/>
      <c r="V27" s="6"/>
      <c r="W27" s="6"/>
      <c r="X27" s="6"/>
      <c r="Y27" s="6"/>
    </row>
    <row r="28" spans="1:25" ht="12" thickBot="1">
      <c r="A28" s="78"/>
      <c r="B28" s="12"/>
      <c r="C28" s="11"/>
      <c r="D28" s="12"/>
      <c r="E28" s="13"/>
      <c r="F28" s="79"/>
      <c r="G28" s="80"/>
      <c r="H28" s="79"/>
      <c r="I28" s="2"/>
      <c r="J28" s="80"/>
      <c r="K28" s="31"/>
      <c r="L28" s="6"/>
      <c r="M28" s="6"/>
      <c r="N28" s="6"/>
      <c r="O28" s="6"/>
      <c r="P28" s="6"/>
      <c r="Q28" s="6"/>
      <c r="R28" s="6"/>
      <c r="S28" s="6"/>
      <c r="T28" s="81">
        <f>SUM(T23:T27)</f>
        <v>2690651.53</v>
      </c>
      <c r="U28" s="72">
        <f>+T28-R18</f>
        <v>26742.439999999478</v>
      </c>
      <c r="V28" s="6"/>
      <c r="W28" s="6"/>
      <c r="X28" s="6"/>
      <c r="Y28" s="6"/>
    </row>
    <row r="29" spans="1:25" ht="12" thickTop="1">
      <c r="A29" s="2"/>
      <c r="B29" s="14" t="s">
        <v>81</v>
      </c>
      <c r="C29" s="14"/>
      <c r="D29" s="14"/>
      <c r="E29" s="15">
        <f>+E15+E19+E27</f>
        <v>2074</v>
      </c>
      <c r="F29" s="82">
        <f>+F15+F19+F27</f>
        <v>2687193.38</v>
      </c>
      <c r="G29" s="83">
        <f>+G15+G19+G27</f>
        <v>1213751.06</v>
      </c>
      <c r="H29" s="83">
        <f>+H15+H19+H27</f>
        <v>1473442.3199999996</v>
      </c>
      <c r="I29" s="84"/>
      <c r="J29" s="2"/>
      <c r="K29" s="31"/>
      <c r="L29" s="70" t="s">
        <v>82</v>
      </c>
      <c r="M29" s="74"/>
      <c r="N29" s="70"/>
      <c r="O29" s="70"/>
      <c r="P29" s="70"/>
      <c r="Q29" s="68"/>
      <c r="R29" s="6"/>
      <c r="S29" s="6"/>
      <c r="T29" s="72">
        <f>+T28-P70</f>
        <v>3234.1500000008382</v>
      </c>
      <c r="V29" s="6"/>
      <c r="W29" s="6"/>
      <c r="X29" s="6"/>
      <c r="Y29" s="6"/>
    </row>
    <row r="30" spans="1:25">
      <c r="A30" s="78"/>
      <c r="B30" s="12"/>
      <c r="C30" s="11"/>
      <c r="D30" s="12"/>
      <c r="E30" s="13"/>
      <c r="F30" s="80"/>
      <c r="G30" s="80"/>
      <c r="H30" s="79"/>
      <c r="I30" s="42"/>
      <c r="J30" s="80"/>
      <c r="K30" s="85"/>
      <c r="L30" s="70" t="s">
        <v>83</v>
      </c>
      <c r="M30" s="74"/>
      <c r="N30" s="70"/>
      <c r="O30" s="70"/>
      <c r="P30" s="70"/>
      <c r="Q30" s="68"/>
      <c r="R30" s="68"/>
      <c r="S30" s="68"/>
      <c r="T30" s="86"/>
      <c r="U30" s="86"/>
      <c r="V30" s="6"/>
      <c r="W30" s="6"/>
      <c r="X30" s="6"/>
      <c r="Y30" s="6"/>
    </row>
    <row r="31" spans="1:25">
      <c r="A31" s="172" t="s">
        <v>84</v>
      </c>
      <c r="B31" s="19" t="s">
        <v>85</v>
      </c>
      <c r="C31" s="2" t="s">
        <v>86</v>
      </c>
      <c r="D31" s="2" t="s">
        <v>87</v>
      </c>
      <c r="E31" s="3">
        <v>262</v>
      </c>
      <c r="F31" s="87">
        <f>456750.99-100840.4</f>
        <v>355910.58999999997</v>
      </c>
      <c r="G31" s="87">
        <f>275552.19-59199.94</f>
        <v>216352.25</v>
      </c>
      <c r="H31" s="37"/>
      <c r="I31" s="42"/>
      <c r="J31" s="88"/>
      <c r="K31" s="85"/>
      <c r="L31" s="70"/>
      <c r="M31" s="68"/>
      <c r="N31" s="89"/>
      <c r="O31" s="90"/>
      <c r="P31" s="91"/>
      <c r="Q31" s="68"/>
      <c r="R31" s="86"/>
      <c r="S31" s="86"/>
      <c r="T31" s="86"/>
      <c r="U31" s="6"/>
      <c r="V31" s="86"/>
      <c r="W31" s="86"/>
      <c r="X31" s="86"/>
      <c r="Y31" s="86"/>
    </row>
    <row r="32" spans="1:25">
      <c r="A32" s="2"/>
      <c r="B32" s="17"/>
      <c r="C32" s="16"/>
      <c r="D32" s="17"/>
      <c r="E32" s="18"/>
      <c r="F32" s="79">
        <f>SUM(F31:F31)</f>
        <v>355910.58999999997</v>
      </c>
      <c r="G32" s="79">
        <f>SUM(G31:G31)</f>
        <v>216352.25</v>
      </c>
      <c r="H32" s="92">
        <f>+F32-G32</f>
        <v>139558.33999999997</v>
      </c>
      <c r="I32" s="2"/>
      <c r="J32" s="17"/>
      <c r="K32" s="31"/>
      <c r="L32" s="70"/>
      <c r="M32" s="6"/>
      <c r="N32" s="6"/>
      <c r="O32" s="6"/>
      <c r="P32" s="68"/>
      <c r="Q32" s="68"/>
      <c r="R32" s="86"/>
      <c r="S32" s="86"/>
      <c r="T32" s="86"/>
      <c r="U32" s="86"/>
      <c r="V32" s="86"/>
      <c r="W32" s="86"/>
      <c r="X32" s="86"/>
      <c r="Y32" s="86"/>
    </row>
    <row r="33" spans="1:25">
      <c r="A33" s="172"/>
      <c r="B33" s="2"/>
      <c r="C33" s="2"/>
      <c r="D33" s="2"/>
      <c r="E33" s="3"/>
      <c r="F33" s="87"/>
      <c r="G33" s="87"/>
      <c r="H33" s="37"/>
      <c r="I33" s="42"/>
      <c r="J33" s="2"/>
      <c r="K33" s="85"/>
      <c r="L33" s="93"/>
      <c r="M33" s="94"/>
      <c r="N33" s="95" t="s">
        <v>88</v>
      </c>
      <c r="O33" s="96" t="s">
        <v>89</v>
      </c>
      <c r="P33" s="96" t="s">
        <v>90</v>
      </c>
      <c r="Q33" s="97"/>
      <c r="R33" s="86"/>
      <c r="S33" s="86"/>
      <c r="T33" s="86"/>
      <c r="U33" s="6"/>
      <c r="V33" s="6"/>
      <c r="W33" s="6"/>
      <c r="X33" s="86"/>
      <c r="Y33" s="86"/>
    </row>
    <row r="34" spans="1:25">
      <c r="A34" s="2"/>
      <c r="B34" s="98" t="s">
        <v>91</v>
      </c>
      <c r="C34" s="19"/>
      <c r="D34" s="19"/>
      <c r="E34" s="20"/>
      <c r="F34" s="58">
        <f>SUM(F32,F27)</f>
        <v>1938194.1399999997</v>
      </c>
      <c r="G34" s="58">
        <f>SUM(G32,G27)</f>
        <v>1210078.1500000001</v>
      </c>
      <c r="H34" s="58">
        <f>SUM(H32,H27,H57)</f>
        <v>728115.98999999964</v>
      </c>
      <c r="I34" s="2"/>
      <c r="J34" s="2"/>
      <c r="K34" s="99"/>
      <c r="L34" s="93">
        <v>483</v>
      </c>
      <c r="M34" s="74" t="s">
        <v>92</v>
      </c>
      <c r="N34" s="53"/>
      <c r="O34" s="28"/>
      <c r="P34" s="86"/>
      <c r="Q34" s="86"/>
      <c r="R34" s="86"/>
      <c r="S34" s="86"/>
      <c r="T34" s="6"/>
      <c r="U34" s="100"/>
      <c r="V34" s="86"/>
      <c r="W34" s="86"/>
      <c r="X34" s="6"/>
      <c r="Y34" s="6"/>
    </row>
    <row r="35" spans="1:25">
      <c r="A35" s="172"/>
      <c r="B35" s="2"/>
      <c r="C35" s="2"/>
      <c r="D35" s="2"/>
      <c r="E35" s="3"/>
      <c r="F35" s="87"/>
      <c r="G35" s="87"/>
      <c r="H35" s="58"/>
      <c r="I35" s="42"/>
      <c r="J35" s="2"/>
      <c r="K35" s="101"/>
      <c r="L35" s="70" t="s">
        <v>93</v>
      </c>
      <c r="M35" s="74" t="s">
        <v>94</v>
      </c>
      <c r="N35" s="53"/>
      <c r="O35" s="28"/>
      <c r="Q35" s="102">
        <f>SUM(P36:P43)</f>
        <v>1511666.08</v>
      </c>
      <c r="R35" s="103">
        <f>+R16-Q35</f>
        <v>-1289443.6400000001</v>
      </c>
      <c r="S35" s="6"/>
      <c r="T35" s="142">
        <f>+Q35-1091108.5</f>
        <v>420557.58000000007</v>
      </c>
      <c r="U35" s="6"/>
      <c r="V35" s="6"/>
      <c r="W35" s="6"/>
      <c r="X35" s="100"/>
      <c r="Y35" s="100"/>
    </row>
    <row r="36" spans="1:25">
      <c r="A36" s="2"/>
      <c r="B36" s="2"/>
      <c r="C36" s="2"/>
      <c r="D36" s="2"/>
      <c r="E36" s="2"/>
      <c r="F36" s="2"/>
      <c r="G36" s="2"/>
      <c r="H36" s="37"/>
      <c r="I36" s="2"/>
      <c r="J36" s="2"/>
      <c r="K36" s="31"/>
      <c r="L36" s="68" t="s">
        <v>95</v>
      </c>
      <c r="M36" s="104" t="s">
        <v>96</v>
      </c>
      <c r="N36" s="145">
        <v>35955.199999999997</v>
      </c>
      <c r="O36" s="145">
        <v>799515.13</v>
      </c>
      <c r="P36" s="71">
        <f>+O36-N36</f>
        <v>763559.93</v>
      </c>
      <c r="Q36" s="106"/>
      <c r="R36" s="106"/>
      <c r="S36" s="86"/>
      <c r="T36" s="6"/>
      <c r="U36" s="6"/>
      <c r="V36" s="100"/>
      <c r="W36" s="100"/>
      <c r="X36" s="6"/>
      <c r="Y36" s="6"/>
    </row>
    <row r="37" spans="1:25">
      <c r="A37" s="2"/>
      <c r="B37" s="21" t="s">
        <v>97</v>
      </c>
      <c r="C37" s="21"/>
      <c r="D37" s="21"/>
      <c r="E37" s="10"/>
      <c r="F37" s="58">
        <f>+F29+F32</f>
        <v>3043103.9699999997</v>
      </c>
      <c r="G37" s="165">
        <f>+G29+G32</f>
        <v>1430103.31</v>
      </c>
      <c r="H37" s="58">
        <f>+H29+H32</f>
        <v>1613000.6599999997</v>
      </c>
      <c r="I37" s="2"/>
      <c r="J37" s="21"/>
      <c r="K37" s="31"/>
      <c r="L37" s="68" t="s">
        <v>98</v>
      </c>
      <c r="M37" s="104" t="s">
        <v>99</v>
      </c>
      <c r="N37" s="145">
        <v>53524.02</v>
      </c>
      <c r="O37" s="145">
        <v>790763.23</v>
      </c>
      <c r="P37" s="107">
        <f>+O37-N37</f>
        <v>737239.21</v>
      </c>
      <c r="S37" s="6"/>
      <c r="T37" s="6"/>
      <c r="U37" s="100"/>
      <c r="V37" s="6"/>
      <c r="W37" s="6"/>
      <c r="X37" s="6"/>
      <c r="Y37" s="6"/>
    </row>
    <row r="38" spans="1:25">
      <c r="A38" s="172"/>
      <c r="B38" s="2"/>
      <c r="C38" s="2"/>
      <c r="D38" s="2"/>
      <c r="E38" s="3"/>
      <c r="F38" s="87"/>
      <c r="G38" s="87"/>
      <c r="H38" s="37"/>
      <c r="I38" s="42"/>
      <c r="J38" s="2"/>
      <c r="K38" s="101"/>
      <c r="L38" s="68" t="s">
        <v>100</v>
      </c>
      <c r="M38" s="104" t="s">
        <v>101</v>
      </c>
      <c r="N38" s="145">
        <v>60</v>
      </c>
      <c r="O38" s="145">
        <v>3294.15</v>
      </c>
      <c r="P38" s="71">
        <f>+O38-N38</f>
        <v>3234.15</v>
      </c>
      <c r="S38" s="6"/>
      <c r="T38" s="100"/>
      <c r="U38" s="6"/>
      <c r="V38" s="6"/>
      <c r="W38" s="6"/>
      <c r="X38" s="100"/>
      <c r="Y38" s="100"/>
    </row>
    <row r="39" spans="1:25">
      <c r="A39" s="2"/>
      <c r="B39" s="2" t="s">
        <v>102</v>
      </c>
      <c r="C39" s="2"/>
      <c r="D39" s="2"/>
      <c r="E39" s="2"/>
      <c r="F39" s="2"/>
      <c r="G39" s="2"/>
      <c r="H39" s="37"/>
      <c r="I39" s="2"/>
      <c r="J39" s="2"/>
      <c r="K39" s="31"/>
      <c r="L39" s="70" t="s">
        <v>103</v>
      </c>
      <c r="M39" s="74" t="s">
        <v>104</v>
      </c>
      <c r="N39" s="146"/>
      <c r="O39" s="146"/>
      <c r="Q39" s="108"/>
      <c r="R39" s="108"/>
      <c r="S39" s="100"/>
      <c r="T39" s="6"/>
      <c r="U39" s="6"/>
      <c r="V39" s="100"/>
      <c r="W39" s="109"/>
      <c r="X39" s="32"/>
      <c r="Y39" s="32"/>
    </row>
    <row r="40" spans="1:25">
      <c r="A40" s="2"/>
      <c r="B40" s="2"/>
      <c r="C40" s="2"/>
      <c r="D40" s="2" t="s">
        <v>105</v>
      </c>
      <c r="E40" s="2"/>
      <c r="F40" s="110">
        <v>355910.59</v>
      </c>
      <c r="G40" s="110">
        <v>216352.25</v>
      </c>
      <c r="H40" s="37"/>
      <c r="I40" s="2"/>
      <c r="J40" s="2"/>
      <c r="K40" s="31"/>
      <c r="L40" s="68" t="s">
        <v>106</v>
      </c>
      <c r="M40" s="104" t="s">
        <v>13</v>
      </c>
      <c r="N40" s="145"/>
      <c r="O40" s="145">
        <v>1870</v>
      </c>
      <c r="P40" s="71">
        <f>+O40-N40</f>
        <v>1870</v>
      </c>
      <c r="S40" s="6"/>
      <c r="T40" s="6"/>
      <c r="U40" s="6"/>
      <c r="V40" s="6"/>
      <c r="W40" s="32"/>
      <c r="X40" s="32"/>
      <c r="Y40" s="32"/>
    </row>
    <row r="41" spans="1:25">
      <c r="A41" s="2"/>
      <c r="B41" s="2"/>
      <c r="C41" s="2"/>
      <c r="D41" s="2" t="s">
        <v>107</v>
      </c>
      <c r="E41" s="2"/>
      <c r="F41" s="110">
        <v>2687417.38</v>
      </c>
      <c r="G41" s="110">
        <v>1282762.9099999999</v>
      </c>
      <c r="H41" s="79"/>
      <c r="I41" s="2"/>
      <c r="J41" s="88"/>
      <c r="K41" s="31"/>
      <c r="L41" s="68" t="s">
        <v>108</v>
      </c>
      <c r="M41" s="104" t="s">
        <v>109</v>
      </c>
      <c r="N41" s="145"/>
      <c r="O41" s="145">
        <v>5276.84</v>
      </c>
      <c r="P41" s="107">
        <f>+O41-N41</f>
        <v>5276.84</v>
      </c>
      <c r="S41" s="6"/>
      <c r="T41" s="6"/>
      <c r="U41" s="6"/>
      <c r="V41" s="6"/>
      <c r="W41" s="6"/>
      <c r="X41" s="6"/>
      <c r="Y41" s="6"/>
    </row>
    <row r="42" spans="1:25">
      <c r="A42" s="2"/>
      <c r="B42" s="2"/>
      <c r="C42" s="2"/>
      <c r="D42" s="2"/>
      <c r="E42" s="2"/>
      <c r="F42" s="2"/>
      <c r="G42" s="111"/>
      <c r="H42" s="37"/>
      <c r="I42" s="2"/>
      <c r="J42" s="2"/>
      <c r="K42" s="31"/>
      <c r="L42" s="68" t="s">
        <v>110</v>
      </c>
      <c r="M42" s="104" t="s">
        <v>111</v>
      </c>
      <c r="N42" s="145"/>
      <c r="O42" s="145">
        <v>300</v>
      </c>
      <c r="P42" s="76">
        <f>+O42-N42</f>
        <v>300</v>
      </c>
      <c r="Q42" s="108"/>
      <c r="R42" s="108"/>
      <c r="S42" s="100"/>
      <c r="T42" s="47"/>
      <c r="U42" s="6"/>
      <c r="V42" s="32"/>
      <c r="W42" s="32"/>
      <c r="X42" s="32"/>
      <c r="Y42" s="6"/>
    </row>
    <row r="43" spans="1:25">
      <c r="A43" s="172"/>
      <c r="B43" s="2"/>
      <c r="C43" s="2"/>
      <c r="D43" s="2" t="s">
        <v>112</v>
      </c>
      <c r="E43" s="3"/>
      <c r="F43" s="37">
        <f>SUM(F40:F42)</f>
        <v>3043327.9699999997</v>
      </c>
      <c r="G43" s="164">
        <f>+SUM(G40:G41)</f>
        <v>1499115.16</v>
      </c>
      <c r="H43" s="37">
        <f>+F43-G43</f>
        <v>1544212.8099999998</v>
      </c>
      <c r="I43" s="42"/>
      <c r="J43" s="2"/>
      <c r="K43" s="112"/>
      <c r="L43" s="68" t="s">
        <v>113</v>
      </c>
      <c r="M43" s="104" t="s">
        <v>114</v>
      </c>
      <c r="N43" s="145"/>
      <c r="O43" s="145">
        <v>185.95</v>
      </c>
      <c r="P43" s="71">
        <f>+O43-N43</f>
        <v>185.95</v>
      </c>
      <c r="Q43" s="108"/>
      <c r="R43" s="108"/>
      <c r="S43" s="6"/>
      <c r="T43" s="6"/>
      <c r="U43" s="6"/>
      <c r="V43" s="32"/>
      <c r="W43" s="48"/>
      <c r="X43" s="48"/>
      <c r="Y43" s="47"/>
    </row>
    <row r="44" spans="1:25">
      <c r="A44" s="2"/>
      <c r="B44" s="2"/>
      <c r="C44" s="2"/>
      <c r="D44" s="2"/>
      <c r="E44" s="2"/>
      <c r="F44" s="2"/>
      <c r="G44" s="2"/>
      <c r="H44" s="37"/>
      <c r="I44" s="2"/>
      <c r="J44" s="2"/>
      <c r="K44" s="31"/>
      <c r="L44" s="70" t="s">
        <v>115</v>
      </c>
      <c r="M44" s="74" t="s">
        <v>116</v>
      </c>
      <c r="N44" s="147"/>
      <c r="O44" s="147"/>
      <c r="Q44" s="102">
        <f>SUM(P45:P48)</f>
        <v>600703.30000000005</v>
      </c>
      <c r="R44" s="72">
        <f>+R11-Q44</f>
        <v>-21051.540000000037</v>
      </c>
      <c r="S44" s="6"/>
      <c r="T44" s="6"/>
      <c r="U44" s="47"/>
      <c r="V44" s="48"/>
      <c r="W44" s="32"/>
      <c r="X44" s="32"/>
      <c r="Y44" s="6"/>
    </row>
    <row r="45" spans="1:25">
      <c r="A45" s="2"/>
      <c r="B45" s="2"/>
      <c r="C45" s="2"/>
      <c r="D45" s="2" t="s">
        <v>117</v>
      </c>
      <c r="E45" s="2"/>
      <c r="F45" s="114">
        <f>+F43-F37</f>
        <v>224</v>
      </c>
      <c r="G45" s="114">
        <f>+G43-G37</f>
        <v>69011.84999999986</v>
      </c>
      <c r="H45" s="37"/>
      <c r="I45" s="2"/>
      <c r="J45" s="2"/>
      <c r="K45" s="31"/>
      <c r="L45" s="68" t="s">
        <v>118</v>
      </c>
      <c r="M45" s="104" t="s">
        <v>119</v>
      </c>
      <c r="N45" s="145"/>
      <c r="O45" s="145">
        <v>224</v>
      </c>
      <c r="P45" s="71">
        <f>+O45-N45</f>
        <v>224</v>
      </c>
      <c r="S45" s="6"/>
      <c r="T45" s="6"/>
      <c r="U45" s="6"/>
      <c r="V45" s="32"/>
      <c r="W45" s="32"/>
      <c r="X45" s="32"/>
      <c r="Y45" s="6"/>
    </row>
    <row r="46" spans="1:25">
      <c r="A46" s="2"/>
      <c r="B46" s="2"/>
      <c r="C46" s="2"/>
      <c r="D46" s="2"/>
      <c r="E46" s="2"/>
      <c r="F46" s="87" t="s">
        <v>120</v>
      </c>
      <c r="G46" s="115">
        <f>+F45+G45</f>
        <v>69235.84999999986</v>
      </c>
      <c r="H46" s="37"/>
      <c r="I46" s="2"/>
      <c r="J46" s="2"/>
      <c r="K46" s="31"/>
      <c r="L46" s="68" t="s">
        <v>121</v>
      </c>
      <c r="M46" s="104" t="s">
        <v>122</v>
      </c>
      <c r="N46" s="145">
        <v>18607.060000000001</v>
      </c>
      <c r="O46" s="145">
        <v>464816.67</v>
      </c>
      <c r="P46" s="107">
        <f>+O46-N46</f>
        <v>446209.61</v>
      </c>
      <c r="S46" s="6"/>
      <c r="T46" s="6"/>
      <c r="U46" s="6"/>
      <c r="V46" s="6"/>
      <c r="W46" s="32"/>
      <c r="X46" s="32"/>
      <c r="Y46" s="6"/>
    </row>
    <row r="47" spans="1:25">
      <c r="A47" s="2"/>
      <c r="B47" s="2"/>
      <c r="C47" s="2"/>
      <c r="D47" s="2"/>
      <c r="E47" s="2"/>
      <c r="F47" s="2"/>
      <c r="G47" s="2"/>
      <c r="H47" s="37"/>
      <c r="I47" s="2"/>
      <c r="J47" s="2"/>
      <c r="K47" s="31"/>
      <c r="L47" s="68" t="s">
        <v>123</v>
      </c>
      <c r="M47" s="104" t="s">
        <v>124</v>
      </c>
      <c r="N47" s="145">
        <v>3599.53</v>
      </c>
      <c r="O47" s="145">
        <v>157869.22</v>
      </c>
      <c r="P47" s="76">
        <f>+O47-N47</f>
        <v>154269.69</v>
      </c>
      <c r="S47" s="47"/>
      <c r="T47" s="6"/>
      <c r="U47" s="6"/>
      <c r="V47" s="6"/>
      <c r="W47" s="32"/>
      <c r="X47" s="32"/>
      <c r="Y47" s="6"/>
    </row>
    <row r="48" spans="1:25">
      <c r="A48" s="2"/>
      <c r="B48" s="2"/>
      <c r="C48" s="2"/>
      <c r="D48" s="2"/>
      <c r="E48" s="2"/>
      <c r="F48" s="2"/>
      <c r="G48" s="2"/>
      <c r="H48" s="37"/>
      <c r="I48" s="2"/>
      <c r="J48" s="2"/>
      <c r="K48" s="99"/>
      <c r="L48" s="6" t="s">
        <v>125</v>
      </c>
      <c r="M48" s="6" t="s">
        <v>126</v>
      </c>
      <c r="N48" s="145"/>
      <c r="O48" s="145"/>
      <c r="P48" s="77">
        <f>+O48-N48</f>
        <v>0</v>
      </c>
      <c r="S48" s="6"/>
      <c r="T48" s="6"/>
      <c r="U48" s="6"/>
      <c r="V48" s="6"/>
      <c r="W48" s="32"/>
      <c r="X48" s="32"/>
      <c r="Y48" s="6"/>
    </row>
    <row r="49" spans="1:24">
      <c r="A49" s="2"/>
      <c r="B49" s="2"/>
      <c r="C49" s="2"/>
      <c r="D49" s="2"/>
      <c r="E49" s="3" t="s">
        <v>127</v>
      </c>
      <c r="F49" s="105">
        <f>+N112</f>
        <v>1181425.2</v>
      </c>
      <c r="G49" s="105">
        <f>+O112</f>
        <v>1117213.3500000001</v>
      </c>
      <c r="H49" s="37"/>
      <c r="I49" s="2"/>
      <c r="J49" s="2"/>
      <c r="K49" s="31"/>
      <c r="L49" s="70" t="s">
        <v>128</v>
      </c>
      <c r="M49" s="74" t="s">
        <v>129</v>
      </c>
      <c r="N49" s="146"/>
      <c r="O49" s="146"/>
      <c r="Q49" s="117">
        <f>SUM(P50:P53)</f>
        <v>320868.2</v>
      </c>
      <c r="R49" s="118">
        <f>+R10-Q49</f>
        <v>0</v>
      </c>
      <c r="S49" s="6"/>
      <c r="T49" s="6"/>
      <c r="U49" s="6"/>
      <c r="V49" s="6"/>
      <c r="W49" s="32"/>
      <c r="X49" s="32"/>
    </row>
    <row r="50" spans="1:24">
      <c r="A50" s="2"/>
      <c r="B50" s="2"/>
      <c r="C50" s="2"/>
      <c r="D50" s="2"/>
      <c r="E50" s="3" t="s">
        <v>130</v>
      </c>
      <c r="F50" s="105">
        <f>+N113</f>
        <v>90267.24</v>
      </c>
      <c r="G50" s="105">
        <f>+O113</f>
        <v>85467.24</v>
      </c>
      <c r="H50" s="37"/>
      <c r="I50" s="2"/>
      <c r="J50" s="2"/>
      <c r="K50" s="31"/>
      <c r="L50" s="68" t="s">
        <v>131</v>
      </c>
      <c r="M50" s="104" t="s">
        <v>132</v>
      </c>
      <c r="N50" s="145"/>
      <c r="O50" s="145">
        <v>57414.3</v>
      </c>
      <c r="P50" s="71">
        <f>+O50-N50</f>
        <v>57414.3</v>
      </c>
      <c r="S50" s="6"/>
      <c r="T50" s="6"/>
      <c r="U50" s="6"/>
      <c r="V50" s="6"/>
      <c r="W50" s="32"/>
      <c r="X50" s="32"/>
    </row>
    <row r="51" spans="1:24">
      <c r="A51" s="2"/>
      <c r="B51" s="2"/>
      <c r="C51" s="2"/>
      <c r="D51" s="2"/>
      <c r="E51" s="2"/>
      <c r="F51" s="116"/>
      <c r="G51" s="116"/>
      <c r="H51" s="37"/>
      <c r="I51" s="2"/>
      <c r="J51" s="2"/>
      <c r="K51" s="31"/>
      <c r="L51" s="68" t="s">
        <v>133</v>
      </c>
      <c r="M51" s="104" t="s">
        <v>67</v>
      </c>
      <c r="N51" s="145">
        <v>194.93</v>
      </c>
      <c r="O51" s="145">
        <v>263323.82</v>
      </c>
      <c r="P51" s="107">
        <f>+O51-N51</f>
        <v>263128.89</v>
      </c>
      <c r="S51" s="6"/>
      <c r="T51" s="6"/>
      <c r="U51" s="6"/>
      <c r="V51" s="6"/>
      <c r="W51" s="6"/>
      <c r="X51" s="32"/>
    </row>
    <row r="52" spans="1:24">
      <c r="A52" s="2"/>
      <c r="B52" s="2"/>
      <c r="C52" s="2"/>
      <c r="D52" s="2"/>
      <c r="E52" s="2"/>
      <c r="F52" s="37">
        <f>SUM(F49:F51)</f>
        <v>1271692.44</v>
      </c>
      <c r="G52" s="37">
        <f>SUM(G49:G51)</f>
        <v>1202680.5900000001</v>
      </c>
      <c r="H52" s="37"/>
      <c r="I52" s="2"/>
      <c r="J52" s="2"/>
      <c r="K52" s="31"/>
      <c r="L52" s="68" t="s">
        <v>134</v>
      </c>
      <c r="M52" s="104" t="s">
        <v>135</v>
      </c>
      <c r="N52" s="145"/>
      <c r="O52" s="145"/>
      <c r="P52" s="76">
        <f>+O52-N52</f>
        <v>0</v>
      </c>
      <c r="S52" s="6"/>
      <c r="T52" s="6"/>
      <c r="U52" s="6"/>
      <c r="V52" s="6"/>
      <c r="W52" s="32"/>
      <c r="X52" s="32"/>
    </row>
    <row r="53" spans="1:24">
      <c r="A53" s="2"/>
      <c r="B53" s="2"/>
      <c r="C53" s="2"/>
      <c r="D53" s="2"/>
      <c r="E53" s="2"/>
      <c r="F53" s="37"/>
      <c r="G53" s="37"/>
      <c r="H53" s="37"/>
      <c r="I53" s="2"/>
      <c r="J53" s="2"/>
      <c r="K53" s="31"/>
      <c r="L53" s="68" t="s">
        <v>136</v>
      </c>
      <c r="M53" s="104" t="s">
        <v>137</v>
      </c>
      <c r="N53" s="145"/>
      <c r="O53" s="145">
        <v>325.01</v>
      </c>
      <c r="P53" s="71">
        <f>+O53-N53</f>
        <v>325.01</v>
      </c>
      <c r="S53" s="6"/>
      <c r="T53" s="6"/>
      <c r="U53" s="6"/>
      <c r="V53" s="6"/>
      <c r="W53" s="6"/>
      <c r="X53" s="32"/>
    </row>
    <row r="54" spans="1:24">
      <c r="A54" s="2"/>
      <c r="B54" s="2"/>
      <c r="C54" s="2"/>
      <c r="D54" s="2"/>
      <c r="E54" s="2"/>
      <c r="F54" s="58">
        <f>+F52-G52</f>
        <v>69011.84999999986</v>
      </c>
      <c r="G54" s="37"/>
      <c r="H54" s="37"/>
      <c r="I54" s="2"/>
      <c r="J54" s="2"/>
      <c r="K54" s="31"/>
      <c r="L54" s="70" t="s">
        <v>138</v>
      </c>
      <c r="M54" s="74" t="s">
        <v>139</v>
      </c>
      <c r="N54" s="146"/>
      <c r="O54" s="146"/>
      <c r="Q54" s="117">
        <f>SUM(P55:P58)</f>
        <v>222283.78</v>
      </c>
      <c r="R54" s="72">
        <f>+R12-Q54</f>
        <v>0</v>
      </c>
      <c r="S54" s="6"/>
      <c r="T54" s="6"/>
      <c r="U54" s="6"/>
      <c r="V54" s="6"/>
      <c r="W54" s="32"/>
      <c r="X54" s="32"/>
    </row>
    <row r="55" spans="1:24">
      <c r="A55" s="2"/>
      <c r="B55" s="2"/>
      <c r="C55" s="2"/>
      <c r="D55" s="2"/>
      <c r="E55" s="2"/>
      <c r="F55" s="37">
        <f>+G45-F54</f>
        <v>0</v>
      </c>
      <c r="G55" s="37"/>
      <c r="H55" s="37"/>
      <c r="I55" s="2"/>
      <c r="J55" s="2"/>
      <c r="K55" s="31"/>
      <c r="L55" s="68" t="s">
        <v>140</v>
      </c>
      <c r="M55" s="104" t="s">
        <v>33</v>
      </c>
      <c r="N55" s="145">
        <v>398835</v>
      </c>
      <c r="O55" s="145">
        <v>499123.8</v>
      </c>
      <c r="P55" s="71">
        <f>+O55-N55</f>
        <v>100288.79999999999</v>
      </c>
      <c r="S55" s="6"/>
      <c r="T55" s="6"/>
      <c r="U55" s="6"/>
      <c r="V55" s="6"/>
      <c r="W55" s="32"/>
      <c r="X55" s="32"/>
    </row>
    <row r="56" spans="1:24">
      <c r="A56" s="6"/>
      <c r="B56" s="6"/>
      <c r="C56" s="6"/>
      <c r="D56" s="6"/>
      <c r="E56" s="6"/>
      <c r="F56" s="6"/>
      <c r="G56" s="119"/>
      <c r="H56" s="55"/>
      <c r="I56" s="6"/>
      <c r="J56" s="6"/>
      <c r="K56" s="31"/>
      <c r="L56" s="68" t="s">
        <v>141</v>
      </c>
      <c r="M56" s="104" t="s">
        <v>72</v>
      </c>
      <c r="N56" s="145">
        <v>31004.84</v>
      </c>
      <c r="O56" s="145">
        <v>149169.82</v>
      </c>
      <c r="P56" s="107">
        <f>+O56-N56</f>
        <v>118164.98000000001</v>
      </c>
      <c r="S56" s="6"/>
      <c r="T56" s="6"/>
      <c r="U56" s="6"/>
      <c r="V56" s="6"/>
      <c r="W56" s="32"/>
      <c r="X56" s="32"/>
    </row>
    <row r="57" spans="1:24">
      <c r="A57" s="120" t="s">
        <v>84</v>
      </c>
      <c r="B57" s="121" t="s">
        <v>85</v>
      </c>
      <c r="C57" s="22">
        <v>403</v>
      </c>
      <c r="D57" s="6" t="s">
        <v>142</v>
      </c>
      <c r="E57" s="23"/>
      <c r="F57" s="122"/>
      <c r="G57" s="122"/>
      <c r="H57" s="123"/>
      <c r="I57" s="6"/>
      <c r="J57" s="100"/>
      <c r="K57" s="31"/>
      <c r="L57" s="68" t="s">
        <v>143</v>
      </c>
      <c r="M57" s="104" t="s">
        <v>46</v>
      </c>
      <c r="N57" s="145"/>
      <c r="O57" s="145">
        <v>3830</v>
      </c>
      <c r="P57" s="76">
        <f>+O57-N57</f>
        <v>3830</v>
      </c>
      <c r="S57" s="6"/>
      <c r="T57" s="6"/>
      <c r="U57" s="6"/>
      <c r="V57" s="6"/>
      <c r="W57" s="32"/>
      <c r="X57" s="32"/>
    </row>
    <row r="58" spans="1:24">
      <c r="A58" s="6"/>
      <c r="B58" s="6"/>
      <c r="C58" s="6"/>
      <c r="D58" s="6"/>
      <c r="E58" s="6"/>
      <c r="F58" s="6"/>
      <c r="G58" s="6"/>
      <c r="H58" s="55"/>
      <c r="I58" s="6"/>
      <c r="J58" s="6"/>
      <c r="K58" s="31"/>
      <c r="L58" s="68" t="s">
        <v>242</v>
      </c>
      <c r="M58" s="104" t="s">
        <v>145</v>
      </c>
      <c r="N58" s="147"/>
      <c r="O58" s="147"/>
      <c r="P58" s="77">
        <f>+O58</f>
        <v>0</v>
      </c>
      <c r="S58" s="6"/>
      <c r="T58" s="6"/>
      <c r="U58" s="6"/>
      <c r="V58" s="6"/>
      <c r="W58" s="32"/>
      <c r="X58" s="32"/>
    </row>
    <row r="59" spans="1:24">
      <c r="A59" s="6"/>
      <c r="B59" s="6"/>
      <c r="C59" s="6"/>
      <c r="D59" s="6"/>
      <c r="E59" s="6"/>
      <c r="F59" s="6"/>
      <c r="G59" s="6"/>
      <c r="H59" s="55"/>
      <c r="I59" s="6"/>
      <c r="J59" s="6"/>
      <c r="K59" s="31"/>
      <c r="L59" s="70" t="s">
        <v>146</v>
      </c>
      <c r="M59" s="74" t="s">
        <v>147</v>
      </c>
      <c r="N59" s="146"/>
      <c r="O59" s="146"/>
      <c r="Q59" s="117">
        <f>SUM(P60)</f>
        <v>19632</v>
      </c>
      <c r="S59" s="6"/>
      <c r="T59" s="6"/>
      <c r="U59" s="6"/>
      <c r="V59" s="6"/>
      <c r="W59" s="32"/>
      <c r="X59" s="32"/>
    </row>
    <row r="60" spans="1:24">
      <c r="A60" s="6"/>
      <c r="B60" s="6"/>
      <c r="C60" s="6"/>
      <c r="D60" s="6"/>
      <c r="E60" s="6"/>
      <c r="F60" s="6"/>
      <c r="G60" s="6"/>
      <c r="H60" s="55"/>
      <c r="I60" s="6"/>
      <c r="J60" s="6"/>
      <c r="K60" s="31"/>
      <c r="L60" s="68" t="s">
        <v>148</v>
      </c>
      <c r="M60" s="104" t="s">
        <v>38</v>
      </c>
      <c r="N60" s="147"/>
      <c r="O60" s="145">
        <v>19632</v>
      </c>
      <c r="P60" s="71">
        <f>+O60-N60</f>
        <v>19632</v>
      </c>
      <c r="S60" s="6"/>
      <c r="T60" s="6"/>
      <c r="U60" s="6"/>
      <c r="V60" s="6"/>
      <c r="W60" s="6"/>
      <c r="X60" s="32"/>
    </row>
    <row r="61" spans="1:24">
      <c r="A61" s="6"/>
      <c r="B61" s="6"/>
      <c r="C61" s="6"/>
      <c r="D61" s="6"/>
      <c r="E61" s="6"/>
      <c r="F61" s="6"/>
      <c r="G61" s="6"/>
      <c r="H61" s="55"/>
      <c r="I61" s="6"/>
      <c r="J61" s="6"/>
      <c r="K61" s="31"/>
      <c r="L61" s="68" t="s">
        <v>150</v>
      </c>
      <c r="M61" s="104" t="s">
        <v>75</v>
      </c>
      <c r="N61" s="146"/>
      <c r="O61" s="146">
        <v>12264.02</v>
      </c>
      <c r="P61" s="107">
        <f>+O61-N61</f>
        <v>12264.02</v>
      </c>
      <c r="S61" s="6"/>
      <c r="T61" s="6"/>
      <c r="U61" s="6"/>
      <c r="V61" s="6"/>
      <c r="W61" s="32"/>
      <c r="X61" s="32"/>
    </row>
    <row r="62" spans="1:24">
      <c r="A62" s="6"/>
      <c r="B62" s="6"/>
      <c r="C62" s="6"/>
      <c r="D62" s="6"/>
      <c r="E62" s="6"/>
      <c r="F62" s="6"/>
      <c r="G62" s="6"/>
      <c r="H62" s="55"/>
      <c r="I62" s="6"/>
      <c r="J62" s="6"/>
      <c r="K62" s="31"/>
      <c r="L62" s="68"/>
      <c r="M62" s="104"/>
      <c r="N62" s="146"/>
      <c r="O62" s="146"/>
      <c r="P62" s="77"/>
      <c r="Q62" s="124"/>
      <c r="S62" s="6"/>
      <c r="T62" s="6"/>
      <c r="U62" s="6"/>
      <c r="V62" s="6"/>
      <c r="W62" s="32"/>
      <c r="X62" s="32"/>
    </row>
    <row r="63" spans="1:24">
      <c r="A63" s="6"/>
      <c r="B63" s="6"/>
      <c r="C63" s="6"/>
      <c r="D63" s="6"/>
      <c r="E63" s="6"/>
      <c r="F63" s="6"/>
      <c r="G63" s="6"/>
      <c r="H63" s="55"/>
      <c r="I63" s="6"/>
      <c r="J63" s="6"/>
      <c r="K63" s="31"/>
      <c r="L63" s="70" t="s">
        <v>151</v>
      </c>
      <c r="M63" s="74" t="s">
        <v>152</v>
      </c>
      <c r="N63" s="53"/>
      <c r="O63" s="53"/>
      <c r="P63" s="77"/>
      <c r="Q63" s="117">
        <f>SUM(P64:P66)</f>
        <v>0</v>
      </c>
      <c r="S63" s="6"/>
      <c r="T63" s="6"/>
      <c r="U63" s="6"/>
      <c r="V63" s="6"/>
      <c r="W63" s="32"/>
      <c r="X63" s="32"/>
    </row>
    <row r="64" spans="1:24">
      <c r="A64" s="6"/>
      <c r="B64" s="6"/>
      <c r="C64" s="6"/>
      <c r="D64" s="6"/>
      <c r="E64" s="6"/>
      <c r="F64" s="6"/>
      <c r="G64" s="6"/>
      <c r="H64" s="55"/>
      <c r="I64" s="6"/>
      <c r="J64" s="6"/>
      <c r="K64" s="31"/>
      <c r="L64" s="68" t="s">
        <v>153</v>
      </c>
      <c r="M64" s="104" t="s">
        <v>154</v>
      </c>
      <c r="N64" s="53"/>
      <c r="O64" s="32"/>
      <c r="P64" s="71">
        <f>+O64-N64</f>
        <v>0</v>
      </c>
      <c r="Q64" s="124"/>
      <c r="S64" s="6"/>
      <c r="T64" s="6"/>
      <c r="U64" s="6"/>
      <c r="V64" s="6"/>
      <c r="W64" s="32"/>
      <c r="X64" s="32"/>
    </row>
    <row r="65" spans="2:24">
      <c r="B65" s="6"/>
      <c r="C65" s="6"/>
      <c r="D65" s="6"/>
      <c r="E65" s="6"/>
      <c r="F65" s="6"/>
      <c r="G65" s="6"/>
      <c r="H65" s="55"/>
      <c r="I65" s="6"/>
      <c r="J65" s="6"/>
      <c r="K65" s="31"/>
      <c r="L65" s="68" t="s">
        <v>155</v>
      </c>
      <c r="M65" s="6" t="s">
        <v>156</v>
      </c>
      <c r="N65" s="53"/>
      <c r="O65" s="125"/>
      <c r="P65" s="126">
        <f>+O65-N65</f>
        <v>0</v>
      </c>
      <c r="Q65" s="124"/>
      <c r="S65" s="6"/>
      <c r="T65" s="6"/>
      <c r="U65" s="6"/>
      <c r="V65" s="6"/>
      <c r="W65" s="32"/>
      <c r="X65" s="32"/>
    </row>
    <row r="66" spans="2:24">
      <c r="B66" s="6"/>
      <c r="C66" s="6"/>
      <c r="D66" s="6"/>
      <c r="E66" s="6"/>
      <c r="F66" s="6"/>
      <c r="G66" s="6"/>
      <c r="H66" s="55"/>
      <c r="I66" s="6"/>
      <c r="J66" s="6"/>
      <c r="K66" s="31"/>
      <c r="L66" s="68" t="s">
        <v>157</v>
      </c>
      <c r="M66" s="6" t="s">
        <v>158</v>
      </c>
      <c r="N66" s="53"/>
      <c r="O66" s="125"/>
      <c r="P66" s="127">
        <f>+O66-N66</f>
        <v>0</v>
      </c>
      <c r="Q66" s="124"/>
      <c r="S66" s="6"/>
      <c r="T66" s="6"/>
      <c r="U66" s="6"/>
      <c r="V66" s="6"/>
      <c r="W66" s="32"/>
      <c r="X66" s="32"/>
    </row>
    <row r="67" spans="2:24">
      <c r="B67" s="6"/>
      <c r="C67" s="6"/>
      <c r="D67" s="6"/>
      <c r="E67" s="6"/>
      <c r="F67" s="6"/>
      <c r="G67" s="6"/>
      <c r="H67" s="55"/>
      <c r="I67" s="6"/>
      <c r="J67" s="6"/>
      <c r="K67" s="31"/>
      <c r="L67" s="68"/>
      <c r="M67" s="104"/>
      <c r="N67" s="53"/>
      <c r="O67" s="125"/>
      <c r="P67" s="77"/>
      <c r="Q67" s="124"/>
      <c r="S67" s="6"/>
      <c r="T67" s="6"/>
      <c r="U67" s="6"/>
      <c r="V67" s="6"/>
      <c r="W67" s="6"/>
      <c r="X67" s="6"/>
    </row>
    <row r="68" spans="2:24">
      <c r="B68" s="6"/>
      <c r="C68" s="6"/>
      <c r="D68" s="6"/>
      <c r="E68" s="6"/>
      <c r="F68" s="6"/>
      <c r="G68" s="6"/>
      <c r="H68" s="55"/>
      <c r="I68" s="6"/>
      <c r="J68" s="6"/>
      <c r="K68" s="31"/>
      <c r="L68" s="70" t="s">
        <v>161</v>
      </c>
      <c r="M68" s="74" t="s">
        <v>162</v>
      </c>
      <c r="N68" s="32"/>
      <c r="O68" s="53"/>
      <c r="P68" s="128"/>
      <c r="Q68" s="124"/>
      <c r="S68" s="6"/>
      <c r="T68" s="6"/>
      <c r="U68" s="6"/>
      <c r="V68" s="6"/>
      <c r="W68" s="6"/>
      <c r="X68" s="32"/>
    </row>
    <row r="69" spans="2:24">
      <c r="B69" s="6"/>
      <c r="C69" s="6"/>
      <c r="D69" s="6"/>
      <c r="E69" s="6"/>
      <c r="F69" s="6"/>
      <c r="G69" s="6"/>
      <c r="H69" s="55"/>
      <c r="I69" s="6"/>
      <c r="J69" s="6"/>
      <c r="K69" s="31"/>
      <c r="L69" s="68"/>
      <c r="M69" s="104"/>
      <c r="N69" s="53"/>
      <c r="O69" s="53"/>
      <c r="P69" s="77"/>
      <c r="Q69" s="124"/>
      <c r="S69" s="6"/>
      <c r="T69" s="6"/>
      <c r="U69" s="6"/>
      <c r="V69" s="6"/>
      <c r="W69" s="6"/>
      <c r="X69" s="32"/>
    </row>
    <row r="70" spans="2:24">
      <c r="B70" s="6"/>
      <c r="C70" s="6"/>
      <c r="D70" s="6"/>
      <c r="E70" s="6"/>
      <c r="F70" s="6"/>
      <c r="G70" s="6"/>
      <c r="H70" s="55"/>
      <c r="I70" s="6"/>
      <c r="J70" s="6"/>
      <c r="K70" s="31"/>
      <c r="L70" s="68"/>
      <c r="M70" s="6" t="s">
        <v>165</v>
      </c>
      <c r="N70" s="129">
        <f>+SUM(N34:N68)</f>
        <v>541780.57999999996</v>
      </c>
      <c r="O70" s="129">
        <f>+SUM(O34:O68)</f>
        <v>3229197.959999999</v>
      </c>
      <c r="P70" s="130">
        <f>+O70-N70+P68</f>
        <v>2687417.379999999</v>
      </c>
      <c r="Q70" s="131"/>
      <c r="S70" s="6"/>
      <c r="T70" s="6"/>
      <c r="U70" s="6"/>
      <c r="V70" s="6"/>
      <c r="W70" s="6"/>
      <c r="X70" s="6"/>
    </row>
    <row r="71" spans="2:24">
      <c r="B71" s="6"/>
      <c r="C71" s="6"/>
      <c r="D71" s="6"/>
      <c r="E71" s="6"/>
      <c r="F71" s="6"/>
      <c r="G71" s="6"/>
      <c r="H71" s="55"/>
      <c r="I71" s="6"/>
      <c r="J71" s="6"/>
      <c r="K71" s="31"/>
      <c r="L71" s="68"/>
      <c r="M71" s="6"/>
      <c r="N71" s="6"/>
      <c r="O71" s="6"/>
      <c r="P71" s="72">
        <f>+P70-F29</f>
        <v>223.99999999906868</v>
      </c>
      <c r="Q71" s="131"/>
      <c r="S71" s="6"/>
      <c r="T71" s="6"/>
      <c r="U71" s="6"/>
      <c r="V71" s="32"/>
      <c r="W71" s="32"/>
      <c r="X71" s="32"/>
    </row>
    <row r="72" spans="2:24">
      <c r="H72" s="55"/>
      <c r="L72" s="68"/>
      <c r="M72" s="6"/>
      <c r="N72" s="6"/>
      <c r="O72" s="6"/>
      <c r="Q72" s="131"/>
      <c r="S72" s="6"/>
    </row>
    <row r="73" spans="2:24">
      <c r="B73" s="6"/>
      <c r="C73" s="6"/>
      <c r="D73" s="24"/>
      <c r="E73" s="6"/>
      <c r="F73" s="6"/>
      <c r="G73" s="6"/>
      <c r="H73" s="55"/>
      <c r="I73" s="6"/>
      <c r="J73" s="6"/>
      <c r="K73" s="31"/>
      <c r="T73" s="6"/>
      <c r="U73" s="6"/>
      <c r="V73" s="6"/>
      <c r="W73" s="6"/>
      <c r="X73" s="6"/>
    </row>
    <row r="74" spans="2:24">
      <c r="B74" s="6"/>
      <c r="C74" s="6"/>
      <c r="D74" s="6"/>
      <c r="E74" s="6"/>
      <c r="F74" s="6"/>
      <c r="G74" s="6"/>
      <c r="H74" s="55"/>
      <c r="I74" s="6"/>
      <c r="J74" s="6"/>
      <c r="K74" s="31"/>
      <c r="L74" s="93"/>
      <c r="M74" s="94"/>
      <c r="N74" s="154"/>
      <c r="O74" s="155"/>
      <c r="P74" s="133" t="s">
        <v>90</v>
      </c>
      <c r="Q74" s="134"/>
      <c r="R74" s="106"/>
      <c r="S74" s="6"/>
      <c r="T74" s="32"/>
      <c r="U74" s="32"/>
      <c r="V74" s="32"/>
      <c r="W74" s="6"/>
      <c r="X74" s="6"/>
    </row>
    <row r="75" spans="2:24">
      <c r="B75" s="6"/>
      <c r="C75" s="6"/>
      <c r="D75" s="6"/>
      <c r="E75" s="6"/>
      <c r="F75" s="6"/>
      <c r="G75" s="6"/>
      <c r="H75" s="55"/>
      <c r="I75" s="6"/>
      <c r="J75" s="6"/>
      <c r="K75" s="31"/>
      <c r="L75" s="93">
        <v>683</v>
      </c>
      <c r="M75" s="74" t="s">
        <v>92</v>
      </c>
      <c r="N75" s="53"/>
      <c r="O75" s="28"/>
      <c r="P75" s="106"/>
      <c r="Q75" s="106"/>
      <c r="R75" s="106"/>
      <c r="S75" s="6"/>
      <c r="T75" s="32"/>
      <c r="U75" s="32"/>
      <c r="V75" s="32"/>
      <c r="W75" s="25"/>
      <c r="X75" s="68"/>
    </row>
    <row r="76" spans="2:24">
      <c r="B76" s="6"/>
      <c r="C76" s="6"/>
      <c r="D76" s="6"/>
      <c r="E76" s="6"/>
      <c r="F76" s="6"/>
      <c r="G76" s="6"/>
      <c r="H76" s="55"/>
      <c r="I76" s="6"/>
      <c r="J76" s="6"/>
      <c r="K76" s="31"/>
      <c r="L76" s="70" t="s">
        <v>171</v>
      </c>
      <c r="M76" s="74" t="s">
        <v>94</v>
      </c>
      <c r="N76" s="135"/>
      <c r="O76" s="136"/>
      <c r="Q76" s="102">
        <f>SUM(P77:P84)</f>
        <v>528377.46</v>
      </c>
      <c r="R76" s="103">
        <f>+R52-Q76</f>
        <v>-528377.46</v>
      </c>
      <c r="S76" s="6"/>
      <c r="T76" s="32"/>
      <c r="U76" s="6"/>
      <c r="V76" s="6"/>
      <c r="W76" s="26"/>
      <c r="X76" s="68"/>
    </row>
    <row r="77" spans="2:24">
      <c r="B77" s="6"/>
      <c r="C77" s="6"/>
      <c r="D77" s="6"/>
      <c r="E77" s="6"/>
      <c r="F77" s="6"/>
      <c r="G77" s="6"/>
      <c r="H77" s="55"/>
      <c r="I77" s="6"/>
      <c r="J77" s="6"/>
      <c r="K77" s="31"/>
      <c r="L77" s="68" t="s">
        <v>172</v>
      </c>
      <c r="M77" s="104" t="s">
        <v>96</v>
      </c>
      <c r="N77" s="145">
        <v>56205.279999999999</v>
      </c>
      <c r="O77" s="145"/>
      <c r="P77" s="71">
        <f>+N77-O77</f>
        <v>56205.279999999999</v>
      </c>
      <c r="Q77" s="106"/>
      <c r="R77" s="106"/>
      <c r="S77" s="6"/>
      <c r="T77" s="32"/>
      <c r="U77" s="32"/>
      <c r="V77" s="32"/>
      <c r="W77" s="25"/>
      <c r="X77" s="68"/>
    </row>
    <row r="78" spans="2:24">
      <c r="B78" s="6"/>
      <c r="C78" s="6"/>
      <c r="D78" s="6"/>
      <c r="E78" s="6"/>
      <c r="F78" s="6"/>
      <c r="G78" s="6"/>
      <c r="H78" s="55"/>
      <c r="I78" s="6"/>
      <c r="J78" s="6"/>
      <c r="K78" s="31"/>
      <c r="L78" s="68" t="s">
        <v>175</v>
      </c>
      <c r="M78" s="104" t="s">
        <v>99</v>
      </c>
      <c r="N78" s="145">
        <v>501246.5</v>
      </c>
      <c r="O78" s="145">
        <v>32787.57</v>
      </c>
      <c r="P78" s="107">
        <f>+N78-O78</f>
        <v>468458.93</v>
      </c>
      <c r="S78" s="6"/>
      <c r="T78" s="32"/>
      <c r="U78" s="32"/>
      <c r="V78" s="32"/>
      <c r="W78" s="25"/>
      <c r="X78" s="68"/>
    </row>
    <row r="79" spans="2:24">
      <c r="B79" s="6"/>
      <c r="C79" s="6"/>
      <c r="D79" s="6"/>
      <c r="E79" s="6"/>
      <c r="F79" s="6"/>
      <c r="G79" s="6"/>
      <c r="H79" s="55"/>
      <c r="I79" s="6"/>
      <c r="J79" s="6"/>
      <c r="K79" s="31"/>
      <c r="L79" s="68" t="s">
        <v>178</v>
      </c>
      <c r="M79" s="104" t="s">
        <v>101</v>
      </c>
      <c r="N79" s="145"/>
      <c r="O79" s="145"/>
      <c r="P79" s="71">
        <f>-O79+N79</f>
        <v>0</v>
      </c>
      <c r="Q79" s="138"/>
      <c r="S79" s="6"/>
      <c r="T79" s="32"/>
      <c r="U79" s="32"/>
      <c r="V79" s="6"/>
      <c r="W79" s="25"/>
      <c r="X79" s="68"/>
    </row>
    <row r="80" spans="2:24">
      <c r="B80" s="6"/>
      <c r="C80" s="6"/>
      <c r="D80" s="27"/>
      <c r="E80" s="6"/>
      <c r="F80" s="6"/>
      <c r="G80" s="6"/>
      <c r="H80" s="55"/>
      <c r="I80" s="6"/>
      <c r="J80" s="6"/>
      <c r="K80" s="31"/>
      <c r="L80" s="70" t="s">
        <v>180</v>
      </c>
      <c r="M80" s="74" t="s">
        <v>104</v>
      </c>
      <c r="N80" s="151"/>
      <c r="O80" s="151"/>
      <c r="Q80" s="108"/>
      <c r="R80" s="108"/>
      <c r="S80" s="6"/>
      <c r="T80" s="32"/>
      <c r="U80" s="32"/>
      <c r="V80" s="6"/>
      <c r="W80" s="25"/>
      <c r="X80" s="68"/>
    </row>
    <row r="81" spans="3:24">
      <c r="C81" s="6"/>
      <c r="D81" s="27"/>
      <c r="E81" s="6"/>
      <c r="F81" s="6"/>
      <c r="G81" s="6"/>
      <c r="H81" s="55"/>
      <c r="I81" s="6"/>
      <c r="J81" s="6"/>
      <c r="K81" s="31"/>
      <c r="L81" s="68" t="s">
        <v>182</v>
      </c>
      <c r="M81" s="104" t="s">
        <v>13</v>
      </c>
      <c r="N81" s="145">
        <v>300.01</v>
      </c>
      <c r="O81" s="145"/>
      <c r="P81" s="71">
        <f>+N81-O81</f>
        <v>300.01</v>
      </c>
      <c r="S81" s="6"/>
      <c r="T81" s="32"/>
      <c r="U81" s="32"/>
      <c r="V81" s="32"/>
      <c r="W81" s="25"/>
      <c r="X81" s="68"/>
    </row>
    <row r="82" spans="3:24">
      <c r="C82" s="6"/>
      <c r="D82" s="27"/>
      <c r="E82" s="6"/>
      <c r="F82" s="6"/>
      <c r="G82" s="6"/>
      <c r="H82" s="55"/>
      <c r="I82" s="6"/>
      <c r="J82" s="6"/>
      <c r="K82" s="31"/>
      <c r="L82" s="68" t="s">
        <v>184</v>
      </c>
      <c r="M82" s="104" t="s">
        <v>109</v>
      </c>
      <c r="N82" s="145">
        <v>3213.24</v>
      </c>
      <c r="O82" s="145"/>
      <c r="P82" s="107">
        <f>+N82-O82</f>
        <v>3213.24</v>
      </c>
      <c r="S82" s="6"/>
      <c r="T82" s="32"/>
      <c r="U82" s="32"/>
      <c r="V82" s="6"/>
      <c r="W82" s="28"/>
      <c r="X82" s="68"/>
    </row>
    <row r="83" spans="3:24">
      <c r="C83" s="6"/>
      <c r="D83" s="27"/>
      <c r="E83" s="6"/>
      <c r="F83" s="6"/>
      <c r="G83" s="6"/>
      <c r="H83" s="55"/>
      <c r="I83" s="6"/>
      <c r="J83" s="6"/>
      <c r="K83" s="31"/>
      <c r="L83" s="68" t="s">
        <v>186</v>
      </c>
      <c r="M83" s="104" t="s">
        <v>111</v>
      </c>
      <c r="N83" s="145">
        <v>200</v>
      </c>
      <c r="O83" s="145"/>
      <c r="P83" s="76">
        <f>+N83-O83</f>
        <v>200</v>
      </c>
      <c r="Q83" s="108"/>
      <c r="R83" s="108"/>
      <c r="S83" s="6"/>
      <c r="T83" s="32"/>
      <c r="U83" s="32"/>
      <c r="V83" s="6"/>
      <c r="W83" s="25"/>
      <c r="X83" s="68"/>
    </row>
    <row r="84" spans="3:24">
      <c r="C84" s="6"/>
      <c r="D84" s="27"/>
      <c r="E84" s="6"/>
      <c r="F84" s="6"/>
      <c r="G84" s="6"/>
      <c r="H84" s="55"/>
      <c r="I84" s="6"/>
      <c r="J84" s="6"/>
      <c r="K84" s="31"/>
      <c r="L84" s="68" t="s">
        <v>188</v>
      </c>
      <c r="M84" s="104" t="s">
        <v>114</v>
      </c>
      <c r="N84" s="146"/>
      <c r="O84" s="146"/>
      <c r="P84" s="71">
        <f>-O84+N84</f>
        <v>0</v>
      </c>
      <c r="Q84" s="108"/>
      <c r="R84" s="108"/>
      <c r="S84" s="6"/>
      <c r="T84" s="32"/>
      <c r="U84" s="32"/>
      <c r="V84" s="6"/>
      <c r="W84" s="25"/>
      <c r="X84" s="68"/>
    </row>
    <row r="85" spans="3:24">
      <c r="C85" s="6"/>
      <c r="D85" s="27"/>
      <c r="E85" s="6"/>
      <c r="F85" s="6"/>
      <c r="G85" s="6"/>
      <c r="H85" s="55"/>
      <c r="I85" s="6"/>
      <c r="J85" s="6"/>
      <c r="K85" s="31"/>
      <c r="L85" s="70" t="s">
        <v>190</v>
      </c>
      <c r="M85" s="74" t="s">
        <v>116</v>
      </c>
      <c r="N85" s="151"/>
      <c r="O85" s="151"/>
      <c r="Q85" s="102">
        <f>SUM(P86:P88)</f>
        <v>263736.38</v>
      </c>
      <c r="R85" s="72">
        <f>+R49-Q85</f>
        <v>-263736.38</v>
      </c>
      <c r="S85" s="6"/>
      <c r="T85" s="32"/>
      <c r="U85" s="32"/>
      <c r="V85" s="32"/>
      <c r="W85" s="29"/>
      <c r="X85" s="68"/>
    </row>
    <row r="86" spans="3:24">
      <c r="C86" s="6"/>
      <c r="D86" s="27"/>
      <c r="E86" s="6"/>
      <c r="F86" s="6"/>
      <c r="G86" s="6"/>
      <c r="H86" s="55"/>
      <c r="I86" s="6"/>
      <c r="J86" s="6"/>
      <c r="K86" s="31"/>
      <c r="L86" s="68" t="s">
        <v>192</v>
      </c>
      <c r="M86" s="104" t="s">
        <v>119</v>
      </c>
      <c r="N86" s="145">
        <v>131.38</v>
      </c>
      <c r="O86" s="145"/>
      <c r="P86" s="71">
        <f>-O86+N86</f>
        <v>131.38</v>
      </c>
      <c r="S86" s="6"/>
      <c r="T86" s="32"/>
      <c r="U86" s="6"/>
      <c r="V86" s="6"/>
      <c r="W86" s="30"/>
      <c r="X86" s="68"/>
    </row>
    <row r="87" spans="3:24">
      <c r="C87" s="6"/>
      <c r="D87" s="27"/>
      <c r="E87" s="6"/>
      <c r="F87" s="6"/>
      <c r="G87" s="6"/>
      <c r="H87" s="55"/>
      <c r="I87" s="6"/>
      <c r="J87" s="6"/>
      <c r="K87" s="31"/>
      <c r="L87" s="68" t="s">
        <v>193</v>
      </c>
      <c r="M87" s="104" t="s">
        <v>122</v>
      </c>
      <c r="N87" s="145">
        <v>204284.44</v>
      </c>
      <c r="O87" s="145">
        <v>12429.44</v>
      </c>
      <c r="P87" s="107">
        <f>-O87+N87</f>
        <v>191855</v>
      </c>
      <c r="S87" s="6"/>
      <c r="T87" s="32"/>
      <c r="U87" s="32"/>
      <c r="V87" s="32"/>
      <c r="W87" s="29"/>
      <c r="X87" s="68"/>
    </row>
    <row r="88" spans="3:24">
      <c r="C88" s="6"/>
      <c r="D88" s="27"/>
      <c r="E88" s="6"/>
      <c r="F88" s="6"/>
      <c r="G88" s="6"/>
      <c r="H88" s="55"/>
      <c r="I88" s="6"/>
      <c r="J88" s="6"/>
      <c r="K88" s="31"/>
      <c r="L88" s="68" t="s">
        <v>195</v>
      </c>
      <c r="M88" s="104" t="s">
        <v>124</v>
      </c>
      <c r="N88" s="145">
        <v>72467.240000000005</v>
      </c>
      <c r="O88" s="145">
        <v>717.24</v>
      </c>
      <c r="P88" s="76">
        <f>-O88+N88</f>
        <v>71750</v>
      </c>
      <c r="S88" s="6"/>
      <c r="T88" s="32"/>
      <c r="U88" s="32"/>
      <c r="V88" s="32"/>
      <c r="W88" s="28"/>
      <c r="X88" s="68"/>
    </row>
    <row r="89" spans="3:24">
      <c r="C89" s="6"/>
      <c r="D89" s="27"/>
      <c r="E89" s="6"/>
      <c r="F89" s="6"/>
      <c r="G89" s="6"/>
      <c r="H89" s="55"/>
      <c r="I89" s="6"/>
      <c r="J89" s="6"/>
      <c r="K89" s="31"/>
      <c r="L89" s="70" t="s">
        <v>197</v>
      </c>
      <c r="M89" s="74" t="s">
        <v>129</v>
      </c>
      <c r="N89" s="151"/>
      <c r="O89" s="151"/>
      <c r="Q89" s="117">
        <f>SUM(P90:P93)</f>
        <v>216977.78</v>
      </c>
      <c r="R89" s="118">
        <f>+R47-Q89</f>
        <v>-216977.78</v>
      </c>
      <c r="S89" s="6"/>
      <c r="T89" s="32"/>
      <c r="U89" s="32"/>
      <c r="V89" s="32"/>
      <c r="W89" s="29"/>
      <c r="X89" s="68"/>
    </row>
    <row r="90" spans="3:24">
      <c r="C90" s="6"/>
      <c r="D90" s="27"/>
      <c r="E90" s="6"/>
      <c r="F90" s="6"/>
      <c r="G90" s="6"/>
      <c r="H90" s="55"/>
      <c r="I90" s="6"/>
      <c r="J90" s="6"/>
      <c r="K90" s="31"/>
      <c r="L90" s="68" t="s">
        <v>199</v>
      </c>
      <c r="M90" s="104" t="s">
        <v>132</v>
      </c>
      <c r="N90" s="145">
        <v>5157.3</v>
      </c>
      <c r="O90" s="145"/>
      <c r="P90" s="71">
        <f>-O90+N90</f>
        <v>5157.3</v>
      </c>
      <c r="S90" s="6"/>
      <c r="T90" s="32"/>
      <c r="U90" s="32"/>
      <c r="V90" s="32"/>
      <c r="W90" s="29"/>
      <c r="X90" s="68"/>
    </row>
    <row r="91" spans="3:24">
      <c r="C91" s="6"/>
      <c r="D91" s="27"/>
      <c r="E91" s="6"/>
      <c r="F91" s="6"/>
      <c r="G91" s="6"/>
      <c r="H91" s="55"/>
      <c r="I91" s="6"/>
      <c r="J91" s="6"/>
      <c r="K91" s="31"/>
      <c r="L91" s="68" t="s">
        <v>201</v>
      </c>
      <c r="M91" s="104" t="s">
        <v>67</v>
      </c>
      <c r="N91" s="145">
        <v>211976.39</v>
      </c>
      <c r="O91" s="145">
        <v>155.91</v>
      </c>
      <c r="P91" s="107">
        <f>-O91+N91</f>
        <v>211820.48</v>
      </c>
      <c r="S91" s="6"/>
      <c r="T91" s="32"/>
      <c r="U91" s="32"/>
      <c r="V91" s="32"/>
      <c r="W91" s="28"/>
      <c r="X91" s="68"/>
    </row>
    <row r="92" spans="3:24">
      <c r="C92" s="6"/>
      <c r="D92" s="27"/>
      <c r="E92" s="6"/>
      <c r="F92" s="6"/>
      <c r="G92" s="6"/>
      <c r="H92" s="55"/>
      <c r="I92" s="6"/>
      <c r="J92" s="6"/>
      <c r="K92" s="31"/>
      <c r="L92" s="68" t="s">
        <v>203</v>
      </c>
      <c r="M92" s="104" t="s">
        <v>135</v>
      </c>
      <c r="N92" s="145"/>
      <c r="O92" s="145"/>
      <c r="P92" s="76">
        <f>-O92+N92</f>
        <v>0</v>
      </c>
      <c r="S92" s="6"/>
      <c r="T92" s="32"/>
      <c r="U92" s="32"/>
      <c r="V92" s="32"/>
      <c r="W92" s="28"/>
      <c r="X92" s="68"/>
    </row>
    <row r="93" spans="3:24">
      <c r="C93" s="6"/>
      <c r="D93" s="27"/>
      <c r="E93" s="6"/>
      <c r="F93" s="6"/>
      <c r="G93" s="6"/>
      <c r="H93" s="55"/>
      <c r="I93" s="6"/>
      <c r="J93" s="6"/>
      <c r="K93" s="31"/>
      <c r="L93" s="68" t="s">
        <v>136</v>
      </c>
      <c r="M93" s="104" t="s">
        <v>137</v>
      </c>
      <c r="N93" s="53"/>
      <c r="O93" s="53"/>
      <c r="P93" s="71">
        <f>-O93</f>
        <v>0</v>
      </c>
      <c r="S93" s="6"/>
      <c r="T93" s="32"/>
      <c r="U93" s="32"/>
      <c r="V93" s="32"/>
      <c r="W93" s="28"/>
      <c r="X93" s="68"/>
    </row>
    <row r="94" spans="3:24">
      <c r="C94" s="6"/>
      <c r="D94" s="27"/>
      <c r="E94" s="6"/>
      <c r="F94" s="6"/>
      <c r="G94" s="6"/>
      <c r="H94" s="55"/>
      <c r="I94" s="6"/>
      <c r="J94" s="6"/>
      <c r="K94" s="31"/>
      <c r="L94" s="70" t="s">
        <v>206</v>
      </c>
      <c r="M94" s="74" t="s">
        <v>139</v>
      </c>
      <c r="N94" s="135"/>
      <c r="O94" s="135"/>
      <c r="Q94" s="117">
        <f>SUM(P95:P97)</f>
        <v>152357</v>
      </c>
      <c r="R94" s="72">
        <f>+R50-Q94</f>
        <v>-152357</v>
      </c>
      <c r="S94" s="6"/>
      <c r="T94" s="32"/>
      <c r="U94" s="32"/>
      <c r="V94" s="32"/>
      <c r="W94" s="28"/>
      <c r="X94" s="68"/>
    </row>
    <row r="95" spans="3:24">
      <c r="C95" s="6"/>
      <c r="D95" s="27"/>
      <c r="E95" s="6"/>
      <c r="F95" s="6"/>
      <c r="G95" s="6"/>
      <c r="H95" s="55"/>
      <c r="I95" s="6"/>
      <c r="J95" s="6"/>
      <c r="K95" s="31"/>
      <c r="L95" s="68" t="s">
        <v>207</v>
      </c>
      <c r="M95" s="104" t="s">
        <v>33</v>
      </c>
      <c r="N95" s="145">
        <v>41527.800000000003</v>
      </c>
      <c r="O95" s="145"/>
      <c r="P95" s="71">
        <f>-O95+N95</f>
        <v>41527.800000000003</v>
      </c>
      <c r="S95" s="6"/>
      <c r="T95" s="32"/>
      <c r="U95" s="32"/>
      <c r="V95" s="32"/>
      <c r="W95" s="28"/>
      <c r="X95" s="68"/>
    </row>
    <row r="96" spans="3:24">
      <c r="C96" s="6"/>
      <c r="D96" s="27"/>
      <c r="E96" s="6"/>
      <c r="F96" s="6"/>
      <c r="G96" s="6"/>
      <c r="H96" s="55"/>
      <c r="I96" s="6"/>
      <c r="J96" s="6"/>
      <c r="K96" s="31"/>
      <c r="L96" s="68" t="s">
        <v>209</v>
      </c>
      <c r="M96" s="104" t="s">
        <v>72</v>
      </c>
      <c r="N96" s="145">
        <v>135415.41</v>
      </c>
      <c r="O96" s="145">
        <v>28186.21</v>
      </c>
      <c r="P96" s="107">
        <f>-O96+N96</f>
        <v>107229.20000000001</v>
      </c>
      <c r="S96" s="6"/>
      <c r="T96" s="32"/>
      <c r="U96" s="32"/>
      <c r="V96" s="32"/>
      <c r="W96" s="28"/>
      <c r="X96" s="68"/>
    </row>
    <row r="97" spans="3:23">
      <c r="C97" s="6"/>
      <c r="D97" s="27"/>
      <c r="E97" s="6"/>
      <c r="F97" s="6"/>
      <c r="G97" s="6"/>
      <c r="H97" s="55"/>
      <c r="I97" s="6"/>
      <c r="J97" s="6"/>
      <c r="K97" s="31"/>
      <c r="L97" s="68" t="s">
        <v>211</v>
      </c>
      <c r="M97" s="104" t="s">
        <v>46</v>
      </c>
      <c r="N97" s="145">
        <v>3600</v>
      </c>
      <c r="O97" s="145"/>
      <c r="P97" s="76">
        <f>-O97+N97</f>
        <v>3600</v>
      </c>
      <c r="S97" s="6"/>
      <c r="T97" s="32"/>
      <c r="U97" s="32"/>
      <c r="V97" s="32"/>
      <c r="W97" s="32"/>
    </row>
    <row r="98" spans="3:23">
      <c r="C98" s="6"/>
      <c r="D98" s="27"/>
      <c r="E98" s="6"/>
      <c r="F98" s="6"/>
      <c r="G98" s="6"/>
      <c r="H98" s="55"/>
      <c r="I98" s="6"/>
      <c r="J98" s="6"/>
      <c r="K98" s="31"/>
      <c r="L98" s="68"/>
      <c r="M98" s="104"/>
      <c r="N98" s="146"/>
      <c r="O98" s="146"/>
      <c r="P98" s="76"/>
      <c r="S98" s="6"/>
      <c r="T98" s="32"/>
      <c r="U98" s="32"/>
      <c r="V98" s="32"/>
      <c r="W98" s="32"/>
    </row>
    <row r="99" spans="3:23">
      <c r="C99" s="6"/>
      <c r="D99" s="27"/>
      <c r="E99" s="6"/>
      <c r="F99" s="6"/>
      <c r="G99" s="6"/>
      <c r="H99" s="55"/>
      <c r="I99" s="6"/>
      <c r="J99" s="6"/>
      <c r="K99" s="31"/>
      <c r="L99" s="70" t="s">
        <v>213</v>
      </c>
      <c r="M99" s="74" t="s">
        <v>147</v>
      </c>
      <c r="N99" s="151"/>
      <c r="O99" s="151"/>
      <c r="Q99" s="117">
        <f>SUM(P100)</f>
        <v>10438.379999999999</v>
      </c>
      <c r="S99" s="6"/>
      <c r="T99" s="32"/>
      <c r="U99" s="32"/>
      <c r="V99" s="32"/>
      <c r="W99" s="32"/>
    </row>
    <row r="100" spans="3:23">
      <c r="C100" s="6"/>
      <c r="D100" s="27"/>
      <c r="E100" s="6"/>
      <c r="F100" s="6"/>
      <c r="G100" s="6"/>
      <c r="H100" s="55"/>
      <c r="I100" s="6"/>
      <c r="J100" s="6"/>
      <c r="K100" s="31"/>
      <c r="L100" s="68" t="s">
        <v>215</v>
      </c>
      <c r="M100" s="104" t="s">
        <v>38</v>
      </c>
      <c r="N100" s="145">
        <v>10438.379999999999</v>
      </c>
      <c r="O100" s="145"/>
      <c r="P100" s="71">
        <f>-O100+N100</f>
        <v>10438.379999999999</v>
      </c>
      <c r="S100" s="6"/>
      <c r="T100" s="32"/>
      <c r="U100" s="32"/>
      <c r="V100" s="32"/>
      <c r="W100" s="32"/>
    </row>
    <row r="101" spans="3:23">
      <c r="C101" s="6"/>
      <c r="D101" s="27"/>
      <c r="E101" s="6"/>
      <c r="F101" s="6"/>
      <c r="G101" s="6"/>
      <c r="H101" s="55"/>
      <c r="I101" s="6"/>
      <c r="J101" s="6"/>
      <c r="K101" s="31"/>
      <c r="L101" s="68" t="s">
        <v>216</v>
      </c>
      <c r="M101" s="104" t="s">
        <v>75</v>
      </c>
      <c r="N101" s="146">
        <v>11149.05</v>
      </c>
      <c r="O101" s="146"/>
      <c r="P101" s="107">
        <f>-O101+N101</f>
        <v>11149.05</v>
      </c>
      <c r="S101" s="6"/>
      <c r="T101" s="32"/>
      <c r="U101" s="32"/>
      <c r="V101" s="32"/>
      <c r="W101" s="32"/>
    </row>
    <row r="102" spans="3:23">
      <c r="C102" s="6"/>
      <c r="D102" s="27"/>
      <c r="E102" s="6"/>
      <c r="F102" s="6"/>
      <c r="G102" s="6"/>
      <c r="H102" s="55"/>
      <c r="I102" s="6"/>
      <c r="J102" s="6"/>
      <c r="K102" s="31"/>
      <c r="L102" s="68"/>
      <c r="M102" s="104"/>
      <c r="N102" s="146"/>
      <c r="O102" s="146"/>
      <c r="P102" s="107"/>
      <c r="S102" s="6"/>
      <c r="T102" s="32"/>
      <c r="U102" s="6"/>
      <c r="V102" s="6"/>
      <c r="W102" s="6"/>
    </row>
    <row r="103" spans="3:23">
      <c r="C103" s="6"/>
      <c r="D103" s="27"/>
      <c r="E103" s="6"/>
      <c r="F103" s="6"/>
      <c r="G103" s="6"/>
      <c r="H103" s="55"/>
      <c r="I103" s="6"/>
      <c r="J103" s="6"/>
      <c r="K103" s="31"/>
      <c r="L103" s="70" t="s">
        <v>217</v>
      </c>
      <c r="M103" s="74" t="s">
        <v>152</v>
      </c>
      <c r="N103" s="151"/>
      <c r="O103" s="151"/>
      <c r="P103" s="139"/>
      <c r="Q103" s="117">
        <f>SUM(P104:P106)</f>
        <v>0</v>
      </c>
      <c r="S103" s="6"/>
      <c r="T103" s="32"/>
      <c r="U103" s="32"/>
      <c r="V103" s="32"/>
      <c r="W103" s="32"/>
    </row>
    <row r="104" spans="3:23">
      <c r="C104" s="6"/>
      <c r="D104" s="27"/>
      <c r="E104" s="6"/>
      <c r="F104" s="6"/>
      <c r="G104" s="6"/>
      <c r="H104" s="55"/>
      <c r="I104" s="6"/>
      <c r="J104" s="6"/>
      <c r="K104" s="31"/>
      <c r="L104" s="68" t="s">
        <v>218</v>
      </c>
      <c r="M104" s="104" t="s">
        <v>219</v>
      </c>
      <c r="N104" s="147"/>
      <c r="O104" s="147"/>
      <c r="P104" s="71">
        <f>-O104+N104</f>
        <v>0</v>
      </c>
      <c r="S104" s="6"/>
      <c r="T104" s="32"/>
      <c r="U104" s="6"/>
      <c r="V104" s="6"/>
      <c r="W104" s="6"/>
    </row>
    <row r="105" spans="3:23">
      <c r="C105" s="6"/>
      <c r="D105" s="27"/>
      <c r="E105" s="6"/>
      <c r="F105" s="6"/>
      <c r="G105" s="6"/>
      <c r="H105" s="55"/>
      <c r="I105" s="6"/>
      <c r="J105" s="6"/>
      <c r="K105" s="31"/>
      <c r="L105" s="6" t="s">
        <v>220</v>
      </c>
      <c r="M105" s="6" t="s">
        <v>221</v>
      </c>
      <c r="N105" s="147"/>
      <c r="O105" s="146"/>
      <c r="P105" s="126">
        <f>-O105+N105</f>
        <v>0</v>
      </c>
      <c r="S105" s="6"/>
      <c r="T105" s="32"/>
      <c r="U105" s="6"/>
      <c r="V105" s="6"/>
      <c r="W105" s="6"/>
    </row>
    <row r="106" spans="3:23">
      <c r="C106" s="6"/>
      <c r="D106" s="27"/>
      <c r="E106" s="6"/>
      <c r="F106" s="6"/>
      <c r="G106" s="6"/>
      <c r="H106" s="55"/>
      <c r="I106" s="6"/>
      <c r="J106" s="6"/>
      <c r="K106" s="31"/>
      <c r="L106" s="6" t="s">
        <v>222</v>
      </c>
      <c r="M106" s="6" t="s">
        <v>223</v>
      </c>
      <c r="N106" s="147"/>
      <c r="O106" s="146"/>
      <c r="P106" s="127">
        <f>-O106+N106</f>
        <v>0</v>
      </c>
      <c r="S106" s="6"/>
      <c r="T106" s="32"/>
      <c r="U106" s="6"/>
      <c r="V106" s="6"/>
      <c r="W106" s="6"/>
    </row>
    <row r="107" spans="3:23">
      <c r="C107" s="6"/>
      <c r="D107" s="27"/>
      <c r="E107" s="6"/>
      <c r="F107" s="6"/>
      <c r="G107" s="6"/>
      <c r="H107" s="55"/>
      <c r="I107" s="6"/>
      <c r="J107" s="6"/>
      <c r="K107" s="31"/>
      <c r="L107" s="68"/>
      <c r="M107" s="104"/>
      <c r="N107" s="146"/>
      <c r="O107" s="146"/>
      <c r="P107" s="139"/>
      <c r="S107" s="6"/>
      <c r="T107" s="32"/>
      <c r="U107" s="6"/>
      <c r="V107" s="6"/>
      <c r="W107" s="6"/>
    </row>
    <row r="108" spans="3:23">
      <c r="C108" s="6"/>
      <c r="D108" s="27"/>
      <c r="E108" s="6"/>
      <c r="F108" s="6"/>
      <c r="G108" s="6"/>
      <c r="H108" s="55"/>
      <c r="I108" s="6"/>
      <c r="J108" s="6"/>
      <c r="K108" s="31"/>
      <c r="L108" s="68"/>
      <c r="M108" s="104"/>
      <c r="N108" s="146"/>
      <c r="O108" s="146"/>
      <c r="P108" s="139"/>
      <c r="S108" s="6"/>
      <c r="T108" s="32"/>
      <c r="U108" s="6"/>
      <c r="V108" s="6"/>
      <c r="W108" s="6"/>
    </row>
    <row r="109" spans="3:23">
      <c r="C109" s="6"/>
      <c r="D109" s="27"/>
      <c r="E109" s="6"/>
      <c r="F109" s="6"/>
      <c r="G109" s="6"/>
      <c r="H109" s="55"/>
      <c r="I109" s="6"/>
      <c r="J109" s="6"/>
      <c r="K109" s="31"/>
      <c r="L109" s="70" t="s">
        <v>226</v>
      </c>
      <c r="M109" s="74" t="s">
        <v>227</v>
      </c>
      <c r="N109" s="151"/>
      <c r="O109" s="151"/>
      <c r="Q109" s="117">
        <f>SUM(P110)</f>
        <v>30715.01</v>
      </c>
      <c r="S109" s="6"/>
      <c r="T109" s="32"/>
      <c r="U109" s="6"/>
      <c r="V109" s="6"/>
      <c r="W109" s="6"/>
    </row>
    <row r="110" spans="3:23">
      <c r="C110" s="6"/>
      <c r="D110" s="27"/>
      <c r="E110" s="6"/>
      <c r="F110" s="6"/>
      <c r="G110" s="6"/>
      <c r="H110" s="55"/>
      <c r="I110" s="6"/>
      <c r="J110" s="6"/>
      <c r="K110" s="31"/>
      <c r="L110" s="68" t="s">
        <v>229</v>
      </c>
      <c r="M110" s="104" t="s">
        <v>230</v>
      </c>
      <c r="N110" s="145">
        <v>30715.01</v>
      </c>
      <c r="O110" s="147"/>
      <c r="P110" s="71">
        <f>-O110+N110</f>
        <v>30715.01</v>
      </c>
      <c r="S110" s="6"/>
      <c r="T110" s="32"/>
      <c r="U110" s="6"/>
      <c r="V110" s="6"/>
      <c r="W110" s="6"/>
    </row>
    <row r="111" spans="3:23">
      <c r="C111" s="6"/>
      <c r="D111" s="27"/>
      <c r="E111" s="6"/>
      <c r="F111" s="6"/>
      <c r="G111" s="6"/>
      <c r="H111" s="55"/>
      <c r="I111" s="6"/>
      <c r="J111" s="6"/>
      <c r="K111" s="31"/>
      <c r="L111" s="68"/>
      <c r="M111" s="104"/>
      <c r="N111" s="146"/>
      <c r="O111" s="146"/>
      <c r="P111" s="77"/>
      <c r="Q111" s="124"/>
      <c r="S111" s="6"/>
      <c r="T111" s="32"/>
      <c r="U111" s="6"/>
      <c r="V111" s="6"/>
      <c r="W111" s="6"/>
    </row>
    <row r="112" spans="3:23">
      <c r="C112" s="6"/>
      <c r="D112" s="27"/>
      <c r="E112" s="6"/>
      <c r="F112" s="6"/>
      <c r="G112" s="6"/>
      <c r="H112" s="55"/>
      <c r="I112" s="6"/>
      <c r="J112" s="6"/>
      <c r="K112" s="31"/>
      <c r="L112" s="70" t="s">
        <v>127</v>
      </c>
      <c r="M112" s="6" t="s">
        <v>232</v>
      </c>
      <c r="N112" s="145">
        <v>1181425.2</v>
      </c>
      <c r="O112" s="145">
        <v>1117213.3500000001</v>
      </c>
      <c r="P112" s="128">
        <f>+N112+N113-O112-O113</f>
        <v>69011.849999999846</v>
      </c>
      <c r="Q112" s="124"/>
      <c r="S112" s="6"/>
      <c r="T112" s="32"/>
      <c r="U112" s="6"/>
      <c r="V112" s="6"/>
      <c r="W112" s="6"/>
    </row>
    <row r="113" spans="2:20">
      <c r="B113" s="6"/>
      <c r="C113" s="6"/>
      <c r="D113" s="27"/>
      <c r="E113" s="6"/>
      <c r="F113" s="6"/>
      <c r="G113" s="6"/>
      <c r="H113" s="55"/>
      <c r="I113" s="6"/>
      <c r="J113" s="6"/>
      <c r="K113" s="31"/>
      <c r="L113" s="70" t="s">
        <v>130</v>
      </c>
      <c r="M113" s="6" t="s">
        <v>234</v>
      </c>
      <c r="N113" s="145">
        <v>90267.24</v>
      </c>
      <c r="O113" s="145">
        <v>85467.24</v>
      </c>
      <c r="P113" s="128"/>
      <c r="Q113" s="124"/>
      <c r="S113" s="6"/>
      <c r="T113" s="32"/>
    </row>
    <row r="114" spans="2:20">
      <c r="B114" s="6"/>
      <c r="C114" s="6"/>
      <c r="D114" s="6"/>
      <c r="E114" s="6"/>
      <c r="F114" s="6"/>
      <c r="G114" s="6"/>
      <c r="H114" s="55"/>
      <c r="I114" s="6"/>
      <c r="J114" s="6"/>
      <c r="K114" s="31"/>
      <c r="L114" s="68"/>
      <c r="M114" s="104"/>
      <c r="N114" s="53"/>
      <c r="O114" s="53"/>
      <c r="P114" s="77"/>
      <c r="Q114" s="131"/>
      <c r="S114" s="6"/>
      <c r="T114" s="32"/>
    </row>
    <row r="115" spans="2:20">
      <c r="B115" s="6"/>
      <c r="C115" s="6"/>
      <c r="D115" s="6"/>
      <c r="E115" s="6"/>
      <c r="F115" s="6"/>
      <c r="G115" s="6"/>
      <c r="H115" s="55"/>
      <c r="I115" s="6"/>
      <c r="J115" s="6"/>
      <c r="K115" s="31"/>
      <c r="L115" s="68"/>
      <c r="M115" s="6" t="s">
        <v>165</v>
      </c>
      <c r="N115" s="140">
        <f>SUM(N77:N113)</f>
        <v>2559719.87</v>
      </c>
      <c r="O115" s="140">
        <f>SUM(O77:O113)</f>
        <v>1276956.9600000002</v>
      </c>
      <c r="P115" s="130">
        <f>+O115-N115+P112</f>
        <v>-1213751.06</v>
      </c>
      <c r="Q115" s="77"/>
      <c r="S115" s="6"/>
      <c r="T115" s="32"/>
    </row>
    <row r="116" spans="2:20">
      <c r="B116" s="6"/>
      <c r="C116" s="6"/>
      <c r="D116" s="6"/>
      <c r="E116" s="6"/>
      <c r="F116" s="6"/>
      <c r="G116" s="6"/>
      <c r="H116" s="55"/>
      <c r="I116" s="6"/>
      <c r="J116" s="6"/>
      <c r="K116" s="31"/>
      <c r="L116" s="68"/>
      <c r="M116" s="6"/>
      <c r="N116" s="6"/>
      <c r="O116" s="6"/>
      <c r="P116" s="72">
        <f>+P115+G29</f>
        <v>0</v>
      </c>
      <c r="Q116" s="131"/>
      <c r="S116" s="6"/>
      <c r="T116" s="32"/>
    </row>
    <row r="117" spans="2:20">
      <c r="B117" s="6"/>
      <c r="C117" s="6"/>
      <c r="D117" s="6"/>
      <c r="E117" s="6"/>
      <c r="F117" s="6"/>
      <c r="G117" s="6"/>
      <c r="H117" s="6"/>
      <c r="I117" s="6"/>
      <c r="J117" s="6"/>
      <c r="K117" s="31"/>
      <c r="L117" s="68"/>
      <c r="M117" s="6"/>
      <c r="N117" s="73"/>
      <c r="O117" s="6"/>
      <c r="R117" s="6"/>
      <c r="S117" s="6"/>
      <c r="T117" s="32"/>
    </row>
    <row r="118" spans="2:20">
      <c r="B118" s="6"/>
      <c r="C118" s="6"/>
      <c r="D118" s="6"/>
      <c r="E118" s="6"/>
      <c r="F118" s="6"/>
      <c r="G118" s="6"/>
      <c r="H118" s="6"/>
      <c r="I118" s="6"/>
      <c r="J118" s="6"/>
      <c r="K118" s="31"/>
      <c r="L118" s="6"/>
      <c r="M118" s="6"/>
      <c r="N118" s="73"/>
      <c r="O118" s="73"/>
      <c r="R118" s="6"/>
      <c r="S118" s="6"/>
      <c r="T118" s="32"/>
    </row>
    <row r="119" spans="2:20">
      <c r="B119" s="6"/>
      <c r="C119" s="6"/>
      <c r="D119" s="6"/>
      <c r="E119" s="6"/>
      <c r="F119" s="6"/>
      <c r="G119" s="6"/>
      <c r="H119" s="6"/>
      <c r="I119" s="6"/>
      <c r="J119" s="6"/>
      <c r="K119" s="31"/>
      <c r="L119" s="6"/>
      <c r="M119" s="6"/>
      <c r="N119" s="32"/>
      <c r="O119" s="32"/>
      <c r="R119" s="6"/>
      <c r="S119" s="6"/>
      <c r="T119" s="32"/>
    </row>
    <row r="120" spans="2:20">
      <c r="B120" s="6"/>
      <c r="C120" s="6"/>
      <c r="D120" s="6"/>
      <c r="E120" s="6"/>
      <c r="F120" s="6"/>
      <c r="G120" s="6"/>
      <c r="H120" s="6"/>
      <c r="I120" s="6"/>
      <c r="J120" s="6"/>
      <c r="K120" s="31"/>
      <c r="L120" s="6"/>
      <c r="M120" s="6"/>
      <c r="N120" s="53"/>
      <c r="O120" s="53"/>
      <c r="R120" s="6"/>
      <c r="S120" s="6"/>
      <c r="T120" s="32"/>
    </row>
    <row r="121" spans="2:20">
      <c r="B121" s="6"/>
      <c r="C121" s="6"/>
      <c r="D121" s="6"/>
      <c r="E121" s="6"/>
      <c r="F121" s="6"/>
      <c r="G121" s="6"/>
      <c r="H121" s="6"/>
      <c r="I121" s="6"/>
      <c r="J121" s="6"/>
      <c r="K121" s="31"/>
      <c r="L121" s="6"/>
      <c r="M121" s="6"/>
      <c r="N121" s="6"/>
      <c r="O121" s="73"/>
      <c r="P121" s="72"/>
      <c r="R121" s="6"/>
      <c r="S121" s="6"/>
      <c r="T121" s="32"/>
    </row>
    <row r="122" spans="2:20">
      <c r="B122" s="6"/>
      <c r="C122" s="6"/>
      <c r="D122" s="6"/>
      <c r="E122" s="6"/>
      <c r="F122" s="6"/>
      <c r="G122" s="6"/>
      <c r="H122" s="6"/>
      <c r="I122" s="6"/>
      <c r="J122" s="6"/>
      <c r="K122" s="31"/>
      <c r="L122" s="6"/>
      <c r="M122" s="6"/>
      <c r="N122" s="6"/>
      <c r="O122" s="6"/>
      <c r="R122" s="6"/>
      <c r="S122" s="6"/>
      <c r="T122" s="32"/>
    </row>
    <row r="123" spans="2:20">
      <c r="B123" s="6"/>
      <c r="C123" s="6"/>
      <c r="D123" s="6"/>
      <c r="E123" s="6"/>
      <c r="F123" s="6"/>
      <c r="G123" s="6"/>
      <c r="H123" s="6"/>
      <c r="I123" s="6"/>
      <c r="J123" s="6"/>
      <c r="K123" s="31"/>
      <c r="L123" s="6"/>
      <c r="M123" s="6"/>
      <c r="N123" s="32"/>
      <c r="O123" s="32"/>
      <c r="R123" s="6"/>
      <c r="S123" s="6"/>
      <c r="T123" s="32"/>
    </row>
    <row r="124" spans="2:20">
      <c r="B124" s="6"/>
      <c r="C124" s="6"/>
      <c r="D124" s="6"/>
      <c r="E124" s="6"/>
      <c r="F124" s="6"/>
      <c r="G124" s="6"/>
      <c r="H124" s="6"/>
      <c r="I124" s="6"/>
      <c r="J124" s="6"/>
      <c r="K124" s="31"/>
      <c r="L124" s="6"/>
      <c r="M124" s="6"/>
      <c r="N124" s="32"/>
      <c r="O124" s="32"/>
      <c r="R124" s="6"/>
      <c r="S124" s="6"/>
      <c r="T124" s="32"/>
    </row>
    <row r="125" spans="2:20">
      <c r="B125" s="6"/>
      <c r="C125" s="6"/>
      <c r="D125" s="6"/>
      <c r="E125" s="6"/>
      <c r="F125" s="6"/>
      <c r="G125" s="6"/>
      <c r="H125" s="6"/>
      <c r="I125" s="6"/>
      <c r="J125" s="6"/>
      <c r="K125" s="31"/>
      <c r="L125" s="6"/>
      <c r="M125" s="6"/>
      <c r="N125" s="6"/>
      <c r="O125" s="6"/>
      <c r="P125" s="6"/>
      <c r="Q125" s="6"/>
      <c r="R125" s="6"/>
      <c r="S125" s="6"/>
      <c r="T125" s="32"/>
    </row>
    <row r="126" spans="2:20">
      <c r="B126" s="6"/>
      <c r="C126" s="6"/>
      <c r="D126" s="6"/>
      <c r="E126" s="6"/>
      <c r="F126" s="6"/>
      <c r="G126" s="6"/>
      <c r="H126" s="6"/>
      <c r="I126" s="6"/>
      <c r="J126" s="6"/>
      <c r="K126" s="31"/>
      <c r="L126" s="6"/>
      <c r="M126" s="6"/>
      <c r="N126" s="32"/>
      <c r="O126" s="6"/>
      <c r="P126" s="6"/>
      <c r="Q126" s="6"/>
      <c r="R126" s="6"/>
      <c r="S126" s="6"/>
      <c r="T126" s="32"/>
    </row>
    <row r="127" spans="2:20">
      <c r="B127" s="6"/>
      <c r="C127" s="6"/>
      <c r="D127" s="6"/>
      <c r="E127" s="6"/>
      <c r="F127" s="6"/>
      <c r="G127" s="6"/>
      <c r="H127" s="6"/>
      <c r="I127" s="6"/>
      <c r="J127" s="6"/>
      <c r="K127" s="31"/>
      <c r="L127" s="6"/>
      <c r="M127" s="6"/>
      <c r="N127" s="6"/>
      <c r="O127" s="6"/>
      <c r="P127" s="6"/>
      <c r="Q127" s="6"/>
      <c r="R127" s="6"/>
      <c r="S127" s="6"/>
      <c r="T127" s="32"/>
    </row>
    <row r="128" spans="2:20">
      <c r="B128" s="6"/>
      <c r="C128" s="6"/>
      <c r="D128" s="6"/>
      <c r="E128" s="6"/>
      <c r="F128" s="6"/>
      <c r="G128" s="6"/>
      <c r="H128" s="6"/>
      <c r="I128" s="6"/>
      <c r="J128" s="6"/>
      <c r="K128" s="31"/>
      <c r="L128" s="6"/>
      <c r="M128" s="6"/>
      <c r="N128" s="6"/>
      <c r="O128" s="6"/>
      <c r="P128" s="6"/>
      <c r="Q128" s="6"/>
      <c r="R128" s="6"/>
      <c r="S128" s="6"/>
      <c r="T128" s="32"/>
    </row>
    <row r="129" spans="12:20">
      <c r="L129" s="6"/>
      <c r="M129" s="6"/>
      <c r="N129" s="6"/>
      <c r="O129" s="6"/>
      <c r="P129" s="6"/>
      <c r="Q129" s="6"/>
      <c r="R129" s="6"/>
      <c r="S129" s="6"/>
      <c r="T129" s="32"/>
    </row>
    <row r="130" spans="12:20">
      <c r="T130" s="32"/>
    </row>
    <row r="131" spans="12:20">
      <c r="T131" s="32"/>
    </row>
    <row r="132" spans="12:20">
      <c r="T132" s="32"/>
    </row>
    <row r="133" spans="12:20">
      <c r="T133" s="32"/>
    </row>
    <row r="134" spans="12:20">
      <c r="T134" s="32"/>
    </row>
    <row r="135" spans="12:20">
      <c r="T135" s="32"/>
    </row>
    <row r="136" spans="12:20">
      <c r="T136" s="32"/>
    </row>
    <row r="137" spans="12:20">
      <c r="T137" s="32"/>
    </row>
    <row r="138" spans="12:20">
      <c r="T138" s="32"/>
    </row>
    <row r="139" spans="12:20">
      <c r="T139" s="32"/>
    </row>
    <row r="140" spans="12:20">
      <c r="T140" s="32"/>
    </row>
    <row r="141" spans="12:20">
      <c r="T141" s="32"/>
    </row>
    <row r="142" spans="12:20">
      <c r="T142" s="32"/>
    </row>
    <row r="143" spans="12:20">
      <c r="T143" s="32"/>
    </row>
    <row r="144" spans="12:20">
      <c r="T144" s="32"/>
    </row>
    <row r="145" spans="20:20">
      <c r="T145" s="32"/>
    </row>
    <row r="146" spans="20:20">
      <c r="T146" s="32"/>
    </row>
    <row r="147" spans="20:20">
      <c r="T147" s="32"/>
    </row>
    <row r="148" spans="20:20">
      <c r="T148" s="32"/>
    </row>
    <row r="149" spans="20:20">
      <c r="T149" s="32"/>
    </row>
    <row r="150" spans="20:20">
      <c r="T150" s="32"/>
    </row>
    <row r="151" spans="20:20">
      <c r="T151" s="32"/>
    </row>
    <row r="152" spans="20:20">
      <c r="T152" s="32"/>
    </row>
    <row r="153" spans="20:20">
      <c r="T153" s="32"/>
    </row>
    <row r="154" spans="20:20">
      <c r="T154" s="32"/>
    </row>
    <row r="155" spans="20:20">
      <c r="T155" s="32"/>
    </row>
    <row r="156" spans="20:20">
      <c r="T156" s="32"/>
    </row>
    <row r="157" spans="20:20">
      <c r="T157" s="32"/>
    </row>
    <row r="158" spans="20:20">
      <c r="T158" s="32"/>
    </row>
    <row r="159" spans="20:20">
      <c r="T159" s="32"/>
    </row>
    <row r="160" spans="20:20">
      <c r="T160" s="32"/>
    </row>
    <row r="161" spans="20:20">
      <c r="T161" s="32"/>
    </row>
    <row r="162" spans="20:20">
      <c r="T162" s="32"/>
    </row>
    <row r="163" spans="20:20">
      <c r="T163" s="32"/>
    </row>
    <row r="164" spans="20:20">
      <c r="T164" s="32"/>
    </row>
    <row r="165" spans="20:20">
      <c r="T165" s="32"/>
    </row>
    <row r="166" spans="20:20">
      <c r="T166" s="32"/>
    </row>
    <row r="167" spans="20:20">
      <c r="T167" s="32"/>
    </row>
    <row r="168" spans="20:20">
      <c r="T168" s="32"/>
    </row>
    <row r="169" spans="20:20">
      <c r="T169" s="32"/>
    </row>
    <row r="170" spans="20:20">
      <c r="T170" s="32"/>
    </row>
    <row r="171" spans="20:20">
      <c r="T171" s="32"/>
    </row>
    <row r="172" spans="20:20">
      <c r="T172" s="32"/>
    </row>
    <row r="173" spans="20:20">
      <c r="T173" s="32"/>
    </row>
    <row r="174" spans="20:20">
      <c r="T174" s="32"/>
    </row>
    <row r="175" spans="20:20">
      <c r="T175" s="32"/>
    </row>
    <row r="176" spans="20:20">
      <c r="T176" s="32"/>
    </row>
    <row r="177" spans="20:20">
      <c r="T177" s="32"/>
    </row>
    <row r="178" spans="20:20">
      <c r="T178" s="32"/>
    </row>
    <row r="179" spans="20:20">
      <c r="T179" s="32"/>
    </row>
    <row r="180" spans="20:20">
      <c r="T180" s="32"/>
    </row>
    <row r="181" spans="20:20">
      <c r="T181" s="32"/>
    </row>
    <row r="182" spans="20:20">
      <c r="T182" s="32"/>
    </row>
    <row r="183" spans="20:20">
      <c r="T183" s="32"/>
    </row>
    <row r="184" spans="20:20">
      <c r="T184" s="32"/>
    </row>
    <row r="185" spans="20:20">
      <c r="T185" s="32"/>
    </row>
    <row r="186" spans="20:20">
      <c r="T186" s="32"/>
    </row>
    <row r="187" spans="20:20">
      <c r="T187" s="32"/>
    </row>
    <row r="188" spans="20:20">
      <c r="T188" s="32"/>
    </row>
    <row r="189" spans="20:20">
      <c r="T189" s="32"/>
    </row>
    <row r="190" spans="20:20">
      <c r="T190" s="32"/>
    </row>
    <row r="191" spans="20:20">
      <c r="T191" s="32"/>
    </row>
    <row r="192" spans="20:20">
      <c r="T192" s="32"/>
    </row>
    <row r="193" spans="20:20">
      <c r="T193" s="32"/>
    </row>
    <row r="194" spans="20:20">
      <c r="T194" s="32"/>
    </row>
    <row r="195" spans="20:20">
      <c r="T195" s="32"/>
    </row>
    <row r="196" spans="20:20">
      <c r="T196" s="32"/>
    </row>
    <row r="197" spans="20:20">
      <c r="T197" s="32"/>
    </row>
    <row r="198" spans="20:20">
      <c r="T198" s="32"/>
    </row>
    <row r="199" spans="20:20">
      <c r="T199" s="32"/>
    </row>
    <row r="200" spans="20:20">
      <c r="T200" s="32"/>
    </row>
    <row r="201" spans="20:20">
      <c r="T201" s="32"/>
    </row>
    <row r="202" spans="20:20">
      <c r="T202" s="32"/>
    </row>
    <row r="203" spans="20:20">
      <c r="T203" s="32"/>
    </row>
    <row r="204" spans="20:20">
      <c r="T204" s="32"/>
    </row>
    <row r="205" spans="20:20">
      <c r="T205" s="32"/>
    </row>
    <row r="206" spans="20:20">
      <c r="T206" s="32"/>
    </row>
    <row r="207" spans="20:20">
      <c r="T207" s="32"/>
    </row>
    <row r="208" spans="20:20">
      <c r="T208" s="32"/>
    </row>
    <row r="209" spans="20:20">
      <c r="T209" s="32"/>
    </row>
    <row r="210" spans="20:20">
      <c r="T210" s="32"/>
    </row>
    <row r="211" spans="20:20">
      <c r="T211" s="32"/>
    </row>
    <row r="212" spans="20:20">
      <c r="T212" s="32"/>
    </row>
    <row r="213" spans="20:20">
      <c r="T213" s="32"/>
    </row>
    <row r="214" spans="20:20">
      <c r="T214" s="32"/>
    </row>
    <row r="215" spans="20:20">
      <c r="T215" s="32"/>
    </row>
    <row r="216" spans="20:20">
      <c r="T216" s="32"/>
    </row>
    <row r="217" spans="20:20">
      <c r="T217" s="32"/>
    </row>
    <row r="218" spans="20:20">
      <c r="T218" s="32"/>
    </row>
    <row r="219" spans="20:20">
      <c r="T219" s="32"/>
    </row>
    <row r="220" spans="20:20">
      <c r="T220" s="32"/>
    </row>
    <row r="221" spans="20:20">
      <c r="T221" s="32"/>
    </row>
    <row r="222" spans="20:20">
      <c r="T222" s="32"/>
    </row>
    <row r="223" spans="20:20">
      <c r="T223" s="32"/>
    </row>
    <row r="224" spans="20:20">
      <c r="T224" s="32"/>
    </row>
    <row r="225" spans="20:20">
      <c r="T225" s="32"/>
    </row>
    <row r="226" spans="20:20">
      <c r="T226" s="32"/>
    </row>
    <row r="227" spans="20:20">
      <c r="T227" s="32"/>
    </row>
    <row r="228" spans="20:20">
      <c r="T228" s="32"/>
    </row>
    <row r="229" spans="20:20">
      <c r="T229" s="32"/>
    </row>
    <row r="230" spans="20:20">
      <c r="T230" s="32"/>
    </row>
    <row r="231" spans="20:20">
      <c r="T231" s="32"/>
    </row>
    <row r="232" spans="20:20">
      <c r="T232" s="32"/>
    </row>
    <row r="233" spans="20:20">
      <c r="T233" s="32"/>
    </row>
    <row r="234" spans="20:20">
      <c r="T234" s="32"/>
    </row>
    <row r="235" spans="20:20">
      <c r="T235" s="32"/>
    </row>
    <row r="236" spans="20:20">
      <c r="T236" s="32"/>
    </row>
    <row r="237" spans="20:20">
      <c r="T237" s="32"/>
    </row>
    <row r="238" spans="20:20">
      <c r="T238" s="32"/>
    </row>
    <row r="239" spans="20:20">
      <c r="T239" s="32"/>
    </row>
    <row r="240" spans="20:20">
      <c r="T240" s="32"/>
    </row>
    <row r="241" spans="20:20">
      <c r="T241" s="32"/>
    </row>
    <row r="242" spans="20:20">
      <c r="T242" s="32"/>
    </row>
    <row r="243" spans="20:20">
      <c r="T243" s="32"/>
    </row>
    <row r="244" spans="20:20">
      <c r="T244" s="32"/>
    </row>
    <row r="245" spans="20:20">
      <c r="T245" s="32"/>
    </row>
    <row r="246" spans="20:20">
      <c r="T246" s="32"/>
    </row>
    <row r="247" spans="20:20">
      <c r="T247" s="32"/>
    </row>
    <row r="248" spans="20:20">
      <c r="T248" s="32"/>
    </row>
  </sheetData>
  <mergeCells count="8">
    <mergeCell ref="A24:A25"/>
    <mergeCell ref="E5:E8"/>
    <mergeCell ref="A12:A14"/>
    <mergeCell ref="E12:E14"/>
    <mergeCell ref="A17:A18"/>
    <mergeCell ref="E17:E18"/>
    <mergeCell ref="A21:A22"/>
    <mergeCell ref="E21:E22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248"/>
  <sheetViews>
    <sheetView workbookViewId="0">
      <selection activeCell="D62" sqref="D62"/>
    </sheetView>
  </sheetViews>
  <sheetFormatPr baseColWidth="10" defaultRowHeight="11.25"/>
  <cols>
    <col min="1" max="1" width="2.7109375" style="33" bestFit="1" customWidth="1"/>
    <col min="2" max="2" width="43.28515625" style="33" bestFit="1" customWidth="1"/>
    <col min="3" max="3" width="19" style="33" customWidth="1"/>
    <col min="4" max="4" width="35.42578125" style="33" bestFit="1" customWidth="1"/>
    <col min="5" max="5" width="11.42578125" style="33"/>
    <col min="6" max="8" width="11.140625" style="33" bestFit="1" customWidth="1"/>
    <col min="9" max="9" width="6.7109375" style="33" customWidth="1"/>
    <col min="10" max="10" width="7.5703125" style="33" customWidth="1"/>
    <col min="11" max="11" width="5.5703125" style="132" customWidth="1"/>
    <col min="12" max="12" width="11.42578125" style="33"/>
    <col min="13" max="13" width="56" style="33" customWidth="1"/>
    <col min="14" max="16384" width="11.42578125" style="33"/>
  </cols>
  <sheetData>
    <row r="1" spans="1:25">
      <c r="A1" s="2"/>
      <c r="B1" s="21" t="s">
        <v>0</v>
      </c>
      <c r="C1" s="2"/>
      <c r="D1" s="2"/>
      <c r="E1" s="2"/>
      <c r="F1" s="2"/>
      <c r="G1" s="2" t="s">
        <v>241</v>
      </c>
      <c r="H1" s="2"/>
      <c r="I1" s="2"/>
      <c r="J1" s="2"/>
      <c r="K1" s="31"/>
      <c r="L1" s="6"/>
      <c r="M1" s="6"/>
      <c r="N1" s="6"/>
      <c r="O1" s="6"/>
      <c r="P1" s="6"/>
      <c r="Q1" s="6"/>
      <c r="R1" s="6"/>
      <c r="S1" s="6"/>
      <c r="T1" s="32"/>
      <c r="U1" s="6"/>
      <c r="V1" s="6"/>
      <c r="W1" s="6"/>
      <c r="X1" s="6"/>
      <c r="Y1" s="6"/>
    </row>
    <row r="2" spans="1:25">
      <c r="A2" s="2"/>
      <c r="B2" s="21" t="s">
        <v>1</v>
      </c>
      <c r="C2" s="2"/>
      <c r="D2" s="2"/>
      <c r="E2" s="2"/>
      <c r="F2" s="2"/>
      <c r="G2" s="2"/>
      <c r="H2" s="2"/>
      <c r="I2" s="2"/>
      <c r="J2" s="2"/>
      <c r="K2" s="31"/>
      <c r="L2" s="6"/>
      <c r="M2" s="34" t="s">
        <v>2</v>
      </c>
      <c r="N2" s="34"/>
      <c r="O2" s="34"/>
      <c r="P2" s="34"/>
      <c r="Q2" s="34"/>
      <c r="R2" s="34"/>
      <c r="S2" s="6"/>
      <c r="T2" s="32"/>
      <c r="U2" s="6"/>
      <c r="V2" s="6"/>
      <c r="W2" s="6"/>
      <c r="X2" s="6"/>
      <c r="Y2" s="6"/>
    </row>
    <row r="3" spans="1:25">
      <c r="A3" s="143"/>
      <c r="B3" s="35">
        <v>42401</v>
      </c>
      <c r="C3" s="2"/>
      <c r="D3" s="2"/>
      <c r="E3" s="3"/>
      <c r="F3" s="4" t="s">
        <v>3</v>
      </c>
      <c r="G3" s="4" t="s">
        <v>4</v>
      </c>
      <c r="H3" s="4" t="s">
        <v>5</v>
      </c>
      <c r="I3" s="36"/>
      <c r="J3" s="2"/>
      <c r="K3" s="5"/>
      <c r="L3" s="6"/>
      <c r="M3" s="34" t="s">
        <v>6</v>
      </c>
      <c r="N3" s="34"/>
      <c r="O3" s="34"/>
      <c r="P3" s="34"/>
      <c r="Q3" s="34"/>
      <c r="R3" s="34"/>
      <c r="S3" s="6"/>
      <c r="T3" s="32"/>
      <c r="U3" s="6"/>
      <c r="V3" s="6"/>
      <c r="W3" s="6"/>
      <c r="X3" s="6"/>
      <c r="Y3" s="6"/>
    </row>
    <row r="4" spans="1:25">
      <c r="A4" s="2"/>
      <c r="B4" s="2"/>
      <c r="C4" s="2"/>
      <c r="D4" s="2"/>
      <c r="E4" s="2"/>
      <c r="F4" s="2"/>
      <c r="G4" s="2"/>
      <c r="H4" s="37"/>
      <c r="I4" s="2"/>
      <c r="J4" s="2"/>
      <c r="K4" s="31"/>
      <c r="L4" s="6"/>
      <c r="M4" s="38">
        <v>42370</v>
      </c>
      <c r="N4" s="34"/>
      <c r="O4" s="34"/>
      <c r="P4" s="34"/>
      <c r="Q4" s="34"/>
      <c r="R4" s="34"/>
      <c r="S4" s="6"/>
      <c r="T4" s="32"/>
      <c r="U4" s="6"/>
      <c r="V4" s="6"/>
      <c r="W4" s="6"/>
      <c r="X4" s="6"/>
      <c r="Y4" s="6"/>
    </row>
    <row r="5" spans="1:25">
      <c r="A5" s="143" t="s">
        <v>7</v>
      </c>
      <c r="B5" s="39" t="s">
        <v>8</v>
      </c>
      <c r="C5" s="7" t="s">
        <v>9</v>
      </c>
      <c r="D5" s="7" t="s">
        <v>10</v>
      </c>
      <c r="E5" s="175">
        <f>506+386+21</f>
        <v>913</v>
      </c>
      <c r="F5" s="40">
        <f>+O36-N36</f>
        <v>478446.84</v>
      </c>
      <c r="G5" s="41">
        <f>+N78</f>
        <v>385799.45</v>
      </c>
      <c r="H5" s="37"/>
      <c r="I5" s="42"/>
      <c r="J5" s="7"/>
      <c r="K5" s="43"/>
      <c r="L5" s="44"/>
      <c r="M5" s="34" t="s">
        <v>11</v>
      </c>
      <c r="N5" s="34"/>
      <c r="O5" s="34"/>
      <c r="P5" s="34"/>
      <c r="Q5" s="34"/>
      <c r="R5" s="34"/>
      <c r="S5" s="6"/>
      <c r="T5" s="32"/>
      <c r="U5" s="6"/>
      <c r="V5" s="6"/>
      <c r="W5" s="44"/>
      <c r="X5" s="44"/>
      <c r="Y5" s="44"/>
    </row>
    <row r="6" spans="1:25">
      <c r="A6" s="143"/>
      <c r="B6" s="39" t="s">
        <v>8</v>
      </c>
      <c r="C6" s="7" t="s">
        <v>12</v>
      </c>
      <c r="D6" s="7" t="s">
        <v>13</v>
      </c>
      <c r="E6" s="175"/>
      <c r="F6" s="40">
        <f>+O40-N40</f>
        <v>5005.68</v>
      </c>
      <c r="G6" s="45">
        <f>+N81</f>
        <v>1316.88</v>
      </c>
      <c r="H6" s="37"/>
      <c r="I6" s="42"/>
      <c r="J6" s="7"/>
      <c r="K6" s="43"/>
      <c r="L6" s="44"/>
      <c r="M6" s="6"/>
      <c r="N6" s="6"/>
      <c r="O6" s="6"/>
      <c r="P6" s="6"/>
      <c r="Q6" s="6"/>
      <c r="R6" s="6"/>
      <c r="S6" s="6"/>
      <c r="T6" s="32"/>
      <c r="U6" s="6"/>
      <c r="V6" s="6"/>
      <c r="W6" s="44"/>
      <c r="X6" s="44"/>
      <c r="Y6" s="44"/>
    </row>
    <row r="7" spans="1:25">
      <c r="A7" s="143"/>
      <c r="B7" s="39" t="s">
        <v>8</v>
      </c>
      <c r="C7" s="7" t="s">
        <v>14</v>
      </c>
      <c r="D7" s="7" t="s">
        <v>15</v>
      </c>
      <c r="E7" s="175"/>
      <c r="F7" s="46">
        <f>+O43-N43</f>
        <v>-8.5</v>
      </c>
      <c r="G7" s="45"/>
      <c r="H7" s="37"/>
      <c r="I7" s="42"/>
      <c r="J7" s="7"/>
      <c r="K7" s="43"/>
      <c r="L7" s="44"/>
      <c r="M7" s="6"/>
      <c r="N7" s="47" t="s">
        <v>16</v>
      </c>
      <c r="O7" s="47" t="s">
        <v>17</v>
      </c>
      <c r="P7" s="47" t="s">
        <v>18</v>
      </c>
      <c r="Q7" s="47" t="s">
        <v>19</v>
      </c>
      <c r="R7" s="47" t="s">
        <v>20</v>
      </c>
      <c r="S7" s="47" t="s">
        <v>21</v>
      </c>
      <c r="T7" s="47" t="s">
        <v>22</v>
      </c>
      <c r="U7" s="47" t="s">
        <v>23</v>
      </c>
      <c r="V7" s="48"/>
      <c r="W7" s="47"/>
      <c r="X7" s="44"/>
      <c r="Y7" s="44"/>
    </row>
    <row r="8" spans="1:25">
      <c r="A8" s="143"/>
      <c r="B8" s="39" t="s">
        <v>8</v>
      </c>
      <c r="C8" s="7" t="s">
        <v>24</v>
      </c>
      <c r="D8" s="7" t="s">
        <v>25</v>
      </c>
      <c r="E8" s="175"/>
      <c r="F8" s="46"/>
      <c r="G8" s="45">
        <f>+Q109</f>
        <v>37437.5</v>
      </c>
      <c r="H8" s="37"/>
      <c r="I8" s="42"/>
      <c r="J8" s="7"/>
      <c r="K8" s="43"/>
      <c r="L8" s="44"/>
      <c r="M8" s="6"/>
      <c r="N8" s="6"/>
      <c r="O8" s="6"/>
      <c r="P8" s="6"/>
      <c r="Q8" s="6"/>
      <c r="R8" s="6"/>
      <c r="S8" s="6"/>
      <c r="T8" s="6"/>
      <c r="U8" s="6"/>
      <c r="V8" s="32"/>
      <c r="W8" s="6"/>
      <c r="X8" s="44"/>
      <c r="Y8" s="44"/>
    </row>
    <row r="9" spans="1:25">
      <c r="A9" s="143" t="s">
        <v>26</v>
      </c>
      <c r="B9" s="49" t="s">
        <v>27</v>
      </c>
      <c r="C9" s="7" t="s">
        <v>28</v>
      </c>
      <c r="D9" s="7" t="s">
        <v>29</v>
      </c>
      <c r="E9" s="144">
        <v>86</v>
      </c>
      <c r="F9" s="40">
        <f>+O50-N50</f>
        <v>28867.200000000001</v>
      </c>
      <c r="G9" s="45">
        <f>+P90</f>
        <v>6313.11</v>
      </c>
      <c r="H9" s="37"/>
      <c r="I9" s="42"/>
      <c r="J9" s="7"/>
      <c r="K9" s="43"/>
      <c r="L9" s="44"/>
      <c r="M9" s="44"/>
      <c r="N9" s="50"/>
      <c r="O9" s="51"/>
      <c r="P9" s="52"/>
      <c r="Q9" s="6"/>
      <c r="R9" s="6"/>
      <c r="S9" s="6"/>
      <c r="T9" s="6"/>
      <c r="U9" s="6"/>
      <c r="V9" s="32"/>
      <c r="W9" s="6"/>
      <c r="X9" s="44"/>
      <c r="Y9" s="44"/>
    </row>
    <row r="10" spans="1:25">
      <c r="A10" s="143" t="s">
        <v>30</v>
      </c>
      <c r="B10" s="39" t="s">
        <v>31</v>
      </c>
      <c r="C10" s="7" t="s">
        <v>32</v>
      </c>
      <c r="D10" s="7" t="s">
        <v>33</v>
      </c>
      <c r="E10" s="144">
        <v>60</v>
      </c>
      <c r="F10" s="40">
        <f>+O55-N55</f>
        <v>11312.1</v>
      </c>
      <c r="G10" s="45">
        <f>+P95</f>
        <v>7710.07</v>
      </c>
      <c r="H10" s="37"/>
      <c r="I10" s="42"/>
      <c r="J10" s="7"/>
      <c r="K10" s="43"/>
      <c r="L10" s="6">
        <v>218</v>
      </c>
      <c r="M10" s="6" t="s">
        <v>34</v>
      </c>
      <c r="N10" s="53">
        <v>28867.200000000001</v>
      </c>
      <c r="O10" s="54">
        <v>114272.19</v>
      </c>
      <c r="P10" s="53"/>
      <c r="Q10" s="53">
        <v>63.87</v>
      </c>
      <c r="R10" s="55">
        <f>SUM(N10:Q10)</f>
        <v>143203.26</v>
      </c>
      <c r="S10" s="55">
        <f t="shared" ref="S10:S16" si="0">+R10*0.16</f>
        <v>22912.521600000004</v>
      </c>
      <c r="T10" s="55">
        <f t="shared" ref="T10:T16" si="1">+R10+S10</f>
        <v>166115.78160000002</v>
      </c>
      <c r="U10" s="53">
        <v>174.8</v>
      </c>
      <c r="V10" s="6"/>
      <c r="W10" s="44"/>
      <c r="X10" s="44"/>
      <c r="Y10" s="44"/>
    </row>
    <row r="11" spans="1:25">
      <c r="A11" s="143" t="s">
        <v>35</v>
      </c>
      <c r="B11" s="39" t="s">
        <v>36</v>
      </c>
      <c r="C11" s="7" t="s">
        <v>37</v>
      </c>
      <c r="D11" s="7" t="s">
        <v>38</v>
      </c>
      <c r="E11" s="144">
        <v>72</v>
      </c>
      <c r="F11" s="40">
        <f>+O60-N60</f>
        <v>5940</v>
      </c>
      <c r="G11" s="41">
        <f>+P100</f>
        <v>4036.54</v>
      </c>
      <c r="H11" s="37"/>
      <c r="I11" s="42"/>
      <c r="J11" s="7"/>
      <c r="K11" s="43"/>
      <c r="L11" s="6">
        <v>16</v>
      </c>
      <c r="M11" s="6" t="s">
        <v>39</v>
      </c>
      <c r="N11" s="53">
        <v>13535.38</v>
      </c>
      <c r="O11" s="53">
        <v>287349.98</v>
      </c>
      <c r="P11" s="53">
        <v>89563.8</v>
      </c>
      <c r="Q11" s="53">
        <v>9732.89</v>
      </c>
      <c r="R11" s="55">
        <f t="shared" ref="R11:R16" si="2">SUM(N11:Q11)</f>
        <v>400182.05</v>
      </c>
      <c r="S11" s="55">
        <f t="shared" si="0"/>
        <v>64029.127999999997</v>
      </c>
      <c r="T11" s="55">
        <f t="shared" si="1"/>
        <v>464211.17799999996</v>
      </c>
      <c r="U11" s="53">
        <v>44</v>
      </c>
      <c r="V11" s="6"/>
      <c r="W11" s="44"/>
      <c r="X11" s="44"/>
      <c r="Y11" s="44"/>
    </row>
    <row r="12" spans="1:25">
      <c r="A12" s="174"/>
      <c r="B12" s="56" t="s">
        <v>40</v>
      </c>
      <c r="C12" s="2" t="s">
        <v>41</v>
      </c>
      <c r="D12" s="2" t="s">
        <v>42</v>
      </c>
      <c r="E12" s="175">
        <v>9</v>
      </c>
      <c r="F12" s="57">
        <f>+O42-N42</f>
        <v>10310.25</v>
      </c>
      <c r="G12" s="41">
        <f>+P83+P106</f>
        <v>6551.85</v>
      </c>
      <c r="H12" s="37"/>
      <c r="I12" s="42"/>
      <c r="J12" s="7"/>
      <c r="K12" s="43"/>
      <c r="L12" s="6">
        <v>62</v>
      </c>
      <c r="M12" s="6" t="s">
        <v>43</v>
      </c>
      <c r="N12" s="53">
        <v>11312.1</v>
      </c>
      <c r="O12" s="53">
        <v>283192.86</v>
      </c>
      <c r="P12" s="53">
        <v>215.52</v>
      </c>
      <c r="Q12" s="53">
        <v>327.43</v>
      </c>
      <c r="R12" s="55">
        <f t="shared" si="2"/>
        <v>295047.90999999997</v>
      </c>
      <c r="S12" s="55">
        <f t="shared" si="0"/>
        <v>47207.6656</v>
      </c>
      <c r="T12" s="55">
        <f t="shared" si="1"/>
        <v>342255.57559999998</v>
      </c>
      <c r="U12" s="53">
        <v>171.69</v>
      </c>
      <c r="V12" s="6"/>
      <c r="W12" s="44"/>
      <c r="X12" s="44"/>
      <c r="Y12" s="44"/>
    </row>
    <row r="13" spans="1:25">
      <c r="A13" s="174"/>
      <c r="B13" s="39" t="s">
        <v>44</v>
      </c>
      <c r="C13" s="7" t="s">
        <v>45</v>
      </c>
      <c r="D13" s="7" t="s">
        <v>46</v>
      </c>
      <c r="E13" s="175"/>
      <c r="F13" s="57">
        <f>+O57-N57</f>
        <v>215.52</v>
      </c>
      <c r="G13" s="41">
        <f>+P97</f>
        <v>215.52</v>
      </c>
      <c r="H13" s="37"/>
      <c r="I13" s="42"/>
      <c r="J13" s="7"/>
      <c r="K13" s="43"/>
      <c r="L13" s="6">
        <v>74</v>
      </c>
      <c r="M13" s="6" t="s">
        <v>47</v>
      </c>
      <c r="N13" s="53">
        <v>5940</v>
      </c>
      <c r="O13" s="53"/>
      <c r="P13" s="53"/>
      <c r="Q13" s="53"/>
      <c r="R13" s="55">
        <f t="shared" si="2"/>
        <v>5940</v>
      </c>
      <c r="S13" s="55">
        <f t="shared" si="0"/>
        <v>950.4</v>
      </c>
      <c r="T13" s="55">
        <f t="shared" si="1"/>
        <v>6890.4</v>
      </c>
      <c r="U13" s="53">
        <v>79.2</v>
      </c>
      <c r="V13" s="6"/>
      <c r="W13" s="44"/>
      <c r="X13" s="44"/>
      <c r="Y13" s="44"/>
    </row>
    <row r="14" spans="1:25">
      <c r="A14" s="174"/>
      <c r="B14" s="39" t="s">
        <v>40</v>
      </c>
      <c r="C14" s="7" t="s">
        <v>48</v>
      </c>
      <c r="D14" s="7" t="s">
        <v>49</v>
      </c>
      <c r="E14" s="175"/>
      <c r="F14" s="57">
        <f>+O52-N52</f>
        <v>0</v>
      </c>
      <c r="G14" s="41">
        <f>P92</f>
        <v>0</v>
      </c>
      <c r="H14" s="37"/>
      <c r="I14" s="42"/>
      <c r="J14" s="7"/>
      <c r="K14" s="43"/>
      <c r="L14" s="44"/>
      <c r="M14" s="44" t="s">
        <v>50</v>
      </c>
      <c r="N14" s="44"/>
      <c r="O14" s="44"/>
      <c r="P14" s="44"/>
      <c r="Q14" s="44"/>
      <c r="R14" s="55">
        <f t="shared" si="2"/>
        <v>0</v>
      </c>
      <c r="S14" s="55">
        <f t="shared" si="0"/>
        <v>0</v>
      </c>
      <c r="T14" s="55">
        <f t="shared" si="1"/>
        <v>0</v>
      </c>
      <c r="U14" s="53"/>
      <c r="V14" s="6"/>
      <c r="W14" s="44"/>
      <c r="X14" s="44"/>
      <c r="Y14" s="44"/>
    </row>
    <row r="15" spans="1:25">
      <c r="A15" s="143"/>
      <c r="B15" s="56"/>
      <c r="C15" s="9"/>
      <c r="D15" s="2"/>
      <c r="E15" s="10">
        <f>SUM(E5:E14)</f>
        <v>1140</v>
      </c>
      <c r="F15" s="58">
        <f>SUM(F5:F14)</f>
        <v>540089.09000000008</v>
      </c>
      <c r="G15" s="58">
        <f>SUM(G5:G14)</f>
        <v>449380.92</v>
      </c>
      <c r="H15" s="37">
        <f>+F15-G15</f>
        <v>90708.1700000001</v>
      </c>
      <c r="I15" s="42"/>
      <c r="J15" s="2"/>
      <c r="K15" s="43"/>
      <c r="L15" s="44">
        <v>423</v>
      </c>
      <c r="M15" s="6" t="s">
        <v>51</v>
      </c>
      <c r="N15" s="53">
        <v>409039.3</v>
      </c>
      <c r="O15" s="53">
        <v>368182.42</v>
      </c>
      <c r="P15" s="53">
        <v>646.55999999999995</v>
      </c>
      <c r="Q15" s="53">
        <v>2262</v>
      </c>
      <c r="R15" s="55">
        <f t="shared" si="2"/>
        <v>780130.28</v>
      </c>
      <c r="S15" s="55">
        <f t="shared" si="0"/>
        <v>124820.84480000001</v>
      </c>
      <c r="T15" s="55">
        <f t="shared" si="1"/>
        <v>904951.12479999999</v>
      </c>
      <c r="U15" s="53">
        <v>856.13</v>
      </c>
      <c r="V15" s="6"/>
      <c r="W15" s="44"/>
      <c r="X15" s="44"/>
      <c r="Y15" s="44"/>
    </row>
    <row r="16" spans="1:25">
      <c r="A16" s="2"/>
      <c r="B16" s="59"/>
      <c r="C16" s="9"/>
      <c r="D16" s="2"/>
      <c r="E16" s="2"/>
      <c r="F16" s="37"/>
      <c r="G16" s="37"/>
      <c r="H16" s="37"/>
      <c r="I16" s="2"/>
      <c r="J16" s="2"/>
      <c r="K16" s="31"/>
      <c r="L16" s="44">
        <v>62</v>
      </c>
      <c r="M16" s="6" t="s">
        <v>52</v>
      </c>
      <c r="N16" s="53">
        <v>61437.84</v>
      </c>
      <c r="O16" s="53">
        <v>207123.52</v>
      </c>
      <c r="P16" s="53">
        <v>14414.73</v>
      </c>
      <c r="Q16" s="53">
        <v>51.5</v>
      </c>
      <c r="R16" s="55">
        <f t="shared" si="2"/>
        <v>283027.58999999997</v>
      </c>
      <c r="S16" s="55">
        <f t="shared" si="0"/>
        <v>45284.414399999994</v>
      </c>
      <c r="T16" s="55">
        <f t="shared" si="1"/>
        <v>328312.00439999998</v>
      </c>
      <c r="U16" s="53">
        <v>226.2</v>
      </c>
      <c r="V16" s="6"/>
      <c r="W16" s="44"/>
      <c r="X16" s="44"/>
      <c r="Y16" s="44"/>
    </row>
    <row r="17" spans="1:25">
      <c r="A17" s="174"/>
      <c r="B17" s="60" t="s">
        <v>40</v>
      </c>
      <c r="C17" s="9" t="s">
        <v>53</v>
      </c>
      <c r="D17" s="2" t="s">
        <v>54</v>
      </c>
      <c r="E17" s="175">
        <f>1+23</f>
        <v>24</v>
      </c>
      <c r="F17" s="40">
        <f>+O45-N45</f>
        <v>560</v>
      </c>
      <c r="G17" s="41">
        <f>+P86</f>
        <v>122.37</v>
      </c>
      <c r="H17" s="37"/>
      <c r="I17" s="2"/>
      <c r="J17" s="2"/>
      <c r="K17" s="31"/>
      <c r="L17" s="6"/>
      <c r="M17" s="6"/>
      <c r="N17" s="53"/>
      <c r="O17" s="53"/>
      <c r="P17" s="53"/>
      <c r="Q17" s="53"/>
      <c r="R17" s="53"/>
      <c r="S17" s="53"/>
      <c r="T17" s="53">
        <v>0</v>
      </c>
      <c r="U17" s="61"/>
      <c r="V17" s="32"/>
      <c r="W17" s="6"/>
      <c r="X17" s="44"/>
      <c r="Y17" s="6"/>
    </row>
    <row r="18" spans="1:25">
      <c r="A18" s="174"/>
      <c r="B18" s="60" t="s">
        <v>40</v>
      </c>
      <c r="C18" s="2" t="s">
        <v>55</v>
      </c>
      <c r="D18" s="2" t="s">
        <v>56</v>
      </c>
      <c r="E18" s="175"/>
      <c r="F18" s="57">
        <f>+O47-N47</f>
        <v>94314.84</v>
      </c>
      <c r="G18" s="41">
        <f>+P88</f>
        <v>68843.22</v>
      </c>
      <c r="H18" s="37"/>
      <c r="I18" s="2"/>
      <c r="J18" s="2"/>
      <c r="K18" s="31"/>
      <c r="L18" s="62">
        <f>SUM(L10:L16)</f>
        <v>855</v>
      </c>
      <c r="M18" s="6" t="s">
        <v>57</v>
      </c>
      <c r="N18" s="63">
        <f t="shared" ref="N18:U18" si="3">SUM(N10:N17)</f>
        <v>530131.81999999995</v>
      </c>
      <c r="O18" s="64">
        <f t="shared" si="3"/>
        <v>1260120.97</v>
      </c>
      <c r="P18" s="65">
        <f t="shared" si="3"/>
        <v>104840.61</v>
      </c>
      <c r="Q18" s="63">
        <f t="shared" si="3"/>
        <v>12437.69</v>
      </c>
      <c r="R18" s="66">
        <f t="shared" si="3"/>
        <v>1907531.0899999999</v>
      </c>
      <c r="S18" s="66">
        <f t="shared" si="3"/>
        <v>305204.97440000001</v>
      </c>
      <c r="T18" s="66">
        <f t="shared" si="3"/>
        <v>2212736.0644</v>
      </c>
      <c r="U18" s="141">
        <f t="shared" si="3"/>
        <v>1552.02</v>
      </c>
      <c r="V18" s="6"/>
      <c r="W18" s="6"/>
      <c r="X18" s="6"/>
      <c r="Y18" s="6"/>
    </row>
    <row r="19" spans="1:25">
      <c r="A19" s="143"/>
      <c r="B19" s="60"/>
      <c r="C19" s="9"/>
      <c r="D19" s="2"/>
      <c r="E19" s="10">
        <f>SUM(E17)</f>
        <v>24</v>
      </c>
      <c r="F19" s="58">
        <f>SUM(F17:F18)</f>
        <v>94874.84</v>
      </c>
      <c r="G19" s="58">
        <f>SUM(G17:G18)</f>
        <v>68965.59</v>
      </c>
      <c r="H19" s="37">
        <f>+F19-G19</f>
        <v>25909.25</v>
      </c>
      <c r="I19" s="2"/>
      <c r="J19" s="2"/>
      <c r="K19" s="31"/>
      <c r="L19" s="6"/>
      <c r="M19" s="6"/>
      <c r="N19" s="53"/>
      <c r="O19" s="53"/>
      <c r="P19" s="53"/>
      <c r="Q19" s="53"/>
      <c r="R19" s="53"/>
      <c r="S19" s="53"/>
      <c r="T19" s="32"/>
      <c r="U19" s="6"/>
      <c r="V19" s="6"/>
      <c r="W19" s="6"/>
      <c r="X19" s="6"/>
      <c r="Y19" s="6"/>
    </row>
    <row r="20" spans="1:25">
      <c r="A20" s="2"/>
      <c r="B20" s="59"/>
      <c r="C20" s="9"/>
      <c r="D20" s="2"/>
      <c r="E20" s="2"/>
      <c r="F20" s="37"/>
      <c r="G20" s="41"/>
      <c r="H20" s="37"/>
      <c r="I20" s="2"/>
      <c r="J20" s="2"/>
      <c r="K20" s="31"/>
      <c r="L20" s="6"/>
      <c r="M20" s="6"/>
      <c r="N20" s="6"/>
      <c r="O20" s="6"/>
      <c r="P20" s="6"/>
      <c r="Q20" s="6"/>
      <c r="R20" s="6"/>
      <c r="S20" s="6"/>
      <c r="T20" s="32"/>
      <c r="U20" s="6"/>
      <c r="V20" s="6"/>
      <c r="W20" s="6"/>
      <c r="X20" s="6"/>
      <c r="Y20" s="6"/>
    </row>
    <row r="21" spans="1:25">
      <c r="A21" s="174" t="s">
        <v>58</v>
      </c>
      <c r="B21" s="19" t="s">
        <v>59</v>
      </c>
      <c r="C21" s="2" t="s">
        <v>60</v>
      </c>
      <c r="D21" s="2" t="s">
        <v>61</v>
      </c>
      <c r="E21" s="175">
        <f>461+5</f>
        <v>466</v>
      </c>
      <c r="F21" s="67">
        <f>+O37-N37</f>
        <v>572091.73</v>
      </c>
      <c r="G21" s="41">
        <f>+P78</f>
        <v>376901.56</v>
      </c>
      <c r="H21" s="37"/>
      <c r="I21" s="2"/>
      <c r="J21" s="2"/>
      <c r="K21" s="31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>
      <c r="A22" s="174"/>
      <c r="B22" s="19" t="s">
        <v>59</v>
      </c>
      <c r="C22" s="2" t="s">
        <v>62</v>
      </c>
      <c r="D22" s="2" t="s">
        <v>63</v>
      </c>
      <c r="E22" s="175"/>
      <c r="F22" s="67">
        <f>+O41-N41</f>
        <v>3214.21</v>
      </c>
      <c r="G22" s="41">
        <f>+P82</f>
        <v>1935.6499999999999</v>
      </c>
      <c r="H22" s="37"/>
      <c r="I22" s="2"/>
      <c r="J22" s="2"/>
      <c r="K22" s="31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8"/>
      <c r="X22" s="6"/>
      <c r="Y22" s="6"/>
    </row>
    <row r="23" spans="1:25">
      <c r="A23" s="143" t="s">
        <v>64</v>
      </c>
      <c r="B23" s="19" t="s">
        <v>65</v>
      </c>
      <c r="C23" s="2" t="s">
        <v>66</v>
      </c>
      <c r="D23" s="2" t="s">
        <v>67</v>
      </c>
      <c r="E23" s="144">
        <v>73</v>
      </c>
      <c r="F23" s="67">
        <f>+O51-N51</f>
        <v>114272.19</v>
      </c>
      <c r="G23" s="41">
        <f>+P91</f>
        <v>92399.840000000011</v>
      </c>
      <c r="H23" s="37"/>
      <c r="I23" s="2"/>
      <c r="J23" s="2"/>
      <c r="K23" s="31"/>
      <c r="L23" s="68"/>
      <c r="M23" s="68"/>
      <c r="N23" s="53"/>
      <c r="O23" s="69"/>
      <c r="P23" s="69"/>
      <c r="Q23" s="53"/>
      <c r="R23" s="70" t="s">
        <v>68</v>
      </c>
      <c r="S23" s="6"/>
      <c r="T23" s="71">
        <f>+P36+P40+P45+P50+P55+P60+P68+P38</f>
        <v>532453.82000000007</v>
      </c>
      <c r="U23" s="72">
        <f>+N18-T23</f>
        <v>-2322.0000000001164</v>
      </c>
      <c r="V23" s="73"/>
      <c r="W23" s="68"/>
      <c r="X23" s="6"/>
      <c r="Y23" s="6"/>
    </row>
    <row r="24" spans="1:25">
      <c r="A24" s="174" t="s">
        <v>69</v>
      </c>
      <c r="B24" s="19" t="s">
        <v>70</v>
      </c>
      <c r="C24" s="2" t="s">
        <v>71</v>
      </c>
      <c r="D24" s="2" t="s">
        <v>72</v>
      </c>
      <c r="E24" s="144">
        <v>56</v>
      </c>
      <c r="F24" s="67">
        <f>+O56-N56</f>
        <v>283192.86</v>
      </c>
      <c r="G24" s="41">
        <f>+P96</f>
        <v>257447.94</v>
      </c>
      <c r="H24" s="37"/>
      <c r="I24" s="2"/>
      <c r="J24" s="2"/>
      <c r="K24" s="31"/>
      <c r="L24" s="70"/>
      <c r="M24" s="74"/>
      <c r="N24" s="70"/>
      <c r="O24" s="70"/>
      <c r="P24" s="70"/>
      <c r="Q24" s="68"/>
      <c r="R24" s="70" t="s">
        <v>73</v>
      </c>
      <c r="S24" s="6"/>
      <c r="T24" s="75">
        <f>+P37+P41+P46+P51+P56+P61+P65-P68</f>
        <v>1260120.9699999997</v>
      </c>
      <c r="U24" s="72">
        <f>+O18-T24</f>
        <v>0</v>
      </c>
      <c r="V24" s="68"/>
      <c r="W24" s="68"/>
      <c r="X24" s="6"/>
      <c r="Y24" s="6"/>
    </row>
    <row r="25" spans="1:25">
      <c r="A25" s="174"/>
      <c r="B25" s="19" t="s">
        <v>70</v>
      </c>
      <c r="C25" s="2" t="s">
        <v>74</v>
      </c>
      <c r="D25" s="2" t="s">
        <v>75</v>
      </c>
      <c r="E25" s="144"/>
      <c r="F25" s="37">
        <f>+O61-N61</f>
        <v>0</v>
      </c>
      <c r="G25" s="41">
        <f>P101</f>
        <v>0</v>
      </c>
      <c r="H25" s="37"/>
      <c r="I25" s="2"/>
      <c r="J25" s="2"/>
      <c r="K25" s="31"/>
      <c r="L25" s="6"/>
      <c r="M25" s="6"/>
      <c r="N25" s="6"/>
      <c r="O25" s="6"/>
      <c r="P25" s="6"/>
      <c r="Q25" s="6"/>
      <c r="R25" s="70" t="s">
        <v>76</v>
      </c>
      <c r="S25" s="6"/>
      <c r="T25" s="76">
        <f>+P42+P47+P52+P57+P66</f>
        <v>104840.61</v>
      </c>
      <c r="U25" s="77">
        <f>+P18-T25</f>
        <v>0</v>
      </c>
      <c r="V25" s="68"/>
      <c r="W25" s="68"/>
      <c r="X25" s="6"/>
      <c r="Y25" s="6"/>
    </row>
    <row r="26" spans="1:25">
      <c r="A26" s="143" t="s">
        <v>77</v>
      </c>
      <c r="B26" s="19" t="s">
        <v>59</v>
      </c>
      <c r="C26" s="2" t="s">
        <v>78</v>
      </c>
      <c r="D26" s="2" t="s">
        <v>79</v>
      </c>
      <c r="E26" s="144">
        <v>22</v>
      </c>
      <c r="F26" s="67">
        <f>+P46</f>
        <v>287349.98</v>
      </c>
      <c r="G26" s="41">
        <f>+P87</f>
        <v>168897.83000000002</v>
      </c>
      <c r="H26" s="37"/>
      <c r="I26" s="2"/>
      <c r="J26" s="2"/>
      <c r="K26" s="31"/>
      <c r="L26" s="6"/>
      <c r="M26" s="6"/>
      <c r="N26" s="6"/>
      <c r="O26" s="6"/>
      <c r="P26" s="6"/>
      <c r="Q26" s="6"/>
      <c r="R26" s="70" t="s">
        <v>80</v>
      </c>
      <c r="S26" s="6"/>
      <c r="T26" s="71">
        <f>+P38+P43+P48+P53+P58</f>
        <v>12437.69</v>
      </c>
      <c r="U26" s="77">
        <f>+Q18-T26</f>
        <v>0</v>
      </c>
      <c r="V26" s="6"/>
      <c r="W26" s="6"/>
      <c r="X26" s="6"/>
      <c r="Y26" s="6"/>
    </row>
    <row r="27" spans="1:25">
      <c r="A27" s="78"/>
      <c r="B27" s="12"/>
      <c r="C27" s="11"/>
      <c r="D27" s="12"/>
      <c r="E27" s="13">
        <f>SUM(E21:E26)</f>
        <v>617</v>
      </c>
      <c r="F27" s="79">
        <f>SUM(F21:F26)</f>
        <v>1260120.9699999997</v>
      </c>
      <c r="G27" s="79">
        <f>SUM(G21:G26)</f>
        <v>897582.82000000007</v>
      </c>
      <c r="H27" s="79">
        <f>+F27-G27</f>
        <v>362538.14999999967</v>
      </c>
      <c r="I27" s="2"/>
      <c r="J27" s="2"/>
      <c r="K27" s="31"/>
      <c r="L27" s="6"/>
      <c r="M27" s="6"/>
      <c r="N27" s="6"/>
      <c r="O27" s="6"/>
      <c r="P27" s="6"/>
      <c r="Q27" s="6"/>
      <c r="R27" s="70"/>
      <c r="S27" s="6"/>
      <c r="V27" s="6"/>
      <c r="W27" s="6"/>
      <c r="X27" s="6"/>
      <c r="Y27" s="6"/>
    </row>
    <row r="28" spans="1:25" ht="12" thickBot="1">
      <c r="A28" s="78"/>
      <c r="B28" s="12"/>
      <c r="C28" s="11"/>
      <c r="D28" s="12"/>
      <c r="E28" s="13"/>
      <c r="F28" s="79"/>
      <c r="G28" s="80"/>
      <c r="H28" s="79"/>
      <c r="I28" s="2"/>
      <c r="J28" s="80"/>
      <c r="K28" s="31"/>
      <c r="L28" s="6"/>
      <c r="M28" s="6"/>
      <c r="N28" s="6"/>
      <c r="O28" s="6"/>
      <c r="P28" s="6"/>
      <c r="Q28" s="6"/>
      <c r="R28" s="6"/>
      <c r="S28" s="6"/>
      <c r="T28" s="81">
        <f>SUM(T23:T27)</f>
        <v>1909853.0899999999</v>
      </c>
      <c r="U28" s="72">
        <f>+T28-R18</f>
        <v>2322</v>
      </c>
      <c r="V28" s="6"/>
      <c r="W28" s="6"/>
      <c r="X28" s="6"/>
      <c r="Y28" s="6"/>
    </row>
    <row r="29" spans="1:25" ht="12" thickTop="1">
      <c r="A29" s="2"/>
      <c r="B29" s="14" t="s">
        <v>81</v>
      </c>
      <c r="C29" s="14"/>
      <c r="D29" s="14"/>
      <c r="E29" s="15">
        <f>+E15+E19+E27</f>
        <v>1781</v>
      </c>
      <c r="F29" s="82">
        <f>+F15+F19+F27</f>
        <v>1895084.9</v>
      </c>
      <c r="G29" s="83">
        <f>+G15+G19+G27</f>
        <v>1415929.33</v>
      </c>
      <c r="H29" s="83">
        <f>+H15+H19+H27</f>
        <v>479155.56999999977</v>
      </c>
      <c r="I29" s="84"/>
      <c r="J29" s="2"/>
      <c r="K29" s="31"/>
      <c r="L29" s="70" t="s">
        <v>82</v>
      </c>
      <c r="M29" s="74"/>
      <c r="N29" s="70"/>
      <c r="O29" s="70"/>
      <c r="P29" s="70"/>
      <c r="Q29" s="68"/>
      <c r="R29" s="6"/>
      <c r="S29" s="6"/>
      <c r="T29" s="72">
        <f>+T28-P70</f>
        <v>2322</v>
      </c>
      <c r="V29" s="6"/>
      <c r="W29" s="6"/>
      <c r="X29" s="6"/>
      <c r="Y29" s="6"/>
    </row>
    <row r="30" spans="1:25">
      <c r="A30" s="78"/>
      <c r="B30" s="12"/>
      <c r="C30" s="11"/>
      <c r="D30" s="12"/>
      <c r="E30" s="13"/>
      <c r="F30" s="80"/>
      <c r="G30" s="80"/>
      <c r="H30" s="79"/>
      <c r="I30" s="42"/>
      <c r="J30" s="80"/>
      <c r="K30" s="85"/>
      <c r="L30" s="70" t="s">
        <v>83</v>
      </c>
      <c r="M30" s="74"/>
      <c r="N30" s="70"/>
      <c r="O30" s="70"/>
      <c r="P30" s="70"/>
      <c r="Q30" s="68"/>
      <c r="R30" s="68"/>
      <c r="S30" s="68"/>
      <c r="T30" s="86"/>
      <c r="U30" s="86"/>
      <c r="V30" s="6"/>
      <c r="W30" s="6"/>
      <c r="X30" s="6"/>
      <c r="Y30" s="6"/>
    </row>
    <row r="31" spans="1:25">
      <c r="A31" s="143" t="s">
        <v>84</v>
      </c>
      <c r="B31" s="19" t="s">
        <v>85</v>
      </c>
      <c r="C31" s="2" t="s">
        <v>86</v>
      </c>
      <c r="D31" s="2" t="s">
        <v>87</v>
      </c>
      <c r="E31" s="3">
        <v>190</v>
      </c>
      <c r="F31" s="87">
        <f>232144.09-12097.7</f>
        <v>220046.38999999998</v>
      </c>
      <c r="G31" s="87">
        <f>141246.62-7413.1</f>
        <v>133833.51999999999</v>
      </c>
      <c r="H31" s="37"/>
      <c r="I31" s="42"/>
      <c r="J31" s="88"/>
      <c r="K31" s="85"/>
      <c r="L31" s="70"/>
      <c r="M31" s="68"/>
      <c r="N31" s="89"/>
      <c r="O31" s="90"/>
      <c r="P31" s="91"/>
      <c r="Q31" s="68"/>
      <c r="R31" s="86"/>
      <c r="S31" s="86"/>
      <c r="T31" s="86"/>
      <c r="U31" s="6"/>
      <c r="V31" s="86"/>
      <c r="W31" s="86"/>
      <c r="X31" s="86"/>
      <c r="Y31" s="86"/>
    </row>
    <row r="32" spans="1:25">
      <c r="A32" s="2"/>
      <c r="B32" s="17"/>
      <c r="C32" s="16"/>
      <c r="D32" s="17"/>
      <c r="E32" s="18"/>
      <c r="F32" s="79">
        <f>SUM(F31:F31)</f>
        <v>220046.38999999998</v>
      </c>
      <c r="G32" s="79">
        <f>SUM(G31:G31)</f>
        <v>133833.51999999999</v>
      </c>
      <c r="H32" s="92">
        <f>+F32-G32</f>
        <v>86212.87</v>
      </c>
      <c r="I32" s="2"/>
      <c r="J32" s="17"/>
      <c r="K32" s="31"/>
      <c r="L32" s="70"/>
      <c r="M32" s="6"/>
      <c r="N32" s="6"/>
      <c r="O32" s="6"/>
      <c r="P32" s="68"/>
      <c r="Q32" s="68"/>
      <c r="R32" s="86"/>
      <c r="S32" s="86"/>
      <c r="T32" s="86"/>
      <c r="U32" s="86"/>
      <c r="V32" s="86"/>
      <c r="W32" s="86"/>
      <c r="X32" s="86"/>
      <c r="Y32" s="86"/>
    </row>
    <row r="33" spans="1:25">
      <c r="A33" s="143"/>
      <c r="B33" s="2"/>
      <c r="C33" s="2"/>
      <c r="D33" s="2"/>
      <c r="E33" s="3"/>
      <c r="F33" s="87"/>
      <c r="G33" s="87"/>
      <c r="H33" s="37"/>
      <c r="I33" s="42"/>
      <c r="J33" s="2"/>
      <c r="K33" s="85"/>
      <c r="L33" s="93"/>
      <c r="M33" s="94"/>
      <c r="N33" s="95" t="s">
        <v>88</v>
      </c>
      <c r="O33" s="96" t="s">
        <v>89</v>
      </c>
      <c r="P33" s="96" t="s">
        <v>90</v>
      </c>
      <c r="Q33" s="97"/>
      <c r="R33" s="86"/>
      <c r="S33" s="86"/>
      <c r="T33" s="86"/>
      <c r="U33" s="6"/>
      <c r="V33" s="6"/>
      <c r="W33" s="6"/>
      <c r="X33" s="86"/>
      <c r="Y33" s="86"/>
    </row>
    <row r="34" spans="1:25">
      <c r="A34" s="2"/>
      <c r="B34" s="98" t="s">
        <v>91</v>
      </c>
      <c r="C34" s="19"/>
      <c r="D34" s="19"/>
      <c r="E34" s="20"/>
      <c r="F34" s="58">
        <f>SUM(F32,F27)</f>
        <v>1480167.3599999996</v>
      </c>
      <c r="G34" s="58">
        <f>SUM(G32,G27)</f>
        <v>1031416.3400000001</v>
      </c>
      <c r="H34" s="58">
        <f>SUM(H32,H27,H57)</f>
        <v>448751.01999999967</v>
      </c>
      <c r="I34" s="2"/>
      <c r="J34" s="2"/>
      <c r="K34" s="99"/>
      <c r="L34" s="93">
        <v>483</v>
      </c>
      <c r="M34" s="74" t="s">
        <v>92</v>
      </c>
      <c r="N34" s="53"/>
      <c r="O34" s="28"/>
      <c r="P34" s="86"/>
      <c r="Q34" s="86"/>
      <c r="R34" s="86"/>
      <c r="S34" s="86"/>
      <c r="T34" s="6"/>
      <c r="U34" s="100"/>
      <c r="V34" s="86"/>
      <c r="W34" s="86"/>
      <c r="X34" s="6"/>
      <c r="Y34" s="6"/>
    </row>
    <row r="35" spans="1:25">
      <c r="A35" s="143"/>
      <c r="B35" s="2"/>
      <c r="C35" s="2"/>
      <c r="D35" s="2"/>
      <c r="E35" s="3"/>
      <c r="F35" s="87"/>
      <c r="G35" s="87"/>
      <c r="H35" s="58"/>
      <c r="I35" s="42"/>
      <c r="J35" s="2"/>
      <c r="K35" s="101"/>
      <c r="L35" s="70" t="s">
        <v>93</v>
      </c>
      <c r="M35" s="74" t="s">
        <v>94</v>
      </c>
      <c r="N35" s="53"/>
      <c r="O35" s="28"/>
      <c r="Q35" s="102">
        <f>SUM(P36:P43)</f>
        <v>1071382.21</v>
      </c>
      <c r="R35" s="103">
        <f>+R16-Q35</f>
        <v>-788354.62</v>
      </c>
      <c r="S35" s="6"/>
      <c r="T35" s="142">
        <f>+Q35-1091108.5</f>
        <v>-19726.290000000037</v>
      </c>
      <c r="U35" s="6"/>
      <c r="V35" s="6"/>
      <c r="W35" s="6"/>
      <c r="X35" s="100"/>
      <c r="Y35" s="100"/>
    </row>
    <row r="36" spans="1:25">
      <c r="A36" s="2"/>
      <c r="B36" s="2"/>
      <c r="C36" s="2"/>
      <c r="D36" s="2"/>
      <c r="E36" s="2"/>
      <c r="F36" s="2"/>
      <c r="G36" s="2"/>
      <c r="H36" s="37"/>
      <c r="I36" s="2"/>
      <c r="J36" s="2"/>
      <c r="K36" s="31"/>
      <c r="L36" s="68" t="s">
        <v>95</v>
      </c>
      <c r="M36" s="104" t="s">
        <v>96</v>
      </c>
      <c r="N36" s="145">
        <v>13103.5</v>
      </c>
      <c r="O36" s="145">
        <v>491550.34</v>
      </c>
      <c r="P36" s="71">
        <f>+O36-N36</f>
        <v>478446.84</v>
      </c>
      <c r="Q36" s="106"/>
      <c r="R36" s="106"/>
      <c r="S36" s="86"/>
      <c r="T36" s="6"/>
      <c r="U36" s="6"/>
      <c r="V36" s="100"/>
      <c r="W36" s="100"/>
      <c r="X36" s="6"/>
      <c r="Y36" s="6"/>
    </row>
    <row r="37" spans="1:25">
      <c r="A37" s="2"/>
      <c r="B37" s="21" t="s">
        <v>97</v>
      </c>
      <c r="C37" s="21"/>
      <c r="D37" s="21"/>
      <c r="E37" s="10"/>
      <c r="F37" s="58">
        <f>+F29+F32</f>
        <v>2115131.29</v>
      </c>
      <c r="G37" s="58">
        <f>+G29+G32</f>
        <v>1549762.85</v>
      </c>
      <c r="H37" s="58">
        <f>+H29+H32</f>
        <v>565368.43999999971</v>
      </c>
      <c r="I37" s="2"/>
      <c r="J37" s="21"/>
      <c r="K37" s="31"/>
      <c r="L37" s="68" t="s">
        <v>98</v>
      </c>
      <c r="M37" s="104" t="s">
        <v>99</v>
      </c>
      <c r="N37" s="145">
        <v>13467.26</v>
      </c>
      <c r="O37" s="145">
        <v>585558.99</v>
      </c>
      <c r="P37" s="107">
        <f>+O37-N37</f>
        <v>572091.73</v>
      </c>
      <c r="S37" s="6"/>
      <c r="T37" s="6"/>
      <c r="U37" s="100"/>
      <c r="V37" s="6"/>
      <c r="W37" s="6"/>
      <c r="X37" s="6"/>
      <c r="Y37" s="6"/>
    </row>
    <row r="38" spans="1:25">
      <c r="A38" s="143"/>
      <c r="B38" s="2"/>
      <c r="C38" s="2"/>
      <c r="D38" s="2"/>
      <c r="E38" s="3"/>
      <c r="F38" s="87"/>
      <c r="G38" s="87"/>
      <c r="H38" s="37"/>
      <c r="I38" s="42"/>
      <c r="J38" s="2"/>
      <c r="K38" s="101"/>
      <c r="L38" s="68" t="s">
        <v>100</v>
      </c>
      <c r="M38" s="104" t="s">
        <v>101</v>
      </c>
      <c r="N38" s="145">
        <v>78</v>
      </c>
      <c r="O38" s="145">
        <v>2400</v>
      </c>
      <c r="P38" s="71">
        <f>+O38-N38</f>
        <v>2322</v>
      </c>
      <c r="S38" s="6"/>
      <c r="T38" s="100"/>
      <c r="U38" s="6"/>
      <c r="V38" s="6"/>
      <c r="W38" s="6"/>
      <c r="X38" s="100"/>
      <c r="Y38" s="100"/>
    </row>
    <row r="39" spans="1:25">
      <c r="A39" s="2"/>
      <c r="B39" s="2" t="s">
        <v>102</v>
      </c>
      <c r="C39" s="2"/>
      <c r="D39" s="2"/>
      <c r="E39" s="2"/>
      <c r="F39" s="2"/>
      <c r="G39" s="2"/>
      <c r="H39" s="37"/>
      <c r="I39" s="2"/>
      <c r="J39" s="2"/>
      <c r="K39" s="31"/>
      <c r="L39" s="70" t="s">
        <v>103</v>
      </c>
      <c r="M39" s="74" t="s">
        <v>104</v>
      </c>
      <c r="N39" s="146"/>
      <c r="O39" s="146"/>
      <c r="Q39" s="108"/>
      <c r="R39" s="108"/>
      <c r="S39" s="100"/>
      <c r="T39" s="6"/>
      <c r="U39" s="6"/>
      <c r="V39" s="100"/>
      <c r="W39" s="109"/>
      <c r="X39" s="32"/>
      <c r="Y39" s="32"/>
    </row>
    <row r="40" spans="1:25">
      <c r="A40" s="2"/>
      <c r="B40" s="2"/>
      <c r="C40" s="2"/>
      <c r="D40" s="2" t="s">
        <v>105</v>
      </c>
      <c r="E40" s="2"/>
      <c r="F40" s="110">
        <v>220046.39</v>
      </c>
      <c r="G40" s="110">
        <v>133833.51999999999</v>
      </c>
      <c r="H40" s="37"/>
      <c r="I40" s="2"/>
      <c r="J40" s="2"/>
      <c r="K40" s="31"/>
      <c r="L40" s="68" t="s">
        <v>106</v>
      </c>
      <c r="M40" s="104" t="s">
        <v>13</v>
      </c>
      <c r="N40" s="145">
        <v>170</v>
      </c>
      <c r="O40" s="145">
        <v>5175.68</v>
      </c>
      <c r="P40" s="71">
        <f>+O40-N40</f>
        <v>5005.68</v>
      </c>
      <c r="S40" s="6"/>
      <c r="T40" s="6"/>
      <c r="U40" s="6"/>
      <c r="V40" s="6"/>
      <c r="W40" s="32"/>
      <c r="X40" s="32"/>
      <c r="Y40" s="32"/>
    </row>
    <row r="41" spans="1:25">
      <c r="A41" s="2"/>
      <c r="B41" s="2"/>
      <c r="C41" s="2"/>
      <c r="D41" s="2" t="s">
        <v>107</v>
      </c>
      <c r="E41" s="2"/>
      <c r="F41" s="110">
        <v>1907531.09</v>
      </c>
      <c r="G41" s="110">
        <v>970669.68</v>
      </c>
      <c r="H41" s="79"/>
      <c r="I41" s="2"/>
      <c r="J41" s="88"/>
      <c r="K41" s="31"/>
      <c r="L41" s="68" t="s">
        <v>108</v>
      </c>
      <c r="M41" s="104" t="s">
        <v>109</v>
      </c>
      <c r="N41" s="145">
        <v>1616.72</v>
      </c>
      <c r="O41" s="145">
        <v>4830.93</v>
      </c>
      <c r="P41" s="107">
        <f>+O41-N41</f>
        <v>3214.21</v>
      </c>
      <c r="S41" s="6"/>
      <c r="T41" s="6"/>
      <c r="U41" s="6"/>
      <c r="V41" s="6"/>
      <c r="W41" s="6"/>
      <c r="X41" s="6"/>
      <c r="Y41" s="6"/>
    </row>
    <row r="42" spans="1:25">
      <c r="A42" s="2"/>
      <c r="B42" s="2"/>
      <c r="C42" s="2"/>
      <c r="D42" s="2"/>
      <c r="E42" s="2"/>
      <c r="F42" s="2"/>
      <c r="G42" s="111"/>
      <c r="H42" s="37"/>
      <c r="I42" s="2"/>
      <c r="J42" s="2"/>
      <c r="K42" s="31"/>
      <c r="L42" s="68" t="s">
        <v>110</v>
      </c>
      <c r="M42" s="104" t="s">
        <v>111</v>
      </c>
      <c r="N42" s="145"/>
      <c r="O42" s="145">
        <v>10310.25</v>
      </c>
      <c r="P42" s="76">
        <f>+O42-N42</f>
        <v>10310.25</v>
      </c>
      <c r="Q42" s="108"/>
      <c r="R42" s="108"/>
      <c r="S42" s="100"/>
      <c r="T42" s="47"/>
      <c r="U42" s="6"/>
      <c r="V42" s="32"/>
      <c r="W42" s="32"/>
      <c r="X42" s="32"/>
      <c r="Y42" s="6"/>
    </row>
    <row r="43" spans="1:25">
      <c r="A43" s="143"/>
      <c r="B43" s="2"/>
      <c r="C43" s="2"/>
      <c r="D43" s="2" t="s">
        <v>112</v>
      </c>
      <c r="E43" s="3"/>
      <c r="F43" s="37">
        <f>SUM(F40:F42)</f>
        <v>2127577.48</v>
      </c>
      <c r="G43" s="37">
        <f>SUM(G40:G42)</f>
        <v>1104503.2</v>
      </c>
      <c r="H43" s="37">
        <f>+F43-G43</f>
        <v>1023074.28</v>
      </c>
      <c r="I43" s="42"/>
      <c r="J43" s="2"/>
      <c r="K43" s="112"/>
      <c r="L43" s="68" t="s">
        <v>113</v>
      </c>
      <c r="M43" s="104" t="s">
        <v>114</v>
      </c>
      <c r="N43" s="145"/>
      <c r="O43" s="145">
        <v>-8.5</v>
      </c>
      <c r="P43" s="71">
        <f>+O43-N43</f>
        <v>-8.5</v>
      </c>
      <c r="Q43" s="108"/>
      <c r="R43" s="108"/>
      <c r="S43" s="6"/>
      <c r="T43" s="6"/>
      <c r="U43" s="6"/>
      <c r="V43" s="32"/>
      <c r="W43" s="48"/>
      <c r="X43" s="48"/>
      <c r="Y43" s="47"/>
    </row>
    <row r="44" spans="1:25">
      <c r="A44" s="2"/>
      <c r="B44" s="2"/>
      <c r="C44" s="2"/>
      <c r="D44" s="2"/>
      <c r="E44" s="2"/>
      <c r="F44" s="2"/>
      <c r="G44" s="2"/>
      <c r="H44" s="37"/>
      <c r="I44" s="2"/>
      <c r="J44" s="2"/>
      <c r="K44" s="31"/>
      <c r="L44" s="70" t="s">
        <v>115</v>
      </c>
      <c r="M44" s="74" t="s">
        <v>116</v>
      </c>
      <c r="N44" s="147"/>
      <c r="O44" s="147"/>
      <c r="Q44" s="102">
        <f>SUM(P45:P48)</f>
        <v>391957.70999999996</v>
      </c>
      <c r="R44" s="72">
        <f>+R11-Q44</f>
        <v>8224.3400000000256</v>
      </c>
      <c r="S44" s="6"/>
      <c r="T44" s="6"/>
      <c r="U44" s="47"/>
      <c r="V44" s="48"/>
      <c r="W44" s="32"/>
      <c r="X44" s="32"/>
      <c r="Y44" s="6"/>
    </row>
    <row r="45" spans="1:25">
      <c r="A45" s="2"/>
      <c r="B45" s="2"/>
      <c r="C45" s="2"/>
      <c r="D45" s="2" t="s">
        <v>117</v>
      </c>
      <c r="E45" s="2"/>
      <c r="F45" s="114">
        <f>+F43-F37</f>
        <v>12446.189999999944</v>
      </c>
      <c r="G45" s="114">
        <f>+G43-G37</f>
        <v>-445259.65000000014</v>
      </c>
      <c r="H45" s="37"/>
      <c r="I45" s="2"/>
      <c r="J45" s="2"/>
      <c r="K45" s="31"/>
      <c r="L45" s="68" t="s">
        <v>118</v>
      </c>
      <c r="M45" s="104" t="s">
        <v>119</v>
      </c>
      <c r="N45" s="145"/>
      <c r="O45" s="145">
        <v>560</v>
      </c>
      <c r="P45" s="71">
        <f>+O45-N45</f>
        <v>560</v>
      </c>
      <c r="S45" s="6"/>
      <c r="T45" s="6"/>
      <c r="U45" s="6"/>
      <c r="V45" s="32"/>
      <c r="W45" s="32"/>
      <c r="X45" s="32"/>
      <c r="Y45" s="6"/>
    </row>
    <row r="46" spans="1:25">
      <c r="A46" s="2"/>
      <c r="B46" s="2"/>
      <c r="C46" s="2"/>
      <c r="D46" s="2"/>
      <c r="E46" s="2"/>
      <c r="F46" s="87" t="s">
        <v>120</v>
      </c>
      <c r="G46" s="115">
        <f>+F45+G45</f>
        <v>-432813.4600000002</v>
      </c>
      <c r="H46" s="37"/>
      <c r="I46" s="2"/>
      <c r="J46" s="2"/>
      <c r="K46" s="31"/>
      <c r="L46" s="68" t="s">
        <v>121</v>
      </c>
      <c r="M46" s="104" t="s">
        <v>122</v>
      </c>
      <c r="N46" s="145">
        <v>144988.66</v>
      </c>
      <c r="O46" s="145">
        <v>432338.64</v>
      </c>
      <c r="P46" s="107">
        <f>+O46-N46</f>
        <v>287349.98</v>
      </c>
      <c r="S46" s="6"/>
      <c r="T46" s="6"/>
      <c r="U46" s="6"/>
      <c r="V46" s="6"/>
      <c r="W46" s="32"/>
      <c r="X46" s="32"/>
      <c r="Y46" s="6"/>
    </row>
    <row r="47" spans="1:25">
      <c r="A47" s="2"/>
      <c r="B47" s="2"/>
      <c r="C47" s="2"/>
      <c r="D47" s="2"/>
      <c r="E47" s="2"/>
      <c r="F47" s="2"/>
      <c r="G47" s="2"/>
      <c r="H47" s="37"/>
      <c r="I47" s="2"/>
      <c r="J47" s="2"/>
      <c r="K47" s="31"/>
      <c r="L47" s="68" t="s">
        <v>123</v>
      </c>
      <c r="M47" s="104" t="s">
        <v>124</v>
      </c>
      <c r="N47" s="145">
        <v>8322</v>
      </c>
      <c r="O47" s="145">
        <v>102636.84</v>
      </c>
      <c r="P47" s="76">
        <f>+O47-N47</f>
        <v>94314.84</v>
      </c>
      <c r="S47" s="47"/>
      <c r="T47" s="6"/>
      <c r="U47" s="6"/>
      <c r="V47" s="6"/>
      <c r="W47" s="32"/>
      <c r="X47" s="32"/>
      <c r="Y47" s="6"/>
    </row>
    <row r="48" spans="1:25">
      <c r="A48" s="2"/>
      <c r="B48" s="2"/>
      <c r="C48" s="2"/>
      <c r="D48" s="2"/>
      <c r="E48" s="2"/>
      <c r="F48" s="2"/>
      <c r="G48" s="2"/>
      <c r="H48" s="37"/>
      <c r="I48" s="2"/>
      <c r="J48" s="2"/>
      <c r="K48" s="99"/>
      <c r="L48" s="6" t="s">
        <v>125</v>
      </c>
      <c r="M48" s="6" t="s">
        <v>126</v>
      </c>
      <c r="N48" s="105"/>
      <c r="O48" s="105">
        <v>9732.89</v>
      </c>
      <c r="P48" s="77">
        <f>+O48-N48</f>
        <v>9732.89</v>
      </c>
      <c r="S48" s="6"/>
      <c r="T48" s="6"/>
      <c r="U48" s="6"/>
      <c r="V48" s="6"/>
      <c r="W48" s="32"/>
      <c r="X48" s="32"/>
      <c r="Y48" s="6"/>
    </row>
    <row r="49" spans="1:24">
      <c r="A49" s="2"/>
      <c r="B49" s="2"/>
      <c r="C49" s="2"/>
      <c r="D49" s="2"/>
      <c r="E49" s="3" t="s">
        <v>127</v>
      </c>
      <c r="F49" s="105">
        <v>1046982.59</v>
      </c>
      <c r="G49" s="105">
        <v>1139467.71</v>
      </c>
      <c r="H49" s="37"/>
      <c r="I49" s="2"/>
      <c r="J49" s="2"/>
      <c r="K49" s="31"/>
      <c r="L49" s="70" t="s">
        <v>128</v>
      </c>
      <c r="M49" s="74" t="s">
        <v>129</v>
      </c>
      <c r="N49" s="55"/>
      <c r="O49" s="55"/>
      <c r="Q49" s="117">
        <f>SUM(P50:P53)</f>
        <v>143203.26</v>
      </c>
      <c r="R49" s="118">
        <f>+R10-Q49</f>
        <v>0</v>
      </c>
      <c r="S49" s="6"/>
      <c r="T49" s="6"/>
      <c r="U49" s="6"/>
      <c r="V49" s="6"/>
      <c r="W49" s="32"/>
      <c r="X49" s="32"/>
    </row>
    <row r="50" spans="1:24">
      <c r="A50" s="2"/>
      <c r="B50" s="2"/>
      <c r="C50" s="2"/>
      <c r="D50" s="2"/>
      <c r="E50" s="3" t="s">
        <v>130</v>
      </c>
      <c r="F50" s="105">
        <v>77883.22</v>
      </c>
      <c r="G50" s="105">
        <v>84223.09</v>
      </c>
      <c r="H50" s="37"/>
      <c r="I50" s="2"/>
      <c r="J50" s="2"/>
      <c r="K50" s="31"/>
      <c r="L50" s="68" t="s">
        <v>131</v>
      </c>
      <c r="M50" s="104" t="s">
        <v>132</v>
      </c>
      <c r="N50" s="33">
        <v>640.20000000000005</v>
      </c>
      <c r="O50" s="105">
        <v>29507.4</v>
      </c>
      <c r="P50" s="71">
        <f>+O50-N50</f>
        <v>28867.200000000001</v>
      </c>
      <c r="S50" s="6"/>
      <c r="T50" s="6"/>
      <c r="U50" s="6"/>
      <c r="V50" s="6"/>
      <c r="W50" s="32"/>
      <c r="X50" s="32"/>
    </row>
    <row r="51" spans="1:24">
      <c r="A51" s="2"/>
      <c r="B51" s="2"/>
      <c r="C51" s="2"/>
      <c r="D51" s="2"/>
      <c r="E51" s="2"/>
      <c r="F51" s="116"/>
      <c r="G51" s="116"/>
      <c r="H51" s="37"/>
      <c r="I51" s="2"/>
      <c r="J51" s="2"/>
      <c r="K51" s="31"/>
      <c r="L51" s="68" t="s">
        <v>133</v>
      </c>
      <c r="M51" s="104" t="s">
        <v>67</v>
      </c>
      <c r="N51" s="33">
        <v>2758.54</v>
      </c>
      <c r="O51" s="105">
        <v>117030.73</v>
      </c>
      <c r="P51" s="107">
        <f>+O51-N51</f>
        <v>114272.19</v>
      </c>
      <c r="S51" s="6"/>
      <c r="T51" s="6"/>
      <c r="U51" s="6"/>
      <c r="V51" s="6"/>
      <c r="W51" s="6"/>
      <c r="X51" s="32"/>
    </row>
    <row r="52" spans="1:24">
      <c r="A52" s="2"/>
      <c r="B52" s="2"/>
      <c r="C52" s="2"/>
      <c r="D52" s="2"/>
      <c r="E52" s="2"/>
      <c r="F52" s="37">
        <f>SUM(F49:F51)</f>
        <v>1124865.81</v>
      </c>
      <c r="G52" s="37">
        <f>SUM(G49:G51)</f>
        <v>1223690.8</v>
      </c>
      <c r="H52" s="37"/>
      <c r="I52" s="2"/>
      <c r="J52" s="2"/>
      <c r="K52" s="31"/>
      <c r="L52" s="68" t="s">
        <v>134</v>
      </c>
      <c r="M52" s="104" t="s">
        <v>135</v>
      </c>
      <c r="P52" s="76">
        <f>+O52-N52</f>
        <v>0</v>
      </c>
      <c r="S52" s="6"/>
      <c r="T52" s="6"/>
      <c r="U52" s="6"/>
      <c r="V52" s="6"/>
      <c r="W52" s="32"/>
      <c r="X52" s="32"/>
    </row>
    <row r="53" spans="1:24">
      <c r="A53" s="2"/>
      <c r="B53" s="2"/>
      <c r="C53" s="2"/>
      <c r="D53" s="2"/>
      <c r="E53" s="2"/>
      <c r="F53" s="37"/>
      <c r="G53" s="37"/>
      <c r="H53" s="37"/>
      <c r="I53" s="2"/>
      <c r="J53" s="2"/>
      <c r="K53" s="31"/>
      <c r="L53" s="68" t="s">
        <v>136</v>
      </c>
      <c r="M53" s="104" t="s">
        <v>137</v>
      </c>
      <c r="O53" s="105">
        <v>63.87</v>
      </c>
      <c r="P53" s="71">
        <f>+O53-N53</f>
        <v>63.87</v>
      </c>
      <c r="S53" s="6"/>
      <c r="T53" s="6"/>
      <c r="U53" s="6"/>
      <c r="V53" s="6"/>
      <c r="W53" s="6"/>
      <c r="X53" s="32"/>
    </row>
    <row r="54" spans="1:24">
      <c r="A54" s="2"/>
      <c r="B54" s="2"/>
      <c r="C54" s="2"/>
      <c r="D54" s="2"/>
      <c r="E54" s="2"/>
      <c r="F54" s="58">
        <f>+F52-G52</f>
        <v>-98824.989999999991</v>
      </c>
      <c r="G54" s="37"/>
      <c r="H54" s="37"/>
      <c r="I54" s="2"/>
      <c r="J54" s="2"/>
      <c r="K54" s="31"/>
      <c r="L54" s="70" t="s">
        <v>138</v>
      </c>
      <c r="M54" s="74" t="s">
        <v>139</v>
      </c>
      <c r="N54" s="55"/>
      <c r="O54" s="55"/>
      <c r="Q54" s="117">
        <f>SUM(P55:P58)</f>
        <v>295047.90999999997</v>
      </c>
      <c r="R54" s="72">
        <f>+R12-Q54</f>
        <v>0</v>
      </c>
      <c r="S54" s="6"/>
      <c r="T54" s="6"/>
      <c r="U54" s="6"/>
      <c r="V54" s="6"/>
      <c r="W54" s="32"/>
      <c r="X54" s="32"/>
    </row>
    <row r="55" spans="1:24">
      <c r="A55" s="2"/>
      <c r="B55" s="2"/>
      <c r="C55" s="2"/>
      <c r="D55" s="2"/>
      <c r="E55" s="2"/>
      <c r="F55" s="37">
        <f>+G45-F54</f>
        <v>-346434.66000000015</v>
      </c>
      <c r="G55" s="37"/>
      <c r="H55" s="37"/>
      <c r="I55" s="2"/>
      <c r="J55" s="2"/>
      <c r="K55" s="31"/>
      <c r="L55" s="68" t="s">
        <v>140</v>
      </c>
      <c r="M55" s="104" t="s">
        <v>33</v>
      </c>
      <c r="O55" s="105">
        <v>11312.1</v>
      </c>
      <c r="P55" s="71">
        <f>+O55-N55</f>
        <v>11312.1</v>
      </c>
      <c r="S55" s="6"/>
      <c r="T55" s="6"/>
      <c r="U55" s="6"/>
      <c r="V55" s="6"/>
      <c r="W55" s="32"/>
      <c r="X55" s="32"/>
    </row>
    <row r="56" spans="1:24">
      <c r="A56" s="6"/>
      <c r="B56" s="6"/>
      <c r="C56" s="6"/>
      <c r="D56" s="6"/>
      <c r="E56" s="6"/>
      <c r="F56" s="6"/>
      <c r="G56" s="119"/>
      <c r="H56" s="55"/>
      <c r="I56" s="6"/>
      <c r="J56" s="6"/>
      <c r="K56" s="31"/>
      <c r="L56" s="68" t="s">
        <v>141</v>
      </c>
      <c r="M56" s="104" t="s">
        <v>72</v>
      </c>
      <c r="O56" s="105">
        <v>283192.86</v>
      </c>
      <c r="P56" s="107">
        <f>+O56-N56</f>
        <v>283192.86</v>
      </c>
      <c r="S56" s="6"/>
      <c r="T56" s="6"/>
      <c r="U56" s="6"/>
      <c r="V56" s="6"/>
      <c r="W56" s="32"/>
      <c r="X56" s="32"/>
    </row>
    <row r="57" spans="1:24">
      <c r="A57" s="120" t="s">
        <v>84</v>
      </c>
      <c r="B57" s="121" t="s">
        <v>85</v>
      </c>
      <c r="C57" s="22">
        <v>403</v>
      </c>
      <c r="D57" s="6" t="s">
        <v>142</v>
      </c>
      <c r="E57" s="23"/>
      <c r="F57" s="122"/>
      <c r="G57" s="122"/>
      <c r="H57" s="123"/>
      <c r="I57" s="6"/>
      <c r="J57" s="100"/>
      <c r="K57" s="31"/>
      <c r="L57" s="68" t="s">
        <v>143</v>
      </c>
      <c r="M57" s="104" t="s">
        <v>46</v>
      </c>
      <c r="O57" s="105">
        <v>215.52</v>
      </c>
      <c r="P57" s="76">
        <f>+O57-N57</f>
        <v>215.52</v>
      </c>
      <c r="S57" s="6"/>
      <c r="T57" s="6"/>
      <c r="U57" s="6"/>
      <c r="V57" s="6"/>
      <c r="W57" s="32"/>
      <c r="X57" s="32"/>
    </row>
    <row r="58" spans="1:24">
      <c r="A58" s="6"/>
      <c r="B58" s="6"/>
      <c r="C58" s="6"/>
      <c r="D58" s="6"/>
      <c r="E58" s="6"/>
      <c r="F58" s="6"/>
      <c r="G58" s="6"/>
      <c r="H58" s="55"/>
      <c r="I58" s="6"/>
      <c r="J58" s="6"/>
      <c r="K58" s="31"/>
      <c r="L58" s="68" t="s">
        <v>144</v>
      </c>
      <c r="M58" s="104" t="s">
        <v>145</v>
      </c>
      <c r="N58" s="113"/>
      <c r="O58" s="113">
        <v>327.43</v>
      </c>
      <c r="P58" s="77">
        <f>+O58</f>
        <v>327.43</v>
      </c>
      <c r="S58" s="6"/>
      <c r="T58" s="6"/>
      <c r="U58" s="6"/>
      <c r="V58" s="6"/>
      <c r="W58" s="32"/>
      <c r="X58" s="32"/>
    </row>
    <row r="59" spans="1:24">
      <c r="A59" s="6"/>
      <c r="B59" s="6"/>
      <c r="C59" s="6"/>
      <c r="D59" s="6"/>
      <c r="E59" s="6"/>
      <c r="F59" s="6"/>
      <c r="G59" s="6"/>
      <c r="H59" s="55"/>
      <c r="I59" s="6"/>
      <c r="J59" s="6"/>
      <c r="K59" s="31"/>
      <c r="L59" s="70" t="s">
        <v>146</v>
      </c>
      <c r="M59" s="74" t="s">
        <v>147</v>
      </c>
      <c r="N59" s="55"/>
      <c r="O59" s="55"/>
      <c r="Q59" s="117">
        <f>SUM(P60)</f>
        <v>5940</v>
      </c>
      <c r="S59" s="6"/>
      <c r="T59" s="6"/>
      <c r="U59" s="6"/>
      <c r="V59" s="6"/>
      <c r="W59" s="32"/>
      <c r="X59" s="32"/>
    </row>
    <row r="60" spans="1:24">
      <c r="A60" s="6"/>
      <c r="B60" s="6"/>
      <c r="C60" s="6"/>
      <c r="D60" s="6"/>
      <c r="E60" s="6"/>
      <c r="F60" s="6"/>
      <c r="G60" s="6"/>
      <c r="H60" s="55"/>
      <c r="I60" s="6"/>
      <c r="J60" s="6"/>
      <c r="K60" s="31"/>
      <c r="L60" s="68" t="s">
        <v>148</v>
      </c>
      <c r="M60" s="104" t="s">
        <v>38</v>
      </c>
      <c r="N60" s="113"/>
      <c r="O60" s="105">
        <v>5940</v>
      </c>
      <c r="P60" s="71">
        <f>+O60-N60</f>
        <v>5940</v>
      </c>
      <c r="S60" s="6"/>
      <c r="T60" s="6"/>
      <c r="U60" s="6"/>
      <c r="V60" s="6"/>
      <c r="W60" s="6"/>
      <c r="X60" s="32"/>
    </row>
    <row r="61" spans="1:24">
      <c r="A61" s="6"/>
      <c r="B61" s="6"/>
      <c r="C61" s="6" t="s">
        <v>149</v>
      </c>
      <c r="D61" s="6"/>
      <c r="E61" s="6"/>
      <c r="F61" s="6"/>
      <c r="G61" s="6"/>
      <c r="H61" s="55"/>
      <c r="I61" s="6"/>
      <c r="J61" s="6"/>
      <c r="K61" s="31"/>
      <c r="L61" s="68" t="s">
        <v>150</v>
      </c>
      <c r="M61" s="104" t="s">
        <v>75</v>
      </c>
      <c r="N61" s="53"/>
      <c r="O61" s="53"/>
      <c r="P61" s="107">
        <f>+O61-N61</f>
        <v>0</v>
      </c>
      <c r="S61" s="6"/>
      <c r="T61" s="6"/>
      <c r="U61" s="6"/>
      <c r="V61" s="6"/>
      <c r="W61" s="32"/>
      <c r="X61" s="32"/>
    </row>
    <row r="62" spans="1:24">
      <c r="A62" s="6"/>
      <c r="B62" s="6"/>
      <c r="C62" s="6"/>
      <c r="D62" s="6"/>
      <c r="E62" s="6"/>
      <c r="F62" s="6"/>
      <c r="G62" s="6"/>
      <c r="H62" s="55"/>
      <c r="I62" s="6"/>
      <c r="J62" s="6"/>
      <c r="K62" s="31"/>
      <c r="L62" s="68"/>
      <c r="M62" s="104"/>
      <c r="N62" s="53"/>
      <c r="O62" s="53"/>
      <c r="P62" s="77"/>
      <c r="Q62" s="124"/>
      <c r="S62" s="6"/>
      <c r="T62" s="6"/>
      <c r="U62" s="6"/>
      <c r="V62" s="6"/>
      <c r="W62" s="32"/>
      <c r="X62" s="32"/>
    </row>
    <row r="63" spans="1:24">
      <c r="A63" s="6"/>
      <c r="B63" s="6"/>
      <c r="C63" s="6"/>
      <c r="D63" s="6"/>
      <c r="E63" s="6"/>
      <c r="F63" s="6"/>
      <c r="G63" s="6"/>
      <c r="H63" s="55"/>
      <c r="I63" s="6"/>
      <c r="J63" s="6"/>
      <c r="K63" s="31"/>
      <c r="L63" s="70" t="s">
        <v>151</v>
      </c>
      <c r="M63" s="74" t="s">
        <v>152</v>
      </c>
      <c r="N63" s="53"/>
      <c r="O63" s="53"/>
      <c r="P63" s="77"/>
      <c r="Q63" s="117">
        <f>SUM(P64:P66)</f>
        <v>0</v>
      </c>
      <c r="S63" s="6"/>
      <c r="T63" s="6"/>
      <c r="U63" s="6"/>
      <c r="V63" s="6"/>
      <c r="W63" s="32"/>
      <c r="X63" s="32"/>
    </row>
    <row r="64" spans="1:24">
      <c r="A64" s="6"/>
      <c r="B64" s="6"/>
      <c r="C64" s="6"/>
      <c r="D64" s="6"/>
      <c r="E64" s="6"/>
      <c r="F64" s="6"/>
      <c r="G64" s="6"/>
      <c r="H64" s="55"/>
      <c r="I64" s="6"/>
      <c r="J64" s="6"/>
      <c r="K64" s="31"/>
      <c r="L64" s="68" t="s">
        <v>153</v>
      </c>
      <c r="M64" s="104" t="s">
        <v>154</v>
      </c>
      <c r="N64" s="53"/>
      <c r="O64" s="32"/>
      <c r="P64" s="71">
        <f>+O64-N64</f>
        <v>0</v>
      </c>
      <c r="Q64" s="124"/>
      <c r="S64" s="6"/>
      <c r="T64" s="6"/>
      <c r="U64" s="6"/>
      <c r="V64" s="6"/>
      <c r="W64" s="32"/>
      <c r="X64" s="32"/>
    </row>
    <row r="65" spans="2:24">
      <c r="B65" s="6"/>
      <c r="C65" s="6"/>
      <c r="D65" s="6"/>
      <c r="E65" s="6"/>
      <c r="F65" s="6"/>
      <c r="G65" s="6"/>
      <c r="H65" s="55"/>
      <c r="I65" s="6"/>
      <c r="J65" s="6"/>
      <c r="K65" s="31"/>
      <c r="L65" s="68" t="s">
        <v>155</v>
      </c>
      <c r="M65" s="6" t="s">
        <v>156</v>
      </c>
      <c r="N65" s="53"/>
      <c r="O65" s="125"/>
      <c r="P65" s="126">
        <f>+O65-N65</f>
        <v>0</v>
      </c>
      <c r="Q65" s="124"/>
      <c r="S65" s="6"/>
      <c r="T65" s="6"/>
      <c r="U65" s="6"/>
      <c r="V65" s="6"/>
      <c r="W65" s="32"/>
      <c r="X65" s="32"/>
    </row>
    <row r="66" spans="2:24">
      <c r="B66" s="6"/>
      <c r="C66" s="6"/>
      <c r="D66" s="6"/>
      <c r="E66" s="6"/>
      <c r="F66" s="6"/>
      <c r="G66" s="6"/>
      <c r="H66" s="55"/>
      <c r="I66" s="6"/>
      <c r="J66" s="6"/>
      <c r="K66" s="31"/>
      <c r="L66" s="68" t="s">
        <v>157</v>
      </c>
      <c r="M66" s="6" t="s">
        <v>158</v>
      </c>
      <c r="N66" s="53"/>
      <c r="O66" s="125"/>
      <c r="P66" s="127">
        <f>+O66-N66</f>
        <v>0</v>
      </c>
      <c r="Q66" s="124"/>
      <c r="S66" s="6"/>
      <c r="T66" s="6"/>
      <c r="U66" s="6"/>
      <c r="V66" s="6"/>
      <c r="W66" s="32"/>
      <c r="X66" s="32"/>
    </row>
    <row r="67" spans="2:24">
      <c r="B67" s="6"/>
      <c r="C67" s="6" t="s">
        <v>159</v>
      </c>
      <c r="D67" s="6"/>
      <c r="E67" s="6"/>
      <c r="F67" s="6"/>
      <c r="G67" s="6"/>
      <c r="H67" s="55"/>
      <c r="I67" s="6"/>
      <c r="J67" s="6"/>
      <c r="K67" s="31"/>
      <c r="L67" s="68"/>
      <c r="M67" s="104"/>
      <c r="N67" s="53"/>
      <c r="O67" s="125"/>
      <c r="P67" s="77"/>
      <c r="Q67" s="124"/>
      <c r="S67" s="6"/>
      <c r="T67" s="6"/>
      <c r="U67" s="6"/>
      <c r="V67" s="6"/>
      <c r="W67" s="6"/>
      <c r="X67" s="6"/>
    </row>
    <row r="68" spans="2:24">
      <c r="B68" s="6"/>
      <c r="C68" s="6" t="s">
        <v>160</v>
      </c>
      <c r="D68" s="6"/>
      <c r="E68" s="6"/>
      <c r="F68" s="6"/>
      <c r="G68" s="6"/>
      <c r="H68" s="55"/>
      <c r="I68" s="6"/>
      <c r="J68" s="6"/>
      <c r="K68" s="31"/>
      <c r="L68" s="70" t="s">
        <v>161</v>
      </c>
      <c r="M68" s="74" t="s">
        <v>162</v>
      </c>
      <c r="N68" s="32"/>
      <c r="O68" s="53"/>
      <c r="P68" s="128"/>
      <c r="Q68" s="124"/>
      <c r="S68" s="6"/>
      <c r="T68" s="6"/>
      <c r="U68" s="6"/>
      <c r="V68" s="6"/>
      <c r="W68" s="6"/>
      <c r="X68" s="32"/>
    </row>
    <row r="69" spans="2:24">
      <c r="B69" s="6"/>
      <c r="C69" s="6" t="s">
        <v>163</v>
      </c>
      <c r="D69" s="6"/>
      <c r="E69" s="6"/>
      <c r="F69" s="6"/>
      <c r="G69" s="6"/>
      <c r="H69" s="55"/>
      <c r="I69" s="6"/>
      <c r="J69" s="6"/>
      <c r="K69" s="31"/>
      <c r="L69" s="68"/>
      <c r="M69" s="104"/>
      <c r="N69" s="53"/>
      <c r="O69" s="53"/>
      <c r="P69" s="77"/>
      <c r="Q69" s="124"/>
      <c r="S69" s="6"/>
      <c r="T69" s="6"/>
      <c r="U69" s="6"/>
      <c r="V69" s="6"/>
      <c r="W69" s="6"/>
      <c r="X69" s="32"/>
    </row>
    <row r="70" spans="2:24">
      <c r="B70" s="6"/>
      <c r="C70" s="6" t="s">
        <v>164</v>
      </c>
      <c r="D70" s="6"/>
      <c r="E70" s="6"/>
      <c r="F70" s="6"/>
      <c r="G70" s="6"/>
      <c r="H70" s="55"/>
      <c r="I70" s="6"/>
      <c r="J70" s="6"/>
      <c r="K70" s="31"/>
      <c r="L70" s="68"/>
      <c r="M70" s="6" t="s">
        <v>165</v>
      </c>
      <c r="N70" s="129">
        <f>SUM(N34:N68)</f>
        <v>185144.88000000003</v>
      </c>
      <c r="O70" s="129">
        <f>SUM(O34:O68)</f>
        <v>2092675.97</v>
      </c>
      <c r="P70" s="130">
        <f>+O70-N70+P68</f>
        <v>1907531.0899999999</v>
      </c>
      <c r="Q70" s="131"/>
      <c r="S70" s="6"/>
      <c r="T70" s="6"/>
      <c r="U70" s="6"/>
      <c r="V70" s="6"/>
      <c r="W70" s="6"/>
      <c r="X70" s="6"/>
    </row>
    <row r="71" spans="2:24">
      <c r="B71" s="6"/>
      <c r="C71" s="6"/>
      <c r="D71" s="6"/>
      <c r="E71" s="6"/>
      <c r="F71" s="6"/>
      <c r="G71" s="6"/>
      <c r="H71" s="55"/>
      <c r="I71" s="6"/>
      <c r="J71" s="6"/>
      <c r="K71" s="31"/>
      <c r="L71" s="68"/>
      <c r="M71" s="6"/>
      <c r="N71" s="6"/>
      <c r="O71" s="6"/>
      <c r="P71" s="72">
        <f>+P70-F29</f>
        <v>12446.189999999944</v>
      </c>
      <c r="Q71" s="131"/>
      <c r="S71" s="6"/>
      <c r="T71" s="6"/>
      <c r="U71" s="6"/>
      <c r="V71" s="32"/>
      <c r="W71" s="32"/>
      <c r="X71" s="32"/>
    </row>
    <row r="72" spans="2:24">
      <c r="H72" s="55"/>
      <c r="L72" s="68"/>
      <c r="M72" s="6"/>
      <c r="N72" s="6"/>
      <c r="O72" s="6"/>
      <c r="Q72" s="131"/>
      <c r="S72" s="6"/>
    </row>
    <row r="73" spans="2:24">
      <c r="B73" s="6" t="s">
        <v>166</v>
      </c>
      <c r="C73" s="6" t="s">
        <v>167</v>
      </c>
      <c r="D73" s="24"/>
      <c r="E73" s="6"/>
      <c r="F73" s="6"/>
      <c r="G73" s="6"/>
      <c r="H73" s="55"/>
      <c r="I73" s="6"/>
      <c r="J73" s="6"/>
      <c r="K73" s="31"/>
      <c r="T73" s="6"/>
      <c r="U73" s="6"/>
      <c r="V73" s="6"/>
      <c r="W73" s="6"/>
      <c r="X73" s="6"/>
    </row>
    <row r="74" spans="2:24">
      <c r="B74" s="6"/>
      <c r="C74" s="6"/>
      <c r="D74" s="6"/>
      <c r="E74" s="6"/>
      <c r="F74" s="6"/>
      <c r="G74" s="6"/>
      <c r="H74" s="55"/>
      <c r="I74" s="6"/>
      <c r="J74" s="6"/>
      <c r="K74" s="31"/>
      <c r="L74" s="93"/>
      <c r="M74" s="94"/>
      <c r="N74" s="95"/>
      <c r="O74" s="96"/>
      <c r="P74" s="133" t="s">
        <v>90</v>
      </c>
      <c r="Q74" s="134"/>
      <c r="R74" s="106"/>
      <c r="S74" s="6"/>
      <c r="T74" s="32"/>
      <c r="U74" s="32"/>
      <c r="V74" s="32"/>
      <c r="W74" s="6"/>
      <c r="X74" s="6"/>
    </row>
    <row r="75" spans="2:24">
      <c r="B75" s="6"/>
      <c r="C75" s="6" t="s">
        <v>168</v>
      </c>
      <c r="D75" s="6" t="s">
        <v>169</v>
      </c>
      <c r="E75" s="6"/>
      <c r="F75" s="6"/>
      <c r="G75" s="6"/>
      <c r="H75" s="55"/>
      <c r="I75" s="6"/>
      <c r="J75" s="6"/>
      <c r="K75" s="31"/>
      <c r="L75" s="93">
        <v>683</v>
      </c>
      <c r="M75" s="74" t="s">
        <v>92</v>
      </c>
      <c r="N75" s="53"/>
      <c r="O75" s="28"/>
      <c r="P75" s="106"/>
      <c r="Q75" s="106"/>
      <c r="R75" s="106"/>
      <c r="S75" s="6"/>
      <c r="T75" s="32"/>
      <c r="U75" s="32"/>
      <c r="V75" s="32"/>
      <c r="W75" s="25"/>
      <c r="X75" s="68"/>
    </row>
    <row r="76" spans="2:24">
      <c r="B76" s="6"/>
      <c r="C76" s="6" t="s">
        <v>170</v>
      </c>
      <c r="D76" s="6"/>
      <c r="E76" s="6"/>
      <c r="F76" s="6"/>
      <c r="G76" s="6"/>
      <c r="H76" s="55"/>
      <c r="I76" s="6"/>
      <c r="J76" s="6"/>
      <c r="K76" s="31"/>
      <c r="L76" s="70" t="s">
        <v>171</v>
      </c>
      <c r="M76" s="74" t="s">
        <v>94</v>
      </c>
      <c r="N76" s="135"/>
      <c r="O76" s="136"/>
      <c r="Q76" s="102">
        <f>SUM(P77:P84)</f>
        <v>426070.73</v>
      </c>
      <c r="R76" s="103">
        <f>+R52-Q76</f>
        <v>-426070.73</v>
      </c>
      <c r="S76" s="6"/>
      <c r="T76" s="32"/>
      <c r="U76" s="6"/>
      <c r="V76" s="6"/>
      <c r="W76" s="26"/>
      <c r="X76" s="68"/>
    </row>
    <row r="77" spans="2:24">
      <c r="B77" s="6"/>
      <c r="C77" s="6"/>
      <c r="D77" s="6"/>
      <c r="E77" s="6"/>
      <c r="F77" s="6"/>
      <c r="G77" s="6" t="s">
        <v>149</v>
      </c>
      <c r="H77" s="55"/>
      <c r="I77" s="6"/>
      <c r="J77" s="6"/>
      <c r="K77" s="31"/>
      <c r="L77" s="68" t="s">
        <v>172</v>
      </c>
      <c r="M77" s="104" t="s">
        <v>96</v>
      </c>
      <c r="N77" s="105">
        <v>54451.33</v>
      </c>
      <c r="O77" s="105">
        <v>14645.26</v>
      </c>
      <c r="P77" s="71">
        <f>+N77-O77</f>
        <v>39806.07</v>
      </c>
      <c r="Q77" s="106"/>
      <c r="R77" s="106"/>
      <c r="S77" s="6"/>
      <c r="T77" s="32"/>
      <c r="U77" s="32"/>
      <c r="V77" s="32"/>
      <c r="W77" s="25"/>
      <c r="X77" s="68"/>
    </row>
    <row r="78" spans="2:24">
      <c r="B78" s="6"/>
      <c r="C78" s="6" t="s">
        <v>173</v>
      </c>
      <c r="D78" s="6" t="s">
        <v>174</v>
      </c>
      <c r="E78" s="6"/>
      <c r="F78" s="6"/>
      <c r="G78" s="6" t="s">
        <v>159</v>
      </c>
      <c r="H78" s="55"/>
      <c r="I78" s="6"/>
      <c r="J78" s="6"/>
      <c r="K78" s="31"/>
      <c r="L78" s="68" t="s">
        <v>175</v>
      </c>
      <c r="M78" s="104" t="s">
        <v>99</v>
      </c>
      <c r="N78" s="105">
        <v>385799.45</v>
      </c>
      <c r="O78" s="105">
        <v>8897.89</v>
      </c>
      <c r="P78" s="107">
        <f>+N78-O78</f>
        <v>376901.56</v>
      </c>
      <c r="S78" s="6"/>
      <c r="T78" s="32"/>
      <c r="U78" s="32"/>
      <c r="V78" s="32"/>
      <c r="W78" s="25"/>
      <c r="X78" s="68"/>
    </row>
    <row r="79" spans="2:24">
      <c r="B79" s="6"/>
      <c r="C79" s="6" t="s">
        <v>176</v>
      </c>
      <c r="D79" s="6" t="s">
        <v>177</v>
      </c>
      <c r="E79" s="6"/>
      <c r="F79" s="6"/>
      <c r="G79" s="6" t="s">
        <v>160</v>
      </c>
      <c r="H79" s="55"/>
      <c r="I79" s="6"/>
      <c r="J79" s="6"/>
      <c r="K79" s="31"/>
      <c r="L79" s="68" t="s">
        <v>178</v>
      </c>
      <c r="M79" s="104" t="s">
        <v>101</v>
      </c>
      <c r="N79" s="137"/>
      <c r="O79" s="137"/>
      <c r="P79" s="71">
        <f>-O79+N79</f>
        <v>0</v>
      </c>
      <c r="Q79" s="138"/>
      <c r="S79" s="6"/>
      <c r="T79" s="32"/>
      <c r="U79" s="32"/>
      <c r="V79" s="6"/>
      <c r="W79" s="25"/>
      <c r="X79" s="68"/>
    </row>
    <row r="80" spans="2:24">
      <c r="B80" s="6"/>
      <c r="C80" s="6" t="s">
        <v>179</v>
      </c>
      <c r="D80" s="27">
        <v>486</v>
      </c>
      <c r="E80" s="6"/>
      <c r="F80" s="6"/>
      <c r="G80" s="6" t="s">
        <v>163</v>
      </c>
      <c r="H80" s="55"/>
      <c r="I80" s="6"/>
      <c r="J80" s="6"/>
      <c r="K80" s="31"/>
      <c r="L80" s="70" t="s">
        <v>180</v>
      </c>
      <c r="M80" s="74" t="s">
        <v>104</v>
      </c>
      <c r="N80" s="135"/>
      <c r="O80" s="135"/>
      <c r="Q80" s="108"/>
      <c r="R80" s="108"/>
      <c r="S80" s="6"/>
      <c r="T80" s="32"/>
      <c r="U80" s="32"/>
      <c r="V80" s="6"/>
      <c r="W80" s="25"/>
      <c r="X80" s="68"/>
    </row>
    <row r="81" spans="3:24">
      <c r="C81" s="6" t="s">
        <v>181</v>
      </c>
      <c r="D81" s="27">
        <v>302</v>
      </c>
      <c r="E81" s="6"/>
      <c r="F81" s="6"/>
      <c r="G81" s="6" t="s">
        <v>164</v>
      </c>
      <c r="H81" s="55"/>
      <c r="I81" s="6"/>
      <c r="J81" s="6"/>
      <c r="K81" s="31"/>
      <c r="L81" s="68" t="s">
        <v>182</v>
      </c>
      <c r="M81" s="104" t="s">
        <v>13</v>
      </c>
      <c r="N81" s="105">
        <v>1316.88</v>
      </c>
      <c r="O81" s="33">
        <v>441.28</v>
      </c>
      <c r="P81" s="71">
        <f>+N81-O81</f>
        <v>875.60000000000014</v>
      </c>
      <c r="S81" s="6"/>
      <c r="T81" s="32"/>
      <c r="U81" s="32"/>
      <c r="V81" s="32"/>
      <c r="W81" s="25"/>
      <c r="X81" s="68"/>
    </row>
    <row r="82" spans="3:24">
      <c r="C82" s="6" t="s">
        <v>183</v>
      </c>
      <c r="D82" s="27">
        <v>49</v>
      </c>
      <c r="E82" s="6"/>
      <c r="F82" s="6"/>
      <c r="G82" s="6"/>
      <c r="H82" s="55"/>
      <c r="I82" s="6"/>
      <c r="J82" s="6"/>
      <c r="K82" s="31"/>
      <c r="L82" s="68" t="s">
        <v>184</v>
      </c>
      <c r="M82" s="104" t="s">
        <v>109</v>
      </c>
      <c r="N82" s="105">
        <v>3405.39</v>
      </c>
      <c r="O82" s="105">
        <v>1469.74</v>
      </c>
      <c r="P82" s="107">
        <f>+N82-O82</f>
        <v>1935.6499999999999</v>
      </c>
      <c r="S82" s="6"/>
      <c r="T82" s="32"/>
      <c r="U82" s="32"/>
      <c r="V82" s="6"/>
      <c r="W82" s="28"/>
      <c r="X82" s="68"/>
    </row>
    <row r="83" spans="3:24">
      <c r="C83" s="6" t="s">
        <v>185</v>
      </c>
      <c r="D83" s="27">
        <v>81</v>
      </c>
      <c r="E83" s="6"/>
      <c r="F83" s="6"/>
      <c r="G83" s="6"/>
      <c r="H83" s="55"/>
      <c r="I83" s="6"/>
      <c r="J83" s="6"/>
      <c r="K83" s="31"/>
      <c r="L83" s="68" t="s">
        <v>186</v>
      </c>
      <c r="M83" s="104" t="s">
        <v>111</v>
      </c>
      <c r="N83" s="105">
        <v>6551.85</v>
      </c>
      <c r="P83" s="76">
        <f>+N83-O83</f>
        <v>6551.85</v>
      </c>
      <c r="Q83" s="108"/>
      <c r="R83" s="108"/>
      <c r="S83" s="6"/>
      <c r="T83" s="32"/>
      <c r="U83" s="32"/>
      <c r="V83" s="6"/>
      <c r="W83" s="25"/>
      <c r="X83" s="68"/>
    </row>
    <row r="84" spans="3:24">
      <c r="C84" s="6" t="s">
        <v>187</v>
      </c>
      <c r="D84" s="27">
        <v>54</v>
      </c>
      <c r="E84" s="6"/>
      <c r="F84" s="6"/>
      <c r="G84" s="6"/>
      <c r="H84" s="55"/>
      <c r="I84" s="6"/>
      <c r="J84" s="6"/>
      <c r="K84" s="31"/>
      <c r="L84" s="68" t="s">
        <v>188</v>
      </c>
      <c r="M84" s="104" t="s">
        <v>114</v>
      </c>
      <c r="N84" s="53"/>
      <c r="O84" s="53"/>
      <c r="P84" s="71">
        <f>-O84+N84</f>
        <v>0</v>
      </c>
      <c r="Q84" s="108"/>
      <c r="R84" s="108"/>
      <c r="S84" s="6"/>
      <c r="T84" s="32"/>
      <c r="U84" s="32"/>
      <c r="V84" s="6"/>
      <c r="W84" s="25"/>
      <c r="X84" s="68"/>
    </row>
    <row r="85" spans="3:24">
      <c r="C85" s="6" t="s">
        <v>189</v>
      </c>
      <c r="D85" s="27">
        <v>15</v>
      </c>
      <c r="E85" s="6"/>
      <c r="F85" s="6"/>
      <c r="G85" s="6"/>
      <c r="H85" s="55"/>
      <c r="I85" s="6"/>
      <c r="J85" s="6"/>
      <c r="K85" s="31"/>
      <c r="L85" s="70" t="s">
        <v>190</v>
      </c>
      <c r="M85" s="74" t="s">
        <v>116</v>
      </c>
      <c r="N85" s="135"/>
      <c r="O85" s="135"/>
      <c r="Q85" s="102">
        <f>SUM(P86:P88)</f>
        <v>237863.42</v>
      </c>
      <c r="R85" s="72">
        <f>+R49-Q85</f>
        <v>-237863.42</v>
      </c>
      <c r="S85" s="6"/>
      <c r="T85" s="32"/>
      <c r="U85" s="32"/>
      <c r="V85" s="32"/>
      <c r="W85" s="29"/>
      <c r="X85" s="68"/>
    </row>
    <row r="86" spans="3:24">
      <c r="C86" s="6" t="s">
        <v>191</v>
      </c>
      <c r="D86" s="27">
        <v>16</v>
      </c>
      <c r="E86" s="6"/>
      <c r="F86" s="6"/>
      <c r="G86" s="6"/>
      <c r="H86" s="55"/>
      <c r="I86" s="6"/>
      <c r="J86" s="6"/>
      <c r="K86" s="31"/>
      <c r="L86" s="68" t="s">
        <v>192</v>
      </c>
      <c r="M86" s="104" t="s">
        <v>119</v>
      </c>
      <c r="N86" s="105">
        <v>217.68</v>
      </c>
      <c r="O86" s="33">
        <v>95.31</v>
      </c>
      <c r="P86" s="71">
        <f>-O86+N86</f>
        <v>122.37</v>
      </c>
      <c r="S86" s="6"/>
      <c r="T86" s="32"/>
      <c r="U86" s="6"/>
      <c r="V86" s="6"/>
      <c r="W86" s="30"/>
      <c r="X86" s="68"/>
    </row>
    <row r="87" spans="3:24">
      <c r="C87" s="6"/>
      <c r="D87" s="27"/>
      <c r="E87" s="6"/>
      <c r="F87" s="6"/>
      <c r="G87" s="6"/>
      <c r="H87" s="55"/>
      <c r="I87" s="6"/>
      <c r="J87" s="6"/>
      <c r="K87" s="31"/>
      <c r="L87" s="68" t="s">
        <v>193</v>
      </c>
      <c r="M87" s="104" t="s">
        <v>122</v>
      </c>
      <c r="N87" s="105">
        <v>257751.67</v>
      </c>
      <c r="O87" s="105">
        <v>88853.84</v>
      </c>
      <c r="P87" s="107">
        <f>-O87+N87</f>
        <v>168897.83000000002</v>
      </c>
      <c r="S87" s="6"/>
      <c r="T87" s="32"/>
      <c r="U87" s="32"/>
      <c r="V87" s="32"/>
      <c r="W87" s="29"/>
      <c r="X87" s="68"/>
    </row>
    <row r="88" spans="3:24">
      <c r="C88" s="6" t="s">
        <v>194</v>
      </c>
      <c r="D88" s="27">
        <v>234665.49</v>
      </c>
      <c r="E88" s="6"/>
      <c r="F88" s="6"/>
      <c r="G88" s="6"/>
      <c r="H88" s="55"/>
      <c r="I88" s="6"/>
      <c r="J88" s="6"/>
      <c r="K88" s="31"/>
      <c r="L88" s="68" t="s">
        <v>195</v>
      </c>
      <c r="M88" s="104" t="s">
        <v>124</v>
      </c>
      <c r="N88" s="105">
        <v>76455.72</v>
      </c>
      <c r="O88" s="145">
        <v>7612.5</v>
      </c>
      <c r="P88" s="76">
        <f>-O88+N88</f>
        <v>68843.22</v>
      </c>
      <c r="S88" s="6"/>
      <c r="T88" s="32"/>
      <c r="U88" s="32"/>
      <c r="V88" s="32"/>
      <c r="W88" s="28"/>
      <c r="X88" s="68"/>
    </row>
    <row r="89" spans="3:24">
      <c r="C89" s="6" t="s">
        <v>196</v>
      </c>
      <c r="D89" s="27">
        <v>18681.560000000001</v>
      </c>
      <c r="E89" s="6"/>
      <c r="F89" s="6"/>
      <c r="G89" s="6"/>
      <c r="H89" s="55"/>
      <c r="I89" s="6"/>
      <c r="J89" s="6"/>
      <c r="K89" s="31"/>
      <c r="L89" s="70" t="s">
        <v>197</v>
      </c>
      <c r="M89" s="74" t="s">
        <v>129</v>
      </c>
      <c r="N89" s="135"/>
      <c r="O89" s="135"/>
      <c r="Q89" s="117">
        <f>SUM(P90:P93)</f>
        <v>98712.950000000012</v>
      </c>
      <c r="R89" s="118">
        <f>+R47-Q89</f>
        <v>-98712.950000000012</v>
      </c>
      <c r="S89" s="6"/>
      <c r="T89" s="32"/>
      <c r="U89" s="32"/>
      <c r="V89" s="32"/>
      <c r="W89" s="29"/>
      <c r="X89" s="68"/>
    </row>
    <row r="90" spans="3:24">
      <c r="C90" s="6" t="s">
        <v>198</v>
      </c>
      <c r="D90" s="27">
        <v>12691.2</v>
      </c>
      <c r="E90" s="6"/>
      <c r="F90" s="6"/>
      <c r="G90" s="6"/>
      <c r="H90" s="55"/>
      <c r="I90" s="6"/>
      <c r="J90" s="6"/>
      <c r="K90" s="31"/>
      <c r="L90" s="68" t="s">
        <v>199</v>
      </c>
      <c r="M90" s="104" t="s">
        <v>132</v>
      </c>
      <c r="N90" s="105">
        <v>8791.16</v>
      </c>
      <c r="O90" s="145">
        <v>2478.0500000000002</v>
      </c>
      <c r="P90" s="71">
        <f>-O90+N90</f>
        <v>6313.11</v>
      </c>
      <c r="S90" s="6"/>
      <c r="T90" s="32"/>
      <c r="U90" s="32"/>
      <c r="V90" s="32"/>
      <c r="W90" s="29"/>
      <c r="X90" s="68"/>
    </row>
    <row r="91" spans="3:24">
      <c r="C91" s="6" t="s">
        <v>200</v>
      </c>
      <c r="D91" s="27">
        <v>3195.5</v>
      </c>
      <c r="E91" s="6"/>
      <c r="F91" s="6"/>
      <c r="G91" s="6"/>
      <c r="H91" s="55"/>
      <c r="I91" s="6"/>
      <c r="J91" s="6"/>
      <c r="K91" s="31"/>
      <c r="L91" s="68" t="s">
        <v>201</v>
      </c>
      <c r="M91" s="104" t="s">
        <v>67</v>
      </c>
      <c r="N91" s="105">
        <v>95018.27</v>
      </c>
      <c r="O91" s="145">
        <v>2618.4299999999998</v>
      </c>
      <c r="P91" s="107">
        <f>-O91+N91</f>
        <v>92399.840000000011</v>
      </c>
      <c r="S91" s="6"/>
      <c r="T91" s="32"/>
      <c r="U91" s="32"/>
      <c r="V91" s="32"/>
      <c r="W91" s="28"/>
      <c r="X91" s="68"/>
    </row>
    <row r="92" spans="3:24">
      <c r="C92" s="6" t="s">
        <v>202</v>
      </c>
      <c r="D92" s="27">
        <v>38363.660000000003</v>
      </c>
      <c r="E92" s="6"/>
      <c r="F92" s="6"/>
      <c r="G92" s="6"/>
      <c r="H92" s="55"/>
      <c r="I92" s="6"/>
      <c r="J92" s="6"/>
      <c r="K92" s="31"/>
      <c r="L92" s="68" t="s">
        <v>203</v>
      </c>
      <c r="M92" s="104" t="s">
        <v>135</v>
      </c>
      <c r="P92" s="76">
        <f>-O92+N92</f>
        <v>0</v>
      </c>
      <c r="S92" s="6"/>
      <c r="T92" s="32"/>
      <c r="U92" s="32"/>
      <c r="V92" s="32"/>
      <c r="W92" s="28"/>
      <c r="X92" s="68"/>
    </row>
    <row r="93" spans="3:24">
      <c r="C93" s="6" t="s">
        <v>204</v>
      </c>
      <c r="D93" s="27">
        <v>83386.38</v>
      </c>
      <c r="E93" s="6"/>
      <c r="F93" s="6"/>
      <c r="G93" s="6"/>
      <c r="H93" s="55"/>
      <c r="I93" s="6"/>
      <c r="J93" s="6"/>
      <c r="K93" s="31"/>
      <c r="L93" s="68" t="s">
        <v>136</v>
      </c>
      <c r="M93" s="104" t="s">
        <v>137</v>
      </c>
      <c r="N93" s="53"/>
      <c r="O93" s="53"/>
      <c r="P93" s="71">
        <f>-O93</f>
        <v>0</v>
      </c>
      <c r="S93" s="6"/>
      <c r="T93" s="32"/>
      <c r="U93" s="32"/>
      <c r="V93" s="32"/>
      <c r="W93" s="28"/>
      <c r="X93" s="68"/>
    </row>
    <row r="94" spans="3:24">
      <c r="C94" s="6" t="s">
        <v>205</v>
      </c>
      <c r="D94" s="27">
        <v>270437.8</v>
      </c>
      <c r="E94" s="6"/>
      <c r="F94" s="6"/>
      <c r="G94" s="6"/>
      <c r="H94" s="55"/>
      <c r="I94" s="6"/>
      <c r="J94" s="6"/>
      <c r="K94" s="31"/>
      <c r="L94" s="70" t="s">
        <v>206</v>
      </c>
      <c r="M94" s="74" t="s">
        <v>139</v>
      </c>
      <c r="N94" s="135"/>
      <c r="O94" s="135"/>
      <c r="Q94" s="117">
        <f>SUM(P95:P97)</f>
        <v>265373.53000000003</v>
      </c>
      <c r="R94" s="72">
        <f>+R50-Q94</f>
        <v>-265373.53000000003</v>
      </c>
      <c r="S94" s="6"/>
      <c r="T94" s="32"/>
      <c r="U94" s="32"/>
      <c r="V94" s="32"/>
      <c r="W94" s="28"/>
      <c r="X94" s="68"/>
    </row>
    <row r="95" spans="3:24">
      <c r="C95" s="6"/>
      <c r="D95" s="27"/>
      <c r="E95" s="6"/>
      <c r="F95" s="6"/>
      <c r="G95" s="6"/>
      <c r="H95" s="55"/>
      <c r="I95" s="6"/>
      <c r="J95" s="6"/>
      <c r="K95" s="31"/>
      <c r="L95" s="68" t="s">
        <v>207</v>
      </c>
      <c r="M95" s="104" t="s">
        <v>33</v>
      </c>
      <c r="N95" s="105">
        <v>10421.15</v>
      </c>
      <c r="O95" s="105">
        <v>2711.08</v>
      </c>
      <c r="P95" s="71">
        <f>-O95+N95</f>
        <v>7710.07</v>
      </c>
      <c r="S95" s="6"/>
      <c r="T95" s="32"/>
      <c r="U95" s="32"/>
      <c r="V95" s="32"/>
      <c r="W95" s="28"/>
      <c r="X95" s="68"/>
    </row>
    <row r="96" spans="3:24">
      <c r="C96" s="6" t="s">
        <v>208</v>
      </c>
      <c r="D96" s="27">
        <v>256.58999999999997</v>
      </c>
      <c r="E96" s="6"/>
      <c r="F96" s="6"/>
      <c r="G96" s="6"/>
      <c r="H96" s="55"/>
      <c r="I96" s="6"/>
      <c r="J96" s="6"/>
      <c r="K96" s="31"/>
      <c r="L96" s="68" t="s">
        <v>209</v>
      </c>
      <c r="M96" s="104" t="s">
        <v>72</v>
      </c>
      <c r="N96" s="105">
        <v>257447.94</v>
      </c>
      <c r="P96" s="107">
        <f>-O96+N96</f>
        <v>257447.94</v>
      </c>
      <c r="S96" s="6"/>
      <c r="T96" s="32"/>
      <c r="U96" s="32"/>
      <c r="V96" s="32"/>
      <c r="W96" s="28"/>
      <c r="X96" s="68"/>
    </row>
    <row r="97" spans="3:23">
      <c r="C97" s="6" t="s">
        <v>210</v>
      </c>
      <c r="D97" s="27">
        <v>469.22</v>
      </c>
      <c r="E97" s="6"/>
      <c r="F97" s="6"/>
      <c r="G97" s="6"/>
      <c r="H97" s="55"/>
      <c r="I97" s="6"/>
      <c r="J97" s="6"/>
      <c r="K97" s="31"/>
      <c r="L97" s="68" t="s">
        <v>211</v>
      </c>
      <c r="M97" s="104" t="s">
        <v>46</v>
      </c>
      <c r="N97" s="33">
        <v>215.52</v>
      </c>
      <c r="P97" s="76">
        <f>-O97+N97</f>
        <v>215.52</v>
      </c>
      <c r="S97" s="6"/>
      <c r="T97" s="32"/>
      <c r="U97" s="32"/>
      <c r="V97" s="32"/>
      <c r="W97" s="32"/>
    </row>
    <row r="98" spans="3:23">
      <c r="C98" s="6" t="s">
        <v>212</v>
      </c>
      <c r="D98" s="27">
        <v>0</v>
      </c>
      <c r="E98" s="6"/>
      <c r="F98" s="6"/>
      <c r="G98" s="6"/>
      <c r="H98" s="55"/>
      <c r="I98" s="6"/>
      <c r="J98" s="6"/>
      <c r="K98" s="31"/>
      <c r="L98" s="68"/>
      <c r="M98" s="104"/>
      <c r="N98" s="53"/>
      <c r="O98" s="53"/>
      <c r="P98" s="76"/>
      <c r="S98" s="6"/>
      <c r="T98" s="32"/>
      <c r="U98" s="32"/>
      <c r="V98" s="32"/>
      <c r="W98" s="32"/>
    </row>
    <row r="99" spans="3:23">
      <c r="C99" s="6"/>
      <c r="D99" s="27"/>
      <c r="E99" s="6"/>
      <c r="F99" s="6"/>
      <c r="G99" s="6"/>
      <c r="H99" s="55"/>
      <c r="I99" s="6"/>
      <c r="J99" s="6"/>
      <c r="K99" s="31"/>
      <c r="L99" s="70" t="s">
        <v>213</v>
      </c>
      <c r="M99" s="74" t="s">
        <v>147</v>
      </c>
      <c r="N99" s="135"/>
      <c r="O99" s="135"/>
      <c r="Q99" s="117">
        <f>SUM(P100)</f>
        <v>4036.54</v>
      </c>
      <c r="S99" s="6"/>
      <c r="T99" s="32"/>
      <c r="U99" s="32"/>
      <c r="V99" s="32"/>
      <c r="W99" s="32"/>
    </row>
    <row r="100" spans="3:23">
      <c r="C100" s="6" t="s">
        <v>214</v>
      </c>
      <c r="D100" s="27">
        <v>587977.73</v>
      </c>
      <c r="E100" s="6"/>
      <c r="F100" s="6"/>
      <c r="G100" s="6"/>
      <c r="H100" s="55"/>
      <c r="I100" s="6"/>
      <c r="J100" s="6"/>
      <c r="K100" s="31"/>
      <c r="L100" s="68" t="s">
        <v>215</v>
      </c>
      <c r="M100" s="104" t="s">
        <v>38</v>
      </c>
      <c r="N100" s="105">
        <v>5818.83</v>
      </c>
      <c r="O100" s="105">
        <v>1782.29</v>
      </c>
      <c r="P100" s="71">
        <f>-O100+N100</f>
        <v>4036.54</v>
      </c>
      <c r="S100" s="6"/>
      <c r="T100" s="32"/>
      <c r="U100" s="32"/>
      <c r="V100" s="32"/>
      <c r="W100" s="32"/>
    </row>
    <row r="101" spans="3:23">
      <c r="C101" s="6"/>
      <c r="D101" s="27"/>
      <c r="E101" s="6"/>
      <c r="F101" s="6"/>
      <c r="G101" s="6"/>
      <c r="H101" s="55"/>
      <c r="I101" s="6"/>
      <c r="J101" s="6"/>
      <c r="K101" s="31"/>
      <c r="L101" s="68" t="s">
        <v>216</v>
      </c>
      <c r="M101" s="104" t="s">
        <v>75</v>
      </c>
      <c r="N101" s="53"/>
      <c r="O101" s="53"/>
      <c r="P101" s="107">
        <f>-O101+N101</f>
        <v>0</v>
      </c>
      <c r="S101" s="6"/>
      <c r="T101" s="32"/>
      <c r="U101" s="32"/>
      <c r="V101" s="32"/>
      <c r="W101" s="32"/>
    </row>
    <row r="102" spans="3:23">
      <c r="C102" s="6"/>
      <c r="D102" s="27"/>
      <c r="E102" s="6"/>
      <c r="F102" s="6"/>
      <c r="G102" s="6"/>
      <c r="H102" s="55"/>
      <c r="I102" s="6"/>
      <c r="J102" s="6"/>
      <c r="K102" s="31"/>
      <c r="L102" s="68"/>
      <c r="M102" s="104"/>
      <c r="N102" s="53"/>
      <c r="O102" s="53"/>
      <c r="P102" s="107"/>
      <c r="S102" s="6"/>
      <c r="T102" s="32"/>
      <c r="U102" s="6"/>
      <c r="V102" s="6"/>
      <c r="W102" s="6"/>
    </row>
    <row r="103" spans="3:23">
      <c r="C103" s="6"/>
      <c r="D103" s="27"/>
      <c r="E103" s="6"/>
      <c r="F103" s="6"/>
      <c r="G103" s="6"/>
      <c r="H103" s="55"/>
      <c r="I103" s="6"/>
      <c r="J103" s="6"/>
      <c r="K103" s="31"/>
      <c r="L103" s="70" t="s">
        <v>217</v>
      </c>
      <c r="M103" s="74" t="s">
        <v>152</v>
      </c>
      <c r="N103" s="135"/>
      <c r="O103" s="135"/>
      <c r="P103" s="139"/>
      <c r="Q103" s="117">
        <f>SUM(P104:P106)</f>
        <v>0</v>
      </c>
      <c r="S103" s="6"/>
      <c r="T103" s="32"/>
      <c r="U103" s="32"/>
      <c r="V103" s="32"/>
      <c r="W103" s="32"/>
    </row>
    <row r="104" spans="3:23">
      <c r="C104" s="6"/>
      <c r="D104" s="27"/>
      <c r="E104" s="6"/>
      <c r="F104" s="6"/>
      <c r="G104" s="6"/>
      <c r="H104" s="55"/>
      <c r="I104" s="6"/>
      <c r="J104" s="6"/>
      <c r="K104" s="31"/>
      <c r="L104" s="68" t="s">
        <v>218</v>
      </c>
      <c r="M104" s="104" t="s">
        <v>219</v>
      </c>
      <c r="N104" s="6"/>
      <c r="O104" s="6"/>
      <c r="P104" s="71">
        <f>-O104+N104</f>
        <v>0</v>
      </c>
      <c r="S104" s="6"/>
      <c r="T104" s="32"/>
      <c r="U104" s="6"/>
      <c r="V104" s="6"/>
      <c r="W104" s="6"/>
    </row>
    <row r="105" spans="3:23">
      <c r="C105" s="6"/>
      <c r="D105" s="27"/>
      <c r="E105" s="6"/>
      <c r="F105" s="6"/>
      <c r="G105" s="6"/>
      <c r="H105" s="55"/>
      <c r="I105" s="6"/>
      <c r="J105" s="6"/>
      <c r="K105" s="31"/>
      <c r="L105" s="6" t="s">
        <v>220</v>
      </c>
      <c r="M105" s="6" t="s">
        <v>221</v>
      </c>
      <c r="N105" s="125"/>
      <c r="O105" s="53"/>
      <c r="P105" s="126">
        <f>-O105+N105</f>
        <v>0</v>
      </c>
      <c r="S105" s="6"/>
      <c r="T105" s="32"/>
      <c r="U105" s="6"/>
      <c r="V105" s="6"/>
      <c r="W105" s="6"/>
    </row>
    <row r="106" spans="3:23">
      <c r="C106" s="6"/>
      <c r="D106" s="27"/>
      <c r="E106" s="6"/>
      <c r="F106" s="6"/>
      <c r="G106" s="6"/>
      <c r="H106" s="55"/>
      <c r="I106" s="6"/>
      <c r="J106" s="6"/>
      <c r="K106" s="31"/>
      <c r="L106" s="6" t="s">
        <v>222</v>
      </c>
      <c r="M106" s="6" t="s">
        <v>223</v>
      </c>
      <c r="N106" s="125"/>
      <c r="O106" s="53"/>
      <c r="P106" s="127">
        <f>-O106+N106</f>
        <v>0</v>
      </c>
      <c r="S106" s="6"/>
      <c r="T106" s="32"/>
      <c r="U106" s="6"/>
      <c r="V106" s="6"/>
      <c r="W106" s="6"/>
    </row>
    <row r="107" spans="3:23">
      <c r="C107" s="6"/>
      <c r="D107" s="27"/>
      <c r="E107" s="6"/>
      <c r="F107" s="6"/>
      <c r="G107" s="6"/>
      <c r="H107" s="55"/>
      <c r="I107" s="6"/>
      <c r="J107" s="6"/>
      <c r="K107" s="31"/>
      <c r="L107" s="68"/>
      <c r="M107" s="104"/>
      <c r="N107" s="53"/>
      <c r="O107" s="53"/>
      <c r="P107" s="139"/>
      <c r="S107" s="6"/>
      <c r="T107" s="32"/>
      <c r="U107" s="6"/>
      <c r="V107" s="6"/>
      <c r="W107" s="6"/>
    </row>
    <row r="108" spans="3:23">
      <c r="C108" s="6" t="s">
        <v>224</v>
      </c>
      <c r="D108" s="27">
        <v>0</v>
      </c>
      <c r="E108" s="6"/>
      <c r="F108" s="6"/>
      <c r="G108" s="6"/>
      <c r="H108" s="55"/>
      <c r="I108" s="6"/>
      <c r="J108" s="6"/>
      <c r="K108" s="31"/>
      <c r="L108" s="68"/>
      <c r="M108" s="104"/>
      <c r="N108" s="53"/>
      <c r="O108" s="53"/>
      <c r="P108" s="139"/>
      <c r="S108" s="6"/>
      <c r="T108" s="32"/>
      <c r="U108" s="6"/>
      <c r="V108" s="6"/>
      <c r="W108" s="6"/>
    </row>
    <row r="109" spans="3:23">
      <c r="C109" s="6" t="s">
        <v>225</v>
      </c>
      <c r="D109" s="27">
        <v>4256.9399999999996</v>
      </c>
      <c r="E109" s="6"/>
      <c r="F109" s="6"/>
      <c r="G109" s="6"/>
      <c r="H109" s="55"/>
      <c r="I109" s="6"/>
      <c r="J109" s="6"/>
      <c r="K109" s="31"/>
      <c r="L109" s="70" t="s">
        <v>226</v>
      </c>
      <c r="M109" s="74" t="s">
        <v>227</v>
      </c>
      <c r="N109" s="135"/>
      <c r="O109" s="135"/>
      <c r="Q109" s="117">
        <f>SUM(P110)</f>
        <v>37437.5</v>
      </c>
      <c r="S109" s="6"/>
      <c r="T109" s="32"/>
      <c r="U109" s="6"/>
      <c r="V109" s="6"/>
      <c r="W109" s="6"/>
    </row>
    <row r="110" spans="3:23">
      <c r="C110" s="6" t="s">
        <v>228</v>
      </c>
      <c r="D110" s="27">
        <v>111331.07</v>
      </c>
      <c r="E110" s="6"/>
      <c r="F110" s="6"/>
      <c r="G110" s="6"/>
      <c r="H110" s="55"/>
      <c r="I110" s="6"/>
      <c r="J110" s="6"/>
      <c r="K110" s="31"/>
      <c r="L110" s="68" t="s">
        <v>229</v>
      </c>
      <c r="M110" s="104" t="s">
        <v>230</v>
      </c>
      <c r="N110" s="105">
        <v>52191.42</v>
      </c>
      <c r="O110" s="105">
        <v>14753.92</v>
      </c>
      <c r="P110" s="71">
        <f>-O110+N110</f>
        <v>37437.5</v>
      </c>
      <c r="S110" s="6"/>
      <c r="T110" s="32"/>
      <c r="U110" s="6"/>
      <c r="V110" s="6"/>
      <c r="W110" s="6"/>
    </row>
    <row r="111" spans="3:23">
      <c r="C111" s="6" t="s">
        <v>231</v>
      </c>
      <c r="D111" s="27">
        <v>817525.46</v>
      </c>
      <c r="E111" s="6"/>
      <c r="F111" s="6"/>
      <c r="G111" s="6"/>
      <c r="H111" s="55"/>
      <c r="I111" s="6"/>
      <c r="J111" s="6"/>
      <c r="K111" s="31"/>
      <c r="L111" s="68"/>
      <c r="M111" s="104"/>
      <c r="N111" s="53"/>
      <c r="O111" s="53"/>
      <c r="P111" s="77"/>
      <c r="Q111" s="124"/>
      <c r="S111" s="6"/>
      <c r="T111" s="32"/>
      <c r="U111" s="6"/>
      <c r="V111" s="6"/>
      <c r="W111" s="6"/>
    </row>
    <row r="112" spans="3:23">
      <c r="C112" s="6"/>
      <c r="D112" s="27"/>
      <c r="E112" s="6"/>
      <c r="F112" s="6"/>
      <c r="G112" s="6"/>
      <c r="H112" s="55"/>
      <c r="I112" s="6"/>
      <c r="J112" s="6"/>
      <c r="K112" s="31"/>
      <c r="L112" s="70" t="s">
        <v>127</v>
      </c>
      <c r="M112" s="6" t="s">
        <v>232</v>
      </c>
      <c r="N112" s="105">
        <v>1046982.59</v>
      </c>
      <c r="O112" s="105">
        <v>1139467.71</v>
      </c>
      <c r="P112" s="128">
        <f>+N112+N113-O112-O113</f>
        <v>-98824.989999999903</v>
      </c>
      <c r="Q112" s="124"/>
      <c r="S112" s="6"/>
      <c r="T112" s="32"/>
      <c r="U112" s="6"/>
      <c r="V112" s="6"/>
      <c r="W112" s="6"/>
    </row>
    <row r="113" spans="2:20">
      <c r="B113" s="6"/>
      <c r="C113" s="6" t="s">
        <v>233</v>
      </c>
      <c r="D113" s="27">
        <v>-701937.45</v>
      </c>
      <c r="E113" s="6"/>
      <c r="F113" s="6"/>
      <c r="G113" s="6"/>
      <c r="H113" s="55"/>
      <c r="I113" s="6"/>
      <c r="J113" s="6"/>
      <c r="K113" s="31"/>
      <c r="L113" s="70" t="s">
        <v>130</v>
      </c>
      <c r="M113" s="6" t="s">
        <v>234</v>
      </c>
      <c r="N113" s="105">
        <v>77883.22</v>
      </c>
      <c r="O113" s="105">
        <v>84223.09</v>
      </c>
      <c r="P113" s="128"/>
      <c r="Q113" s="124"/>
      <c r="S113" s="6"/>
      <c r="T113" s="32"/>
    </row>
    <row r="114" spans="2:20">
      <c r="B114" s="6"/>
      <c r="C114" s="6" t="s">
        <v>176</v>
      </c>
      <c r="D114" s="6"/>
      <c r="E114" s="6"/>
      <c r="F114" s="6"/>
      <c r="G114" s="6"/>
      <c r="H114" s="55"/>
      <c r="I114" s="6"/>
      <c r="J114" s="6"/>
      <c r="K114" s="31"/>
      <c r="L114" s="68"/>
      <c r="M114" s="104"/>
      <c r="N114" s="53"/>
      <c r="O114" s="53"/>
      <c r="P114" s="77"/>
      <c r="Q114" s="131"/>
      <c r="S114" s="6"/>
      <c r="T114" s="32"/>
    </row>
    <row r="115" spans="2:20">
      <c r="B115" s="6"/>
      <c r="C115" s="6"/>
      <c r="D115" s="6"/>
      <c r="E115" s="6"/>
      <c r="F115" s="6"/>
      <c r="G115" s="6"/>
      <c r="H115" s="55"/>
      <c r="I115" s="6"/>
      <c r="J115" s="6"/>
      <c r="K115" s="31"/>
      <c r="L115" s="68"/>
      <c r="M115" s="6" t="s">
        <v>165</v>
      </c>
      <c r="N115" s="140">
        <f>SUM(N77:N113)</f>
        <v>2340720.0700000003</v>
      </c>
      <c r="O115" s="140">
        <f>SUM(O77:O113)</f>
        <v>1370050.3900000001</v>
      </c>
      <c r="P115" s="130">
        <f>+O115-N115+P112</f>
        <v>-1069494.6700000002</v>
      </c>
      <c r="Q115" s="77"/>
      <c r="S115" s="6"/>
      <c r="T115" s="32"/>
    </row>
    <row r="116" spans="2:20">
      <c r="B116" s="6" t="s">
        <v>235</v>
      </c>
      <c r="C116" s="6" t="s">
        <v>236</v>
      </c>
      <c r="D116" s="6" t="s">
        <v>237</v>
      </c>
      <c r="E116" s="6"/>
      <c r="F116" s="6"/>
      <c r="G116" s="6"/>
      <c r="H116" s="55"/>
      <c r="I116" s="6"/>
      <c r="J116" s="6"/>
      <c r="K116" s="31"/>
      <c r="L116" s="68"/>
      <c r="M116" s="6"/>
      <c r="N116" s="6"/>
      <c r="O116" s="6"/>
      <c r="P116" s="72">
        <f>+P115+G29</f>
        <v>346434.65999999992</v>
      </c>
      <c r="Q116" s="131"/>
      <c r="S116" s="6"/>
      <c r="T116" s="32"/>
    </row>
    <row r="117" spans="2:20">
      <c r="B117" s="6"/>
      <c r="C117" s="6" t="s">
        <v>238</v>
      </c>
      <c r="D117" s="6" t="s">
        <v>239</v>
      </c>
      <c r="E117" s="6"/>
      <c r="F117" s="6"/>
      <c r="G117" s="6"/>
      <c r="H117" s="6"/>
      <c r="I117" s="6"/>
      <c r="J117" s="6"/>
      <c r="K117" s="31"/>
      <c r="L117" s="68"/>
      <c r="M117" s="6"/>
      <c r="N117" s="73"/>
      <c r="O117" s="6"/>
      <c r="R117" s="6"/>
      <c r="S117" s="6"/>
      <c r="T117" s="32"/>
    </row>
    <row r="118" spans="2:20">
      <c r="B118" s="6"/>
      <c r="C118" s="6" t="s">
        <v>240</v>
      </c>
      <c r="D118" s="6"/>
      <c r="E118" s="6"/>
      <c r="F118" s="6"/>
      <c r="G118" s="6"/>
      <c r="H118" s="6"/>
      <c r="I118" s="6"/>
      <c r="J118" s="6"/>
      <c r="K118" s="31"/>
      <c r="L118" s="6"/>
      <c r="M118" s="6"/>
      <c r="N118" s="73"/>
      <c r="O118" s="73"/>
      <c r="R118" s="6"/>
      <c r="S118" s="6"/>
      <c r="T118" s="32"/>
    </row>
    <row r="119" spans="2:20">
      <c r="B119" s="6"/>
      <c r="C119" s="6"/>
      <c r="D119" s="6"/>
      <c r="E119" s="6"/>
      <c r="F119" s="6"/>
      <c r="G119" s="6"/>
      <c r="H119" s="6"/>
      <c r="I119" s="6"/>
      <c r="J119" s="6"/>
      <c r="K119" s="31"/>
      <c r="L119" s="6"/>
      <c r="M119" s="6"/>
      <c r="N119" s="32"/>
      <c r="O119" s="32"/>
      <c r="R119" s="6"/>
      <c r="S119" s="6"/>
      <c r="T119" s="32"/>
    </row>
    <row r="120" spans="2:20">
      <c r="B120" s="6"/>
      <c r="C120" s="6"/>
      <c r="D120" s="6"/>
      <c r="E120" s="6"/>
      <c r="F120" s="6"/>
      <c r="G120" s="6"/>
      <c r="H120" s="6"/>
      <c r="I120" s="6"/>
      <c r="J120" s="6"/>
      <c r="K120" s="31"/>
      <c r="L120" s="6"/>
      <c r="M120" s="6"/>
      <c r="N120" s="53"/>
      <c r="O120" s="53"/>
      <c r="R120" s="6"/>
      <c r="S120" s="6"/>
      <c r="T120" s="32"/>
    </row>
    <row r="121" spans="2:20">
      <c r="B121" s="6"/>
      <c r="C121" s="6"/>
      <c r="D121" s="6"/>
      <c r="E121" s="6"/>
      <c r="F121" s="6"/>
      <c r="G121" s="6"/>
      <c r="H121" s="6"/>
      <c r="I121" s="6"/>
      <c r="J121" s="6"/>
      <c r="K121" s="31"/>
      <c r="L121" s="6"/>
      <c r="M121" s="6"/>
      <c r="N121" s="6"/>
      <c r="O121" s="73"/>
      <c r="P121" s="72"/>
      <c r="R121" s="6"/>
      <c r="S121" s="6"/>
      <c r="T121" s="32"/>
    </row>
    <row r="122" spans="2:20">
      <c r="B122" s="6"/>
      <c r="C122" s="6"/>
      <c r="D122" s="6"/>
      <c r="E122" s="6"/>
      <c r="F122" s="6"/>
      <c r="G122" s="6"/>
      <c r="H122" s="6"/>
      <c r="I122" s="6"/>
      <c r="J122" s="6"/>
      <c r="K122" s="31"/>
      <c r="L122" s="6"/>
      <c r="M122" s="6"/>
      <c r="N122" s="6"/>
      <c r="O122" s="6"/>
      <c r="R122" s="6"/>
      <c r="S122" s="6"/>
      <c r="T122" s="32"/>
    </row>
    <row r="123" spans="2:20">
      <c r="B123" s="6"/>
      <c r="C123" s="6"/>
      <c r="D123" s="6"/>
      <c r="E123" s="6"/>
      <c r="F123" s="6"/>
      <c r="G123" s="6"/>
      <c r="H123" s="6"/>
      <c r="I123" s="6"/>
      <c r="J123" s="6"/>
      <c r="K123" s="31"/>
      <c r="L123" s="6"/>
      <c r="M123" s="6"/>
      <c r="N123" s="32"/>
      <c r="O123" s="32"/>
      <c r="R123" s="6"/>
      <c r="S123" s="6"/>
      <c r="T123" s="32"/>
    </row>
    <row r="124" spans="2:20">
      <c r="B124" s="6"/>
      <c r="C124" s="6"/>
      <c r="D124" s="6"/>
      <c r="E124" s="6"/>
      <c r="F124" s="6"/>
      <c r="G124" s="6"/>
      <c r="H124" s="6"/>
      <c r="I124" s="6"/>
      <c r="J124" s="6"/>
      <c r="K124" s="31"/>
      <c r="L124" s="6"/>
      <c r="M124" s="6"/>
      <c r="N124" s="32"/>
      <c r="O124" s="32"/>
      <c r="R124" s="6"/>
      <c r="S124" s="6"/>
      <c r="T124" s="32"/>
    </row>
    <row r="125" spans="2:20">
      <c r="B125" s="6"/>
      <c r="C125" s="6"/>
      <c r="D125" s="6"/>
      <c r="E125" s="6"/>
      <c r="F125" s="6"/>
      <c r="G125" s="6"/>
      <c r="H125" s="6"/>
      <c r="I125" s="6"/>
      <c r="J125" s="6"/>
      <c r="K125" s="31"/>
      <c r="L125" s="6"/>
      <c r="M125" s="6"/>
      <c r="N125" s="6"/>
      <c r="O125" s="6"/>
      <c r="P125" s="6"/>
      <c r="Q125" s="6"/>
      <c r="R125" s="6"/>
      <c r="S125" s="6"/>
      <c r="T125" s="32"/>
    </row>
    <row r="126" spans="2:20">
      <c r="B126" s="6"/>
      <c r="C126" s="6"/>
      <c r="D126" s="6"/>
      <c r="E126" s="6"/>
      <c r="F126" s="6"/>
      <c r="G126" s="6"/>
      <c r="H126" s="6"/>
      <c r="I126" s="6"/>
      <c r="J126" s="6"/>
      <c r="K126" s="31"/>
      <c r="L126" s="6"/>
      <c r="M126" s="6"/>
      <c r="N126" s="32"/>
      <c r="O126" s="6"/>
      <c r="P126" s="6"/>
      <c r="Q126" s="6"/>
      <c r="R126" s="6"/>
      <c r="S126" s="6"/>
      <c r="T126" s="32"/>
    </row>
    <row r="127" spans="2:20">
      <c r="B127" s="6"/>
      <c r="C127" s="6"/>
      <c r="D127" s="6"/>
      <c r="E127" s="6"/>
      <c r="F127" s="6"/>
      <c r="G127" s="6"/>
      <c r="H127" s="6"/>
      <c r="I127" s="6"/>
      <c r="J127" s="6"/>
      <c r="K127" s="31"/>
      <c r="L127" s="6"/>
      <c r="M127" s="6"/>
      <c r="N127" s="6"/>
      <c r="O127" s="6"/>
      <c r="P127" s="6"/>
      <c r="Q127" s="6"/>
      <c r="R127" s="6"/>
      <c r="S127" s="6"/>
      <c r="T127" s="32"/>
    </row>
    <row r="128" spans="2:20">
      <c r="B128" s="6"/>
      <c r="C128" s="6"/>
      <c r="D128" s="6"/>
      <c r="E128" s="6"/>
      <c r="F128" s="6"/>
      <c r="G128" s="6"/>
      <c r="H128" s="6"/>
      <c r="I128" s="6"/>
      <c r="J128" s="6"/>
      <c r="K128" s="31"/>
      <c r="L128" s="6"/>
      <c r="M128" s="6"/>
      <c r="N128" s="6"/>
      <c r="O128" s="6"/>
      <c r="P128" s="6"/>
      <c r="Q128" s="6"/>
      <c r="R128" s="6"/>
      <c r="S128" s="6"/>
      <c r="T128" s="32"/>
    </row>
    <row r="129" spans="12:20">
      <c r="L129" s="6"/>
      <c r="M129" s="6"/>
      <c r="N129" s="6"/>
      <c r="O129" s="6"/>
      <c r="P129" s="6"/>
      <c r="Q129" s="6"/>
      <c r="R129" s="6"/>
      <c r="S129" s="6"/>
      <c r="T129" s="32"/>
    </row>
    <row r="130" spans="12:20">
      <c r="T130" s="32"/>
    </row>
    <row r="131" spans="12:20">
      <c r="T131" s="32"/>
    </row>
    <row r="132" spans="12:20">
      <c r="T132" s="32"/>
    </row>
    <row r="133" spans="12:20">
      <c r="T133" s="32"/>
    </row>
    <row r="134" spans="12:20">
      <c r="T134" s="32"/>
    </row>
    <row r="135" spans="12:20">
      <c r="T135" s="32"/>
    </row>
    <row r="136" spans="12:20">
      <c r="T136" s="32"/>
    </row>
    <row r="137" spans="12:20">
      <c r="T137" s="32"/>
    </row>
    <row r="138" spans="12:20">
      <c r="T138" s="32"/>
    </row>
    <row r="139" spans="12:20">
      <c r="T139" s="32"/>
    </row>
    <row r="140" spans="12:20">
      <c r="T140" s="32"/>
    </row>
    <row r="141" spans="12:20">
      <c r="T141" s="32"/>
    </row>
    <row r="142" spans="12:20">
      <c r="T142" s="32"/>
    </row>
    <row r="143" spans="12:20">
      <c r="T143" s="32"/>
    </row>
    <row r="144" spans="12:20">
      <c r="T144" s="32"/>
    </row>
    <row r="145" spans="20:20">
      <c r="T145" s="32"/>
    </row>
    <row r="146" spans="20:20">
      <c r="T146" s="32"/>
    </row>
    <row r="147" spans="20:20">
      <c r="T147" s="32"/>
    </row>
    <row r="148" spans="20:20">
      <c r="T148" s="32"/>
    </row>
    <row r="149" spans="20:20">
      <c r="T149" s="32"/>
    </row>
    <row r="150" spans="20:20">
      <c r="T150" s="32"/>
    </row>
    <row r="151" spans="20:20">
      <c r="T151" s="32"/>
    </row>
    <row r="152" spans="20:20">
      <c r="T152" s="32"/>
    </row>
    <row r="153" spans="20:20">
      <c r="T153" s="32"/>
    </row>
    <row r="154" spans="20:20">
      <c r="T154" s="32"/>
    </row>
    <row r="155" spans="20:20">
      <c r="T155" s="32"/>
    </row>
    <row r="156" spans="20:20">
      <c r="T156" s="32"/>
    </row>
    <row r="157" spans="20:20">
      <c r="T157" s="32"/>
    </row>
    <row r="158" spans="20:20">
      <c r="T158" s="32"/>
    </row>
    <row r="159" spans="20:20">
      <c r="T159" s="32"/>
    </row>
    <row r="160" spans="20:20">
      <c r="T160" s="32"/>
    </row>
    <row r="161" spans="20:20">
      <c r="T161" s="32"/>
    </row>
    <row r="162" spans="20:20">
      <c r="T162" s="32"/>
    </row>
    <row r="163" spans="20:20">
      <c r="T163" s="32"/>
    </row>
    <row r="164" spans="20:20">
      <c r="T164" s="32"/>
    </row>
    <row r="165" spans="20:20">
      <c r="T165" s="32"/>
    </row>
    <row r="166" spans="20:20">
      <c r="T166" s="32"/>
    </row>
    <row r="167" spans="20:20">
      <c r="T167" s="32"/>
    </row>
    <row r="168" spans="20:20">
      <c r="T168" s="32"/>
    </row>
    <row r="169" spans="20:20">
      <c r="T169" s="32"/>
    </row>
    <row r="170" spans="20:20">
      <c r="T170" s="32"/>
    </row>
    <row r="171" spans="20:20">
      <c r="T171" s="32"/>
    </row>
    <row r="172" spans="20:20">
      <c r="T172" s="32"/>
    </row>
    <row r="173" spans="20:20">
      <c r="T173" s="32"/>
    </row>
    <row r="174" spans="20:20">
      <c r="T174" s="32"/>
    </row>
    <row r="175" spans="20:20">
      <c r="T175" s="32"/>
    </row>
    <row r="176" spans="20:20">
      <c r="T176" s="32"/>
    </row>
    <row r="177" spans="20:20">
      <c r="T177" s="32"/>
    </row>
    <row r="178" spans="20:20">
      <c r="T178" s="32"/>
    </row>
    <row r="179" spans="20:20">
      <c r="T179" s="32"/>
    </row>
    <row r="180" spans="20:20">
      <c r="T180" s="32"/>
    </row>
    <row r="181" spans="20:20">
      <c r="T181" s="32"/>
    </row>
    <row r="182" spans="20:20">
      <c r="T182" s="32"/>
    </row>
    <row r="183" spans="20:20">
      <c r="T183" s="32"/>
    </row>
    <row r="184" spans="20:20">
      <c r="T184" s="32"/>
    </row>
    <row r="185" spans="20:20">
      <c r="T185" s="32"/>
    </row>
    <row r="186" spans="20:20">
      <c r="T186" s="32"/>
    </row>
    <row r="187" spans="20:20">
      <c r="T187" s="32"/>
    </row>
    <row r="188" spans="20:20">
      <c r="T188" s="32"/>
    </row>
    <row r="189" spans="20:20">
      <c r="T189" s="32"/>
    </row>
    <row r="190" spans="20:20">
      <c r="T190" s="32"/>
    </row>
    <row r="191" spans="20:20">
      <c r="T191" s="32"/>
    </row>
    <row r="192" spans="20:20">
      <c r="T192" s="32"/>
    </row>
    <row r="193" spans="20:20">
      <c r="T193" s="32"/>
    </row>
    <row r="194" spans="20:20">
      <c r="T194" s="32"/>
    </row>
    <row r="195" spans="20:20">
      <c r="T195" s="32"/>
    </row>
    <row r="196" spans="20:20">
      <c r="T196" s="32"/>
    </row>
    <row r="197" spans="20:20">
      <c r="T197" s="32"/>
    </row>
    <row r="198" spans="20:20">
      <c r="T198" s="32"/>
    </row>
    <row r="199" spans="20:20">
      <c r="T199" s="32"/>
    </row>
    <row r="200" spans="20:20">
      <c r="T200" s="32"/>
    </row>
    <row r="201" spans="20:20">
      <c r="T201" s="32"/>
    </row>
    <row r="202" spans="20:20">
      <c r="T202" s="32"/>
    </row>
    <row r="203" spans="20:20">
      <c r="T203" s="32"/>
    </row>
    <row r="204" spans="20:20">
      <c r="T204" s="32"/>
    </row>
    <row r="205" spans="20:20">
      <c r="T205" s="32"/>
    </row>
    <row r="206" spans="20:20">
      <c r="T206" s="32"/>
    </row>
    <row r="207" spans="20:20">
      <c r="T207" s="32"/>
    </row>
    <row r="208" spans="20:20">
      <c r="T208" s="32"/>
    </row>
    <row r="209" spans="20:20">
      <c r="T209" s="32"/>
    </row>
    <row r="210" spans="20:20">
      <c r="T210" s="32"/>
    </row>
    <row r="211" spans="20:20">
      <c r="T211" s="32"/>
    </row>
    <row r="212" spans="20:20">
      <c r="T212" s="32"/>
    </row>
    <row r="213" spans="20:20">
      <c r="T213" s="32"/>
    </row>
    <row r="214" spans="20:20">
      <c r="T214" s="32"/>
    </row>
    <row r="215" spans="20:20">
      <c r="T215" s="32"/>
    </row>
    <row r="216" spans="20:20">
      <c r="T216" s="32"/>
    </row>
    <row r="217" spans="20:20">
      <c r="T217" s="32"/>
    </row>
    <row r="218" spans="20:20">
      <c r="T218" s="32"/>
    </row>
    <row r="219" spans="20:20">
      <c r="T219" s="32"/>
    </row>
    <row r="220" spans="20:20">
      <c r="T220" s="32"/>
    </row>
    <row r="221" spans="20:20">
      <c r="T221" s="32"/>
    </row>
    <row r="222" spans="20:20">
      <c r="T222" s="32"/>
    </row>
    <row r="223" spans="20:20">
      <c r="T223" s="32"/>
    </row>
    <row r="224" spans="20:20">
      <c r="T224" s="32"/>
    </row>
    <row r="225" spans="20:20">
      <c r="T225" s="32"/>
    </row>
    <row r="226" spans="20:20">
      <c r="T226" s="32"/>
    </row>
    <row r="227" spans="20:20">
      <c r="T227" s="32"/>
    </row>
    <row r="228" spans="20:20">
      <c r="T228" s="32"/>
    </row>
    <row r="229" spans="20:20">
      <c r="T229" s="32"/>
    </row>
    <row r="230" spans="20:20">
      <c r="T230" s="32"/>
    </row>
    <row r="231" spans="20:20">
      <c r="T231" s="32"/>
    </row>
    <row r="232" spans="20:20">
      <c r="T232" s="32"/>
    </row>
    <row r="233" spans="20:20">
      <c r="T233" s="32"/>
    </row>
    <row r="234" spans="20:20">
      <c r="T234" s="32"/>
    </row>
    <row r="235" spans="20:20">
      <c r="T235" s="32"/>
    </row>
    <row r="236" spans="20:20">
      <c r="T236" s="32"/>
    </row>
    <row r="237" spans="20:20">
      <c r="T237" s="32"/>
    </row>
    <row r="238" spans="20:20">
      <c r="T238" s="32"/>
    </row>
    <row r="239" spans="20:20">
      <c r="T239" s="32"/>
    </row>
    <row r="240" spans="20:20">
      <c r="T240" s="32"/>
    </row>
    <row r="241" spans="20:20">
      <c r="T241" s="32"/>
    </row>
    <row r="242" spans="20:20">
      <c r="T242" s="32"/>
    </row>
    <row r="243" spans="20:20">
      <c r="T243" s="32"/>
    </row>
    <row r="244" spans="20:20">
      <c r="T244" s="32"/>
    </row>
    <row r="245" spans="20:20">
      <c r="T245" s="32"/>
    </row>
    <row r="246" spans="20:20">
      <c r="T246" s="32"/>
    </row>
    <row r="247" spans="20:20">
      <c r="T247" s="32"/>
    </row>
    <row r="248" spans="20:20">
      <c r="T248" s="32"/>
    </row>
  </sheetData>
  <mergeCells count="8">
    <mergeCell ref="A24:A25"/>
    <mergeCell ref="E5:E8"/>
    <mergeCell ref="A12:A14"/>
    <mergeCell ref="E12:E14"/>
    <mergeCell ref="A17:A18"/>
    <mergeCell ref="E17:E18"/>
    <mergeCell ref="A21:A22"/>
    <mergeCell ref="E21:E22"/>
  </mergeCells>
  <pageMargins left="0.70866141732283472" right="0.70866141732283472" top="0.74803149606299213" bottom="0.74803149606299213" header="0.31496062992125984" footer="0.31496062992125984"/>
  <pageSetup scale="2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Y248"/>
  <sheetViews>
    <sheetView topLeftCell="N19" workbookViewId="0">
      <selection activeCell="N77" sqref="N77:N78"/>
    </sheetView>
  </sheetViews>
  <sheetFormatPr baseColWidth="10" defaultRowHeight="11.25"/>
  <cols>
    <col min="1" max="1" width="2.7109375" style="33" bestFit="1" customWidth="1"/>
    <col min="2" max="2" width="43.28515625" style="33" bestFit="1" customWidth="1"/>
    <col min="3" max="3" width="19" style="33" customWidth="1"/>
    <col min="4" max="4" width="35.42578125" style="33" bestFit="1" customWidth="1"/>
    <col min="5" max="5" width="11.42578125" style="33"/>
    <col min="6" max="8" width="11.140625" style="33" bestFit="1" customWidth="1"/>
    <col min="9" max="9" width="6.7109375" style="33" customWidth="1"/>
    <col min="10" max="10" width="7.5703125" style="33" customWidth="1"/>
    <col min="11" max="11" width="5.5703125" style="132" customWidth="1"/>
    <col min="12" max="12" width="11.42578125" style="33"/>
    <col min="13" max="13" width="56" style="33" customWidth="1"/>
    <col min="14" max="14" width="11.42578125" style="33"/>
    <col min="15" max="15" width="11.5703125" style="33" bestFit="1" customWidth="1"/>
    <col min="16" max="16" width="11.140625" style="33" bestFit="1" customWidth="1"/>
    <col min="17" max="17" width="9.85546875" style="33" bestFit="1" customWidth="1"/>
    <col min="18" max="18" width="17.42578125" style="33" bestFit="1" customWidth="1"/>
    <col min="19" max="19" width="9.85546875" style="33" bestFit="1" customWidth="1"/>
    <col min="20" max="20" width="11.140625" style="33" bestFit="1" customWidth="1"/>
    <col min="21" max="21" width="9" style="33" bestFit="1" customWidth="1"/>
    <col min="22" max="16384" width="11.42578125" style="33"/>
  </cols>
  <sheetData>
    <row r="1" spans="1:25">
      <c r="A1" s="2"/>
      <c r="B1" s="21" t="s">
        <v>0</v>
      </c>
      <c r="C1" s="2"/>
      <c r="D1" s="2"/>
      <c r="E1" s="2"/>
      <c r="F1" s="2"/>
      <c r="G1" s="2" t="s">
        <v>241</v>
      </c>
      <c r="H1" s="2"/>
      <c r="I1" s="2"/>
      <c r="J1" s="2"/>
      <c r="K1" s="31"/>
      <c r="L1" s="6"/>
      <c r="M1" s="6"/>
      <c r="N1" s="6"/>
      <c r="O1" s="6"/>
      <c r="P1" s="6"/>
      <c r="Q1" s="6"/>
      <c r="R1" s="6"/>
      <c r="S1" s="6"/>
      <c r="T1" s="32"/>
      <c r="U1" s="6"/>
      <c r="V1" s="6"/>
      <c r="W1" s="6"/>
      <c r="X1" s="6"/>
      <c r="Y1" s="6"/>
    </row>
    <row r="2" spans="1:25">
      <c r="A2" s="2"/>
      <c r="B2" s="21" t="s">
        <v>1</v>
      </c>
      <c r="C2" s="2"/>
      <c r="D2" s="2"/>
      <c r="E2" s="2"/>
      <c r="F2" s="2"/>
      <c r="G2" s="2"/>
      <c r="H2" s="2"/>
      <c r="I2" s="2"/>
      <c r="J2" s="2"/>
      <c r="K2" s="31"/>
      <c r="L2" s="6"/>
      <c r="M2" s="34" t="s">
        <v>2</v>
      </c>
      <c r="N2" s="34"/>
      <c r="O2" s="34"/>
      <c r="P2" s="34"/>
      <c r="Q2" s="34"/>
      <c r="R2" s="34"/>
      <c r="S2" s="6"/>
      <c r="T2" s="32"/>
      <c r="U2" s="6"/>
      <c r="V2" s="6"/>
      <c r="W2" s="6"/>
      <c r="X2" s="6"/>
      <c r="Y2" s="6"/>
    </row>
    <row r="3" spans="1:25">
      <c r="A3" s="148"/>
      <c r="B3" s="150">
        <v>42430</v>
      </c>
      <c r="C3" s="2"/>
      <c r="D3" s="2"/>
      <c r="E3" s="3"/>
      <c r="F3" s="4" t="s">
        <v>3</v>
      </c>
      <c r="G3" s="4" t="s">
        <v>4</v>
      </c>
      <c r="H3" s="4" t="s">
        <v>5</v>
      </c>
      <c r="I3" s="36"/>
      <c r="J3" s="2"/>
      <c r="K3" s="5"/>
      <c r="L3" s="6"/>
      <c r="M3" s="34" t="s">
        <v>6</v>
      </c>
      <c r="N3" s="34"/>
      <c r="O3" s="34"/>
      <c r="P3" s="34"/>
      <c r="Q3" s="34"/>
      <c r="R3" s="34"/>
      <c r="S3" s="6"/>
      <c r="T3" s="32"/>
      <c r="U3" s="6"/>
      <c r="V3" s="6"/>
      <c r="W3" s="6"/>
      <c r="X3" s="6"/>
      <c r="Y3" s="6"/>
    </row>
    <row r="4" spans="1:25">
      <c r="A4" s="2"/>
      <c r="B4" s="2"/>
      <c r="C4" s="2"/>
      <c r="D4" s="2"/>
      <c r="E4" s="2"/>
      <c r="F4" s="2"/>
      <c r="G4" s="2"/>
      <c r="H4" s="37"/>
      <c r="I4" s="2"/>
      <c r="J4" s="2"/>
      <c r="K4" s="31"/>
      <c r="L4" s="6"/>
      <c r="M4" s="38">
        <v>42430</v>
      </c>
      <c r="N4" s="34"/>
      <c r="O4" s="34"/>
      <c r="P4" s="34"/>
      <c r="Q4" s="34"/>
      <c r="R4" s="34"/>
      <c r="S4" s="6"/>
      <c r="T4" s="32"/>
      <c r="U4" s="6"/>
      <c r="V4" s="6"/>
      <c r="W4" s="6"/>
      <c r="X4" s="6"/>
      <c r="Y4" s="6"/>
    </row>
    <row r="5" spans="1:25">
      <c r="A5" s="148" t="s">
        <v>7</v>
      </c>
      <c r="B5" s="39" t="s">
        <v>8</v>
      </c>
      <c r="C5" s="7" t="s">
        <v>9</v>
      </c>
      <c r="D5" s="7" t="s">
        <v>10</v>
      </c>
      <c r="E5" s="175">
        <f>566+402+25+3</f>
        <v>996</v>
      </c>
      <c r="F5" s="40">
        <f>+O36-N36</f>
        <v>507633.20999999996</v>
      </c>
      <c r="G5" s="41">
        <f>+N78</f>
        <v>301381.19</v>
      </c>
      <c r="H5" s="37"/>
      <c r="I5" s="42"/>
      <c r="J5" s="7"/>
      <c r="K5" s="43"/>
      <c r="L5" s="44"/>
      <c r="M5" s="34" t="s">
        <v>11</v>
      </c>
      <c r="N5" s="34"/>
      <c r="O5" s="34"/>
      <c r="P5" s="34"/>
      <c r="Q5" s="34"/>
      <c r="R5" s="34"/>
      <c r="S5" s="6"/>
      <c r="T5" s="32"/>
      <c r="U5" s="6"/>
      <c r="V5" s="6"/>
      <c r="W5" s="44"/>
      <c r="X5" s="44"/>
      <c r="Y5" s="44"/>
    </row>
    <row r="6" spans="1:25">
      <c r="A6" s="148"/>
      <c r="B6" s="39" t="s">
        <v>8</v>
      </c>
      <c r="C6" s="7" t="s">
        <v>12</v>
      </c>
      <c r="D6" s="7" t="s">
        <v>13</v>
      </c>
      <c r="E6" s="175"/>
      <c r="F6" s="40">
        <f>+O40-N40</f>
        <v>4891.92</v>
      </c>
      <c r="G6" s="45">
        <f>+N81</f>
        <v>851.49</v>
      </c>
      <c r="H6" s="37"/>
      <c r="I6" s="42"/>
      <c r="J6" s="7"/>
      <c r="K6" s="43"/>
      <c r="L6" s="44"/>
      <c r="M6" s="6"/>
      <c r="N6" s="6"/>
      <c r="O6" s="6"/>
      <c r="P6" s="6"/>
      <c r="Q6" s="6"/>
      <c r="R6" s="6"/>
      <c r="S6" s="6"/>
      <c r="T6" s="32"/>
      <c r="U6" s="6"/>
      <c r="V6" s="6"/>
      <c r="W6" s="44"/>
      <c r="X6" s="44"/>
      <c r="Y6" s="44"/>
    </row>
    <row r="7" spans="1:25">
      <c r="A7" s="148"/>
      <c r="B7" s="39" t="s">
        <v>8</v>
      </c>
      <c r="C7" s="7" t="s">
        <v>14</v>
      </c>
      <c r="D7" s="7" t="s">
        <v>15</v>
      </c>
      <c r="E7" s="175"/>
      <c r="F7" s="46">
        <f>+O43-N43</f>
        <v>-200.2</v>
      </c>
      <c r="G7" s="45"/>
      <c r="H7" s="37"/>
      <c r="I7" s="42"/>
      <c r="J7" s="7"/>
      <c r="K7" s="43"/>
      <c r="L7" s="44"/>
      <c r="M7" s="6"/>
      <c r="N7" s="47" t="s">
        <v>16</v>
      </c>
      <c r="O7" s="47" t="s">
        <v>17</v>
      </c>
      <c r="P7" s="47" t="s">
        <v>18</v>
      </c>
      <c r="Q7" s="47" t="s">
        <v>19</v>
      </c>
      <c r="R7" s="47" t="s">
        <v>20</v>
      </c>
      <c r="S7" s="47" t="s">
        <v>21</v>
      </c>
      <c r="T7" s="47" t="s">
        <v>22</v>
      </c>
      <c r="U7" s="47" t="s">
        <v>23</v>
      </c>
      <c r="V7" s="48"/>
      <c r="W7" s="47"/>
      <c r="X7" s="44"/>
      <c r="Y7" s="44"/>
    </row>
    <row r="8" spans="1:25">
      <c r="A8" s="148"/>
      <c r="B8" s="39" t="s">
        <v>8</v>
      </c>
      <c r="C8" s="7" t="s">
        <v>24</v>
      </c>
      <c r="D8" s="7" t="s">
        <v>25</v>
      </c>
      <c r="E8" s="175"/>
      <c r="F8" s="46"/>
      <c r="G8" s="45">
        <f>+Q109</f>
        <v>36433.660000000003</v>
      </c>
      <c r="H8" s="37"/>
      <c r="I8" s="42"/>
      <c r="J8" s="7"/>
      <c r="K8" s="43"/>
      <c r="L8" s="44"/>
      <c r="M8" s="6"/>
      <c r="N8" s="6"/>
      <c r="O8" s="6"/>
      <c r="P8" s="6"/>
      <c r="Q8" s="6"/>
      <c r="R8" s="6"/>
      <c r="S8" s="6"/>
      <c r="T8" s="6"/>
      <c r="U8" s="6"/>
      <c r="V8" s="32"/>
      <c r="W8" s="6"/>
      <c r="X8" s="44"/>
      <c r="Y8" s="44"/>
    </row>
    <row r="9" spans="1:25">
      <c r="A9" s="148" t="s">
        <v>26</v>
      </c>
      <c r="B9" s="49" t="s">
        <v>27</v>
      </c>
      <c r="C9" s="7" t="s">
        <v>28</v>
      </c>
      <c r="D9" s="7" t="s">
        <v>29</v>
      </c>
      <c r="E9" s="149">
        <v>97</v>
      </c>
      <c r="F9" s="40">
        <f>+O50-N50</f>
        <v>27063</v>
      </c>
      <c r="G9" s="45">
        <f>+P90</f>
        <v>4180.55</v>
      </c>
      <c r="H9" s="37"/>
      <c r="I9" s="42"/>
      <c r="J9" s="7"/>
      <c r="K9" s="43"/>
      <c r="L9" s="44"/>
      <c r="M9" s="44"/>
      <c r="N9" s="50"/>
      <c r="O9" s="51"/>
      <c r="P9" s="52"/>
      <c r="Q9" s="6"/>
      <c r="R9" s="6"/>
      <c r="S9" s="6"/>
      <c r="T9" s="6"/>
      <c r="U9" s="6"/>
      <c r="V9" s="32"/>
      <c r="W9" s="6"/>
      <c r="X9" s="44"/>
      <c r="Y9" s="44"/>
    </row>
    <row r="10" spans="1:25">
      <c r="A10" s="148" t="s">
        <v>30</v>
      </c>
      <c r="B10" s="39" t="s">
        <v>31</v>
      </c>
      <c r="C10" s="7" t="s">
        <v>32</v>
      </c>
      <c r="D10" s="7" t="s">
        <v>33</v>
      </c>
      <c r="E10" s="149">
        <v>64</v>
      </c>
      <c r="F10" s="40">
        <f>+O55-N55</f>
        <v>-26451.96</v>
      </c>
      <c r="G10" s="45">
        <f>+P95</f>
        <v>-22073.940000000002</v>
      </c>
      <c r="H10" s="37"/>
      <c r="I10" s="42"/>
      <c r="J10" s="7"/>
      <c r="K10" s="43"/>
      <c r="L10" s="6">
        <v>218</v>
      </c>
      <c r="M10" s="6" t="s">
        <v>34</v>
      </c>
      <c r="N10" s="53">
        <v>27063</v>
      </c>
      <c r="O10" s="54">
        <v>64333.64</v>
      </c>
      <c r="P10" s="53"/>
      <c r="Q10" s="53">
        <v>-71.72</v>
      </c>
      <c r="R10" s="55">
        <f>SUM(N10:Q10)</f>
        <v>91324.92</v>
      </c>
      <c r="S10" s="55">
        <f t="shared" ref="S10:S16" si="0">+R10*0.16</f>
        <v>14611.9872</v>
      </c>
      <c r="T10" s="55">
        <f t="shared" ref="T10:T16" si="1">+R10+S10</f>
        <v>105936.9072</v>
      </c>
      <c r="U10" s="53">
        <v>178.9</v>
      </c>
      <c r="V10" s="6"/>
      <c r="W10" s="44"/>
      <c r="X10" s="44"/>
      <c r="Y10" s="44"/>
    </row>
    <row r="11" spans="1:25">
      <c r="A11" s="148" t="s">
        <v>35</v>
      </c>
      <c r="B11" s="39" t="s">
        <v>36</v>
      </c>
      <c r="C11" s="7" t="s">
        <v>37</v>
      </c>
      <c r="D11" s="7" t="s">
        <v>38</v>
      </c>
      <c r="E11" s="149">
        <v>76</v>
      </c>
      <c r="F11" s="40">
        <f>+O60-N60</f>
        <v>6187.5</v>
      </c>
      <c r="G11" s="41">
        <f>+P100</f>
        <v>4639.46</v>
      </c>
      <c r="H11" s="37"/>
      <c r="I11" s="42"/>
      <c r="J11" s="7"/>
      <c r="K11" s="43"/>
      <c r="L11" s="6">
        <v>16</v>
      </c>
      <c r="M11" s="6" t="s">
        <v>39</v>
      </c>
      <c r="N11" s="53">
        <v>12050.52</v>
      </c>
      <c r="O11" s="53">
        <v>526797.88</v>
      </c>
      <c r="P11" s="53">
        <v>110363.03</v>
      </c>
      <c r="Q11" s="53">
        <v>318.42</v>
      </c>
      <c r="R11" s="55">
        <f t="shared" ref="R11:R16" si="2">SUM(N11:Q11)</f>
        <v>649529.85000000009</v>
      </c>
      <c r="S11" s="55">
        <f t="shared" si="0"/>
        <v>103924.77600000001</v>
      </c>
      <c r="T11" s="55">
        <f t="shared" si="1"/>
        <v>753454.62600000016</v>
      </c>
      <c r="U11" s="53">
        <v>58.2</v>
      </c>
      <c r="V11" s="6"/>
      <c r="W11" s="44"/>
      <c r="X11" s="44"/>
      <c r="Y11" s="44"/>
    </row>
    <row r="12" spans="1:25">
      <c r="A12" s="174"/>
      <c r="B12" s="56" t="s">
        <v>40</v>
      </c>
      <c r="C12" s="2" t="s">
        <v>41</v>
      </c>
      <c r="D12" s="2" t="s">
        <v>42</v>
      </c>
      <c r="E12" s="175">
        <v>2</v>
      </c>
      <c r="F12" s="57">
        <f>+O42-N42</f>
        <v>698.28</v>
      </c>
      <c r="G12" s="41">
        <f>+P83+P106</f>
        <v>465.52</v>
      </c>
      <c r="H12" s="37"/>
      <c r="I12" s="42"/>
      <c r="J12" s="7"/>
      <c r="K12" s="43"/>
      <c r="L12" s="6">
        <v>62</v>
      </c>
      <c r="M12" s="6" t="s">
        <v>43</v>
      </c>
      <c r="N12" s="53">
        <v>15680.25</v>
      </c>
      <c r="O12" s="53">
        <v>72404.210000000006</v>
      </c>
      <c r="P12" s="53"/>
      <c r="Q12" s="53"/>
      <c r="R12" s="55">
        <f t="shared" si="2"/>
        <v>88084.46</v>
      </c>
      <c r="S12" s="55">
        <f t="shared" si="0"/>
        <v>14093.513600000002</v>
      </c>
      <c r="T12" s="55">
        <f t="shared" si="1"/>
        <v>102177.97360000001</v>
      </c>
      <c r="U12" s="53">
        <v>214.33</v>
      </c>
      <c r="V12" s="6"/>
      <c r="W12" s="44"/>
      <c r="X12" s="44"/>
      <c r="Y12" s="44"/>
    </row>
    <row r="13" spans="1:25">
      <c r="A13" s="174"/>
      <c r="B13" s="39" t="s">
        <v>44</v>
      </c>
      <c r="C13" s="7" t="s">
        <v>45</v>
      </c>
      <c r="D13" s="7" t="s">
        <v>46</v>
      </c>
      <c r="E13" s="175"/>
      <c r="F13" s="57">
        <f>+O57-N57</f>
        <v>0</v>
      </c>
      <c r="G13" s="41">
        <f>+P97</f>
        <v>0</v>
      </c>
      <c r="H13" s="37"/>
      <c r="I13" s="42"/>
      <c r="J13" s="7"/>
      <c r="K13" s="43"/>
      <c r="L13" s="6">
        <v>74</v>
      </c>
      <c r="M13" s="6" t="s">
        <v>47</v>
      </c>
      <c r="N13" s="53">
        <v>6187.5</v>
      </c>
      <c r="O13" s="53"/>
      <c r="P13" s="53"/>
      <c r="Q13" s="53"/>
      <c r="R13" s="55">
        <f t="shared" si="2"/>
        <v>6187.5</v>
      </c>
      <c r="S13" s="55">
        <f t="shared" si="0"/>
        <v>990</v>
      </c>
      <c r="T13" s="55">
        <f t="shared" si="1"/>
        <v>7177.5</v>
      </c>
      <c r="U13" s="53">
        <v>82.5</v>
      </c>
      <c r="V13" s="6"/>
      <c r="W13" s="44"/>
      <c r="X13" s="44"/>
      <c r="Y13" s="44"/>
    </row>
    <row r="14" spans="1:25">
      <c r="A14" s="174"/>
      <c r="B14" s="39" t="s">
        <v>40</v>
      </c>
      <c r="C14" s="7" t="s">
        <v>48</v>
      </c>
      <c r="D14" s="7" t="s">
        <v>49</v>
      </c>
      <c r="E14" s="175"/>
      <c r="F14" s="57">
        <f>+O52-N52</f>
        <v>0</v>
      </c>
      <c r="G14" s="41">
        <f>P92</f>
        <v>0</v>
      </c>
      <c r="H14" s="37"/>
      <c r="I14" s="42"/>
      <c r="J14" s="7"/>
      <c r="K14" s="43"/>
      <c r="L14" s="44"/>
      <c r="M14" s="44" t="s">
        <v>50</v>
      </c>
      <c r="N14" s="44"/>
      <c r="O14" s="44"/>
      <c r="P14" s="44"/>
      <c r="Q14" s="44"/>
      <c r="R14" s="55">
        <f t="shared" si="2"/>
        <v>0</v>
      </c>
      <c r="S14" s="55">
        <f t="shared" si="0"/>
        <v>0</v>
      </c>
      <c r="T14" s="55">
        <f t="shared" si="1"/>
        <v>0</v>
      </c>
      <c r="U14" s="53"/>
      <c r="V14" s="6"/>
      <c r="W14" s="44"/>
      <c r="X14" s="44"/>
      <c r="Y14" s="44"/>
    </row>
    <row r="15" spans="1:25">
      <c r="A15" s="148"/>
      <c r="B15" s="56"/>
      <c r="C15" s="9"/>
      <c r="D15" s="2"/>
      <c r="E15" s="10">
        <f>SUM(E5:E14)</f>
        <v>1235</v>
      </c>
      <c r="F15" s="58">
        <f>SUM(F5:F14)</f>
        <v>519821.74999999994</v>
      </c>
      <c r="G15" s="58">
        <f>SUM(G5:G14)</f>
        <v>325877.93</v>
      </c>
      <c r="H15" s="37">
        <f>+F15-G15</f>
        <v>193943.81999999995</v>
      </c>
      <c r="I15" s="42"/>
      <c r="J15" s="2"/>
      <c r="K15" s="43"/>
      <c r="L15" s="44">
        <v>423</v>
      </c>
      <c r="M15" s="6" t="s">
        <v>51</v>
      </c>
      <c r="N15" s="53">
        <v>447023.22</v>
      </c>
      <c r="O15" s="53">
        <v>366360.58</v>
      </c>
      <c r="P15" s="53">
        <v>323.27999999999997</v>
      </c>
      <c r="Q15" s="53">
        <v>2115.12</v>
      </c>
      <c r="R15" s="55">
        <f t="shared" si="2"/>
        <v>815822.20000000007</v>
      </c>
      <c r="S15" s="55">
        <f t="shared" si="0"/>
        <v>130531.55200000001</v>
      </c>
      <c r="T15" s="55">
        <f t="shared" si="1"/>
        <v>946353.75200000009</v>
      </c>
      <c r="U15" s="53">
        <v>957.57</v>
      </c>
      <c r="V15" s="6"/>
      <c r="W15" s="44"/>
      <c r="X15" s="44"/>
      <c r="Y15" s="44"/>
    </row>
    <row r="16" spans="1:25">
      <c r="A16" s="2"/>
      <c r="B16" s="59"/>
      <c r="C16" s="9"/>
      <c r="D16" s="2"/>
      <c r="E16" s="2"/>
      <c r="F16" s="37"/>
      <c r="G16" s="37"/>
      <c r="H16" s="37"/>
      <c r="I16" s="2"/>
      <c r="J16" s="2"/>
      <c r="K16" s="31"/>
      <c r="L16" s="44">
        <v>62</v>
      </c>
      <c r="M16" s="6" t="s">
        <v>52</v>
      </c>
      <c r="N16" s="53">
        <v>55131.39</v>
      </c>
      <c r="O16" s="53">
        <v>98413.57</v>
      </c>
      <c r="P16" s="53">
        <v>2090.83</v>
      </c>
      <c r="Q16" s="53">
        <v>108.68</v>
      </c>
      <c r="R16" s="55">
        <f t="shared" si="2"/>
        <v>155744.47</v>
      </c>
      <c r="S16" s="55">
        <f t="shared" si="0"/>
        <v>24919.1152</v>
      </c>
      <c r="T16" s="55">
        <f t="shared" si="1"/>
        <v>180663.5852</v>
      </c>
      <c r="U16" s="53">
        <v>226.6</v>
      </c>
      <c r="V16" s="6"/>
      <c r="W16" s="44"/>
      <c r="X16" s="44"/>
      <c r="Y16" s="44"/>
    </row>
    <row r="17" spans="1:25">
      <c r="A17" s="174"/>
      <c r="B17" s="60" t="s">
        <v>40</v>
      </c>
      <c r="C17" s="9" t="s">
        <v>53</v>
      </c>
      <c r="D17" s="2" t="s">
        <v>54</v>
      </c>
      <c r="E17" s="175">
        <f>3+28+1</f>
        <v>32</v>
      </c>
      <c r="F17" s="40">
        <f>+O45-N45</f>
        <v>1680</v>
      </c>
      <c r="G17" s="41">
        <f>+P86</f>
        <v>172.06</v>
      </c>
      <c r="H17" s="37"/>
      <c r="I17" s="2"/>
      <c r="J17" s="2"/>
      <c r="K17" s="31"/>
      <c r="L17" s="6"/>
      <c r="M17" s="6"/>
      <c r="N17" s="53"/>
      <c r="O17" s="53"/>
      <c r="P17" s="53"/>
      <c r="Q17" s="53"/>
      <c r="R17" s="53"/>
      <c r="S17" s="53"/>
      <c r="T17" s="53">
        <v>0</v>
      </c>
      <c r="U17" s="61"/>
      <c r="V17" s="32"/>
      <c r="W17" s="6"/>
      <c r="X17" s="44"/>
      <c r="Y17" s="6"/>
    </row>
    <row r="18" spans="1:25">
      <c r="A18" s="174"/>
      <c r="B18" s="60" t="s">
        <v>40</v>
      </c>
      <c r="C18" s="2" t="s">
        <v>55</v>
      </c>
      <c r="D18" s="2" t="s">
        <v>56</v>
      </c>
      <c r="E18" s="175"/>
      <c r="F18" s="57">
        <f>+O47-N47</f>
        <v>112078.85999999999</v>
      </c>
      <c r="G18" s="41">
        <f>+P88</f>
        <v>70294.570000000007</v>
      </c>
      <c r="H18" s="37"/>
      <c r="I18" s="2"/>
      <c r="J18" s="2"/>
      <c r="K18" s="31"/>
      <c r="L18" s="62">
        <f>SUM(L10:L16)</f>
        <v>855</v>
      </c>
      <c r="M18" s="6" t="s">
        <v>57</v>
      </c>
      <c r="N18" s="63">
        <f t="shared" ref="N18:U18" si="3">SUM(N10:N17)</f>
        <v>563135.88</v>
      </c>
      <c r="O18" s="64">
        <f t="shared" si="3"/>
        <v>1128309.8800000001</v>
      </c>
      <c r="P18" s="65">
        <f t="shared" si="3"/>
        <v>112777.14</v>
      </c>
      <c r="Q18" s="63">
        <f t="shared" si="3"/>
        <v>2470.4999999999995</v>
      </c>
      <c r="R18" s="66">
        <f t="shared" si="3"/>
        <v>1806693.4000000001</v>
      </c>
      <c r="S18" s="66">
        <f t="shared" si="3"/>
        <v>289070.94400000002</v>
      </c>
      <c r="T18" s="66">
        <f t="shared" si="3"/>
        <v>2095764.3440000005</v>
      </c>
      <c r="U18" s="141">
        <f t="shared" si="3"/>
        <v>1718.1</v>
      </c>
      <c r="V18" s="6"/>
      <c r="W18" s="6"/>
      <c r="X18" s="6"/>
      <c r="Y18" s="6"/>
    </row>
    <row r="19" spans="1:25">
      <c r="A19" s="148"/>
      <c r="B19" s="60"/>
      <c r="C19" s="9"/>
      <c r="D19" s="2"/>
      <c r="E19" s="10">
        <f>SUM(E17)</f>
        <v>32</v>
      </c>
      <c r="F19" s="58">
        <f>SUM(F17:F18)</f>
        <v>113758.85999999999</v>
      </c>
      <c r="G19" s="58">
        <f>SUM(G17:G18)</f>
        <v>70466.63</v>
      </c>
      <c r="H19" s="37">
        <f>+F19-G19</f>
        <v>43292.229999999981</v>
      </c>
      <c r="I19" s="2"/>
      <c r="J19" s="2"/>
      <c r="K19" s="31"/>
      <c r="L19" s="6"/>
      <c r="M19" s="6"/>
      <c r="N19" s="53"/>
      <c r="O19" s="53"/>
      <c r="P19" s="53"/>
      <c r="Q19" s="53"/>
      <c r="R19" s="53"/>
      <c r="S19" s="53"/>
      <c r="T19" s="32"/>
      <c r="U19" s="6"/>
      <c r="V19" s="6"/>
      <c r="W19" s="6"/>
      <c r="X19" s="6"/>
      <c r="Y19" s="6"/>
    </row>
    <row r="20" spans="1:25">
      <c r="A20" s="2"/>
      <c r="B20" s="59"/>
      <c r="C20" s="9"/>
      <c r="D20" s="2"/>
      <c r="E20" s="2"/>
      <c r="F20" s="37"/>
      <c r="G20" s="41"/>
      <c r="H20" s="37"/>
      <c r="I20" s="2"/>
      <c r="J20" s="2"/>
      <c r="K20" s="31"/>
      <c r="L20" s="6"/>
      <c r="M20" s="6"/>
      <c r="N20" s="6"/>
      <c r="O20" s="6"/>
      <c r="P20" s="6"/>
      <c r="Q20" s="6"/>
      <c r="R20" s="6"/>
      <c r="S20" s="6"/>
      <c r="T20" s="32"/>
      <c r="U20" s="6"/>
      <c r="V20" s="6"/>
      <c r="W20" s="6"/>
      <c r="X20" s="6"/>
      <c r="Y20" s="6"/>
    </row>
    <row r="21" spans="1:25">
      <c r="A21" s="174" t="s">
        <v>58</v>
      </c>
      <c r="B21" s="19" t="s">
        <v>59</v>
      </c>
      <c r="C21" s="2" t="s">
        <v>60</v>
      </c>
      <c r="D21" s="2" t="s">
        <v>61</v>
      </c>
      <c r="E21" s="175">
        <f>495+14</f>
        <v>509</v>
      </c>
      <c r="F21" s="67">
        <f>+O37-N37</f>
        <v>457908.51</v>
      </c>
      <c r="G21" s="41">
        <f>+P78</f>
        <v>293055.65999999997</v>
      </c>
      <c r="H21" s="37"/>
      <c r="I21" s="2"/>
      <c r="J21" s="2"/>
      <c r="K21" s="31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>
      <c r="A22" s="174"/>
      <c r="B22" s="19" t="s">
        <v>59</v>
      </c>
      <c r="C22" s="2" t="s">
        <v>62</v>
      </c>
      <c r="D22" s="2" t="s">
        <v>63</v>
      </c>
      <c r="E22" s="175"/>
      <c r="F22" s="67">
        <f>+O41-N41</f>
        <v>6865.64</v>
      </c>
      <c r="G22" s="41">
        <f>+P82</f>
        <v>4717.43</v>
      </c>
      <c r="H22" s="37"/>
      <c r="I22" s="2"/>
      <c r="J22" s="2"/>
      <c r="K22" s="31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8"/>
      <c r="X22" s="6"/>
      <c r="Y22" s="6"/>
    </row>
    <row r="23" spans="1:25">
      <c r="A23" s="148" t="s">
        <v>64</v>
      </c>
      <c r="B23" s="19" t="s">
        <v>65</v>
      </c>
      <c r="C23" s="2" t="s">
        <v>66</v>
      </c>
      <c r="D23" s="2" t="s">
        <v>67</v>
      </c>
      <c r="E23" s="149">
        <v>83</v>
      </c>
      <c r="F23" s="67">
        <f>+O51-N51</f>
        <v>64333.64</v>
      </c>
      <c r="G23" s="41">
        <f>+P91</f>
        <v>53513.15</v>
      </c>
      <c r="H23" s="37"/>
      <c r="I23" s="2"/>
      <c r="J23" s="2"/>
      <c r="K23" s="31"/>
      <c r="L23" s="68"/>
      <c r="M23" s="68"/>
      <c r="N23" s="53"/>
      <c r="O23" s="69"/>
      <c r="P23" s="69"/>
      <c r="Q23" s="53"/>
      <c r="R23" s="70" t="s">
        <v>68</v>
      </c>
      <c r="S23" s="6"/>
      <c r="T23" s="71">
        <f>+P36+P40+P45+P50+P55+P60+P68+P38</f>
        <v>523427.66999999987</v>
      </c>
      <c r="U23" s="72">
        <f>+N18-T23</f>
        <v>39708.210000000137</v>
      </c>
      <c r="V23" s="73"/>
      <c r="W23" s="68"/>
      <c r="X23" s="6"/>
      <c r="Y23" s="6"/>
    </row>
    <row r="24" spans="1:25">
      <c r="A24" s="174" t="s">
        <v>69</v>
      </c>
      <c r="B24" s="19" t="s">
        <v>70</v>
      </c>
      <c r="C24" s="2" t="s">
        <v>71</v>
      </c>
      <c r="D24" s="2" t="s">
        <v>72</v>
      </c>
      <c r="E24" s="149">
        <v>36</v>
      </c>
      <c r="F24" s="67">
        <f>+O56-N56</f>
        <v>72404.210000000006</v>
      </c>
      <c r="G24" s="41">
        <f>+P96</f>
        <v>65821.78</v>
      </c>
      <c r="H24" s="37"/>
      <c r="I24" s="2"/>
      <c r="J24" s="2"/>
      <c r="K24" s="31"/>
      <c r="L24" s="70"/>
      <c r="M24" s="74"/>
      <c r="N24" s="70"/>
      <c r="O24" s="70"/>
      <c r="P24" s="70"/>
      <c r="Q24" s="68"/>
      <c r="R24" s="70" t="s">
        <v>73</v>
      </c>
      <c r="S24" s="6"/>
      <c r="T24" s="75">
        <f>+P37+P41+P46+P51+P56+P61+P65-P68</f>
        <v>1128309.8799999999</v>
      </c>
      <c r="U24" s="72">
        <f>+O18-T24</f>
        <v>0</v>
      </c>
      <c r="V24" s="68"/>
      <c r="W24" s="68"/>
      <c r="X24" s="6"/>
      <c r="Y24" s="6"/>
    </row>
    <row r="25" spans="1:25">
      <c r="A25" s="174"/>
      <c r="B25" s="19" t="s">
        <v>70</v>
      </c>
      <c r="C25" s="2" t="s">
        <v>74</v>
      </c>
      <c r="D25" s="2" t="s">
        <v>75</v>
      </c>
      <c r="E25" s="149"/>
      <c r="F25" s="37">
        <f>+O61-N61</f>
        <v>0</v>
      </c>
      <c r="G25" s="41">
        <f>P101</f>
        <v>0</v>
      </c>
      <c r="H25" s="37"/>
      <c r="I25" s="2"/>
      <c r="J25" s="2"/>
      <c r="K25" s="31"/>
      <c r="L25" s="6"/>
      <c r="M25" s="6"/>
      <c r="N25" s="6"/>
      <c r="O25" s="6"/>
      <c r="P25" s="6"/>
      <c r="Q25" s="6"/>
      <c r="R25" s="70" t="s">
        <v>76</v>
      </c>
      <c r="S25" s="6"/>
      <c r="T25" s="76">
        <f>+P42+P47+P52+P57+P66</f>
        <v>112777.13999999998</v>
      </c>
      <c r="U25" s="77">
        <f>+P18-T25</f>
        <v>0</v>
      </c>
      <c r="V25" s="68"/>
      <c r="W25" s="68"/>
      <c r="X25" s="6"/>
      <c r="Y25" s="6"/>
    </row>
    <row r="26" spans="1:25">
      <c r="A26" s="148" t="s">
        <v>77</v>
      </c>
      <c r="B26" s="19" t="s">
        <v>59</v>
      </c>
      <c r="C26" s="2" t="s">
        <v>78</v>
      </c>
      <c r="D26" s="2" t="s">
        <v>79</v>
      </c>
      <c r="E26" s="149">
        <v>28</v>
      </c>
      <c r="F26" s="67">
        <f>+P46</f>
        <v>526797.88</v>
      </c>
      <c r="G26" s="41">
        <f>+P87</f>
        <v>314517.8</v>
      </c>
      <c r="H26" s="37"/>
      <c r="I26" s="2"/>
      <c r="J26" s="2"/>
      <c r="K26" s="31"/>
      <c r="L26" s="6"/>
      <c r="M26" s="6"/>
      <c r="N26" s="6"/>
      <c r="O26" s="6"/>
      <c r="P26" s="6"/>
      <c r="Q26" s="6"/>
      <c r="R26" s="70" t="s">
        <v>80</v>
      </c>
      <c r="S26" s="6"/>
      <c r="T26" s="71">
        <f>+P38+P43+P48+P53+P58</f>
        <v>2470.5000000000005</v>
      </c>
      <c r="U26" s="77">
        <f>+Q18-T26</f>
        <v>0</v>
      </c>
      <c r="V26" s="6"/>
      <c r="W26" s="6"/>
      <c r="X26" s="6"/>
      <c r="Y26" s="6"/>
    </row>
    <row r="27" spans="1:25">
      <c r="A27" s="78"/>
      <c r="B27" s="12"/>
      <c r="C27" s="11"/>
      <c r="D27" s="12"/>
      <c r="E27" s="13">
        <f>SUM(E21:E26)</f>
        <v>656</v>
      </c>
      <c r="F27" s="79">
        <f>SUM(F21:F26)</f>
        <v>1128309.8799999999</v>
      </c>
      <c r="G27" s="79">
        <f>SUM(G21:G26)</f>
        <v>731625.82000000007</v>
      </c>
      <c r="H27" s="79">
        <f>+F27-G27</f>
        <v>396684.05999999982</v>
      </c>
      <c r="I27" s="2"/>
      <c r="J27" s="2"/>
      <c r="K27" s="31"/>
      <c r="L27" s="6"/>
      <c r="M27" s="6"/>
      <c r="N27" s="6"/>
      <c r="O27" s="6"/>
      <c r="P27" s="6"/>
      <c r="Q27" s="6"/>
      <c r="R27" s="70"/>
      <c r="S27" s="6"/>
      <c r="V27" s="6"/>
      <c r="W27" s="6"/>
      <c r="X27" s="6"/>
      <c r="Y27" s="6"/>
    </row>
    <row r="28" spans="1:25" ht="12" thickBot="1">
      <c r="A28" s="78"/>
      <c r="B28" s="12"/>
      <c r="C28" s="11"/>
      <c r="D28" s="12"/>
      <c r="E28" s="13"/>
      <c r="F28" s="79"/>
      <c r="G28" s="80"/>
      <c r="H28" s="79"/>
      <c r="I28" s="2"/>
      <c r="J28" s="80"/>
      <c r="K28" s="31"/>
      <c r="L28" s="6"/>
      <c r="M28" s="6"/>
      <c r="N28" s="6"/>
      <c r="O28" s="6"/>
      <c r="P28" s="6"/>
      <c r="Q28" s="6"/>
      <c r="R28" s="6"/>
      <c r="S28" s="6"/>
      <c r="T28" s="81">
        <f>SUM(T23:T27)</f>
        <v>1766985.1899999997</v>
      </c>
      <c r="U28" s="72">
        <f>+T28-R18</f>
        <v>-39708.210000000428</v>
      </c>
      <c r="V28" s="6"/>
      <c r="W28" s="6"/>
      <c r="X28" s="6"/>
      <c r="Y28" s="6"/>
    </row>
    <row r="29" spans="1:25" ht="12" thickTop="1">
      <c r="A29" s="2"/>
      <c r="B29" s="14" t="s">
        <v>81</v>
      </c>
      <c r="C29" s="14"/>
      <c r="D29" s="14"/>
      <c r="E29" s="15">
        <f>+E15+E19+E27</f>
        <v>1923</v>
      </c>
      <c r="F29" s="82">
        <f>+F15+F19+F27</f>
        <v>1761890.4899999998</v>
      </c>
      <c r="G29" s="83">
        <f>+G15+G19+G27</f>
        <v>1127970.3800000001</v>
      </c>
      <c r="H29" s="83">
        <f>+H15+H19+H27</f>
        <v>633920.10999999975</v>
      </c>
      <c r="I29" s="84"/>
      <c r="J29" s="2"/>
      <c r="K29" s="31"/>
      <c r="L29" s="70" t="s">
        <v>82</v>
      </c>
      <c r="M29" s="74"/>
      <c r="N29" s="70"/>
      <c r="O29" s="70"/>
      <c r="P29" s="70"/>
      <c r="Q29" s="68"/>
      <c r="R29" s="6"/>
      <c r="S29" s="6"/>
      <c r="T29" s="72">
        <f>+T28-P70</f>
        <v>2423.9999999997672</v>
      </c>
      <c r="V29" s="6"/>
      <c r="W29" s="6"/>
      <c r="X29" s="6"/>
      <c r="Y29" s="6"/>
    </row>
    <row r="30" spans="1:25">
      <c r="A30" s="78"/>
      <c r="B30" s="12"/>
      <c r="C30" s="11"/>
      <c r="D30" s="12"/>
      <c r="E30" s="13"/>
      <c r="F30" s="80"/>
      <c r="G30" s="80"/>
      <c r="H30" s="79"/>
      <c r="I30" s="42"/>
      <c r="J30" s="80"/>
      <c r="K30" s="85"/>
      <c r="L30" s="70" t="s">
        <v>83</v>
      </c>
      <c r="M30" s="74"/>
      <c r="N30" s="70"/>
      <c r="O30" s="70"/>
      <c r="P30" s="70"/>
      <c r="Q30" s="68"/>
      <c r="R30" s="68"/>
      <c r="S30" s="68"/>
      <c r="T30" s="86"/>
      <c r="U30" s="86"/>
      <c r="V30" s="6"/>
      <c r="W30" s="6"/>
      <c r="X30" s="6"/>
      <c r="Y30" s="6"/>
    </row>
    <row r="31" spans="1:25">
      <c r="A31" s="148" t="s">
        <v>84</v>
      </c>
      <c r="B31" s="19" t="s">
        <v>85</v>
      </c>
      <c r="C31" s="2" t="s">
        <v>86</v>
      </c>
      <c r="D31" s="2" t="s">
        <v>87</v>
      </c>
      <c r="E31" s="3"/>
      <c r="F31" s="87">
        <f>311457.99-7403.86</f>
        <v>304054.13</v>
      </c>
      <c r="G31" s="87">
        <f>193382.92-7686.72</f>
        <v>185696.2</v>
      </c>
      <c r="H31" s="37"/>
      <c r="I31" s="42"/>
      <c r="J31" s="88"/>
      <c r="K31" s="85"/>
      <c r="L31" s="70"/>
      <c r="M31" s="68"/>
      <c r="N31" s="89"/>
      <c r="O31" s="90"/>
      <c r="P31" s="91"/>
      <c r="Q31" s="68"/>
      <c r="R31" s="86"/>
      <c r="S31" s="86"/>
      <c r="T31" s="86"/>
      <c r="U31" s="6"/>
      <c r="V31" s="86"/>
      <c r="W31" s="86"/>
      <c r="X31" s="86"/>
      <c r="Y31" s="86"/>
    </row>
    <row r="32" spans="1:25">
      <c r="A32" s="2"/>
      <c r="B32" s="17"/>
      <c r="C32" s="16"/>
      <c r="D32" s="17"/>
      <c r="E32" s="18"/>
      <c r="F32" s="79">
        <f>SUM(F31:F31)</f>
        <v>304054.13</v>
      </c>
      <c r="G32" s="79">
        <f>SUM(G31:G31)</f>
        <v>185696.2</v>
      </c>
      <c r="H32" s="92">
        <f>+F32-G32</f>
        <v>118357.93</v>
      </c>
      <c r="I32" s="2"/>
      <c r="J32" s="17"/>
      <c r="K32" s="31"/>
      <c r="L32" s="70"/>
      <c r="M32" s="6"/>
      <c r="N32" s="6"/>
      <c r="O32" s="6"/>
      <c r="P32" s="68"/>
      <c r="Q32" s="68"/>
      <c r="R32" s="86"/>
      <c r="S32" s="86"/>
      <c r="T32" s="86"/>
      <c r="U32" s="86"/>
      <c r="V32" s="86"/>
      <c r="W32" s="86"/>
      <c r="X32" s="86"/>
      <c r="Y32" s="86"/>
    </row>
    <row r="33" spans="1:25">
      <c r="A33" s="148"/>
      <c r="B33" s="2"/>
      <c r="C33" s="2"/>
      <c r="D33" s="2"/>
      <c r="E33" s="3"/>
      <c r="F33" s="87"/>
      <c r="G33" s="87"/>
      <c r="H33" s="37"/>
      <c r="I33" s="42"/>
      <c r="J33" s="2"/>
      <c r="K33" s="85"/>
      <c r="L33" s="93"/>
      <c r="M33" s="94"/>
      <c r="N33" s="95" t="s">
        <v>88</v>
      </c>
      <c r="O33" s="96" t="s">
        <v>89</v>
      </c>
      <c r="P33" s="96" t="s">
        <v>90</v>
      </c>
      <c r="Q33" s="97"/>
      <c r="R33" s="86"/>
      <c r="S33" s="86"/>
      <c r="T33" s="86"/>
      <c r="U33" s="6"/>
      <c r="V33" s="6"/>
      <c r="W33" s="6"/>
      <c r="X33" s="86"/>
      <c r="Y33" s="86"/>
    </row>
    <row r="34" spans="1:25">
      <c r="A34" s="2"/>
      <c r="B34" s="98" t="s">
        <v>91</v>
      </c>
      <c r="C34" s="19"/>
      <c r="D34" s="19"/>
      <c r="E34" s="20"/>
      <c r="F34" s="58">
        <f>SUM(F32,F27)</f>
        <v>1432364.0099999998</v>
      </c>
      <c r="G34" s="58">
        <f>SUM(G32,G27)</f>
        <v>917322.02</v>
      </c>
      <c r="H34" s="58">
        <f>SUM(H32,H27,H57)</f>
        <v>515041.98999999982</v>
      </c>
      <c r="I34" s="2"/>
      <c r="J34" s="2"/>
      <c r="K34" s="99"/>
      <c r="L34" s="93">
        <v>483</v>
      </c>
      <c r="M34" s="74" t="s">
        <v>92</v>
      </c>
      <c r="N34" s="53"/>
      <c r="O34" s="28"/>
      <c r="P34" s="86"/>
      <c r="Q34" s="86"/>
      <c r="R34" s="86"/>
      <c r="S34" s="86"/>
      <c r="T34" s="6"/>
      <c r="U34" s="100"/>
      <c r="V34" s="86"/>
      <c r="W34" s="86"/>
      <c r="X34" s="6"/>
      <c r="Y34" s="6"/>
    </row>
    <row r="35" spans="1:25">
      <c r="A35" s="148"/>
      <c r="B35" s="2"/>
      <c r="C35" s="2"/>
      <c r="D35" s="2"/>
      <c r="E35" s="3"/>
      <c r="F35" s="87"/>
      <c r="G35" s="87"/>
      <c r="H35" s="58"/>
      <c r="I35" s="42"/>
      <c r="J35" s="2"/>
      <c r="K35" s="101"/>
      <c r="L35" s="70" t="s">
        <v>93</v>
      </c>
      <c r="M35" s="74" t="s">
        <v>94</v>
      </c>
      <c r="N35" s="53"/>
      <c r="O35" s="28"/>
      <c r="Q35" s="102">
        <f>SUM(P36:P43)</f>
        <v>980221.3600000001</v>
      </c>
      <c r="R35" s="103">
        <f>+R16-Q35</f>
        <v>-824476.89000000013</v>
      </c>
      <c r="S35" s="6"/>
      <c r="T35" s="142">
        <f>+Q35-1091108.5</f>
        <v>-110887.1399999999</v>
      </c>
      <c r="U35" s="6"/>
      <c r="V35" s="6"/>
      <c r="W35" s="6"/>
      <c r="X35" s="100"/>
      <c r="Y35" s="100"/>
    </row>
    <row r="36" spans="1:25">
      <c r="A36" s="2"/>
      <c r="B36" s="2"/>
      <c r="C36" s="2"/>
      <c r="D36" s="2"/>
      <c r="E36" s="2"/>
      <c r="F36" s="2"/>
      <c r="G36" s="2"/>
      <c r="H36" s="37"/>
      <c r="I36" s="2"/>
      <c r="J36" s="2"/>
      <c r="K36" s="31"/>
      <c r="L36" s="68" t="s">
        <v>95</v>
      </c>
      <c r="M36" s="104" t="s">
        <v>96</v>
      </c>
      <c r="N36" s="145">
        <v>15149.65</v>
      </c>
      <c r="O36" s="145">
        <v>522782.86</v>
      </c>
      <c r="P36" s="71">
        <f>+O36-N36</f>
        <v>507633.20999999996</v>
      </c>
      <c r="Q36" s="106"/>
      <c r="R36" s="106"/>
      <c r="S36" s="86"/>
      <c r="T36" s="6"/>
      <c r="U36" s="6"/>
      <c r="V36" s="100"/>
      <c r="W36" s="100"/>
      <c r="X36" s="6"/>
      <c r="Y36" s="6"/>
    </row>
    <row r="37" spans="1:25">
      <c r="A37" s="2"/>
      <c r="B37" s="21" t="s">
        <v>97</v>
      </c>
      <c r="C37" s="21"/>
      <c r="D37" s="21"/>
      <c r="E37" s="10"/>
      <c r="F37" s="58">
        <f>+F29+F32</f>
        <v>2065944.6199999996</v>
      </c>
      <c r="G37" s="58">
        <f>+G29+G32</f>
        <v>1313666.58</v>
      </c>
      <c r="H37" s="58">
        <f>+H29+H32</f>
        <v>752278.0399999998</v>
      </c>
      <c r="I37" s="2"/>
      <c r="J37" s="21"/>
      <c r="K37" s="31"/>
      <c r="L37" s="68" t="s">
        <v>98</v>
      </c>
      <c r="M37" s="104" t="s">
        <v>99</v>
      </c>
      <c r="N37" s="145">
        <v>13283.39</v>
      </c>
      <c r="O37" s="145">
        <v>471191.9</v>
      </c>
      <c r="P37" s="107">
        <f>+O37-N37</f>
        <v>457908.51</v>
      </c>
      <c r="S37" s="6"/>
      <c r="T37" s="6"/>
      <c r="U37" s="100"/>
      <c r="V37" s="6"/>
      <c r="W37" s="6"/>
      <c r="X37" s="6"/>
      <c r="Y37" s="6"/>
    </row>
    <row r="38" spans="1:25">
      <c r="A38" s="148"/>
      <c r="B38" s="2"/>
      <c r="C38" s="2"/>
      <c r="D38" s="2"/>
      <c r="E38" s="3"/>
      <c r="F38" s="87"/>
      <c r="G38" s="87"/>
      <c r="H38" s="37"/>
      <c r="I38" s="42"/>
      <c r="J38" s="2"/>
      <c r="K38" s="101"/>
      <c r="L38" s="68" t="s">
        <v>100</v>
      </c>
      <c r="M38" s="104" t="s">
        <v>101</v>
      </c>
      <c r="N38" s="145">
        <v>54</v>
      </c>
      <c r="O38" s="145">
        <v>2478</v>
      </c>
      <c r="P38" s="71">
        <f>+O38-N38</f>
        <v>2424</v>
      </c>
      <c r="S38" s="6"/>
      <c r="T38" s="100"/>
      <c r="U38" s="6"/>
      <c r="V38" s="6"/>
      <c r="W38" s="6"/>
      <c r="X38" s="100"/>
      <c r="Y38" s="100"/>
    </row>
    <row r="39" spans="1:25">
      <c r="A39" s="2"/>
      <c r="B39" s="2" t="s">
        <v>102</v>
      </c>
      <c r="C39" s="2"/>
      <c r="D39" s="2"/>
      <c r="E39" s="2"/>
      <c r="F39" s="2"/>
      <c r="G39" s="2"/>
      <c r="H39" s="37"/>
      <c r="I39" s="2"/>
      <c r="J39" s="2"/>
      <c r="K39" s="31"/>
      <c r="L39" s="70" t="s">
        <v>103</v>
      </c>
      <c r="M39" s="74" t="s">
        <v>104</v>
      </c>
      <c r="N39" s="146"/>
      <c r="O39" s="146"/>
      <c r="Q39" s="108"/>
      <c r="R39" s="108"/>
      <c r="S39" s="100"/>
      <c r="T39" s="6"/>
      <c r="U39" s="6"/>
      <c r="V39" s="100"/>
      <c r="W39" s="109"/>
      <c r="X39" s="32"/>
      <c r="Y39" s="32"/>
    </row>
    <row r="40" spans="1:25">
      <c r="A40" s="2"/>
      <c r="B40" s="2"/>
      <c r="C40" s="2"/>
      <c r="D40" s="2" t="s">
        <v>105</v>
      </c>
      <c r="E40" s="2"/>
      <c r="F40" s="110">
        <v>304054.13</v>
      </c>
      <c r="G40" s="110">
        <v>185696.2</v>
      </c>
      <c r="H40" s="37"/>
      <c r="I40" s="2"/>
      <c r="J40" s="2"/>
      <c r="K40" s="31"/>
      <c r="L40" s="68" t="s">
        <v>106</v>
      </c>
      <c r="M40" s="104" t="s">
        <v>13</v>
      </c>
      <c r="N40" s="145">
        <v>340</v>
      </c>
      <c r="O40" s="145">
        <v>5231.92</v>
      </c>
      <c r="P40" s="71">
        <f>+O40-N40</f>
        <v>4891.92</v>
      </c>
      <c r="S40" s="6"/>
      <c r="T40" s="6"/>
      <c r="U40" s="6"/>
      <c r="V40" s="6"/>
      <c r="W40" s="32"/>
      <c r="X40" s="32"/>
      <c r="Y40" s="32"/>
    </row>
    <row r="41" spans="1:25">
      <c r="A41" s="2"/>
      <c r="B41" s="2"/>
      <c r="C41" s="2"/>
      <c r="D41" s="2" t="s">
        <v>107</v>
      </c>
      <c r="E41" s="2"/>
      <c r="F41" s="110">
        <v>1764561.19</v>
      </c>
      <c r="G41" s="110">
        <v>829256.4</v>
      </c>
      <c r="H41" s="79"/>
      <c r="I41" s="2"/>
      <c r="J41" s="88"/>
      <c r="K41" s="31"/>
      <c r="L41" s="68" t="s">
        <v>108</v>
      </c>
      <c r="M41" s="104" t="s">
        <v>109</v>
      </c>
      <c r="N41" s="145"/>
      <c r="O41" s="145">
        <v>6865.64</v>
      </c>
      <c r="P41" s="107">
        <f>+O41-N41</f>
        <v>6865.64</v>
      </c>
      <c r="S41" s="6"/>
      <c r="T41" s="6"/>
      <c r="U41" s="6"/>
      <c r="V41" s="6"/>
      <c r="W41" s="6"/>
      <c r="X41" s="6"/>
      <c r="Y41" s="6"/>
    </row>
    <row r="42" spans="1:25">
      <c r="A42" s="2"/>
      <c r="B42" s="2"/>
      <c r="C42" s="2"/>
      <c r="D42" s="2"/>
      <c r="E42" s="2"/>
      <c r="F42" s="2"/>
      <c r="G42" s="111"/>
      <c r="H42" s="37"/>
      <c r="I42" s="2"/>
      <c r="J42" s="2"/>
      <c r="K42" s="31"/>
      <c r="L42" s="68" t="s">
        <v>110</v>
      </c>
      <c r="M42" s="104" t="s">
        <v>111</v>
      </c>
      <c r="N42" s="145"/>
      <c r="O42" s="145">
        <v>698.28</v>
      </c>
      <c r="P42" s="76">
        <f>+O42-N42</f>
        <v>698.28</v>
      </c>
      <c r="Q42" s="108"/>
      <c r="R42" s="108"/>
      <c r="S42" s="100"/>
      <c r="T42" s="47"/>
      <c r="U42" s="6"/>
      <c r="V42" s="32"/>
      <c r="W42" s="32"/>
      <c r="X42" s="32"/>
      <c r="Y42" s="6"/>
    </row>
    <row r="43" spans="1:25">
      <c r="A43" s="148"/>
      <c r="B43" s="2"/>
      <c r="C43" s="2"/>
      <c r="D43" s="2" t="s">
        <v>112</v>
      </c>
      <c r="E43" s="3"/>
      <c r="F43" s="37">
        <f>SUM(F40:F42)</f>
        <v>2068615.3199999998</v>
      </c>
      <c r="G43" s="37">
        <f>SUM(G40:G42)</f>
        <v>1014952.6000000001</v>
      </c>
      <c r="H43" s="37">
        <f>+F43-G43</f>
        <v>1053662.7199999997</v>
      </c>
      <c r="I43" s="42"/>
      <c r="J43" s="2"/>
      <c r="K43" s="112"/>
      <c r="L43" s="68" t="s">
        <v>113</v>
      </c>
      <c r="M43" s="104" t="s">
        <v>114</v>
      </c>
      <c r="N43" s="145"/>
      <c r="O43" s="145">
        <v>-200.2</v>
      </c>
      <c r="P43" s="71">
        <f>+O43-N43</f>
        <v>-200.2</v>
      </c>
      <c r="Q43" s="108"/>
      <c r="R43" s="108"/>
      <c r="S43" s="6"/>
      <c r="T43" s="6"/>
      <c r="U43" s="6"/>
      <c r="V43" s="32"/>
      <c r="W43" s="48"/>
      <c r="X43" s="48"/>
      <c r="Y43" s="47"/>
    </row>
    <row r="44" spans="1:25">
      <c r="A44" s="2"/>
      <c r="B44" s="2"/>
      <c r="C44" s="2"/>
      <c r="D44" s="2"/>
      <c r="E44" s="2"/>
      <c r="F44" s="2"/>
      <c r="G44" s="2"/>
      <c r="H44" s="37"/>
      <c r="I44" s="2"/>
      <c r="J44" s="2"/>
      <c r="K44" s="31"/>
      <c r="L44" s="70" t="s">
        <v>115</v>
      </c>
      <c r="M44" s="74" t="s">
        <v>116</v>
      </c>
      <c r="N44" s="147"/>
      <c r="O44" s="147"/>
      <c r="Q44" s="102">
        <f>SUM(P45:P48)</f>
        <v>640875.16</v>
      </c>
      <c r="R44" s="72">
        <f>+R11-Q44</f>
        <v>8654.6900000000605</v>
      </c>
      <c r="S44" s="6"/>
      <c r="T44" s="6"/>
      <c r="U44" s="47"/>
      <c r="V44" s="48"/>
      <c r="W44" s="32"/>
      <c r="X44" s="32"/>
      <c r="Y44" s="6"/>
    </row>
    <row r="45" spans="1:25">
      <c r="A45" s="2"/>
      <c r="B45" s="2"/>
      <c r="C45" s="2"/>
      <c r="D45" s="2" t="s">
        <v>117</v>
      </c>
      <c r="E45" s="2"/>
      <c r="F45" s="114">
        <f>+F43-F37</f>
        <v>2670.7000000001863</v>
      </c>
      <c r="G45" s="114">
        <f>+G43-G37</f>
        <v>-298713.98</v>
      </c>
      <c r="H45" s="37"/>
      <c r="I45" s="2"/>
      <c r="J45" s="2"/>
      <c r="K45" s="31"/>
      <c r="L45" s="68" t="s">
        <v>118</v>
      </c>
      <c r="M45" s="104" t="s">
        <v>119</v>
      </c>
      <c r="N45" s="145"/>
      <c r="O45" s="145">
        <v>1680</v>
      </c>
      <c r="P45" s="71">
        <f>+O45-N45</f>
        <v>1680</v>
      </c>
      <c r="S45" s="6"/>
      <c r="T45" s="6"/>
      <c r="U45" s="6"/>
      <c r="V45" s="32"/>
      <c r="W45" s="32"/>
      <c r="X45" s="32"/>
      <c r="Y45" s="6"/>
    </row>
    <row r="46" spans="1:25">
      <c r="A46" s="2"/>
      <c r="B46" s="2"/>
      <c r="C46" s="2"/>
      <c r="D46" s="2"/>
      <c r="E46" s="2"/>
      <c r="F46" s="87" t="s">
        <v>120</v>
      </c>
      <c r="G46" s="115">
        <f>+F45+G45</f>
        <v>-296043.2799999998</v>
      </c>
      <c r="H46" s="37"/>
      <c r="I46" s="2"/>
      <c r="J46" s="2"/>
      <c r="K46" s="31"/>
      <c r="L46" s="68" t="s">
        <v>121</v>
      </c>
      <c r="M46" s="104" t="s">
        <v>122</v>
      </c>
      <c r="N46" s="145">
        <v>67598.59</v>
      </c>
      <c r="O46" s="145">
        <v>594396.47</v>
      </c>
      <c r="P46" s="107">
        <f>+O46-N46</f>
        <v>526797.88</v>
      </c>
      <c r="S46" s="6"/>
      <c r="T46" s="6"/>
      <c r="U46" s="6"/>
      <c r="V46" s="6"/>
      <c r="W46" s="32"/>
      <c r="X46" s="32"/>
      <c r="Y46" s="6"/>
    </row>
    <row r="47" spans="1:25">
      <c r="A47" s="2"/>
      <c r="B47" s="2"/>
      <c r="C47" s="2"/>
      <c r="D47" s="2"/>
      <c r="E47" s="2"/>
      <c r="F47" s="2"/>
      <c r="G47" s="2"/>
      <c r="H47" s="37"/>
      <c r="I47" s="2"/>
      <c r="J47" s="2"/>
      <c r="K47" s="31"/>
      <c r="L47" s="68" t="s">
        <v>123</v>
      </c>
      <c r="M47" s="104" t="s">
        <v>124</v>
      </c>
      <c r="N47" s="145">
        <v>10877.32</v>
      </c>
      <c r="O47" s="145">
        <v>122956.18</v>
      </c>
      <c r="P47" s="76">
        <f>+O47-N47</f>
        <v>112078.85999999999</v>
      </c>
      <c r="S47" s="47"/>
      <c r="T47" s="6"/>
      <c r="U47" s="6"/>
      <c r="V47" s="6"/>
      <c r="W47" s="32"/>
      <c r="X47" s="32"/>
      <c r="Y47" s="6"/>
    </row>
    <row r="48" spans="1:25">
      <c r="A48" s="2"/>
      <c r="B48" s="2"/>
      <c r="C48" s="2"/>
      <c r="D48" s="2"/>
      <c r="E48" s="2"/>
      <c r="F48" s="2"/>
      <c r="G48" s="2"/>
      <c r="H48" s="37"/>
      <c r="I48" s="2"/>
      <c r="J48" s="2"/>
      <c r="K48" s="99"/>
      <c r="L48" s="6" t="s">
        <v>125</v>
      </c>
      <c r="M48" s="6" t="s">
        <v>126</v>
      </c>
      <c r="N48" s="145"/>
      <c r="O48" s="145">
        <v>318.42</v>
      </c>
      <c r="P48" s="77">
        <f>+O48-N48</f>
        <v>318.42</v>
      </c>
      <c r="S48" s="6"/>
      <c r="T48" s="6"/>
      <c r="U48" s="6"/>
      <c r="V48" s="6"/>
      <c r="W48" s="32"/>
      <c r="X48" s="32"/>
      <c r="Y48" s="6"/>
    </row>
    <row r="49" spans="1:24">
      <c r="A49" s="2"/>
      <c r="B49" s="2"/>
      <c r="C49" s="2"/>
      <c r="D49" s="2"/>
      <c r="E49" s="3" t="s">
        <v>127</v>
      </c>
      <c r="F49" s="105">
        <f>+N112</f>
        <v>801065.96</v>
      </c>
      <c r="G49" s="105">
        <f>+O112</f>
        <v>844140.92</v>
      </c>
      <c r="H49" s="37"/>
      <c r="I49" s="2"/>
      <c r="J49" s="2"/>
      <c r="K49" s="31"/>
      <c r="L49" s="70" t="s">
        <v>128</v>
      </c>
      <c r="M49" s="74" t="s">
        <v>129</v>
      </c>
      <c r="N49" s="146"/>
      <c r="O49" s="146"/>
      <c r="Q49" s="117">
        <f>SUM(P50:P53)</f>
        <v>91324.92</v>
      </c>
      <c r="R49" s="118">
        <f>+R10-Q49</f>
        <v>0</v>
      </c>
      <c r="S49" s="6"/>
      <c r="T49" s="6"/>
      <c r="U49" s="6"/>
      <c r="V49" s="6"/>
      <c r="W49" s="32"/>
      <c r="X49" s="32"/>
    </row>
    <row r="50" spans="1:24">
      <c r="A50" s="2"/>
      <c r="B50" s="2"/>
      <c r="C50" s="2"/>
      <c r="D50" s="2"/>
      <c r="E50" s="3" t="s">
        <v>130</v>
      </c>
      <c r="F50" s="105">
        <f>+N113</f>
        <v>90960.09</v>
      </c>
      <c r="G50" s="105">
        <f>+O113</f>
        <v>81460.09</v>
      </c>
      <c r="H50" s="37"/>
      <c r="I50" s="2"/>
      <c r="J50" s="2"/>
      <c r="K50" s="31"/>
      <c r="L50" s="68" t="s">
        <v>131</v>
      </c>
      <c r="M50" s="104" t="s">
        <v>132</v>
      </c>
      <c r="N50" s="145"/>
      <c r="O50" s="145">
        <v>27063</v>
      </c>
      <c r="P50" s="71">
        <f>+O50-N50</f>
        <v>27063</v>
      </c>
      <c r="S50" s="6"/>
      <c r="T50" s="6"/>
      <c r="U50" s="6"/>
      <c r="V50" s="6"/>
      <c r="W50" s="32"/>
      <c r="X50" s="32"/>
    </row>
    <row r="51" spans="1:24">
      <c r="A51" s="2"/>
      <c r="B51" s="2"/>
      <c r="C51" s="2"/>
      <c r="D51" s="2"/>
      <c r="E51" s="2"/>
      <c r="F51" s="116"/>
      <c r="G51" s="116"/>
      <c r="H51" s="37"/>
      <c r="I51" s="2"/>
      <c r="J51" s="2"/>
      <c r="K51" s="31"/>
      <c r="L51" s="68" t="s">
        <v>133</v>
      </c>
      <c r="M51" s="104" t="s">
        <v>67</v>
      </c>
      <c r="N51" s="145"/>
      <c r="O51" s="145">
        <v>64333.64</v>
      </c>
      <c r="P51" s="107">
        <f>+O51-N51</f>
        <v>64333.64</v>
      </c>
      <c r="S51" s="6"/>
      <c r="T51" s="6"/>
      <c r="U51" s="6"/>
      <c r="V51" s="6"/>
      <c r="W51" s="6"/>
      <c r="X51" s="32"/>
    </row>
    <row r="52" spans="1:24">
      <c r="A52" s="2"/>
      <c r="B52" s="2"/>
      <c r="C52" s="2"/>
      <c r="D52" s="2"/>
      <c r="E52" s="2"/>
      <c r="F52" s="37">
        <f>SUM(F49:F51)</f>
        <v>892026.04999999993</v>
      </c>
      <c r="G52" s="37">
        <f>SUM(G49:G51)</f>
        <v>925601.01</v>
      </c>
      <c r="H52" s="37"/>
      <c r="I52" s="2"/>
      <c r="J52" s="2"/>
      <c r="K52" s="31"/>
      <c r="L52" s="68" t="s">
        <v>134</v>
      </c>
      <c r="M52" s="104" t="s">
        <v>135</v>
      </c>
      <c r="N52" s="145"/>
      <c r="O52" s="145"/>
      <c r="P52" s="76">
        <f>+O52-N52</f>
        <v>0</v>
      </c>
      <c r="S52" s="6"/>
      <c r="T52" s="6"/>
      <c r="U52" s="6"/>
      <c r="V52" s="6"/>
      <c r="W52" s="32"/>
      <c r="X52" s="32"/>
    </row>
    <row r="53" spans="1:24">
      <c r="A53" s="2"/>
      <c r="B53" s="2"/>
      <c r="C53" s="2"/>
      <c r="D53" s="2"/>
      <c r="E53" s="2"/>
      <c r="F53" s="37"/>
      <c r="G53" s="37"/>
      <c r="H53" s="37"/>
      <c r="I53" s="2"/>
      <c r="J53" s="2"/>
      <c r="K53" s="31"/>
      <c r="L53" s="68" t="s">
        <v>136</v>
      </c>
      <c r="M53" s="104" t="s">
        <v>137</v>
      </c>
      <c r="N53" s="145"/>
      <c r="O53" s="145">
        <v>-71.72</v>
      </c>
      <c r="P53" s="71">
        <f>+O53-N53</f>
        <v>-71.72</v>
      </c>
      <c r="S53" s="6"/>
      <c r="T53" s="6"/>
      <c r="U53" s="6"/>
      <c r="V53" s="6"/>
      <c r="W53" s="6"/>
      <c r="X53" s="32"/>
    </row>
    <row r="54" spans="1:24">
      <c r="A54" s="2"/>
      <c r="B54" s="2"/>
      <c r="C54" s="2"/>
      <c r="D54" s="2"/>
      <c r="E54" s="2"/>
      <c r="F54" s="58">
        <f>+F52-G52</f>
        <v>-33574.960000000079</v>
      </c>
      <c r="G54" s="37"/>
      <c r="H54" s="37"/>
      <c r="I54" s="2"/>
      <c r="J54" s="2"/>
      <c r="K54" s="31"/>
      <c r="L54" s="70" t="s">
        <v>138</v>
      </c>
      <c r="M54" s="74" t="s">
        <v>139</v>
      </c>
      <c r="N54" s="146"/>
      <c r="O54" s="146"/>
      <c r="Q54" s="117">
        <f>SUM(P55:P58)</f>
        <v>45952.250000000007</v>
      </c>
      <c r="R54" s="72">
        <f>+R12-Q54</f>
        <v>42132.21</v>
      </c>
      <c r="S54" s="6"/>
      <c r="T54" s="6"/>
      <c r="U54" s="6"/>
      <c r="V54" s="6"/>
      <c r="W54" s="32"/>
      <c r="X54" s="32"/>
    </row>
    <row r="55" spans="1:24">
      <c r="A55" s="2"/>
      <c r="B55" s="2"/>
      <c r="C55" s="2"/>
      <c r="D55" s="2"/>
      <c r="E55" s="2"/>
      <c r="F55" s="37">
        <f>+G45-F54</f>
        <v>-265139.0199999999</v>
      </c>
      <c r="G55" s="37"/>
      <c r="H55" s="37"/>
      <c r="I55" s="2"/>
      <c r="J55" s="2"/>
      <c r="K55" s="31"/>
      <c r="L55" s="68" t="s">
        <v>140</v>
      </c>
      <c r="M55" s="104" t="s">
        <v>33</v>
      </c>
      <c r="N55" s="145">
        <v>42132.21</v>
      </c>
      <c r="O55" s="145">
        <v>15680.25</v>
      </c>
      <c r="P55" s="71">
        <f>+O55-N55</f>
        <v>-26451.96</v>
      </c>
      <c r="S55" s="6"/>
      <c r="T55" s="6"/>
      <c r="U55" s="6"/>
      <c r="V55" s="6"/>
      <c r="W55" s="32"/>
      <c r="X55" s="32"/>
    </row>
    <row r="56" spans="1:24">
      <c r="A56" s="6"/>
      <c r="B56" s="6"/>
      <c r="C56" s="6"/>
      <c r="D56" s="6"/>
      <c r="E56" s="6"/>
      <c r="F56" s="6"/>
      <c r="G56" s="119"/>
      <c r="H56" s="55"/>
      <c r="I56" s="6"/>
      <c r="J56" s="6"/>
      <c r="K56" s="31"/>
      <c r="L56" s="68" t="s">
        <v>141</v>
      </c>
      <c r="M56" s="104" t="s">
        <v>72</v>
      </c>
      <c r="N56" s="145"/>
      <c r="O56" s="145">
        <v>72404.210000000006</v>
      </c>
      <c r="P56" s="107">
        <f>+O56-N56</f>
        <v>72404.210000000006</v>
      </c>
      <c r="S56" s="6"/>
      <c r="T56" s="6"/>
      <c r="U56" s="6"/>
      <c r="V56" s="6"/>
      <c r="W56" s="32"/>
      <c r="X56" s="32"/>
    </row>
    <row r="57" spans="1:24">
      <c r="A57" s="120" t="s">
        <v>84</v>
      </c>
      <c r="B57" s="121" t="s">
        <v>85</v>
      </c>
      <c r="C57" s="22">
        <v>403</v>
      </c>
      <c r="D57" s="6" t="s">
        <v>142</v>
      </c>
      <c r="E57" s="23"/>
      <c r="F57" s="122"/>
      <c r="G57" s="122"/>
      <c r="H57" s="123"/>
      <c r="I57" s="6"/>
      <c r="J57" s="100"/>
      <c r="K57" s="31"/>
      <c r="L57" s="68" t="s">
        <v>143</v>
      </c>
      <c r="M57" s="104" t="s">
        <v>46</v>
      </c>
      <c r="N57" s="145"/>
      <c r="O57" s="145"/>
      <c r="P57" s="76">
        <f>+O57-N57</f>
        <v>0</v>
      </c>
      <c r="S57" s="6"/>
      <c r="T57" s="6"/>
      <c r="U57" s="6"/>
      <c r="V57" s="6"/>
      <c r="W57" s="32"/>
      <c r="X57" s="32"/>
    </row>
    <row r="58" spans="1:24">
      <c r="A58" s="6"/>
      <c r="B58" s="6"/>
      <c r="C58" s="6"/>
      <c r="D58" s="6"/>
      <c r="E58" s="6"/>
      <c r="F58" s="6"/>
      <c r="G58" s="6"/>
      <c r="H58" s="55"/>
      <c r="I58" s="6"/>
      <c r="J58" s="6"/>
      <c r="K58" s="31"/>
      <c r="L58" s="68" t="s">
        <v>144</v>
      </c>
      <c r="M58" s="104" t="s">
        <v>145</v>
      </c>
      <c r="N58" s="147"/>
      <c r="O58" s="147"/>
      <c r="P58" s="77">
        <f>+O58</f>
        <v>0</v>
      </c>
      <c r="S58" s="6"/>
      <c r="T58" s="6"/>
      <c r="U58" s="6"/>
      <c r="V58" s="6"/>
      <c r="W58" s="32"/>
      <c r="X58" s="32"/>
    </row>
    <row r="59" spans="1:24">
      <c r="A59" s="6"/>
      <c r="B59" s="6"/>
      <c r="C59" s="6"/>
      <c r="D59" s="6"/>
      <c r="E59" s="6"/>
      <c r="F59" s="6"/>
      <c r="G59" s="6"/>
      <c r="H59" s="55"/>
      <c r="I59" s="6"/>
      <c r="J59" s="6"/>
      <c r="K59" s="31"/>
      <c r="L59" s="70" t="s">
        <v>146</v>
      </c>
      <c r="M59" s="74" t="s">
        <v>147</v>
      </c>
      <c r="N59" s="146"/>
      <c r="O59" s="146"/>
      <c r="Q59" s="117">
        <f>SUM(P60)</f>
        <v>6187.5</v>
      </c>
      <c r="S59" s="6"/>
      <c r="T59" s="6"/>
      <c r="U59" s="6"/>
      <c r="V59" s="6"/>
      <c r="W59" s="32"/>
      <c r="X59" s="32"/>
    </row>
    <row r="60" spans="1:24">
      <c r="A60" s="6"/>
      <c r="B60" s="6"/>
      <c r="C60" s="6"/>
      <c r="D60" s="6"/>
      <c r="E60" s="6"/>
      <c r="F60" s="6"/>
      <c r="G60" s="6"/>
      <c r="H60" s="55"/>
      <c r="I60" s="6"/>
      <c r="J60" s="6"/>
      <c r="K60" s="31"/>
      <c r="L60" s="68" t="s">
        <v>148</v>
      </c>
      <c r="M60" s="104" t="s">
        <v>38</v>
      </c>
      <c r="N60" s="147">
        <v>82.5</v>
      </c>
      <c r="O60" s="145">
        <v>6270</v>
      </c>
      <c r="P60" s="71">
        <f>+O60-N60</f>
        <v>6187.5</v>
      </c>
      <c r="S60" s="6"/>
      <c r="T60" s="6"/>
      <c r="U60" s="6"/>
      <c r="V60" s="6"/>
      <c r="W60" s="6"/>
      <c r="X60" s="32"/>
    </row>
    <row r="61" spans="1:24">
      <c r="A61" s="6"/>
      <c r="B61" s="6"/>
      <c r="C61" s="6" t="s">
        <v>149</v>
      </c>
      <c r="D61" s="6"/>
      <c r="E61" s="6"/>
      <c r="F61" s="6"/>
      <c r="G61" s="6"/>
      <c r="H61" s="55"/>
      <c r="I61" s="6"/>
      <c r="J61" s="6"/>
      <c r="K61" s="31"/>
      <c r="L61" s="68" t="s">
        <v>150</v>
      </c>
      <c r="M61" s="104" t="s">
        <v>75</v>
      </c>
      <c r="N61" s="146"/>
      <c r="O61" s="146"/>
      <c r="P61" s="107">
        <f>+O61-N61</f>
        <v>0</v>
      </c>
      <c r="S61" s="6"/>
      <c r="T61" s="6"/>
      <c r="U61" s="6"/>
      <c r="V61" s="6"/>
      <c r="W61" s="32"/>
      <c r="X61" s="32"/>
    </row>
    <row r="62" spans="1:24">
      <c r="A62" s="6"/>
      <c r="B62" s="6"/>
      <c r="C62" s="6"/>
      <c r="D62" s="6"/>
      <c r="E62" s="6"/>
      <c r="F62" s="6"/>
      <c r="G62" s="6"/>
      <c r="H62" s="55"/>
      <c r="I62" s="6"/>
      <c r="J62" s="6"/>
      <c r="K62" s="31"/>
      <c r="L62" s="68"/>
      <c r="M62" s="104"/>
      <c r="N62" s="146"/>
      <c r="O62" s="146"/>
      <c r="P62" s="77"/>
      <c r="Q62" s="124"/>
      <c r="S62" s="6"/>
      <c r="T62" s="6"/>
      <c r="U62" s="6"/>
      <c r="V62" s="6"/>
      <c r="W62" s="32"/>
      <c r="X62" s="32"/>
    </row>
    <row r="63" spans="1:24">
      <c r="A63" s="6"/>
      <c r="B63" s="6"/>
      <c r="C63" s="6"/>
      <c r="D63" s="6"/>
      <c r="E63" s="6"/>
      <c r="F63" s="6"/>
      <c r="G63" s="6"/>
      <c r="H63" s="55"/>
      <c r="I63" s="6"/>
      <c r="J63" s="6"/>
      <c r="K63" s="31"/>
      <c r="L63" s="70" t="s">
        <v>151</v>
      </c>
      <c r="M63" s="74" t="s">
        <v>152</v>
      </c>
      <c r="N63" s="53"/>
      <c r="O63" s="53"/>
      <c r="P63" s="77"/>
      <c r="Q63" s="117">
        <f>SUM(P64:P66)</f>
        <v>0</v>
      </c>
      <c r="S63" s="6"/>
      <c r="T63" s="6"/>
      <c r="U63" s="6"/>
      <c r="V63" s="6"/>
      <c r="W63" s="32"/>
      <c r="X63" s="32"/>
    </row>
    <row r="64" spans="1:24">
      <c r="A64" s="6"/>
      <c r="B64" s="6"/>
      <c r="C64" s="6"/>
      <c r="D64" s="6"/>
      <c r="E64" s="6"/>
      <c r="F64" s="6"/>
      <c r="G64" s="6"/>
      <c r="H64" s="55"/>
      <c r="I64" s="6"/>
      <c r="J64" s="6"/>
      <c r="K64" s="31"/>
      <c r="L64" s="68" t="s">
        <v>153</v>
      </c>
      <c r="M64" s="104" t="s">
        <v>154</v>
      </c>
      <c r="N64" s="53"/>
      <c r="O64" s="32"/>
      <c r="P64" s="71">
        <f>+O64-N64</f>
        <v>0</v>
      </c>
      <c r="Q64" s="124"/>
      <c r="S64" s="6"/>
      <c r="T64" s="6"/>
      <c r="U64" s="6"/>
      <c r="V64" s="6"/>
      <c r="W64" s="32"/>
      <c r="X64" s="32"/>
    </row>
    <row r="65" spans="2:24">
      <c r="B65" s="6"/>
      <c r="C65" s="6"/>
      <c r="D65" s="6"/>
      <c r="E65" s="6"/>
      <c r="F65" s="6"/>
      <c r="G65" s="6"/>
      <c r="H65" s="55"/>
      <c r="I65" s="6"/>
      <c r="J65" s="6"/>
      <c r="K65" s="31"/>
      <c r="L65" s="68" t="s">
        <v>155</v>
      </c>
      <c r="M65" s="6" t="s">
        <v>156</v>
      </c>
      <c r="N65" s="53"/>
      <c r="O65" s="125"/>
      <c r="P65" s="126">
        <f>+O65-N65</f>
        <v>0</v>
      </c>
      <c r="Q65" s="124"/>
      <c r="S65" s="6"/>
      <c r="T65" s="6"/>
      <c r="U65" s="6"/>
      <c r="V65" s="6"/>
      <c r="W65" s="32"/>
      <c r="X65" s="32"/>
    </row>
    <row r="66" spans="2:24">
      <c r="B66" s="6"/>
      <c r="C66" s="6"/>
      <c r="D66" s="6"/>
      <c r="E66" s="6"/>
      <c r="F66" s="6"/>
      <c r="G66" s="6"/>
      <c r="H66" s="55"/>
      <c r="I66" s="6"/>
      <c r="J66" s="6"/>
      <c r="K66" s="31"/>
      <c r="L66" s="68" t="s">
        <v>157</v>
      </c>
      <c r="M66" s="6" t="s">
        <v>158</v>
      </c>
      <c r="N66" s="53"/>
      <c r="O66" s="125"/>
      <c r="P66" s="127">
        <f>+O66-N66</f>
        <v>0</v>
      </c>
      <c r="Q66" s="124"/>
      <c r="S66" s="6"/>
      <c r="T66" s="6"/>
      <c r="U66" s="6"/>
      <c r="V66" s="6"/>
      <c r="W66" s="32"/>
      <c r="X66" s="32"/>
    </row>
    <row r="67" spans="2:24">
      <c r="B67" s="6"/>
      <c r="C67" s="6" t="s">
        <v>159</v>
      </c>
      <c r="D67" s="6"/>
      <c r="E67" s="6"/>
      <c r="F67" s="6"/>
      <c r="G67" s="6"/>
      <c r="H67" s="55"/>
      <c r="I67" s="6"/>
      <c r="J67" s="6"/>
      <c r="K67" s="31"/>
      <c r="L67" s="68"/>
      <c r="M67" s="104"/>
      <c r="N67" s="53"/>
      <c r="O67" s="125"/>
      <c r="P67" s="77"/>
      <c r="Q67" s="124"/>
      <c r="S67" s="6"/>
      <c r="T67" s="6"/>
      <c r="U67" s="6"/>
      <c r="V67" s="6"/>
      <c r="W67" s="6"/>
      <c r="X67" s="6"/>
    </row>
    <row r="68" spans="2:24">
      <c r="B68" s="6"/>
      <c r="C68" s="6" t="s">
        <v>160</v>
      </c>
      <c r="D68" s="6"/>
      <c r="E68" s="6"/>
      <c r="F68" s="6"/>
      <c r="G68" s="6"/>
      <c r="H68" s="55"/>
      <c r="I68" s="6"/>
      <c r="J68" s="6"/>
      <c r="K68" s="31"/>
      <c r="L68" s="70" t="s">
        <v>161</v>
      </c>
      <c r="M68" s="74" t="s">
        <v>162</v>
      </c>
      <c r="N68" s="32"/>
      <c r="O68" s="53"/>
      <c r="P68" s="128"/>
      <c r="Q68" s="124"/>
      <c r="S68" s="6"/>
      <c r="T68" s="6"/>
      <c r="U68" s="6"/>
      <c r="V68" s="6"/>
      <c r="W68" s="6"/>
      <c r="X68" s="32"/>
    </row>
    <row r="69" spans="2:24">
      <c r="B69" s="6"/>
      <c r="C69" s="6" t="s">
        <v>163</v>
      </c>
      <c r="D69" s="6"/>
      <c r="E69" s="6"/>
      <c r="F69" s="6"/>
      <c r="G69" s="6"/>
      <c r="H69" s="55"/>
      <c r="I69" s="6"/>
      <c r="J69" s="6"/>
      <c r="K69" s="31"/>
      <c r="L69" s="68"/>
      <c r="M69" s="104"/>
      <c r="N69" s="53"/>
      <c r="O69" s="53"/>
      <c r="P69" s="77"/>
      <c r="Q69" s="124"/>
      <c r="S69" s="6"/>
      <c r="T69" s="6"/>
      <c r="U69" s="6"/>
      <c r="V69" s="6"/>
      <c r="W69" s="6"/>
      <c r="X69" s="32"/>
    </row>
    <row r="70" spans="2:24">
      <c r="B70" s="6"/>
      <c r="C70" s="6" t="s">
        <v>164</v>
      </c>
      <c r="D70" s="6"/>
      <c r="E70" s="6"/>
      <c r="F70" s="6"/>
      <c r="G70" s="6"/>
      <c r="H70" s="55"/>
      <c r="I70" s="6"/>
      <c r="J70" s="6"/>
      <c r="K70" s="31"/>
      <c r="L70" s="68"/>
      <c r="M70" s="6" t="s">
        <v>165</v>
      </c>
      <c r="N70" s="129">
        <f>SUM(N34:N68)</f>
        <v>149517.66</v>
      </c>
      <c r="O70" s="129">
        <f>SUM(O34:O68)</f>
        <v>1914078.8499999999</v>
      </c>
      <c r="P70" s="130">
        <f>+O70-N70+P68</f>
        <v>1764561.19</v>
      </c>
      <c r="Q70" s="131"/>
      <c r="S70" s="6"/>
      <c r="T70" s="6"/>
      <c r="U70" s="6"/>
      <c r="V70" s="6"/>
      <c r="W70" s="6"/>
      <c r="X70" s="6"/>
    </row>
    <row r="71" spans="2:24">
      <c r="B71" s="6"/>
      <c r="C71" s="6"/>
      <c r="D71" s="6"/>
      <c r="E71" s="6"/>
      <c r="F71" s="6"/>
      <c r="G71" s="6"/>
      <c r="H71" s="55"/>
      <c r="I71" s="6"/>
      <c r="J71" s="6"/>
      <c r="K71" s="31"/>
      <c r="L71" s="68"/>
      <c r="M71" s="6"/>
      <c r="N71" s="6"/>
      <c r="O71" s="6"/>
      <c r="P71" s="72">
        <f>+P70-F29</f>
        <v>2670.7000000001863</v>
      </c>
      <c r="Q71" s="131"/>
      <c r="S71" s="6"/>
      <c r="T71" s="6"/>
      <c r="U71" s="6"/>
      <c r="V71" s="32"/>
      <c r="W71" s="32"/>
      <c r="X71" s="32"/>
    </row>
    <row r="72" spans="2:24">
      <c r="H72" s="55"/>
      <c r="L72" s="68"/>
      <c r="M72" s="6"/>
      <c r="N72" s="6"/>
      <c r="O72" s="6"/>
      <c r="Q72" s="131"/>
      <c r="S72" s="6"/>
    </row>
    <row r="73" spans="2:24">
      <c r="B73" s="6" t="s">
        <v>166</v>
      </c>
      <c r="C73" s="6" t="s">
        <v>167</v>
      </c>
      <c r="D73" s="24"/>
      <c r="E73" s="6"/>
      <c r="F73" s="6"/>
      <c r="G73" s="6"/>
      <c r="H73" s="55"/>
      <c r="I73" s="6"/>
      <c r="J73" s="6"/>
      <c r="K73" s="31"/>
      <c r="T73" s="6"/>
      <c r="U73" s="6"/>
      <c r="V73" s="6"/>
      <c r="W73" s="6"/>
      <c r="X73" s="6"/>
    </row>
    <row r="74" spans="2:24">
      <c r="B74" s="6"/>
      <c r="C74" s="6"/>
      <c r="D74" s="6"/>
      <c r="E74" s="6"/>
      <c r="F74" s="6"/>
      <c r="G74" s="6"/>
      <c r="H74" s="55"/>
      <c r="I74" s="6"/>
      <c r="J74" s="6"/>
      <c r="K74" s="31"/>
      <c r="L74" s="93"/>
      <c r="M74" s="94"/>
      <c r="N74" s="154"/>
      <c r="O74" s="155"/>
      <c r="P74" s="133" t="s">
        <v>90</v>
      </c>
      <c r="Q74" s="134"/>
      <c r="R74" s="106"/>
      <c r="S74" s="6"/>
      <c r="T74" s="32"/>
      <c r="U74" s="32"/>
      <c r="V74" s="32"/>
      <c r="W74" s="6"/>
      <c r="X74" s="6"/>
    </row>
    <row r="75" spans="2:24">
      <c r="B75" s="6"/>
      <c r="C75" s="6" t="s">
        <v>168</v>
      </c>
      <c r="D75" s="6" t="s">
        <v>169</v>
      </c>
      <c r="E75" s="6"/>
      <c r="F75" s="6"/>
      <c r="G75" s="6"/>
      <c r="H75" s="55"/>
      <c r="I75" s="6"/>
      <c r="J75" s="6"/>
      <c r="K75" s="31"/>
      <c r="L75" s="93">
        <v>683</v>
      </c>
      <c r="M75" s="74" t="s">
        <v>92</v>
      </c>
      <c r="N75" s="53"/>
      <c r="O75" s="28"/>
      <c r="P75" s="106"/>
      <c r="Q75" s="106"/>
      <c r="R75" s="106"/>
      <c r="S75" s="6"/>
      <c r="T75" s="32"/>
      <c r="U75" s="32"/>
      <c r="V75" s="32"/>
      <c r="W75" s="25"/>
      <c r="X75" s="68"/>
    </row>
    <row r="76" spans="2:24">
      <c r="B76" s="6"/>
      <c r="C76" s="6" t="s">
        <v>170</v>
      </c>
      <c r="D76" s="6"/>
      <c r="E76" s="6"/>
      <c r="F76" s="6"/>
      <c r="G76" s="6"/>
      <c r="H76" s="55"/>
      <c r="I76" s="6"/>
      <c r="J76" s="6"/>
      <c r="K76" s="31"/>
      <c r="L76" s="70" t="s">
        <v>171</v>
      </c>
      <c r="M76" s="74" t="s">
        <v>94</v>
      </c>
      <c r="N76" s="135"/>
      <c r="O76" s="136"/>
      <c r="Q76" s="102">
        <f>SUM(P77:P84)</f>
        <v>335305.26999999996</v>
      </c>
      <c r="R76" s="103">
        <f>+R52-Q76</f>
        <v>-335305.26999999996</v>
      </c>
      <c r="S76" s="6"/>
      <c r="T76" s="32"/>
      <c r="U76" s="6"/>
      <c r="V76" s="6"/>
      <c r="W76" s="26"/>
      <c r="X76" s="68"/>
    </row>
    <row r="77" spans="2:24">
      <c r="B77" s="6"/>
      <c r="C77" s="6"/>
      <c r="D77" s="6"/>
      <c r="E77" s="6"/>
      <c r="F77" s="6"/>
      <c r="G77" s="6" t="s">
        <v>149</v>
      </c>
      <c r="H77" s="55"/>
      <c r="I77" s="6"/>
      <c r="J77" s="6"/>
      <c r="K77" s="31"/>
      <c r="L77" s="68" t="s">
        <v>172</v>
      </c>
      <c r="M77" s="104" t="s">
        <v>96</v>
      </c>
      <c r="N77" s="105">
        <f>35015.17+1200</f>
        <v>36215.17</v>
      </c>
      <c r="O77" s="105"/>
      <c r="P77" s="71">
        <f>+N77-O77</f>
        <v>36215.17</v>
      </c>
      <c r="Q77" s="106"/>
      <c r="R77" s="106"/>
      <c r="S77" s="6"/>
      <c r="T77" s="32"/>
      <c r="U77" s="32"/>
      <c r="V77" s="32"/>
      <c r="W77" s="25"/>
      <c r="X77" s="68"/>
    </row>
    <row r="78" spans="2:24">
      <c r="B78" s="6"/>
      <c r="C78" s="6" t="s">
        <v>173</v>
      </c>
      <c r="D78" s="6" t="s">
        <v>174</v>
      </c>
      <c r="E78" s="6"/>
      <c r="F78" s="6"/>
      <c r="G78" s="6" t="s">
        <v>159</v>
      </c>
      <c r="H78" s="55"/>
      <c r="I78" s="6"/>
      <c r="J78" s="6"/>
      <c r="K78" s="31"/>
      <c r="L78" s="68" t="s">
        <v>175</v>
      </c>
      <c r="M78" s="104" t="s">
        <v>99</v>
      </c>
      <c r="N78" s="105">
        <v>301381.19</v>
      </c>
      <c r="O78" s="105">
        <v>8325.5300000000007</v>
      </c>
      <c r="P78" s="107">
        <f>+N78-O78</f>
        <v>293055.65999999997</v>
      </c>
      <c r="S78" s="6"/>
      <c r="T78" s="32"/>
      <c r="U78" s="32"/>
      <c r="V78" s="32"/>
      <c r="W78" s="25"/>
      <c r="X78" s="68"/>
    </row>
    <row r="79" spans="2:24">
      <c r="B79" s="6"/>
      <c r="C79" s="6" t="s">
        <v>176</v>
      </c>
      <c r="D79" s="6" t="s">
        <v>177</v>
      </c>
      <c r="E79" s="6"/>
      <c r="F79" s="6"/>
      <c r="G79" s="6" t="s">
        <v>160</v>
      </c>
      <c r="H79" s="55"/>
      <c r="I79" s="6"/>
      <c r="J79" s="6"/>
      <c r="K79" s="31"/>
      <c r="L79" s="68" t="s">
        <v>178</v>
      </c>
      <c r="M79" s="104" t="s">
        <v>101</v>
      </c>
      <c r="N79" s="137"/>
      <c r="O79" s="137"/>
      <c r="P79" s="71">
        <f>-O79+N79</f>
        <v>0</v>
      </c>
      <c r="Q79" s="138"/>
      <c r="S79" s="6"/>
      <c r="T79" s="32"/>
      <c r="U79" s="32"/>
      <c r="V79" s="6"/>
      <c r="W79" s="25"/>
      <c r="X79" s="68"/>
    </row>
    <row r="80" spans="2:24">
      <c r="B80" s="6"/>
      <c r="C80" s="6" t="s">
        <v>179</v>
      </c>
      <c r="D80" s="27">
        <v>486</v>
      </c>
      <c r="E80" s="6"/>
      <c r="F80" s="6"/>
      <c r="G80" s="6" t="s">
        <v>163</v>
      </c>
      <c r="H80" s="55"/>
      <c r="I80" s="6"/>
      <c r="J80" s="6"/>
      <c r="K80" s="31"/>
      <c r="L80" s="70" t="s">
        <v>180</v>
      </c>
      <c r="M80" s="74" t="s">
        <v>104</v>
      </c>
      <c r="N80" s="135"/>
      <c r="O80" s="135"/>
      <c r="Q80" s="108"/>
      <c r="R80" s="108"/>
      <c r="S80" s="6"/>
      <c r="T80" s="32"/>
      <c r="U80" s="32"/>
      <c r="V80" s="6"/>
      <c r="W80" s="25"/>
      <c r="X80" s="68"/>
    </row>
    <row r="81" spans="3:24">
      <c r="C81" s="6" t="s">
        <v>181</v>
      </c>
      <c r="D81" s="27">
        <v>302</v>
      </c>
      <c r="E81" s="6"/>
      <c r="F81" s="6"/>
      <c r="G81" s="6" t="s">
        <v>164</v>
      </c>
      <c r="H81" s="55"/>
      <c r="I81" s="6"/>
      <c r="J81" s="6"/>
      <c r="K81" s="31"/>
      <c r="L81" s="68" t="s">
        <v>182</v>
      </c>
      <c r="M81" s="104" t="s">
        <v>13</v>
      </c>
      <c r="N81" s="105">
        <v>851.49</v>
      </c>
      <c r="P81" s="71">
        <f>+N81-O81</f>
        <v>851.49</v>
      </c>
      <c r="S81" s="6"/>
      <c r="T81" s="32"/>
      <c r="U81" s="32"/>
      <c r="V81" s="32"/>
      <c r="W81" s="25"/>
      <c r="X81" s="68"/>
    </row>
    <row r="82" spans="3:24">
      <c r="C82" s="6" t="s">
        <v>183</v>
      </c>
      <c r="D82" s="27">
        <v>49</v>
      </c>
      <c r="E82" s="6"/>
      <c r="F82" s="6"/>
      <c r="G82" s="6"/>
      <c r="H82" s="55"/>
      <c r="I82" s="6"/>
      <c r="J82" s="6"/>
      <c r="K82" s="31"/>
      <c r="L82" s="68" t="s">
        <v>184</v>
      </c>
      <c r="M82" s="104" t="s">
        <v>109</v>
      </c>
      <c r="N82" s="105">
        <v>4717.43</v>
      </c>
      <c r="O82" s="105"/>
      <c r="P82" s="107">
        <f>+N82-O82</f>
        <v>4717.43</v>
      </c>
      <c r="S82" s="6"/>
      <c r="T82" s="32"/>
      <c r="U82" s="32"/>
      <c r="V82" s="6"/>
      <c r="W82" s="28"/>
      <c r="X82" s="68"/>
    </row>
    <row r="83" spans="3:24">
      <c r="C83" s="6" t="s">
        <v>185</v>
      </c>
      <c r="D83" s="27">
        <v>81</v>
      </c>
      <c r="E83" s="6"/>
      <c r="F83" s="6"/>
      <c r="G83" s="6"/>
      <c r="H83" s="55"/>
      <c r="I83" s="6"/>
      <c r="J83" s="6"/>
      <c r="K83" s="31"/>
      <c r="L83" s="68" t="s">
        <v>186</v>
      </c>
      <c r="M83" s="104" t="s">
        <v>111</v>
      </c>
      <c r="N83" s="105">
        <v>465.52</v>
      </c>
      <c r="P83" s="76">
        <f>+N83-O83</f>
        <v>465.52</v>
      </c>
      <c r="Q83" s="108"/>
      <c r="R83" s="108"/>
      <c r="S83" s="6"/>
      <c r="T83" s="32"/>
      <c r="U83" s="32"/>
      <c r="V83" s="6"/>
      <c r="W83" s="25"/>
      <c r="X83" s="68"/>
    </row>
    <row r="84" spans="3:24">
      <c r="C84" s="6" t="s">
        <v>187</v>
      </c>
      <c r="D84" s="27">
        <v>54</v>
      </c>
      <c r="E84" s="6"/>
      <c r="F84" s="6"/>
      <c r="G84" s="6"/>
      <c r="H84" s="55"/>
      <c r="I84" s="6"/>
      <c r="J84" s="6"/>
      <c r="K84" s="31"/>
      <c r="L84" s="68" t="s">
        <v>188</v>
      </c>
      <c r="M84" s="104" t="s">
        <v>114</v>
      </c>
      <c r="N84" s="53"/>
      <c r="O84" s="53"/>
      <c r="P84" s="71">
        <f>-O84+N84</f>
        <v>0</v>
      </c>
      <c r="Q84" s="108"/>
      <c r="R84" s="108"/>
      <c r="S84" s="6"/>
      <c r="T84" s="32"/>
      <c r="U84" s="32"/>
      <c r="V84" s="6"/>
      <c r="W84" s="25"/>
      <c r="X84" s="68"/>
    </row>
    <row r="85" spans="3:24">
      <c r="C85" s="6" t="s">
        <v>189</v>
      </c>
      <c r="D85" s="27">
        <v>15</v>
      </c>
      <c r="E85" s="6"/>
      <c r="F85" s="6"/>
      <c r="G85" s="6"/>
      <c r="H85" s="55"/>
      <c r="I85" s="6"/>
      <c r="J85" s="6"/>
      <c r="K85" s="31"/>
      <c r="L85" s="70" t="s">
        <v>190</v>
      </c>
      <c r="M85" s="74" t="s">
        <v>116</v>
      </c>
      <c r="N85" s="135"/>
      <c r="O85" s="135"/>
      <c r="Q85" s="102">
        <f>SUM(P86:P88)</f>
        <v>384984.43</v>
      </c>
      <c r="R85" s="72">
        <f>+R49-Q85</f>
        <v>-384984.43</v>
      </c>
      <c r="S85" s="6"/>
      <c r="T85" s="32"/>
      <c r="U85" s="32"/>
      <c r="V85" s="32"/>
      <c r="W85" s="29"/>
      <c r="X85" s="68"/>
    </row>
    <row r="86" spans="3:24">
      <c r="C86" s="6" t="s">
        <v>191</v>
      </c>
      <c r="D86" s="27">
        <v>16</v>
      </c>
      <c r="E86" s="6"/>
      <c r="F86" s="6"/>
      <c r="G86" s="6"/>
      <c r="H86" s="55"/>
      <c r="I86" s="6"/>
      <c r="J86" s="6"/>
      <c r="K86" s="31"/>
      <c r="L86" s="68" t="s">
        <v>192</v>
      </c>
      <c r="M86" s="104" t="s">
        <v>119</v>
      </c>
      <c r="N86" s="105">
        <v>172.06</v>
      </c>
      <c r="P86" s="71">
        <f>-O86+N86</f>
        <v>172.06</v>
      </c>
      <c r="S86" s="6"/>
      <c r="T86" s="32"/>
      <c r="U86" s="6"/>
      <c r="V86" s="6"/>
      <c r="W86" s="30"/>
      <c r="X86" s="68"/>
    </row>
    <row r="87" spans="3:24">
      <c r="C87" s="6"/>
      <c r="D87" s="27"/>
      <c r="E87" s="6"/>
      <c r="F87" s="6"/>
      <c r="G87" s="6"/>
      <c r="H87" s="55"/>
      <c r="I87" s="6"/>
      <c r="J87" s="6"/>
      <c r="K87" s="31"/>
      <c r="L87" s="68" t="s">
        <v>193</v>
      </c>
      <c r="M87" s="104" t="s">
        <v>122</v>
      </c>
      <c r="N87" s="105">
        <v>356403.1</v>
      </c>
      <c r="O87" s="105">
        <v>41885.300000000003</v>
      </c>
      <c r="P87" s="107">
        <f>-O87+N87</f>
        <v>314517.8</v>
      </c>
      <c r="S87" s="6"/>
      <c r="T87" s="32"/>
      <c r="U87" s="32"/>
      <c r="V87" s="32"/>
      <c r="W87" s="29"/>
      <c r="X87" s="68"/>
    </row>
    <row r="88" spans="3:24">
      <c r="C88" s="6" t="s">
        <v>194</v>
      </c>
      <c r="D88" s="27">
        <v>234665.49</v>
      </c>
      <c r="E88" s="6"/>
      <c r="F88" s="6"/>
      <c r="G88" s="6"/>
      <c r="H88" s="55"/>
      <c r="I88" s="6"/>
      <c r="J88" s="6"/>
      <c r="K88" s="31"/>
      <c r="L88" s="68" t="s">
        <v>195</v>
      </c>
      <c r="M88" s="104" t="s">
        <v>124</v>
      </c>
      <c r="N88" s="105">
        <v>79594.570000000007</v>
      </c>
      <c r="O88" s="145">
        <v>9300</v>
      </c>
      <c r="P88" s="76">
        <f>-O88+N88</f>
        <v>70294.570000000007</v>
      </c>
      <c r="S88" s="6"/>
      <c r="T88" s="32"/>
      <c r="U88" s="32"/>
      <c r="V88" s="32"/>
      <c r="W88" s="28"/>
      <c r="X88" s="68"/>
    </row>
    <row r="89" spans="3:24">
      <c r="C89" s="6" t="s">
        <v>196</v>
      </c>
      <c r="D89" s="27">
        <v>18681.560000000001</v>
      </c>
      <c r="E89" s="6"/>
      <c r="F89" s="6"/>
      <c r="G89" s="6"/>
      <c r="H89" s="55"/>
      <c r="I89" s="6"/>
      <c r="J89" s="6"/>
      <c r="K89" s="31"/>
      <c r="L89" s="70" t="s">
        <v>197</v>
      </c>
      <c r="M89" s="74" t="s">
        <v>129</v>
      </c>
      <c r="N89" s="135"/>
      <c r="O89" s="135"/>
      <c r="Q89" s="117">
        <f>SUM(P90:P93)</f>
        <v>57693.700000000004</v>
      </c>
      <c r="R89" s="118">
        <f>+R47-Q89</f>
        <v>-57693.700000000004</v>
      </c>
      <c r="S89" s="6"/>
      <c r="T89" s="32"/>
      <c r="U89" s="32"/>
      <c r="V89" s="32"/>
      <c r="W89" s="29"/>
      <c r="X89" s="68"/>
    </row>
    <row r="90" spans="3:24">
      <c r="C90" s="6" t="s">
        <v>198</v>
      </c>
      <c r="D90" s="27">
        <v>12691.2</v>
      </c>
      <c r="E90" s="6"/>
      <c r="F90" s="6"/>
      <c r="G90" s="6"/>
      <c r="H90" s="55"/>
      <c r="I90" s="6"/>
      <c r="J90" s="6"/>
      <c r="K90" s="31"/>
      <c r="L90" s="68" t="s">
        <v>199</v>
      </c>
      <c r="M90" s="104" t="s">
        <v>132</v>
      </c>
      <c r="N90" s="105">
        <v>4180.55</v>
      </c>
      <c r="O90" s="145"/>
      <c r="P90" s="71">
        <f>-O90+N90</f>
        <v>4180.55</v>
      </c>
      <c r="S90" s="6"/>
      <c r="T90" s="32"/>
      <c r="U90" s="32"/>
      <c r="V90" s="32"/>
      <c r="W90" s="29"/>
      <c r="X90" s="68"/>
    </row>
    <row r="91" spans="3:24">
      <c r="C91" s="6" t="s">
        <v>200</v>
      </c>
      <c r="D91" s="27">
        <v>3195.5</v>
      </c>
      <c r="E91" s="6"/>
      <c r="F91" s="6"/>
      <c r="G91" s="6"/>
      <c r="H91" s="55"/>
      <c r="I91" s="6"/>
      <c r="J91" s="6"/>
      <c r="K91" s="31"/>
      <c r="L91" s="68" t="s">
        <v>201</v>
      </c>
      <c r="M91" s="104" t="s">
        <v>67</v>
      </c>
      <c r="N91" s="105">
        <v>53513.15</v>
      </c>
      <c r="O91" s="145"/>
      <c r="P91" s="107">
        <f>-O91+N91</f>
        <v>53513.15</v>
      </c>
      <c r="S91" s="6"/>
      <c r="T91" s="32"/>
      <c r="U91" s="32"/>
      <c r="V91" s="32"/>
      <c r="W91" s="28"/>
      <c r="X91" s="68"/>
    </row>
    <row r="92" spans="3:24">
      <c r="C92" s="6" t="s">
        <v>202</v>
      </c>
      <c r="D92" s="27">
        <v>38363.660000000003</v>
      </c>
      <c r="E92" s="6"/>
      <c r="F92" s="6"/>
      <c r="G92" s="6"/>
      <c r="H92" s="55"/>
      <c r="I92" s="6"/>
      <c r="J92" s="6"/>
      <c r="K92" s="31"/>
      <c r="L92" s="68" t="s">
        <v>203</v>
      </c>
      <c r="M92" s="104" t="s">
        <v>135</v>
      </c>
      <c r="P92" s="76">
        <f>-O92+N92</f>
        <v>0</v>
      </c>
      <c r="S92" s="6"/>
      <c r="T92" s="32"/>
      <c r="U92" s="32"/>
      <c r="V92" s="32"/>
      <c r="W92" s="28"/>
      <c r="X92" s="68"/>
    </row>
    <row r="93" spans="3:24">
      <c r="C93" s="6" t="s">
        <v>204</v>
      </c>
      <c r="D93" s="27">
        <v>83386.38</v>
      </c>
      <c r="E93" s="6"/>
      <c r="F93" s="6"/>
      <c r="G93" s="6"/>
      <c r="H93" s="55"/>
      <c r="I93" s="6"/>
      <c r="J93" s="6"/>
      <c r="K93" s="31"/>
      <c r="L93" s="68" t="s">
        <v>136</v>
      </c>
      <c r="M93" s="104" t="s">
        <v>137</v>
      </c>
      <c r="N93" s="53"/>
      <c r="O93" s="53"/>
      <c r="P93" s="71">
        <f>-O93</f>
        <v>0</v>
      </c>
      <c r="S93" s="6"/>
      <c r="T93" s="32"/>
      <c r="U93" s="32"/>
      <c r="V93" s="32"/>
      <c r="W93" s="28"/>
      <c r="X93" s="68"/>
    </row>
    <row r="94" spans="3:24">
      <c r="C94" s="6" t="s">
        <v>205</v>
      </c>
      <c r="D94" s="27">
        <v>270437.8</v>
      </c>
      <c r="E94" s="6"/>
      <c r="F94" s="6"/>
      <c r="G94" s="6"/>
      <c r="H94" s="55"/>
      <c r="I94" s="6"/>
      <c r="J94" s="6"/>
      <c r="K94" s="31"/>
      <c r="L94" s="70" t="s">
        <v>206</v>
      </c>
      <c r="M94" s="74" t="s">
        <v>139</v>
      </c>
      <c r="N94" s="135"/>
      <c r="O94" s="135"/>
      <c r="Q94" s="117">
        <f>SUM(P95:P97)</f>
        <v>43747.839999999997</v>
      </c>
      <c r="R94" s="72">
        <f>+R50-Q94</f>
        <v>-43747.839999999997</v>
      </c>
      <c r="S94" s="6"/>
      <c r="T94" s="32"/>
      <c r="U94" s="32"/>
      <c r="V94" s="32"/>
      <c r="W94" s="28"/>
      <c r="X94" s="68"/>
    </row>
    <row r="95" spans="3:24">
      <c r="C95" s="6"/>
      <c r="D95" s="27"/>
      <c r="E95" s="6"/>
      <c r="F95" s="6"/>
      <c r="G95" s="6"/>
      <c r="H95" s="55"/>
      <c r="I95" s="6"/>
      <c r="J95" s="6"/>
      <c r="K95" s="31"/>
      <c r="L95" s="68" t="s">
        <v>207</v>
      </c>
      <c r="M95" s="104" t="s">
        <v>33</v>
      </c>
      <c r="N95" s="145">
        <v>7355.6</v>
      </c>
      <c r="O95" s="145">
        <v>29429.54</v>
      </c>
      <c r="P95" s="71">
        <f>-O95+N95</f>
        <v>-22073.940000000002</v>
      </c>
      <c r="S95" s="6"/>
      <c r="T95" s="32"/>
      <c r="U95" s="32"/>
      <c r="V95" s="32"/>
      <c r="W95" s="28"/>
      <c r="X95" s="68"/>
    </row>
    <row r="96" spans="3:24">
      <c r="C96" s="6" t="s">
        <v>208</v>
      </c>
      <c r="D96" s="27">
        <v>256.58999999999997</v>
      </c>
      <c r="E96" s="6"/>
      <c r="F96" s="6"/>
      <c r="G96" s="6"/>
      <c r="H96" s="55"/>
      <c r="I96" s="6"/>
      <c r="J96" s="6"/>
      <c r="K96" s="31"/>
      <c r="L96" s="68" t="s">
        <v>209</v>
      </c>
      <c r="M96" s="104" t="s">
        <v>72</v>
      </c>
      <c r="N96" s="145">
        <v>65821.78</v>
      </c>
      <c r="O96" s="145"/>
      <c r="P96" s="107">
        <f>-O96+N96</f>
        <v>65821.78</v>
      </c>
      <c r="S96" s="6"/>
      <c r="T96" s="32"/>
      <c r="U96" s="32"/>
      <c r="V96" s="32"/>
      <c r="W96" s="28"/>
      <c r="X96" s="68"/>
    </row>
    <row r="97" spans="3:23">
      <c r="C97" s="6" t="s">
        <v>210</v>
      </c>
      <c r="D97" s="27">
        <v>469.22</v>
      </c>
      <c r="E97" s="6"/>
      <c r="F97" s="6"/>
      <c r="G97" s="6"/>
      <c r="H97" s="55"/>
      <c r="I97" s="6"/>
      <c r="J97" s="6"/>
      <c r="K97" s="31"/>
      <c r="L97" s="68" t="s">
        <v>211</v>
      </c>
      <c r="M97" s="104" t="s">
        <v>46</v>
      </c>
      <c r="N97" s="145"/>
      <c r="O97" s="145"/>
      <c r="P97" s="76">
        <f>-O97+N97</f>
        <v>0</v>
      </c>
      <c r="S97" s="6"/>
      <c r="T97" s="32"/>
      <c r="U97" s="32"/>
      <c r="V97" s="32"/>
      <c r="W97" s="32"/>
    </row>
    <row r="98" spans="3:23">
      <c r="C98" s="6" t="s">
        <v>212</v>
      </c>
      <c r="D98" s="27">
        <v>0</v>
      </c>
      <c r="E98" s="6"/>
      <c r="F98" s="6"/>
      <c r="G98" s="6"/>
      <c r="H98" s="55"/>
      <c r="I98" s="6"/>
      <c r="J98" s="6"/>
      <c r="K98" s="31"/>
      <c r="L98" s="68"/>
      <c r="M98" s="104"/>
      <c r="N98" s="146"/>
      <c r="O98" s="146"/>
      <c r="P98" s="76"/>
      <c r="S98" s="6"/>
      <c r="T98" s="32"/>
      <c r="U98" s="32"/>
      <c r="V98" s="32"/>
      <c r="W98" s="32"/>
    </row>
    <row r="99" spans="3:23">
      <c r="C99" s="6"/>
      <c r="D99" s="27"/>
      <c r="E99" s="6"/>
      <c r="F99" s="6"/>
      <c r="G99" s="6"/>
      <c r="H99" s="55"/>
      <c r="I99" s="6"/>
      <c r="J99" s="6"/>
      <c r="K99" s="31"/>
      <c r="L99" s="70" t="s">
        <v>213</v>
      </c>
      <c r="M99" s="74" t="s">
        <v>147</v>
      </c>
      <c r="N99" s="151"/>
      <c r="O99" s="151"/>
      <c r="Q99" s="117">
        <f>SUM(P100)</f>
        <v>4639.46</v>
      </c>
      <c r="S99" s="6"/>
      <c r="T99" s="32"/>
      <c r="U99" s="32"/>
      <c r="V99" s="32"/>
      <c r="W99" s="32"/>
    </row>
    <row r="100" spans="3:23">
      <c r="C100" s="6" t="s">
        <v>214</v>
      </c>
      <c r="D100" s="27">
        <v>587977.73</v>
      </c>
      <c r="E100" s="6"/>
      <c r="F100" s="6"/>
      <c r="G100" s="6"/>
      <c r="H100" s="55"/>
      <c r="I100" s="6"/>
      <c r="J100" s="6"/>
      <c r="K100" s="31"/>
      <c r="L100" s="68" t="s">
        <v>215</v>
      </c>
      <c r="M100" s="104" t="s">
        <v>38</v>
      </c>
      <c r="N100" s="145">
        <v>4639.46</v>
      </c>
      <c r="O100" s="145"/>
      <c r="P100" s="71">
        <f>-O100+N100</f>
        <v>4639.46</v>
      </c>
      <c r="S100" s="6"/>
      <c r="T100" s="32"/>
      <c r="U100" s="32"/>
      <c r="V100" s="32"/>
      <c r="W100" s="32"/>
    </row>
    <row r="101" spans="3:23">
      <c r="C101" s="6"/>
      <c r="D101" s="27"/>
      <c r="E101" s="6"/>
      <c r="F101" s="6"/>
      <c r="G101" s="6"/>
      <c r="H101" s="55"/>
      <c r="I101" s="6"/>
      <c r="J101" s="6"/>
      <c r="K101" s="31"/>
      <c r="L101" s="68" t="s">
        <v>216</v>
      </c>
      <c r="M101" s="104" t="s">
        <v>75</v>
      </c>
      <c r="N101" s="146"/>
      <c r="O101" s="146"/>
      <c r="P101" s="107">
        <f>-O101+N101</f>
        <v>0</v>
      </c>
      <c r="S101" s="6"/>
      <c r="T101" s="32"/>
      <c r="U101" s="32"/>
      <c r="V101" s="32"/>
      <c r="W101" s="32"/>
    </row>
    <row r="102" spans="3:23">
      <c r="C102" s="6"/>
      <c r="D102" s="27"/>
      <c r="E102" s="6"/>
      <c r="F102" s="6"/>
      <c r="G102" s="6"/>
      <c r="H102" s="55"/>
      <c r="I102" s="6"/>
      <c r="J102" s="6"/>
      <c r="K102" s="31"/>
      <c r="L102" s="68"/>
      <c r="M102" s="104"/>
      <c r="N102" s="146"/>
      <c r="O102" s="146"/>
      <c r="P102" s="107"/>
      <c r="S102" s="6"/>
      <c r="T102" s="32"/>
      <c r="U102" s="6"/>
      <c r="V102" s="6"/>
      <c r="W102" s="6"/>
    </row>
    <row r="103" spans="3:23">
      <c r="C103" s="6"/>
      <c r="D103" s="27"/>
      <c r="E103" s="6"/>
      <c r="F103" s="6"/>
      <c r="G103" s="6"/>
      <c r="H103" s="55"/>
      <c r="I103" s="6"/>
      <c r="J103" s="6"/>
      <c r="K103" s="31"/>
      <c r="L103" s="70" t="s">
        <v>217</v>
      </c>
      <c r="M103" s="74" t="s">
        <v>152</v>
      </c>
      <c r="N103" s="151"/>
      <c r="O103" s="151"/>
      <c r="P103" s="139"/>
      <c r="Q103" s="117">
        <f>SUM(P104:P106)</f>
        <v>0</v>
      </c>
      <c r="S103" s="6"/>
      <c r="T103" s="32"/>
      <c r="U103" s="32"/>
      <c r="V103" s="32"/>
      <c r="W103" s="32"/>
    </row>
    <row r="104" spans="3:23">
      <c r="C104" s="6"/>
      <c r="D104" s="27"/>
      <c r="E104" s="6"/>
      <c r="F104" s="6"/>
      <c r="G104" s="6"/>
      <c r="H104" s="55"/>
      <c r="I104" s="6"/>
      <c r="J104" s="6"/>
      <c r="K104" s="31"/>
      <c r="L104" s="68" t="s">
        <v>218</v>
      </c>
      <c r="M104" s="104" t="s">
        <v>219</v>
      </c>
      <c r="N104" s="147"/>
      <c r="O104" s="147"/>
      <c r="P104" s="71">
        <f>-O104+N104</f>
        <v>0</v>
      </c>
      <c r="S104" s="6"/>
      <c r="T104" s="32"/>
      <c r="U104" s="6"/>
      <c r="V104" s="6"/>
      <c r="W104" s="6"/>
    </row>
    <row r="105" spans="3:23">
      <c r="C105" s="6"/>
      <c r="D105" s="27"/>
      <c r="E105" s="6"/>
      <c r="F105" s="6"/>
      <c r="G105" s="6"/>
      <c r="H105" s="55"/>
      <c r="I105" s="6"/>
      <c r="J105" s="6"/>
      <c r="K105" s="31"/>
      <c r="L105" s="6" t="s">
        <v>220</v>
      </c>
      <c r="M105" s="6" t="s">
        <v>221</v>
      </c>
      <c r="N105" s="147"/>
      <c r="O105" s="146"/>
      <c r="P105" s="126">
        <f>-O105+N105</f>
        <v>0</v>
      </c>
      <c r="S105" s="6"/>
      <c r="T105" s="32"/>
      <c r="U105" s="6"/>
      <c r="V105" s="6"/>
      <c r="W105" s="6"/>
    </row>
    <row r="106" spans="3:23">
      <c r="C106" s="6"/>
      <c r="D106" s="27"/>
      <c r="E106" s="6"/>
      <c r="F106" s="6"/>
      <c r="G106" s="6"/>
      <c r="H106" s="55"/>
      <c r="I106" s="6"/>
      <c r="J106" s="6"/>
      <c r="K106" s="31"/>
      <c r="L106" s="6" t="s">
        <v>222</v>
      </c>
      <c r="M106" s="6" t="s">
        <v>223</v>
      </c>
      <c r="N106" s="147"/>
      <c r="O106" s="146"/>
      <c r="P106" s="127">
        <f>-O106+N106</f>
        <v>0</v>
      </c>
      <c r="S106" s="6"/>
      <c r="T106" s="32"/>
      <c r="U106" s="6"/>
      <c r="V106" s="6"/>
      <c r="W106" s="6"/>
    </row>
    <row r="107" spans="3:23">
      <c r="C107" s="6"/>
      <c r="D107" s="27"/>
      <c r="E107" s="6"/>
      <c r="F107" s="6"/>
      <c r="G107" s="6"/>
      <c r="H107" s="55"/>
      <c r="I107" s="6"/>
      <c r="J107" s="6"/>
      <c r="K107" s="31"/>
      <c r="L107" s="68"/>
      <c r="M107" s="104"/>
      <c r="N107" s="146"/>
      <c r="O107" s="146"/>
      <c r="P107" s="139"/>
      <c r="S107" s="6"/>
      <c r="T107" s="32"/>
      <c r="U107" s="6"/>
      <c r="V107" s="6"/>
      <c r="W107" s="6"/>
    </row>
    <row r="108" spans="3:23">
      <c r="C108" s="6" t="s">
        <v>224</v>
      </c>
      <c r="D108" s="27">
        <v>0</v>
      </c>
      <c r="E108" s="6"/>
      <c r="F108" s="6"/>
      <c r="G108" s="6"/>
      <c r="H108" s="55"/>
      <c r="I108" s="6"/>
      <c r="J108" s="6"/>
      <c r="K108" s="31"/>
      <c r="L108" s="68"/>
      <c r="M108" s="104"/>
      <c r="N108" s="146"/>
      <c r="O108" s="146"/>
      <c r="P108" s="139"/>
      <c r="S108" s="6"/>
      <c r="T108" s="32"/>
      <c r="U108" s="6"/>
      <c r="V108" s="6"/>
      <c r="W108" s="6"/>
    </row>
    <row r="109" spans="3:23">
      <c r="C109" s="6" t="s">
        <v>225</v>
      </c>
      <c r="D109" s="27">
        <v>4256.9399999999996</v>
      </c>
      <c r="E109" s="6"/>
      <c r="F109" s="6"/>
      <c r="G109" s="6"/>
      <c r="H109" s="55"/>
      <c r="I109" s="6"/>
      <c r="J109" s="6"/>
      <c r="K109" s="31"/>
      <c r="L109" s="70" t="s">
        <v>226</v>
      </c>
      <c r="M109" s="74" t="s">
        <v>227</v>
      </c>
      <c r="N109" s="151"/>
      <c r="O109" s="151"/>
      <c r="Q109" s="117">
        <f>SUM(P110)</f>
        <v>36433.660000000003</v>
      </c>
      <c r="S109" s="6"/>
      <c r="T109" s="32"/>
      <c r="U109" s="6"/>
      <c r="V109" s="6"/>
      <c r="W109" s="6"/>
    </row>
    <row r="110" spans="3:23">
      <c r="C110" s="6" t="s">
        <v>228</v>
      </c>
      <c r="D110" s="27">
        <v>111331.07</v>
      </c>
      <c r="E110" s="6"/>
      <c r="F110" s="6"/>
      <c r="G110" s="6"/>
      <c r="H110" s="55"/>
      <c r="I110" s="6"/>
      <c r="J110" s="6"/>
      <c r="K110" s="31"/>
      <c r="L110" s="68" t="s">
        <v>229</v>
      </c>
      <c r="M110" s="104" t="s">
        <v>230</v>
      </c>
      <c r="N110" s="145">
        <v>36433.660000000003</v>
      </c>
      <c r="O110" s="145"/>
      <c r="P110" s="71">
        <f>-O110+N110</f>
        <v>36433.660000000003</v>
      </c>
      <c r="S110" s="6"/>
      <c r="T110" s="32"/>
      <c r="U110" s="6"/>
      <c r="V110" s="6"/>
      <c r="W110" s="6"/>
    </row>
    <row r="111" spans="3:23">
      <c r="C111" s="6" t="s">
        <v>231</v>
      </c>
      <c r="D111" s="27">
        <v>817525.46</v>
      </c>
      <c r="E111" s="6"/>
      <c r="F111" s="6"/>
      <c r="G111" s="6"/>
      <c r="H111" s="55"/>
      <c r="I111" s="6"/>
      <c r="J111" s="6"/>
      <c r="K111" s="31"/>
      <c r="L111" s="68"/>
      <c r="M111" s="104"/>
      <c r="N111" s="146"/>
      <c r="O111" s="146"/>
      <c r="P111" s="77"/>
      <c r="Q111" s="124"/>
      <c r="S111" s="6"/>
      <c r="T111" s="32"/>
      <c r="U111" s="6"/>
      <c r="V111" s="6"/>
      <c r="W111" s="6"/>
    </row>
    <row r="112" spans="3:23">
      <c r="C112" s="6"/>
      <c r="D112" s="27"/>
      <c r="E112" s="6"/>
      <c r="F112" s="6"/>
      <c r="G112" s="6"/>
      <c r="H112" s="55"/>
      <c r="I112" s="6"/>
      <c r="J112" s="6"/>
      <c r="K112" s="31"/>
      <c r="L112" s="70" t="s">
        <v>127</v>
      </c>
      <c r="M112" s="6" t="s">
        <v>232</v>
      </c>
      <c r="N112" s="145">
        <v>801065.96</v>
      </c>
      <c r="O112" s="145">
        <v>844140.92</v>
      </c>
      <c r="P112" s="128">
        <f>+N112+N113-O112-O113</f>
        <v>-33574.960000000108</v>
      </c>
      <c r="Q112" s="124"/>
      <c r="S112" s="6"/>
      <c r="T112" s="32"/>
      <c r="U112" s="6"/>
      <c r="V112" s="6"/>
      <c r="W112" s="6"/>
    </row>
    <row r="113" spans="2:20">
      <c r="B113" s="6"/>
      <c r="C113" s="6" t="s">
        <v>233</v>
      </c>
      <c r="D113" s="27">
        <v>-701937.45</v>
      </c>
      <c r="E113" s="6"/>
      <c r="F113" s="6"/>
      <c r="G113" s="6"/>
      <c r="H113" s="55"/>
      <c r="I113" s="6"/>
      <c r="J113" s="6"/>
      <c r="K113" s="31"/>
      <c r="L113" s="70" t="s">
        <v>130</v>
      </c>
      <c r="M113" s="6" t="s">
        <v>234</v>
      </c>
      <c r="N113" s="145">
        <v>90960.09</v>
      </c>
      <c r="O113" s="145">
        <v>81460.09</v>
      </c>
      <c r="P113" s="128"/>
      <c r="Q113" s="124"/>
      <c r="S113" s="6"/>
      <c r="T113" s="32"/>
    </row>
    <row r="114" spans="2:20">
      <c r="B114" s="6"/>
      <c r="C114" s="6" t="s">
        <v>176</v>
      </c>
      <c r="D114" s="6"/>
      <c r="E114" s="6"/>
      <c r="F114" s="6"/>
      <c r="G114" s="6"/>
      <c r="H114" s="55"/>
      <c r="I114" s="6"/>
      <c r="J114" s="6"/>
      <c r="K114" s="31"/>
      <c r="L114" s="68"/>
      <c r="M114" s="104"/>
      <c r="N114" s="53"/>
      <c r="O114" s="53"/>
      <c r="P114" s="77"/>
      <c r="Q114" s="131"/>
      <c r="S114" s="6"/>
      <c r="T114" s="32"/>
    </row>
    <row r="115" spans="2:20">
      <c r="B115" s="6"/>
      <c r="C115" s="6"/>
      <c r="D115" s="6"/>
      <c r="E115" s="6"/>
      <c r="F115" s="6"/>
      <c r="G115" s="6"/>
      <c r="H115" s="55"/>
      <c r="I115" s="6"/>
      <c r="J115" s="6"/>
      <c r="K115" s="31"/>
      <c r="L115" s="68"/>
      <c r="M115" s="6" t="s">
        <v>165</v>
      </c>
      <c r="N115" s="140">
        <f>SUM(N77:N113)</f>
        <v>1843770.78</v>
      </c>
      <c r="O115" s="140">
        <f>SUM(O77:O113)</f>
        <v>1014541.38</v>
      </c>
      <c r="P115" s="130">
        <f>+O115-N115+P112</f>
        <v>-862804.3600000001</v>
      </c>
      <c r="Q115" s="77"/>
      <c r="S115" s="6"/>
      <c r="T115" s="32"/>
    </row>
    <row r="116" spans="2:20">
      <c r="B116" s="6" t="s">
        <v>235</v>
      </c>
      <c r="C116" s="6" t="s">
        <v>236</v>
      </c>
      <c r="D116" s="6" t="s">
        <v>237</v>
      </c>
      <c r="E116" s="6"/>
      <c r="F116" s="6"/>
      <c r="G116" s="6"/>
      <c r="H116" s="55"/>
      <c r="I116" s="6"/>
      <c r="J116" s="6"/>
      <c r="K116" s="31"/>
      <c r="L116" s="68"/>
      <c r="M116" s="6"/>
      <c r="N116" s="6"/>
      <c r="O116" s="6"/>
      <c r="P116" s="72">
        <f>+P115+G29</f>
        <v>265166.02</v>
      </c>
      <c r="Q116" s="131"/>
      <c r="S116" s="6"/>
      <c r="T116" s="32"/>
    </row>
    <row r="117" spans="2:20">
      <c r="B117" s="6"/>
      <c r="C117" s="6" t="s">
        <v>238</v>
      </c>
      <c r="D117" s="6" t="s">
        <v>239</v>
      </c>
      <c r="E117" s="6"/>
      <c r="F117" s="6"/>
      <c r="G117" s="6"/>
      <c r="H117" s="6"/>
      <c r="I117" s="6"/>
      <c r="J117" s="6"/>
      <c r="K117" s="31"/>
      <c r="L117" s="68"/>
      <c r="M117" s="6"/>
      <c r="N117" s="73"/>
      <c r="O117" s="6"/>
      <c r="R117" s="6"/>
      <c r="S117" s="6"/>
      <c r="T117" s="32"/>
    </row>
    <row r="118" spans="2:20">
      <c r="B118" s="6"/>
      <c r="C118" s="6" t="s">
        <v>240</v>
      </c>
      <c r="D118" s="6"/>
      <c r="E118" s="6"/>
      <c r="F118" s="6"/>
      <c r="G118" s="6"/>
      <c r="H118" s="6"/>
      <c r="I118" s="6"/>
      <c r="J118" s="6"/>
      <c r="K118" s="31"/>
      <c r="L118" s="6"/>
      <c r="M118" s="6"/>
      <c r="N118" s="73"/>
      <c r="O118" s="73"/>
      <c r="R118" s="6"/>
      <c r="S118" s="6"/>
      <c r="T118" s="32"/>
    </row>
    <row r="119" spans="2:20">
      <c r="B119" s="6"/>
      <c r="C119" s="6"/>
      <c r="D119" s="6"/>
      <c r="E119" s="6"/>
      <c r="F119" s="6"/>
      <c r="G119" s="6"/>
      <c r="H119" s="6"/>
      <c r="I119" s="6"/>
      <c r="J119" s="6"/>
      <c r="K119" s="31"/>
      <c r="L119" s="6"/>
      <c r="M119" s="6"/>
      <c r="N119" s="32"/>
      <c r="O119" s="32"/>
      <c r="R119" s="6"/>
      <c r="S119" s="6"/>
      <c r="T119" s="32"/>
    </row>
    <row r="120" spans="2:20">
      <c r="B120" s="6"/>
      <c r="C120" s="6"/>
      <c r="D120" s="6"/>
      <c r="E120" s="6"/>
      <c r="F120" s="6"/>
      <c r="G120" s="6"/>
      <c r="H120" s="6"/>
      <c r="I120" s="6"/>
      <c r="J120" s="6"/>
      <c r="K120" s="31"/>
      <c r="L120" s="6"/>
      <c r="M120" s="6"/>
      <c r="N120" s="53"/>
      <c r="O120" s="53"/>
      <c r="R120" s="6"/>
      <c r="S120" s="6"/>
      <c r="T120" s="32"/>
    </row>
    <row r="121" spans="2:20">
      <c r="B121" s="6"/>
      <c r="C121" s="6"/>
      <c r="D121" s="6"/>
      <c r="E121" s="6"/>
      <c r="F121" s="6"/>
      <c r="G121" s="6"/>
      <c r="H121" s="6"/>
      <c r="I121" s="6"/>
      <c r="J121" s="6"/>
      <c r="K121" s="31"/>
      <c r="L121" s="6"/>
      <c r="M121" s="6"/>
      <c r="N121" s="6"/>
      <c r="O121" s="73"/>
      <c r="P121" s="72"/>
      <c r="R121" s="6"/>
      <c r="S121" s="6"/>
      <c r="T121" s="32"/>
    </row>
    <row r="122" spans="2:20">
      <c r="B122" s="6"/>
      <c r="C122" s="6"/>
      <c r="D122" s="6"/>
      <c r="E122" s="6"/>
      <c r="F122" s="6"/>
      <c r="G122" s="6"/>
      <c r="H122" s="6"/>
      <c r="I122" s="6"/>
      <c r="J122" s="6"/>
      <c r="K122" s="31"/>
      <c r="L122" s="6"/>
      <c r="M122" s="6"/>
      <c r="N122" s="6"/>
      <c r="O122" s="6"/>
      <c r="R122" s="6"/>
      <c r="S122" s="6"/>
      <c r="T122" s="32"/>
    </row>
    <row r="123" spans="2:20">
      <c r="B123" s="6"/>
      <c r="C123" s="6"/>
      <c r="D123" s="6"/>
      <c r="E123" s="6"/>
      <c r="F123" s="6"/>
      <c r="G123" s="6"/>
      <c r="H123" s="6"/>
      <c r="I123" s="6"/>
      <c r="J123" s="6"/>
      <c r="K123" s="31"/>
      <c r="L123" s="6"/>
      <c r="M123" s="6"/>
      <c r="N123" s="32"/>
      <c r="O123" s="32"/>
      <c r="R123" s="6"/>
      <c r="S123" s="6"/>
      <c r="T123" s="32"/>
    </row>
    <row r="124" spans="2:20">
      <c r="B124" s="6"/>
      <c r="C124" s="6"/>
      <c r="D124" s="6"/>
      <c r="E124" s="6"/>
      <c r="F124" s="6"/>
      <c r="G124" s="6"/>
      <c r="H124" s="6"/>
      <c r="I124" s="6"/>
      <c r="J124" s="6"/>
      <c r="K124" s="31"/>
      <c r="L124" s="6"/>
      <c r="M124" s="6"/>
      <c r="N124" s="32"/>
      <c r="O124" s="32"/>
      <c r="R124" s="6"/>
      <c r="S124" s="6"/>
      <c r="T124" s="32"/>
    </row>
    <row r="125" spans="2:20">
      <c r="B125" s="6"/>
      <c r="C125" s="6"/>
      <c r="D125" s="6"/>
      <c r="E125" s="6"/>
      <c r="F125" s="6"/>
      <c r="G125" s="6"/>
      <c r="H125" s="6"/>
      <c r="I125" s="6"/>
      <c r="J125" s="6"/>
      <c r="K125" s="31"/>
      <c r="L125" s="6"/>
      <c r="M125" s="6"/>
      <c r="N125" s="6"/>
      <c r="O125" s="6"/>
      <c r="P125" s="6"/>
      <c r="Q125" s="6"/>
      <c r="R125" s="6"/>
      <c r="S125" s="6"/>
      <c r="T125" s="32"/>
    </row>
    <row r="126" spans="2:20">
      <c r="B126" s="6"/>
      <c r="C126" s="6"/>
      <c r="D126" s="6"/>
      <c r="E126" s="6"/>
      <c r="F126" s="6"/>
      <c r="G126" s="6"/>
      <c r="H126" s="6"/>
      <c r="I126" s="6"/>
      <c r="J126" s="6"/>
      <c r="K126" s="31"/>
      <c r="L126" s="6"/>
      <c r="M126" s="6"/>
      <c r="N126" s="32"/>
      <c r="O126" s="6"/>
      <c r="P126" s="6"/>
      <c r="Q126" s="6"/>
      <c r="R126" s="6"/>
      <c r="S126" s="6"/>
      <c r="T126" s="32"/>
    </row>
    <row r="127" spans="2:20">
      <c r="B127" s="6"/>
      <c r="C127" s="6"/>
      <c r="D127" s="6"/>
      <c r="E127" s="6"/>
      <c r="F127" s="6"/>
      <c r="G127" s="6"/>
      <c r="H127" s="6"/>
      <c r="I127" s="6"/>
      <c r="J127" s="6"/>
      <c r="K127" s="31"/>
      <c r="L127" s="6"/>
      <c r="M127" s="6"/>
      <c r="N127" s="6"/>
      <c r="O127" s="6"/>
      <c r="P127" s="6"/>
      <c r="Q127" s="6"/>
      <c r="R127" s="6"/>
      <c r="S127" s="6"/>
      <c r="T127" s="32"/>
    </row>
    <row r="128" spans="2:20">
      <c r="B128" s="6"/>
      <c r="C128" s="6"/>
      <c r="D128" s="6"/>
      <c r="E128" s="6"/>
      <c r="F128" s="6"/>
      <c r="G128" s="6"/>
      <c r="H128" s="6"/>
      <c r="I128" s="6"/>
      <c r="J128" s="6"/>
      <c r="K128" s="31"/>
      <c r="L128" s="6"/>
      <c r="M128" s="6"/>
      <c r="N128" s="6"/>
      <c r="O128" s="6"/>
      <c r="P128" s="6"/>
      <c r="Q128" s="6"/>
      <c r="R128" s="6"/>
      <c r="S128" s="6"/>
      <c r="T128" s="32"/>
    </row>
    <row r="129" spans="12:20">
      <c r="L129" s="6"/>
      <c r="M129" s="6"/>
      <c r="N129" s="6"/>
      <c r="O129" s="6"/>
      <c r="P129" s="6"/>
      <c r="Q129" s="6"/>
      <c r="R129" s="6"/>
      <c r="S129" s="6"/>
      <c r="T129" s="32"/>
    </row>
    <row r="130" spans="12:20">
      <c r="T130" s="32"/>
    </row>
    <row r="131" spans="12:20">
      <c r="T131" s="32"/>
    </row>
    <row r="132" spans="12:20">
      <c r="T132" s="32"/>
    </row>
    <row r="133" spans="12:20">
      <c r="T133" s="32"/>
    </row>
    <row r="134" spans="12:20">
      <c r="T134" s="32"/>
    </row>
    <row r="135" spans="12:20">
      <c r="T135" s="32"/>
    </row>
    <row r="136" spans="12:20">
      <c r="T136" s="32"/>
    </row>
    <row r="137" spans="12:20">
      <c r="T137" s="32"/>
    </row>
    <row r="138" spans="12:20">
      <c r="T138" s="32"/>
    </row>
    <row r="139" spans="12:20">
      <c r="T139" s="32"/>
    </row>
    <row r="140" spans="12:20">
      <c r="T140" s="32"/>
    </row>
    <row r="141" spans="12:20">
      <c r="T141" s="32"/>
    </row>
    <row r="142" spans="12:20">
      <c r="T142" s="32"/>
    </row>
    <row r="143" spans="12:20">
      <c r="T143" s="32"/>
    </row>
    <row r="144" spans="12:20">
      <c r="T144" s="32"/>
    </row>
    <row r="145" spans="20:20">
      <c r="T145" s="32"/>
    </row>
    <row r="146" spans="20:20">
      <c r="T146" s="32"/>
    </row>
    <row r="147" spans="20:20">
      <c r="T147" s="32"/>
    </row>
    <row r="148" spans="20:20">
      <c r="T148" s="32"/>
    </row>
    <row r="149" spans="20:20">
      <c r="T149" s="32"/>
    </row>
    <row r="150" spans="20:20">
      <c r="T150" s="32"/>
    </row>
    <row r="151" spans="20:20">
      <c r="T151" s="32"/>
    </row>
    <row r="152" spans="20:20">
      <c r="T152" s="32"/>
    </row>
    <row r="153" spans="20:20">
      <c r="T153" s="32"/>
    </row>
    <row r="154" spans="20:20">
      <c r="T154" s="32"/>
    </row>
    <row r="155" spans="20:20">
      <c r="T155" s="32"/>
    </row>
    <row r="156" spans="20:20">
      <c r="T156" s="32"/>
    </row>
    <row r="157" spans="20:20">
      <c r="T157" s="32"/>
    </row>
    <row r="158" spans="20:20">
      <c r="T158" s="32"/>
    </row>
    <row r="159" spans="20:20">
      <c r="T159" s="32"/>
    </row>
    <row r="160" spans="20:20">
      <c r="T160" s="32"/>
    </row>
    <row r="161" spans="20:20">
      <c r="T161" s="32"/>
    </row>
    <row r="162" spans="20:20">
      <c r="T162" s="32"/>
    </row>
    <row r="163" spans="20:20">
      <c r="T163" s="32"/>
    </row>
    <row r="164" spans="20:20">
      <c r="T164" s="32"/>
    </row>
    <row r="165" spans="20:20">
      <c r="T165" s="32"/>
    </row>
    <row r="166" spans="20:20">
      <c r="T166" s="32"/>
    </row>
    <row r="167" spans="20:20">
      <c r="T167" s="32"/>
    </row>
    <row r="168" spans="20:20">
      <c r="T168" s="32"/>
    </row>
    <row r="169" spans="20:20">
      <c r="T169" s="32"/>
    </row>
    <row r="170" spans="20:20">
      <c r="T170" s="32"/>
    </row>
    <row r="171" spans="20:20">
      <c r="T171" s="32"/>
    </row>
    <row r="172" spans="20:20">
      <c r="T172" s="32"/>
    </row>
    <row r="173" spans="20:20">
      <c r="T173" s="32"/>
    </row>
    <row r="174" spans="20:20">
      <c r="T174" s="32"/>
    </row>
    <row r="175" spans="20:20">
      <c r="T175" s="32"/>
    </row>
    <row r="176" spans="20:20">
      <c r="T176" s="32"/>
    </row>
    <row r="177" spans="20:20">
      <c r="T177" s="32"/>
    </row>
    <row r="178" spans="20:20">
      <c r="T178" s="32"/>
    </row>
    <row r="179" spans="20:20">
      <c r="T179" s="32"/>
    </row>
    <row r="180" spans="20:20">
      <c r="T180" s="32"/>
    </row>
    <row r="181" spans="20:20">
      <c r="T181" s="32"/>
    </row>
    <row r="182" spans="20:20">
      <c r="T182" s="32"/>
    </row>
    <row r="183" spans="20:20">
      <c r="T183" s="32"/>
    </row>
    <row r="184" spans="20:20">
      <c r="T184" s="32"/>
    </row>
    <row r="185" spans="20:20">
      <c r="T185" s="32"/>
    </row>
    <row r="186" spans="20:20">
      <c r="T186" s="32"/>
    </row>
    <row r="187" spans="20:20">
      <c r="T187" s="32"/>
    </row>
    <row r="188" spans="20:20">
      <c r="T188" s="32"/>
    </row>
    <row r="189" spans="20:20">
      <c r="T189" s="32"/>
    </row>
    <row r="190" spans="20:20">
      <c r="T190" s="32"/>
    </row>
    <row r="191" spans="20:20">
      <c r="T191" s="32"/>
    </row>
    <row r="192" spans="20:20">
      <c r="T192" s="32"/>
    </row>
    <row r="193" spans="20:20">
      <c r="T193" s="32"/>
    </row>
    <row r="194" spans="20:20">
      <c r="T194" s="32"/>
    </row>
    <row r="195" spans="20:20">
      <c r="T195" s="32"/>
    </row>
    <row r="196" spans="20:20">
      <c r="T196" s="32"/>
    </row>
    <row r="197" spans="20:20">
      <c r="T197" s="32"/>
    </row>
    <row r="198" spans="20:20">
      <c r="T198" s="32"/>
    </row>
    <row r="199" spans="20:20">
      <c r="T199" s="32"/>
    </row>
    <row r="200" spans="20:20">
      <c r="T200" s="32"/>
    </row>
    <row r="201" spans="20:20">
      <c r="T201" s="32"/>
    </row>
    <row r="202" spans="20:20">
      <c r="T202" s="32"/>
    </row>
    <row r="203" spans="20:20">
      <c r="T203" s="32"/>
    </row>
    <row r="204" spans="20:20">
      <c r="T204" s="32"/>
    </row>
    <row r="205" spans="20:20">
      <c r="T205" s="32"/>
    </row>
    <row r="206" spans="20:20">
      <c r="T206" s="32"/>
    </row>
    <row r="207" spans="20:20">
      <c r="T207" s="32"/>
    </row>
    <row r="208" spans="20:20">
      <c r="T208" s="32"/>
    </row>
    <row r="209" spans="20:20">
      <c r="T209" s="32"/>
    </row>
    <row r="210" spans="20:20">
      <c r="T210" s="32"/>
    </row>
    <row r="211" spans="20:20">
      <c r="T211" s="32"/>
    </row>
    <row r="212" spans="20:20">
      <c r="T212" s="32"/>
    </row>
    <row r="213" spans="20:20">
      <c r="T213" s="32"/>
    </row>
    <row r="214" spans="20:20">
      <c r="T214" s="32"/>
    </row>
    <row r="215" spans="20:20">
      <c r="T215" s="32"/>
    </row>
    <row r="216" spans="20:20">
      <c r="T216" s="32"/>
    </row>
    <row r="217" spans="20:20">
      <c r="T217" s="32"/>
    </row>
    <row r="218" spans="20:20">
      <c r="T218" s="32"/>
    </row>
    <row r="219" spans="20:20">
      <c r="T219" s="32"/>
    </row>
    <row r="220" spans="20:20">
      <c r="T220" s="32"/>
    </row>
    <row r="221" spans="20:20">
      <c r="T221" s="32"/>
    </row>
    <row r="222" spans="20:20">
      <c r="T222" s="32"/>
    </row>
    <row r="223" spans="20:20">
      <c r="T223" s="32"/>
    </row>
    <row r="224" spans="20:20">
      <c r="T224" s="32"/>
    </row>
    <row r="225" spans="20:20">
      <c r="T225" s="32"/>
    </row>
    <row r="226" spans="20:20">
      <c r="T226" s="32"/>
    </row>
    <row r="227" spans="20:20">
      <c r="T227" s="32"/>
    </row>
    <row r="228" spans="20:20">
      <c r="T228" s="32"/>
    </row>
    <row r="229" spans="20:20">
      <c r="T229" s="32"/>
    </row>
    <row r="230" spans="20:20">
      <c r="T230" s="32"/>
    </row>
    <row r="231" spans="20:20">
      <c r="T231" s="32"/>
    </row>
    <row r="232" spans="20:20">
      <c r="T232" s="32"/>
    </row>
    <row r="233" spans="20:20">
      <c r="T233" s="32"/>
    </row>
    <row r="234" spans="20:20">
      <c r="T234" s="32"/>
    </row>
    <row r="235" spans="20:20">
      <c r="T235" s="32"/>
    </row>
    <row r="236" spans="20:20">
      <c r="T236" s="32"/>
    </row>
    <row r="237" spans="20:20">
      <c r="T237" s="32"/>
    </row>
    <row r="238" spans="20:20">
      <c r="T238" s="32"/>
    </row>
    <row r="239" spans="20:20">
      <c r="T239" s="32"/>
    </row>
    <row r="240" spans="20:20">
      <c r="T240" s="32"/>
    </row>
    <row r="241" spans="20:20">
      <c r="T241" s="32"/>
    </row>
    <row r="242" spans="20:20">
      <c r="T242" s="32"/>
    </row>
    <row r="243" spans="20:20">
      <c r="T243" s="32"/>
    </row>
    <row r="244" spans="20:20">
      <c r="T244" s="32"/>
    </row>
    <row r="245" spans="20:20">
      <c r="T245" s="32"/>
    </row>
    <row r="246" spans="20:20">
      <c r="T246" s="32"/>
    </row>
    <row r="247" spans="20:20">
      <c r="T247" s="32"/>
    </row>
    <row r="248" spans="20:20">
      <c r="T248" s="32"/>
    </row>
  </sheetData>
  <mergeCells count="8">
    <mergeCell ref="A24:A25"/>
    <mergeCell ref="E5:E8"/>
    <mergeCell ref="A12:A14"/>
    <mergeCell ref="E12:E14"/>
    <mergeCell ref="A17:A18"/>
    <mergeCell ref="E17:E18"/>
    <mergeCell ref="A21:A22"/>
    <mergeCell ref="E21:E22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248"/>
  <sheetViews>
    <sheetView workbookViewId="0">
      <selection activeCell="G6" sqref="G6"/>
    </sheetView>
  </sheetViews>
  <sheetFormatPr baseColWidth="10" defaultRowHeight="11.25"/>
  <cols>
    <col min="1" max="1" width="2.7109375" style="33" bestFit="1" customWidth="1"/>
    <col min="2" max="2" width="43.28515625" style="33" bestFit="1" customWidth="1"/>
    <col min="3" max="3" width="19" style="33" customWidth="1"/>
    <col min="4" max="4" width="35.42578125" style="33" bestFit="1" customWidth="1"/>
    <col min="5" max="5" width="11.42578125" style="33"/>
    <col min="6" max="8" width="11.140625" style="33" bestFit="1" customWidth="1"/>
    <col min="9" max="9" width="6.7109375" style="33" customWidth="1"/>
    <col min="10" max="10" width="7.5703125" style="33" customWidth="1"/>
    <col min="11" max="11" width="5.5703125" style="132" customWidth="1"/>
    <col min="12" max="12" width="11.42578125" style="33"/>
    <col min="13" max="13" width="56" style="33" customWidth="1"/>
    <col min="14" max="14" width="11.42578125" style="33"/>
    <col min="15" max="15" width="11.5703125" style="33" bestFit="1" customWidth="1"/>
    <col min="16" max="17" width="11.140625" style="33" bestFit="1" customWidth="1"/>
    <col min="18" max="18" width="17.42578125" style="33" bestFit="1" customWidth="1"/>
    <col min="19" max="19" width="9.85546875" style="33" bestFit="1" customWidth="1"/>
    <col min="20" max="21" width="11.140625" style="33" bestFit="1" customWidth="1"/>
    <col min="22" max="16384" width="11.42578125" style="33"/>
  </cols>
  <sheetData>
    <row r="1" spans="1:25">
      <c r="A1" s="2"/>
      <c r="B1" s="21" t="s">
        <v>0</v>
      </c>
      <c r="C1" s="2"/>
      <c r="D1" s="2"/>
      <c r="E1" s="2"/>
      <c r="F1" s="2"/>
      <c r="G1" s="2" t="s">
        <v>241</v>
      </c>
      <c r="H1" s="2"/>
      <c r="I1" s="2"/>
      <c r="J1" s="2"/>
      <c r="K1" s="31"/>
      <c r="L1" s="6"/>
      <c r="M1" s="6"/>
      <c r="N1" s="6"/>
      <c r="O1" s="6"/>
      <c r="P1" s="6"/>
      <c r="Q1" s="6"/>
      <c r="R1" s="6"/>
      <c r="S1" s="6"/>
      <c r="T1" s="32"/>
      <c r="U1" s="6"/>
      <c r="V1" s="6"/>
      <c r="W1" s="6"/>
      <c r="X1" s="6"/>
      <c r="Y1" s="6"/>
    </row>
    <row r="2" spans="1:25">
      <c r="A2" s="2"/>
      <c r="B2" s="21" t="s">
        <v>1</v>
      </c>
      <c r="C2" s="2"/>
      <c r="D2" s="2"/>
      <c r="E2" s="2"/>
      <c r="F2" s="2"/>
      <c r="G2" s="2"/>
      <c r="H2" s="2"/>
      <c r="I2" s="2"/>
      <c r="J2" s="2"/>
      <c r="K2" s="31"/>
      <c r="L2" s="6"/>
      <c r="M2" s="34" t="s">
        <v>2</v>
      </c>
      <c r="N2" s="34"/>
      <c r="O2" s="34"/>
      <c r="P2" s="34"/>
      <c r="Q2" s="34"/>
      <c r="R2" s="34"/>
      <c r="S2" s="6"/>
      <c r="T2" s="32"/>
      <c r="U2" s="6"/>
      <c r="V2" s="6"/>
      <c r="W2" s="6"/>
      <c r="X2" s="6"/>
      <c r="Y2" s="6"/>
    </row>
    <row r="3" spans="1:25">
      <c r="A3" s="152"/>
      <c r="B3" s="150">
        <v>42461</v>
      </c>
      <c r="C3" s="2"/>
      <c r="D3" s="2"/>
      <c r="E3" s="3"/>
      <c r="F3" s="4" t="s">
        <v>3</v>
      </c>
      <c r="G3" s="4" t="s">
        <v>4</v>
      </c>
      <c r="H3" s="4" t="s">
        <v>5</v>
      </c>
      <c r="I3" s="36"/>
      <c r="J3" s="2"/>
      <c r="K3" s="5"/>
      <c r="L3" s="6"/>
      <c r="M3" s="34" t="s">
        <v>6</v>
      </c>
      <c r="N3" s="34"/>
      <c r="O3" s="34"/>
      <c r="P3" s="34"/>
      <c r="Q3" s="34"/>
      <c r="R3" s="34"/>
      <c r="S3" s="6"/>
      <c r="T3" s="32"/>
      <c r="U3" s="6"/>
      <c r="V3" s="6"/>
      <c r="W3" s="6"/>
      <c r="X3" s="6"/>
      <c r="Y3" s="6"/>
    </row>
    <row r="4" spans="1:25">
      <c r="A4" s="2"/>
      <c r="B4" s="2"/>
      <c r="C4" s="2"/>
      <c r="D4" s="2"/>
      <c r="E4" s="2"/>
      <c r="F4" s="2"/>
      <c r="G4" s="2"/>
      <c r="H4" s="37"/>
      <c r="I4" s="2"/>
      <c r="J4" s="2"/>
      <c r="K4" s="31"/>
      <c r="L4" s="6"/>
      <c r="M4" s="38">
        <v>42461</v>
      </c>
      <c r="N4" s="34"/>
      <c r="O4" s="34"/>
      <c r="P4" s="34"/>
      <c r="Q4" s="34"/>
      <c r="R4" s="34"/>
      <c r="S4" s="6"/>
      <c r="T4" s="32"/>
      <c r="U4" s="6"/>
      <c r="V4" s="6"/>
      <c r="W4" s="6"/>
      <c r="X4" s="6"/>
      <c r="Y4" s="6"/>
    </row>
    <row r="5" spans="1:25">
      <c r="A5" s="152" t="s">
        <v>7</v>
      </c>
      <c r="B5" s="39" t="s">
        <v>8</v>
      </c>
      <c r="C5" s="7" t="s">
        <v>9</v>
      </c>
      <c r="D5" s="7" t="s">
        <v>10</v>
      </c>
      <c r="E5" s="175">
        <v>587</v>
      </c>
      <c r="F5" s="40">
        <f>+O36-N36</f>
        <v>536195.86</v>
      </c>
      <c r="G5" s="41">
        <f>+N78</f>
        <v>304385.34999999998</v>
      </c>
      <c r="H5" s="37"/>
      <c r="I5" s="42"/>
      <c r="J5" s="7"/>
      <c r="K5" s="43"/>
      <c r="L5" s="44"/>
      <c r="M5" s="34" t="s">
        <v>11</v>
      </c>
      <c r="N5" s="34"/>
      <c r="O5" s="34"/>
      <c r="P5" s="34"/>
      <c r="Q5" s="34"/>
      <c r="R5" s="34"/>
      <c r="S5" s="6"/>
      <c r="T5" s="32"/>
      <c r="U5" s="6"/>
      <c r="V5" s="6"/>
      <c r="W5" s="44"/>
      <c r="X5" s="44"/>
      <c r="Y5" s="44"/>
    </row>
    <row r="6" spans="1:25">
      <c r="A6" s="152"/>
      <c r="B6" s="39" t="s">
        <v>8</v>
      </c>
      <c r="C6" s="7" t="s">
        <v>12</v>
      </c>
      <c r="D6" s="7" t="s">
        <v>13</v>
      </c>
      <c r="E6" s="175"/>
      <c r="F6" s="40">
        <f>+O40-N40</f>
        <v>6832.3</v>
      </c>
      <c r="G6" s="45">
        <f>+P81</f>
        <v>618</v>
      </c>
      <c r="H6" s="37"/>
      <c r="I6" s="42"/>
      <c r="J6" s="7"/>
      <c r="K6" s="43"/>
      <c r="L6" s="44"/>
      <c r="M6" s="6"/>
      <c r="N6" s="6"/>
      <c r="O6" s="6"/>
      <c r="P6" s="6"/>
      <c r="Q6" s="6"/>
      <c r="R6" s="6"/>
      <c r="S6" s="6"/>
      <c r="T6" s="32"/>
      <c r="U6" s="6"/>
      <c r="V6" s="6"/>
      <c r="W6" s="44"/>
      <c r="X6" s="44"/>
      <c r="Y6" s="44"/>
    </row>
    <row r="7" spans="1:25">
      <c r="A7" s="152"/>
      <c r="B7" s="39" t="s">
        <v>8</v>
      </c>
      <c r="C7" s="7" t="s">
        <v>14</v>
      </c>
      <c r="D7" s="7" t="s">
        <v>15</v>
      </c>
      <c r="E7" s="175"/>
      <c r="F7" s="46">
        <f>+O43-N43</f>
        <v>421.25</v>
      </c>
      <c r="G7" s="45">
        <f>+N84-O84</f>
        <v>0</v>
      </c>
      <c r="H7" s="37"/>
      <c r="I7" s="42"/>
      <c r="J7" s="7"/>
      <c r="K7" s="43"/>
      <c r="L7" s="44"/>
      <c r="M7" s="6"/>
      <c r="N7" s="47" t="s">
        <v>16</v>
      </c>
      <c r="O7" s="47" t="s">
        <v>17</v>
      </c>
      <c r="P7" s="47" t="s">
        <v>18</v>
      </c>
      <c r="Q7" s="47" t="s">
        <v>19</v>
      </c>
      <c r="R7" s="47" t="s">
        <v>20</v>
      </c>
      <c r="S7" s="47" t="s">
        <v>21</v>
      </c>
      <c r="T7" s="47" t="s">
        <v>22</v>
      </c>
      <c r="U7" s="47" t="s">
        <v>23</v>
      </c>
      <c r="V7" s="48"/>
      <c r="W7" s="47"/>
      <c r="X7" s="44"/>
      <c r="Y7" s="44"/>
    </row>
    <row r="8" spans="1:25">
      <c r="A8" s="152"/>
      <c r="B8" s="39" t="s">
        <v>8</v>
      </c>
      <c r="C8" s="7" t="s">
        <v>24</v>
      </c>
      <c r="D8" s="7" t="s">
        <v>25</v>
      </c>
      <c r="E8" s="175"/>
      <c r="F8" s="46">
        <v>0</v>
      </c>
      <c r="G8" s="45">
        <f>+P110</f>
        <v>34791.449999999997</v>
      </c>
      <c r="H8" s="37"/>
      <c r="I8" s="42"/>
      <c r="J8" s="7"/>
      <c r="K8" s="43"/>
      <c r="L8" s="44"/>
      <c r="M8" s="6"/>
      <c r="N8" s="6"/>
      <c r="O8" s="6"/>
      <c r="P8" s="6"/>
      <c r="Q8" s="6"/>
      <c r="R8" s="6"/>
      <c r="S8" s="6"/>
      <c r="T8" s="6"/>
      <c r="U8" s="6"/>
      <c r="V8" s="32"/>
      <c r="W8" s="6"/>
      <c r="X8" s="44"/>
      <c r="Y8" s="44"/>
    </row>
    <row r="9" spans="1:25">
      <c r="A9" s="152" t="s">
        <v>26</v>
      </c>
      <c r="B9" s="49" t="s">
        <v>27</v>
      </c>
      <c r="C9" s="7" t="s">
        <v>28</v>
      </c>
      <c r="D9" s="7" t="s">
        <v>29</v>
      </c>
      <c r="E9" s="153">
        <v>96</v>
      </c>
      <c r="F9" s="40">
        <f>+O50-N50</f>
        <v>27121.200000000001</v>
      </c>
      <c r="G9" s="45">
        <f>+P90</f>
        <v>4624.55</v>
      </c>
      <c r="H9" s="37"/>
      <c r="I9" s="42"/>
      <c r="J9" s="7"/>
      <c r="K9" s="43"/>
      <c r="L9" s="44"/>
      <c r="M9" s="44"/>
      <c r="N9" s="50"/>
      <c r="O9" s="51"/>
      <c r="P9" s="52"/>
      <c r="Q9" s="6"/>
      <c r="R9" s="6"/>
      <c r="S9" s="6"/>
      <c r="T9" s="6"/>
      <c r="U9" s="6"/>
      <c r="V9" s="32"/>
      <c r="W9" s="6"/>
      <c r="X9" s="44"/>
      <c r="Y9" s="44"/>
    </row>
    <row r="10" spans="1:25">
      <c r="A10" s="152" t="s">
        <v>30</v>
      </c>
      <c r="B10" s="39" t="s">
        <v>31</v>
      </c>
      <c r="C10" s="7" t="s">
        <v>32</v>
      </c>
      <c r="D10" s="7" t="s">
        <v>33</v>
      </c>
      <c r="E10" s="153">
        <v>105</v>
      </c>
      <c r="F10" s="40">
        <f>+O55-N55</f>
        <v>19147.5</v>
      </c>
      <c r="G10" s="45">
        <f>+P95</f>
        <v>11164.16</v>
      </c>
      <c r="H10" s="37"/>
      <c r="I10" s="42"/>
      <c r="J10" s="7"/>
      <c r="K10" s="43"/>
      <c r="L10" s="6">
        <v>218</v>
      </c>
      <c r="M10" s="6" t="s">
        <v>34</v>
      </c>
      <c r="N10" s="53">
        <v>27121.200000000001</v>
      </c>
      <c r="O10" s="54">
        <v>183478</v>
      </c>
      <c r="P10" s="53"/>
      <c r="Q10" s="53">
        <v>-261.89999999999998</v>
      </c>
      <c r="R10" s="55">
        <f>SUM(N10:Q10)</f>
        <v>210337.30000000002</v>
      </c>
      <c r="S10" s="55">
        <f t="shared" ref="S10:S16" si="0">+R10*0.16</f>
        <v>33653.968000000001</v>
      </c>
      <c r="T10" s="55">
        <f t="shared" ref="T10:T16" si="1">+R10+S10</f>
        <v>243991.26800000001</v>
      </c>
      <c r="U10" s="53">
        <v>175.4</v>
      </c>
      <c r="V10" s="6"/>
      <c r="W10" s="44"/>
      <c r="X10" s="44"/>
      <c r="Y10" s="44"/>
    </row>
    <row r="11" spans="1:25">
      <c r="A11" s="152" t="s">
        <v>35</v>
      </c>
      <c r="B11" s="39" t="s">
        <v>36</v>
      </c>
      <c r="C11" s="7" t="s">
        <v>37</v>
      </c>
      <c r="D11" s="7" t="s">
        <v>38</v>
      </c>
      <c r="E11" s="153">
        <v>59</v>
      </c>
      <c r="F11" s="40">
        <f>+O60-N60</f>
        <v>4852.5</v>
      </c>
      <c r="G11" s="41">
        <f>+P100</f>
        <v>3668.35</v>
      </c>
      <c r="H11" s="37"/>
      <c r="I11" s="42"/>
      <c r="J11" s="7"/>
      <c r="K11" s="43"/>
      <c r="L11" s="6">
        <v>16</v>
      </c>
      <c r="M11" s="6" t="s">
        <v>39</v>
      </c>
      <c r="N11" s="53">
        <v>14281.97</v>
      </c>
      <c r="O11" s="53">
        <v>433533.79</v>
      </c>
      <c r="P11" s="53">
        <v>91610.03</v>
      </c>
      <c r="Q11" s="53">
        <v>9516.27</v>
      </c>
      <c r="R11" s="55">
        <f t="shared" ref="R11:R16" si="2">SUM(N11:Q11)</f>
        <v>548942.05999999994</v>
      </c>
      <c r="S11" s="55">
        <f t="shared" si="0"/>
        <v>87830.729599999991</v>
      </c>
      <c r="T11" s="55">
        <f t="shared" si="1"/>
        <v>636772.7895999999</v>
      </c>
      <c r="U11" s="53">
        <v>52.6</v>
      </c>
      <c r="V11" s="6"/>
      <c r="W11" s="44"/>
      <c r="X11" s="44"/>
      <c r="Y11" s="44"/>
    </row>
    <row r="12" spans="1:25">
      <c r="A12" s="174"/>
      <c r="B12" s="56" t="s">
        <v>40</v>
      </c>
      <c r="C12" s="2" t="s">
        <v>41</v>
      </c>
      <c r="D12" s="2" t="s">
        <v>42</v>
      </c>
      <c r="E12" s="175">
        <v>11</v>
      </c>
      <c r="F12" s="57">
        <f>+O42-N42</f>
        <v>893.1</v>
      </c>
      <c r="G12" s="41">
        <f>+P83</f>
        <v>581.04</v>
      </c>
      <c r="H12" s="37"/>
      <c r="I12" s="42"/>
      <c r="J12" s="7"/>
      <c r="K12" s="43"/>
      <c r="L12" s="6">
        <v>62</v>
      </c>
      <c r="M12" s="6" t="s">
        <v>43</v>
      </c>
      <c r="N12" s="53">
        <v>19147.5</v>
      </c>
      <c r="O12" s="53">
        <v>52446.15</v>
      </c>
      <c r="P12" s="53">
        <v>2000</v>
      </c>
      <c r="Q12" s="53"/>
      <c r="R12" s="55">
        <f t="shared" si="2"/>
        <v>73593.649999999994</v>
      </c>
      <c r="S12" s="55">
        <f t="shared" si="0"/>
        <v>11774.983999999999</v>
      </c>
      <c r="T12" s="55">
        <f t="shared" si="1"/>
        <v>85368.633999999991</v>
      </c>
      <c r="U12" s="53">
        <v>265.55</v>
      </c>
      <c r="V12" s="6"/>
      <c r="W12" s="44"/>
      <c r="X12" s="44"/>
      <c r="Y12" s="44"/>
    </row>
    <row r="13" spans="1:25">
      <c r="A13" s="174"/>
      <c r="B13" s="39" t="s">
        <v>44</v>
      </c>
      <c r="C13" s="7" t="s">
        <v>45</v>
      </c>
      <c r="D13" s="7" t="s">
        <v>46</v>
      </c>
      <c r="E13" s="175"/>
      <c r="F13" s="57">
        <f>+O57-N57</f>
        <v>2000</v>
      </c>
      <c r="G13" s="41">
        <f>+P97</f>
        <v>2000</v>
      </c>
      <c r="H13" s="37"/>
      <c r="I13" s="42"/>
      <c r="J13" s="7"/>
      <c r="K13" s="43"/>
      <c r="L13" s="6">
        <v>74</v>
      </c>
      <c r="M13" s="6" t="s">
        <v>47</v>
      </c>
      <c r="N13" s="53">
        <v>4852.5</v>
      </c>
      <c r="O13" s="53"/>
      <c r="P13" s="53"/>
      <c r="Q13" s="53"/>
      <c r="R13" s="55">
        <f t="shared" si="2"/>
        <v>4852.5</v>
      </c>
      <c r="S13" s="55">
        <f t="shared" si="0"/>
        <v>776.4</v>
      </c>
      <c r="T13" s="55">
        <f t="shared" si="1"/>
        <v>5628.9</v>
      </c>
      <c r="U13" s="53">
        <v>64.7</v>
      </c>
      <c r="V13" s="6"/>
      <c r="W13" s="44"/>
      <c r="X13" s="44"/>
      <c r="Y13" s="44"/>
    </row>
    <row r="14" spans="1:25">
      <c r="A14" s="174"/>
      <c r="B14" s="39" t="s">
        <v>40</v>
      </c>
      <c r="C14" s="7" t="s">
        <v>48</v>
      </c>
      <c r="D14" s="7" t="s">
        <v>49</v>
      </c>
      <c r="E14" s="175"/>
      <c r="F14" s="57">
        <f>+O52-N52</f>
        <v>0</v>
      </c>
      <c r="G14" s="41">
        <f>+P92</f>
        <v>0</v>
      </c>
      <c r="H14" s="37"/>
      <c r="I14" s="42"/>
      <c r="J14" s="7"/>
      <c r="K14" s="43"/>
      <c r="L14" s="44"/>
      <c r="M14" s="44" t="s">
        <v>50</v>
      </c>
      <c r="N14" s="44"/>
      <c r="O14" s="44"/>
      <c r="P14" s="44"/>
      <c r="Q14" s="44"/>
      <c r="R14" s="55">
        <f t="shared" si="2"/>
        <v>0</v>
      </c>
      <c r="S14" s="55">
        <f t="shared" si="0"/>
        <v>0</v>
      </c>
      <c r="T14" s="55">
        <f t="shared" si="1"/>
        <v>0</v>
      </c>
      <c r="U14" s="53"/>
      <c r="V14" s="6"/>
      <c r="W14" s="44"/>
      <c r="X14" s="44"/>
      <c r="Y14" s="44"/>
    </row>
    <row r="15" spans="1:25">
      <c r="A15" s="152"/>
      <c r="B15" s="56"/>
      <c r="C15" s="9"/>
      <c r="D15" s="2"/>
      <c r="E15" s="10">
        <f>SUM(E5:E14)</f>
        <v>858</v>
      </c>
      <c r="F15" s="58">
        <f>SUM(F5:F14)</f>
        <v>597463.71</v>
      </c>
      <c r="G15" s="58">
        <f>SUM(G5:G14)</f>
        <v>361832.89999999991</v>
      </c>
      <c r="H15" s="37">
        <f>+F15-G15</f>
        <v>235630.81000000006</v>
      </c>
      <c r="I15" s="42"/>
      <c r="J15" s="2"/>
      <c r="K15" s="43"/>
      <c r="L15" s="44">
        <v>423</v>
      </c>
      <c r="M15" s="6" t="s">
        <v>51</v>
      </c>
      <c r="N15" s="53">
        <v>473570.21</v>
      </c>
      <c r="O15" s="53">
        <v>398388.26</v>
      </c>
      <c r="P15" s="53">
        <v>5784.84</v>
      </c>
      <c r="Q15" s="53">
        <v>2695.22</v>
      </c>
      <c r="R15" s="55">
        <f t="shared" si="2"/>
        <v>880438.52999999991</v>
      </c>
      <c r="S15" s="55">
        <f t="shared" si="0"/>
        <v>140870.1648</v>
      </c>
      <c r="T15" s="55">
        <f t="shared" si="1"/>
        <v>1021308.6947999999</v>
      </c>
      <c r="U15" s="53">
        <v>1047.8499999999999</v>
      </c>
      <c r="V15" s="6"/>
      <c r="W15" s="44"/>
      <c r="X15" s="44"/>
      <c r="Y15" s="44"/>
    </row>
    <row r="16" spans="1:25">
      <c r="A16" s="2"/>
      <c r="B16" s="59"/>
      <c r="C16" s="9"/>
      <c r="D16" s="2"/>
      <c r="E16" s="2"/>
      <c r="F16" s="37"/>
      <c r="G16" s="37"/>
      <c r="H16" s="37"/>
      <c r="I16" s="2"/>
      <c r="J16" s="2"/>
      <c r="K16" s="31"/>
      <c r="L16" s="44">
        <v>62</v>
      </c>
      <c r="M16" s="6" t="s">
        <v>52</v>
      </c>
      <c r="N16" s="53">
        <v>55175.98</v>
      </c>
      <c r="O16" s="53">
        <v>80344.05</v>
      </c>
      <c r="P16" s="53">
        <v>6065.51</v>
      </c>
      <c r="Q16" s="53">
        <v>166.02</v>
      </c>
      <c r="R16" s="55">
        <f t="shared" si="2"/>
        <v>141751.56</v>
      </c>
      <c r="S16" s="55">
        <f t="shared" si="0"/>
        <v>22680.249599999999</v>
      </c>
      <c r="T16" s="55">
        <f t="shared" si="1"/>
        <v>164431.80960000001</v>
      </c>
      <c r="U16" s="53">
        <v>233.98</v>
      </c>
      <c r="V16" s="6"/>
      <c r="W16" s="44"/>
      <c r="X16" s="44"/>
      <c r="Y16" s="44"/>
    </row>
    <row r="17" spans="1:25">
      <c r="A17" s="174"/>
      <c r="B17" s="60" t="s">
        <v>40</v>
      </c>
      <c r="C17" s="9" t="s">
        <v>53</v>
      </c>
      <c r="D17" s="2" t="s">
        <v>54</v>
      </c>
      <c r="E17" s="175">
        <v>27</v>
      </c>
      <c r="F17" s="40">
        <f>+P38+P48+P53</f>
        <v>11694.36</v>
      </c>
      <c r="G17" s="41">
        <f>+P86</f>
        <v>136.12</v>
      </c>
      <c r="H17" s="37"/>
      <c r="I17" s="2"/>
      <c r="J17" s="2"/>
      <c r="K17" s="31"/>
      <c r="L17" s="6"/>
      <c r="M17" s="6"/>
      <c r="N17" s="53"/>
      <c r="O17" s="53"/>
      <c r="P17" s="53"/>
      <c r="Q17" s="53"/>
      <c r="R17" s="53"/>
      <c r="S17" s="53"/>
      <c r="T17" s="53">
        <v>0</v>
      </c>
      <c r="U17" s="61"/>
      <c r="V17" s="32"/>
      <c r="W17" s="6"/>
      <c r="X17" s="44"/>
      <c r="Y17" s="6"/>
    </row>
    <row r="18" spans="1:25">
      <c r="A18" s="174"/>
      <c r="B18" s="60" t="s">
        <v>40</v>
      </c>
      <c r="C18" s="2" t="s">
        <v>55</v>
      </c>
      <c r="D18" s="2" t="s">
        <v>56</v>
      </c>
      <c r="E18" s="175"/>
      <c r="F18" s="57">
        <f>+P47</f>
        <v>102567.28</v>
      </c>
      <c r="G18" s="41">
        <f>+P88</f>
        <v>72727.58</v>
      </c>
      <c r="H18" s="37"/>
      <c r="I18" s="2"/>
      <c r="J18" s="2"/>
      <c r="K18" s="31"/>
      <c r="L18" s="62">
        <f>SUM(L10:L16)</f>
        <v>855</v>
      </c>
      <c r="M18" s="6" t="s">
        <v>57</v>
      </c>
      <c r="N18" s="63">
        <f t="shared" ref="N18:U18" si="3">SUM(N10:N17)</f>
        <v>594149.36</v>
      </c>
      <c r="O18" s="64">
        <f t="shared" si="3"/>
        <v>1148190.2500000002</v>
      </c>
      <c r="P18" s="65">
        <f t="shared" si="3"/>
        <v>105460.37999999999</v>
      </c>
      <c r="Q18" s="63">
        <f t="shared" si="3"/>
        <v>12115.61</v>
      </c>
      <c r="R18" s="66">
        <f t="shared" si="3"/>
        <v>1859915.6</v>
      </c>
      <c r="S18" s="66">
        <f t="shared" si="3"/>
        <v>297586.49599999993</v>
      </c>
      <c r="T18" s="66">
        <f t="shared" si="3"/>
        <v>2157502.0959999999</v>
      </c>
      <c r="U18" s="141">
        <f t="shared" si="3"/>
        <v>1840.08</v>
      </c>
      <c r="V18" s="6"/>
      <c r="W18" s="6"/>
      <c r="X18" s="6"/>
      <c r="Y18" s="6"/>
    </row>
    <row r="19" spans="1:25">
      <c r="A19" s="152"/>
      <c r="B19" s="60"/>
      <c r="C19" s="9"/>
      <c r="D19" s="2"/>
      <c r="E19" s="10">
        <f>SUM(E17)</f>
        <v>27</v>
      </c>
      <c r="F19" s="58">
        <f>SUM(F17:F18)</f>
        <v>114261.64</v>
      </c>
      <c r="G19" s="58">
        <f>SUM(G17:G18)</f>
        <v>72863.7</v>
      </c>
      <c r="H19" s="37">
        <f>+F19-G19</f>
        <v>41397.94</v>
      </c>
      <c r="I19" s="2"/>
      <c r="J19" s="2"/>
      <c r="K19" s="31"/>
      <c r="L19" s="6"/>
      <c r="M19" s="6"/>
      <c r="N19" s="53"/>
      <c r="O19" s="53"/>
      <c r="P19" s="53"/>
      <c r="Q19" s="53"/>
      <c r="R19" s="53"/>
      <c r="S19" s="53"/>
      <c r="T19" s="32"/>
      <c r="U19" s="6"/>
      <c r="V19" s="6"/>
      <c r="W19" s="6"/>
      <c r="X19" s="6"/>
      <c r="Y19" s="6"/>
    </row>
    <row r="20" spans="1:25">
      <c r="A20" s="2"/>
      <c r="B20" s="59"/>
      <c r="C20" s="9"/>
      <c r="D20" s="2"/>
      <c r="E20" s="2"/>
      <c r="F20" s="37"/>
      <c r="G20" s="41"/>
      <c r="H20" s="37"/>
      <c r="I20" s="2"/>
      <c r="J20" s="2"/>
      <c r="K20" s="31"/>
      <c r="L20" s="6"/>
      <c r="M20" s="6"/>
      <c r="N20" s="6"/>
      <c r="O20" s="6"/>
      <c r="P20" s="6"/>
      <c r="Q20" s="6"/>
      <c r="R20" s="6"/>
      <c r="S20" s="6"/>
      <c r="T20" s="32"/>
      <c r="U20" s="6"/>
      <c r="V20" s="6"/>
      <c r="W20" s="6"/>
      <c r="X20" s="6"/>
      <c r="Y20" s="6"/>
    </row>
    <row r="21" spans="1:25">
      <c r="A21" s="174" t="s">
        <v>58</v>
      </c>
      <c r="B21" s="19" t="s">
        <v>59</v>
      </c>
      <c r="C21" s="2" t="s">
        <v>60</v>
      </c>
      <c r="D21" s="2" t="s">
        <v>61</v>
      </c>
      <c r="E21" s="175">
        <f>527+16</f>
        <v>543</v>
      </c>
      <c r="F21" s="67">
        <f>+P37</f>
        <v>472862.3</v>
      </c>
      <c r="G21" s="41">
        <f>+P78</f>
        <v>300003.56999999995</v>
      </c>
      <c r="H21" s="37"/>
      <c r="I21" s="2"/>
      <c r="J21" s="2"/>
      <c r="K21" s="31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>
      <c r="A22" s="174"/>
      <c r="B22" s="19" t="s">
        <v>59</v>
      </c>
      <c r="C22" s="2" t="s">
        <v>62</v>
      </c>
      <c r="D22" s="2" t="s">
        <v>63</v>
      </c>
      <c r="E22" s="175"/>
      <c r="F22" s="67">
        <f>+P41</f>
        <v>5870.01</v>
      </c>
      <c r="G22" s="41">
        <f>+P82</f>
        <v>4386.1000000000004</v>
      </c>
      <c r="H22" s="37"/>
      <c r="I22" s="2"/>
      <c r="J22" s="2"/>
      <c r="K22" s="31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8"/>
      <c r="X22" s="6"/>
      <c r="Y22" s="6"/>
    </row>
    <row r="23" spans="1:25">
      <c r="A23" s="152" t="s">
        <v>64</v>
      </c>
      <c r="B23" s="19" t="s">
        <v>65</v>
      </c>
      <c r="C23" s="2" t="s">
        <v>66</v>
      </c>
      <c r="D23" s="2" t="s">
        <v>67</v>
      </c>
      <c r="E23" s="153">
        <v>83</v>
      </c>
      <c r="F23" s="67">
        <f>+O51-N51</f>
        <v>183478</v>
      </c>
      <c r="G23" s="41">
        <f>+P91</f>
        <v>155292.76999999999</v>
      </c>
      <c r="H23" s="37"/>
      <c r="I23" s="2"/>
      <c r="J23" s="2"/>
      <c r="K23" s="31"/>
      <c r="L23" s="68"/>
      <c r="M23" s="68"/>
      <c r="N23" s="53"/>
      <c r="O23" s="69"/>
      <c r="P23" s="69"/>
      <c r="Q23" s="53"/>
      <c r="R23" s="70" t="s">
        <v>68</v>
      </c>
      <c r="S23" s="6"/>
      <c r="T23" s="71">
        <f>+P36+P40+P45+P50+P55+P60+P68+P38</f>
        <v>596746.37</v>
      </c>
      <c r="U23" s="72">
        <f>+N18-T23</f>
        <v>-2597.0100000000093</v>
      </c>
      <c r="V23" s="73"/>
      <c r="W23" s="68"/>
      <c r="X23" s="6"/>
      <c r="Y23" s="6"/>
    </row>
    <row r="24" spans="1:25">
      <c r="A24" s="174" t="s">
        <v>69</v>
      </c>
      <c r="B24" s="19" t="s">
        <v>70</v>
      </c>
      <c r="C24" s="2" t="s">
        <v>71</v>
      </c>
      <c r="D24" s="2" t="s">
        <v>72</v>
      </c>
      <c r="E24" s="153">
        <v>34</v>
      </c>
      <c r="F24" s="67">
        <f>+O56-N56</f>
        <v>52446.15</v>
      </c>
      <c r="G24" s="41">
        <f>+P96</f>
        <v>47543.46</v>
      </c>
      <c r="H24" s="37"/>
      <c r="I24" s="2"/>
      <c r="J24" s="2"/>
      <c r="K24" s="31"/>
      <c r="L24" s="70"/>
      <c r="M24" s="74"/>
      <c r="N24" s="70"/>
      <c r="O24" s="70"/>
      <c r="P24" s="70"/>
      <c r="Q24" s="68"/>
      <c r="R24" s="70" t="s">
        <v>73</v>
      </c>
      <c r="S24" s="6"/>
      <c r="T24" s="75">
        <f>+P37+P41+P46+P51+P56+P61+P65-P68</f>
        <v>1148190.25</v>
      </c>
      <c r="U24" s="72">
        <f>+O18-T24</f>
        <v>0</v>
      </c>
      <c r="V24" s="68"/>
      <c r="W24" s="68"/>
      <c r="X24" s="6"/>
      <c r="Y24" s="6"/>
    </row>
    <row r="25" spans="1:25">
      <c r="A25" s="174"/>
      <c r="B25" s="19" t="s">
        <v>70</v>
      </c>
      <c r="C25" s="2" t="s">
        <v>74</v>
      </c>
      <c r="D25" s="2" t="s">
        <v>75</v>
      </c>
      <c r="E25" s="153"/>
      <c r="F25" s="37">
        <f>+O61-N61</f>
        <v>0</v>
      </c>
      <c r="G25" s="41">
        <f>P101</f>
        <v>0</v>
      </c>
      <c r="H25" s="37"/>
      <c r="I25" s="2"/>
      <c r="J25" s="2"/>
      <c r="K25" s="31"/>
      <c r="L25" s="6"/>
      <c r="M25" s="6"/>
      <c r="N25" s="6"/>
      <c r="O25" s="6"/>
      <c r="P25" s="6"/>
      <c r="Q25" s="6"/>
      <c r="R25" s="70" t="s">
        <v>76</v>
      </c>
      <c r="S25" s="6"/>
      <c r="T25" s="76">
        <f>+P42+P47+P52+P57+P66</f>
        <v>105460.38</v>
      </c>
      <c r="U25" s="77">
        <f>+P18-T25</f>
        <v>0</v>
      </c>
      <c r="V25" s="68"/>
      <c r="W25" s="68"/>
      <c r="X25" s="6"/>
      <c r="Y25" s="6"/>
    </row>
    <row r="26" spans="1:25">
      <c r="A26" s="152" t="s">
        <v>77</v>
      </c>
      <c r="B26" s="19" t="s">
        <v>59</v>
      </c>
      <c r="C26" s="2" t="s">
        <v>78</v>
      </c>
      <c r="D26" s="2" t="s">
        <v>79</v>
      </c>
      <c r="E26" s="153">
        <v>19</v>
      </c>
      <c r="F26" s="67">
        <f>+P46</f>
        <v>433533.79</v>
      </c>
      <c r="G26" s="41">
        <f>+P87</f>
        <v>269264.57</v>
      </c>
      <c r="H26" s="37"/>
      <c r="I26" s="2"/>
      <c r="J26" s="2"/>
      <c r="K26" s="31"/>
      <c r="L26" s="6"/>
      <c r="M26" s="6"/>
      <c r="N26" s="6"/>
      <c r="O26" s="6"/>
      <c r="P26" s="6"/>
      <c r="Q26" s="6"/>
      <c r="R26" s="70" t="s">
        <v>80</v>
      </c>
      <c r="S26" s="6"/>
      <c r="T26" s="71">
        <f>+P38+P43+P48+P53+P58</f>
        <v>12115.61</v>
      </c>
      <c r="U26" s="77">
        <f>+Q18-T26</f>
        <v>0</v>
      </c>
      <c r="V26" s="6"/>
      <c r="W26" s="6"/>
      <c r="X26" s="6"/>
      <c r="Y26" s="6"/>
    </row>
    <row r="27" spans="1:25">
      <c r="A27" s="78"/>
      <c r="B27" s="12"/>
      <c r="C27" s="11"/>
      <c r="D27" s="12"/>
      <c r="E27" s="13">
        <f>SUM(E21:E26)</f>
        <v>679</v>
      </c>
      <c r="F27" s="79">
        <f>SUM(F21:F26)</f>
        <v>1148190.25</v>
      </c>
      <c r="G27" s="79">
        <f>SUM(G21:G26)</f>
        <v>776490.47</v>
      </c>
      <c r="H27" s="79">
        <f>+F27-G27</f>
        <v>371699.78</v>
      </c>
      <c r="I27" s="2"/>
      <c r="J27" s="2"/>
      <c r="K27" s="31"/>
      <c r="L27" s="6"/>
      <c r="M27" s="6"/>
      <c r="N27" s="6"/>
      <c r="O27" s="6"/>
      <c r="P27" s="6"/>
      <c r="Q27" s="6"/>
      <c r="R27" s="70"/>
      <c r="S27" s="6"/>
      <c r="V27" s="6"/>
      <c r="W27" s="6"/>
      <c r="X27" s="6"/>
      <c r="Y27" s="6"/>
    </row>
    <row r="28" spans="1:25" ht="12" thickBot="1">
      <c r="A28" s="78"/>
      <c r="B28" s="12"/>
      <c r="C28" s="11"/>
      <c r="D28" s="12"/>
      <c r="E28" s="13"/>
      <c r="F28" s="79"/>
      <c r="G28" s="80"/>
      <c r="H28" s="79"/>
      <c r="I28" s="2"/>
      <c r="J28" s="80"/>
      <c r="K28" s="31"/>
      <c r="L28" s="6"/>
      <c r="M28" s="6"/>
      <c r="N28" s="6"/>
      <c r="O28" s="6"/>
      <c r="P28" s="6"/>
      <c r="Q28" s="6"/>
      <c r="R28" s="6"/>
      <c r="S28" s="6"/>
      <c r="T28" s="81">
        <f>SUM(T23:T27)</f>
        <v>1862512.61</v>
      </c>
      <c r="U28" s="72">
        <f>+T28-R18</f>
        <v>2597.0100000000093</v>
      </c>
      <c r="V28" s="6"/>
      <c r="W28" s="6"/>
      <c r="X28" s="6"/>
      <c r="Y28" s="6"/>
    </row>
    <row r="29" spans="1:25" ht="12" thickTop="1">
      <c r="A29" s="2"/>
      <c r="B29" s="14" t="s">
        <v>81</v>
      </c>
      <c r="C29" s="14"/>
      <c r="D29" s="14"/>
      <c r="E29" s="15">
        <f>+E15+E19+E27</f>
        <v>1564</v>
      </c>
      <c r="F29" s="82">
        <f>+F15+F19+F27</f>
        <v>1859915.6</v>
      </c>
      <c r="G29" s="83">
        <f>+G15+G19+G27</f>
        <v>1211187.0699999998</v>
      </c>
      <c r="H29" s="83">
        <f>+H15+H19+H27</f>
        <v>648728.53</v>
      </c>
      <c r="I29" s="84"/>
      <c r="J29" s="2"/>
      <c r="K29" s="31"/>
      <c r="L29" s="70" t="s">
        <v>82</v>
      </c>
      <c r="M29" s="74"/>
      <c r="N29" s="70"/>
      <c r="O29" s="70"/>
      <c r="P29" s="70"/>
      <c r="Q29" s="68"/>
      <c r="R29" s="6"/>
      <c r="S29" s="6"/>
      <c r="T29" s="72">
        <f>+T28-P70</f>
        <v>2597.0100000002421</v>
      </c>
      <c r="V29" s="6"/>
      <c r="W29" s="6"/>
      <c r="X29" s="6"/>
      <c r="Y29" s="6"/>
    </row>
    <row r="30" spans="1:25">
      <c r="A30" s="78"/>
      <c r="B30" s="12"/>
      <c r="C30" s="11"/>
      <c r="D30" s="12"/>
      <c r="E30" s="13"/>
      <c r="F30" s="80"/>
      <c r="G30" s="80"/>
      <c r="H30" s="79"/>
      <c r="I30" s="42"/>
      <c r="J30" s="80"/>
      <c r="K30" s="85"/>
      <c r="L30" s="70" t="s">
        <v>83</v>
      </c>
      <c r="M30" s="74"/>
      <c r="N30" s="70"/>
      <c r="O30" s="70"/>
      <c r="P30" s="70"/>
      <c r="Q30" s="68"/>
      <c r="R30" s="68"/>
      <c r="S30" s="68"/>
      <c r="T30" s="86"/>
      <c r="U30" s="86"/>
      <c r="V30" s="6"/>
      <c r="W30" s="6"/>
      <c r="X30" s="6"/>
      <c r="Y30" s="6"/>
    </row>
    <row r="31" spans="1:25">
      <c r="A31" s="152" t="s">
        <v>84</v>
      </c>
      <c r="B31" s="19" t="s">
        <v>85</v>
      </c>
      <c r="C31" s="2" t="s">
        <v>86</v>
      </c>
      <c r="D31" s="2" t="s">
        <v>87</v>
      </c>
      <c r="E31" s="3"/>
      <c r="F31" s="87">
        <f>365718.35-51271.37</f>
        <v>314446.98</v>
      </c>
      <c r="G31" s="87">
        <f>232569.27-35902.59</f>
        <v>196666.68</v>
      </c>
      <c r="H31" s="37"/>
      <c r="I31" s="42"/>
      <c r="J31" s="88"/>
      <c r="K31" s="85"/>
      <c r="L31" s="70"/>
      <c r="M31" s="68"/>
      <c r="N31" s="89"/>
      <c r="O31" s="90"/>
      <c r="P31" s="91"/>
      <c r="Q31" s="68"/>
      <c r="R31" s="86"/>
      <c r="S31" s="86"/>
      <c r="T31" s="86"/>
      <c r="U31" s="6"/>
      <c r="V31" s="86"/>
      <c r="W31" s="86"/>
      <c r="X31" s="86"/>
      <c r="Y31" s="86"/>
    </row>
    <row r="32" spans="1:25">
      <c r="A32" s="2"/>
      <c r="B32" s="17"/>
      <c r="C32" s="16"/>
      <c r="D32" s="17"/>
      <c r="E32" s="18"/>
      <c r="F32" s="79">
        <f>SUM(F31:F31)</f>
        <v>314446.98</v>
      </c>
      <c r="G32" s="79">
        <f>SUM(G31:G31)</f>
        <v>196666.68</v>
      </c>
      <c r="H32" s="92">
        <f>+F32-G32</f>
        <v>117780.29999999999</v>
      </c>
      <c r="I32" s="2"/>
      <c r="J32" s="17"/>
      <c r="K32" s="31"/>
      <c r="L32" s="70"/>
      <c r="M32" s="6"/>
      <c r="N32" s="6"/>
      <c r="O32" s="6"/>
      <c r="P32" s="68"/>
      <c r="Q32" s="68"/>
      <c r="R32" s="86"/>
      <c r="S32" s="86"/>
      <c r="T32" s="86"/>
      <c r="U32" s="86"/>
      <c r="V32" s="86"/>
      <c r="W32" s="86"/>
      <c r="X32" s="86"/>
      <c r="Y32" s="86"/>
    </row>
    <row r="33" spans="1:25">
      <c r="A33" s="152"/>
      <c r="B33" s="2"/>
      <c r="C33" s="2"/>
      <c r="D33" s="2"/>
      <c r="E33" s="3"/>
      <c r="F33" s="87"/>
      <c r="G33" s="87"/>
      <c r="H33" s="37"/>
      <c r="I33" s="42"/>
      <c r="J33" s="2"/>
      <c r="K33" s="85"/>
      <c r="L33" s="93"/>
      <c r="M33" s="94"/>
      <c r="N33" s="95" t="s">
        <v>88</v>
      </c>
      <c r="O33" s="96" t="s">
        <v>89</v>
      </c>
      <c r="P33" s="96" t="s">
        <v>90</v>
      </c>
      <c r="Q33" s="97"/>
      <c r="R33" s="86"/>
      <c r="S33" s="86"/>
      <c r="T33" s="86"/>
      <c r="U33" s="6"/>
      <c r="V33" s="6"/>
      <c r="W33" s="6"/>
      <c r="X33" s="86"/>
      <c r="Y33" s="86"/>
    </row>
    <row r="34" spans="1:25">
      <c r="A34" s="2"/>
      <c r="B34" s="98" t="s">
        <v>91</v>
      </c>
      <c r="C34" s="19"/>
      <c r="D34" s="19"/>
      <c r="E34" s="20"/>
      <c r="F34" s="58">
        <f>SUM(F32,F27)</f>
        <v>1462637.23</v>
      </c>
      <c r="G34" s="58">
        <f>SUM(G32,G27)</f>
        <v>973157.14999999991</v>
      </c>
      <c r="H34" s="58">
        <f>SUM(H32,H27,H57)</f>
        <v>489480.08</v>
      </c>
      <c r="I34" s="2"/>
      <c r="J34" s="2"/>
      <c r="K34" s="99"/>
      <c r="L34" s="93">
        <v>483</v>
      </c>
      <c r="M34" s="74" t="s">
        <v>92</v>
      </c>
      <c r="N34" s="53"/>
      <c r="O34" s="28"/>
      <c r="P34" s="86"/>
      <c r="Q34" s="86"/>
      <c r="R34" s="86"/>
      <c r="S34" s="86"/>
      <c r="T34" s="6"/>
      <c r="U34" s="100"/>
      <c r="V34" s="86"/>
      <c r="W34" s="86"/>
      <c r="X34" s="6"/>
      <c r="Y34" s="6"/>
    </row>
    <row r="35" spans="1:25">
      <c r="A35" s="152"/>
      <c r="B35" s="2"/>
      <c r="C35" s="2"/>
      <c r="D35" s="2"/>
      <c r="E35" s="3"/>
      <c r="F35" s="87"/>
      <c r="G35" s="87"/>
      <c r="H35" s="58"/>
      <c r="I35" s="42"/>
      <c r="J35" s="2"/>
      <c r="K35" s="101"/>
      <c r="L35" s="70" t="s">
        <v>93</v>
      </c>
      <c r="M35" s="74" t="s">
        <v>94</v>
      </c>
      <c r="N35" s="53"/>
      <c r="O35" s="28"/>
      <c r="Q35" s="102">
        <f>SUM(P36:P43)</f>
        <v>1025671.83</v>
      </c>
      <c r="R35" s="103">
        <f>+R16-Q35</f>
        <v>-883920.27</v>
      </c>
      <c r="S35" s="6"/>
      <c r="T35" s="142">
        <f>+Q35-1091108.5</f>
        <v>-65436.670000000042</v>
      </c>
      <c r="U35" s="6"/>
      <c r="V35" s="6"/>
      <c r="W35" s="6"/>
      <c r="X35" s="100"/>
      <c r="Y35" s="100"/>
    </row>
    <row r="36" spans="1:25">
      <c r="A36" s="2"/>
      <c r="B36" s="2"/>
      <c r="C36" s="2"/>
      <c r="D36" s="2"/>
      <c r="E36" s="2"/>
      <c r="F36" s="2"/>
      <c r="G36" s="2"/>
      <c r="H36" s="37"/>
      <c r="I36" s="2"/>
      <c r="J36" s="2"/>
      <c r="K36" s="31"/>
      <c r="L36" s="68" t="s">
        <v>95</v>
      </c>
      <c r="M36" s="104" t="s">
        <v>96</v>
      </c>
      <c r="N36" s="145">
        <v>24800.14</v>
      </c>
      <c r="O36" s="145">
        <v>560996</v>
      </c>
      <c r="P36" s="71">
        <f>+O36-N36</f>
        <v>536195.86</v>
      </c>
      <c r="Q36" s="106"/>
      <c r="R36" s="106"/>
      <c r="S36" s="86"/>
      <c r="T36" s="6"/>
      <c r="U36" s="6"/>
      <c r="V36" s="100"/>
      <c r="W36" s="100"/>
      <c r="X36" s="6"/>
      <c r="Y36" s="6"/>
    </row>
    <row r="37" spans="1:25">
      <c r="A37" s="2"/>
      <c r="B37" s="21" t="s">
        <v>97</v>
      </c>
      <c r="C37" s="21"/>
      <c r="D37" s="21"/>
      <c r="E37" s="10"/>
      <c r="F37" s="58">
        <f>+F29+F32</f>
        <v>2174362.58</v>
      </c>
      <c r="G37" s="58">
        <f>+G29+G32</f>
        <v>1407853.7499999998</v>
      </c>
      <c r="H37" s="58">
        <f>+H29+H32</f>
        <v>766508.83000000007</v>
      </c>
      <c r="I37" s="2"/>
      <c r="J37" s="21"/>
      <c r="K37" s="31"/>
      <c r="L37" s="68" t="s">
        <v>98</v>
      </c>
      <c r="M37" s="104" t="s">
        <v>99</v>
      </c>
      <c r="N37" s="145">
        <v>6763.06</v>
      </c>
      <c r="O37" s="145">
        <v>479625.36</v>
      </c>
      <c r="P37" s="107">
        <f>+O37-N37</f>
        <v>472862.3</v>
      </c>
      <c r="S37" s="6"/>
      <c r="T37" s="6"/>
      <c r="U37" s="100"/>
      <c r="V37" s="6"/>
      <c r="W37" s="6"/>
      <c r="X37" s="6"/>
      <c r="Y37" s="6"/>
    </row>
    <row r="38" spans="1:25">
      <c r="A38" s="152"/>
      <c r="B38" s="2"/>
      <c r="C38" s="2"/>
      <c r="D38" s="2"/>
      <c r="E38" s="3"/>
      <c r="F38" s="87"/>
      <c r="G38" s="87"/>
      <c r="H38" s="37"/>
      <c r="I38" s="42"/>
      <c r="J38" s="2"/>
      <c r="K38" s="101"/>
      <c r="L38" s="68" t="s">
        <v>100</v>
      </c>
      <c r="M38" s="104" t="s">
        <v>101</v>
      </c>
      <c r="N38" s="145">
        <v>42</v>
      </c>
      <c r="O38" s="145">
        <v>2639.01</v>
      </c>
      <c r="P38" s="71">
        <f>+O38-N38</f>
        <v>2597.0100000000002</v>
      </c>
      <c r="S38" s="6"/>
      <c r="T38" s="100"/>
      <c r="U38" s="6"/>
      <c r="V38" s="6"/>
      <c r="W38" s="6"/>
      <c r="X38" s="100"/>
      <c r="Y38" s="100"/>
    </row>
    <row r="39" spans="1:25">
      <c r="A39" s="2"/>
      <c r="B39" s="2" t="s">
        <v>102</v>
      </c>
      <c r="C39" s="2"/>
      <c r="D39" s="2"/>
      <c r="E39" s="2"/>
      <c r="F39" s="2"/>
      <c r="G39" s="2"/>
      <c r="H39" s="37"/>
      <c r="I39" s="2"/>
      <c r="J39" s="2"/>
      <c r="K39" s="31"/>
      <c r="L39" s="70" t="s">
        <v>103</v>
      </c>
      <c r="M39" s="74" t="s">
        <v>104</v>
      </c>
      <c r="N39" s="146"/>
      <c r="O39" s="146"/>
      <c r="Q39" s="108"/>
      <c r="R39" s="108"/>
      <c r="S39" s="100"/>
      <c r="T39" s="6"/>
      <c r="U39" s="6"/>
      <c r="V39" s="100"/>
      <c r="W39" s="109"/>
      <c r="X39" s="32"/>
      <c r="Y39" s="32"/>
    </row>
    <row r="40" spans="1:25">
      <c r="A40" s="2"/>
      <c r="B40" s="2"/>
      <c r="C40" s="2"/>
      <c r="D40" s="2" t="s">
        <v>105</v>
      </c>
      <c r="E40" s="2"/>
      <c r="F40" s="110">
        <v>314446.98</v>
      </c>
      <c r="G40" s="110">
        <v>196666.68</v>
      </c>
      <c r="H40" s="37"/>
      <c r="I40" s="2"/>
      <c r="J40" s="2"/>
      <c r="K40" s="31"/>
      <c r="L40" s="68" t="s">
        <v>106</v>
      </c>
      <c r="M40" s="104" t="s">
        <v>13</v>
      </c>
      <c r="N40" s="145">
        <v>170</v>
      </c>
      <c r="O40" s="145">
        <v>7002.3</v>
      </c>
      <c r="P40" s="71">
        <f>+O40-N40</f>
        <v>6832.3</v>
      </c>
      <c r="S40" s="6"/>
      <c r="T40" s="6"/>
      <c r="U40" s="6"/>
      <c r="V40" s="6"/>
      <c r="W40" s="32"/>
      <c r="X40" s="32"/>
      <c r="Y40" s="32"/>
    </row>
    <row r="41" spans="1:25">
      <c r="A41" s="2"/>
      <c r="B41" s="2"/>
      <c r="C41" s="2"/>
      <c r="D41" s="2" t="s">
        <v>107</v>
      </c>
      <c r="E41" s="2"/>
      <c r="F41" s="110">
        <v>1859915.6</v>
      </c>
      <c r="G41" s="110">
        <v>890428.2</v>
      </c>
      <c r="H41" s="79"/>
      <c r="I41" s="2"/>
      <c r="J41" s="88"/>
      <c r="K41" s="31"/>
      <c r="L41" s="68" t="s">
        <v>108</v>
      </c>
      <c r="M41" s="104" t="s">
        <v>109</v>
      </c>
      <c r="N41" s="145"/>
      <c r="O41" s="145">
        <v>5870.01</v>
      </c>
      <c r="P41" s="107">
        <f>+O41-N41</f>
        <v>5870.01</v>
      </c>
      <c r="S41" s="6"/>
      <c r="T41" s="6"/>
      <c r="U41" s="6"/>
      <c r="V41" s="6"/>
      <c r="W41" s="6"/>
      <c r="X41" s="6"/>
      <c r="Y41" s="6"/>
    </row>
    <row r="42" spans="1:25">
      <c r="A42" s="2"/>
      <c r="B42" s="2"/>
      <c r="C42" s="2"/>
      <c r="D42" s="2"/>
      <c r="E42" s="2"/>
      <c r="F42" s="2"/>
      <c r="G42" s="111"/>
      <c r="H42" s="37"/>
      <c r="I42" s="2"/>
      <c r="J42" s="2"/>
      <c r="K42" s="31"/>
      <c r="L42" s="68" t="s">
        <v>110</v>
      </c>
      <c r="M42" s="104" t="s">
        <v>111</v>
      </c>
      <c r="N42" s="145"/>
      <c r="O42" s="145">
        <v>893.1</v>
      </c>
      <c r="P42" s="76">
        <f>+O42-N42</f>
        <v>893.1</v>
      </c>
      <c r="Q42" s="108"/>
      <c r="R42" s="108"/>
      <c r="S42" s="100"/>
      <c r="T42" s="47"/>
      <c r="U42" s="6"/>
      <c r="V42" s="32"/>
      <c r="W42" s="32"/>
      <c r="X42" s="32"/>
      <c r="Y42" s="6"/>
    </row>
    <row r="43" spans="1:25">
      <c r="A43" s="152"/>
      <c r="B43" s="2"/>
      <c r="C43" s="2"/>
      <c r="D43" s="2" t="s">
        <v>112</v>
      </c>
      <c r="E43" s="3"/>
      <c r="F43" s="37">
        <f>SUM(F40:F42)</f>
        <v>2174362.58</v>
      </c>
      <c r="G43" s="37">
        <f>SUM(G40:G42)</f>
        <v>1087094.8799999999</v>
      </c>
      <c r="H43" s="37">
        <f>+F43-G43</f>
        <v>1087267.7000000002</v>
      </c>
      <c r="I43" s="42"/>
      <c r="J43" s="2"/>
      <c r="K43" s="112"/>
      <c r="L43" s="68" t="s">
        <v>113</v>
      </c>
      <c r="M43" s="104" t="s">
        <v>114</v>
      </c>
      <c r="N43" s="145"/>
      <c r="O43" s="145">
        <v>421.25</v>
      </c>
      <c r="P43" s="71">
        <f>+O43-N43</f>
        <v>421.25</v>
      </c>
      <c r="Q43" s="108"/>
      <c r="R43" s="108"/>
      <c r="S43" s="6"/>
      <c r="T43" s="6"/>
      <c r="U43" s="6"/>
      <c r="V43" s="32"/>
      <c r="W43" s="48"/>
      <c r="X43" s="48"/>
      <c r="Y43" s="47"/>
    </row>
    <row r="44" spans="1:25">
      <c r="A44" s="2"/>
      <c r="B44" s="2"/>
      <c r="C44" s="2"/>
      <c r="D44" s="2"/>
      <c r="E44" s="2"/>
      <c r="F44" s="2"/>
      <c r="G44" s="2"/>
      <c r="H44" s="37"/>
      <c r="I44" s="2"/>
      <c r="J44" s="2"/>
      <c r="K44" s="31"/>
      <c r="L44" s="70" t="s">
        <v>115</v>
      </c>
      <c r="M44" s="74" t="s">
        <v>116</v>
      </c>
      <c r="N44" s="147"/>
      <c r="O44" s="147"/>
      <c r="Q44" s="102">
        <f>SUM(P45:P48)</f>
        <v>545460.31999999995</v>
      </c>
      <c r="R44" s="72">
        <f>+R11-Q44</f>
        <v>3481.7399999999907</v>
      </c>
      <c r="S44" s="6"/>
      <c r="T44" s="6"/>
      <c r="U44" s="47"/>
      <c r="V44" s="48"/>
      <c r="W44" s="32"/>
      <c r="X44" s="32"/>
      <c r="Y44" s="6"/>
    </row>
    <row r="45" spans="1:25">
      <c r="A45" s="2"/>
      <c r="B45" s="2"/>
      <c r="C45" s="2"/>
      <c r="D45" s="2" t="s">
        <v>117</v>
      </c>
      <c r="E45" s="2"/>
      <c r="F45" s="114">
        <f>+F43-F37</f>
        <v>0</v>
      </c>
      <c r="G45" s="114">
        <f>+G43-G37</f>
        <v>-320758.86999999988</v>
      </c>
      <c r="H45" s="37"/>
      <c r="I45" s="2"/>
      <c r="J45" s="2"/>
      <c r="K45" s="31"/>
      <c r="L45" s="68" t="s">
        <v>118</v>
      </c>
      <c r="M45" s="104" t="s">
        <v>119</v>
      </c>
      <c r="N45" s="145"/>
      <c r="O45" s="145"/>
      <c r="P45" s="71">
        <f>+O45-N45</f>
        <v>0</v>
      </c>
      <c r="S45" s="6"/>
      <c r="T45" s="6"/>
      <c r="U45" s="6"/>
      <c r="V45" s="32"/>
      <c r="W45" s="32"/>
      <c r="X45" s="32"/>
      <c r="Y45" s="6"/>
    </row>
    <row r="46" spans="1:25">
      <c r="A46" s="2"/>
      <c r="B46" s="2"/>
      <c r="C46" s="2"/>
      <c r="D46" s="2"/>
      <c r="E46" s="2"/>
      <c r="F46" s="87" t="s">
        <v>120</v>
      </c>
      <c r="G46" s="115">
        <f>+F45+G45</f>
        <v>-320758.86999999988</v>
      </c>
      <c r="H46" s="37"/>
      <c r="I46" s="2"/>
      <c r="J46" s="2"/>
      <c r="K46" s="31"/>
      <c r="L46" s="68" t="s">
        <v>121</v>
      </c>
      <c r="M46" s="104" t="s">
        <v>122</v>
      </c>
      <c r="N46" s="145">
        <v>16165.7</v>
      </c>
      <c r="O46" s="145">
        <v>449699.49</v>
      </c>
      <c r="P46" s="107">
        <f>+O46-N46</f>
        <v>433533.79</v>
      </c>
      <c r="S46" s="6"/>
      <c r="T46" s="6"/>
      <c r="U46" s="6"/>
      <c r="V46" s="6"/>
      <c r="W46" s="32"/>
      <c r="X46" s="32"/>
      <c r="Y46" s="6"/>
    </row>
    <row r="47" spans="1:25">
      <c r="A47" s="2"/>
      <c r="B47" s="2"/>
      <c r="C47" s="2"/>
      <c r="D47" s="2"/>
      <c r="E47" s="2"/>
      <c r="F47" s="2"/>
      <c r="G47" s="2"/>
      <c r="H47" s="37"/>
      <c r="I47" s="2"/>
      <c r="J47" s="2"/>
      <c r="K47" s="31"/>
      <c r="L47" s="68" t="s">
        <v>123</v>
      </c>
      <c r="M47" s="104" t="s">
        <v>124</v>
      </c>
      <c r="N47" s="145">
        <v>3762</v>
      </c>
      <c r="O47" s="145">
        <v>106329.28</v>
      </c>
      <c r="P47" s="76">
        <f>+O47-N47</f>
        <v>102567.28</v>
      </c>
      <c r="S47" s="47"/>
      <c r="T47" s="6"/>
      <c r="U47" s="6"/>
      <c r="V47" s="6"/>
      <c r="W47" s="32"/>
      <c r="X47" s="32"/>
      <c r="Y47" s="6"/>
    </row>
    <row r="48" spans="1:25">
      <c r="A48" s="2"/>
      <c r="B48" s="2"/>
      <c r="C48" s="2"/>
      <c r="D48" s="2"/>
      <c r="E48" s="2"/>
      <c r="F48" s="2"/>
      <c r="G48" s="2"/>
      <c r="H48" s="37"/>
      <c r="I48" s="2"/>
      <c r="J48" s="2"/>
      <c r="K48" s="99"/>
      <c r="L48" s="6" t="s">
        <v>125</v>
      </c>
      <c r="M48" s="6" t="s">
        <v>126</v>
      </c>
      <c r="N48" s="145">
        <v>2746.97</v>
      </c>
      <c r="O48" s="145">
        <v>12106.22</v>
      </c>
      <c r="P48" s="77">
        <f>+O48-N48</f>
        <v>9359.25</v>
      </c>
      <c r="S48" s="6"/>
      <c r="T48" s="6"/>
      <c r="U48" s="6"/>
      <c r="V48" s="6"/>
      <c r="W48" s="32"/>
      <c r="X48" s="32"/>
      <c r="Y48" s="6"/>
    </row>
    <row r="49" spans="1:24">
      <c r="A49" s="2"/>
      <c r="B49" s="2"/>
      <c r="C49" s="2"/>
      <c r="D49" s="2"/>
      <c r="E49" s="3" t="s">
        <v>127</v>
      </c>
      <c r="F49" s="105">
        <f>+N112</f>
        <v>868598.35</v>
      </c>
      <c r="G49" s="105">
        <f>+O112</f>
        <v>937103.64</v>
      </c>
      <c r="H49" s="37"/>
      <c r="I49" s="2"/>
      <c r="J49" s="2"/>
      <c r="K49" s="31"/>
      <c r="L49" s="70" t="s">
        <v>128</v>
      </c>
      <c r="M49" s="74" t="s">
        <v>129</v>
      </c>
      <c r="N49" s="146"/>
      <c r="O49" s="146"/>
      <c r="Q49" s="117">
        <f>SUM(P50:P53)</f>
        <v>210337.30000000002</v>
      </c>
      <c r="R49" s="118">
        <f>+R10-Q49</f>
        <v>0</v>
      </c>
      <c r="S49" s="6"/>
      <c r="T49" s="6"/>
      <c r="U49" s="6"/>
      <c r="V49" s="6"/>
      <c r="W49" s="32"/>
      <c r="X49" s="32"/>
    </row>
    <row r="50" spans="1:24">
      <c r="A50" s="2"/>
      <c r="B50" s="2"/>
      <c r="C50" s="2"/>
      <c r="D50" s="2"/>
      <c r="E50" s="3" t="s">
        <v>130</v>
      </c>
      <c r="F50" s="105">
        <f>+N113</f>
        <v>85196.12</v>
      </c>
      <c r="G50" s="105">
        <f>+O113</f>
        <v>90668.62</v>
      </c>
      <c r="H50" s="37"/>
      <c r="I50" s="2"/>
      <c r="J50" s="2"/>
      <c r="K50" s="31"/>
      <c r="L50" s="68" t="s">
        <v>131</v>
      </c>
      <c r="M50" s="104" t="s">
        <v>132</v>
      </c>
      <c r="N50" s="145"/>
      <c r="O50" s="145">
        <v>27121.200000000001</v>
      </c>
      <c r="P50" s="71">
        <f>+O50-N50</f>
        <v>27121.200000000001</v>
      </c>
      <c r="S50" s="6"/>
      <c r="T50" s="6"/>
      <c r="U50" s="6"/>
      <c r="V50" s="6"/>
      <c r="W50" s="32"/>
      <c r="X50" s="32"/>
    </row>
    <row r="51" spans="1:24">
      <c r="A51" s="2"/>
      <c r="B51" s="2"/>
      <c r="C51" s="2"/>
      <c r="D51" s="2"/>
      <c r="E51" s="2"/>
      <c r="F51" s="116"/>
      <c r="G51" s="116"/>
      <c r="H51" s="37"/>
      <c r="I51" s="2"/>
      <c r="J51" s="2"/>
      <c r="K51" s="31"/>
      <c r="L51" s="68" t="s">
        <v>133</v>
      </c>
      <c r="M51" s="104" t="s">
        <v>67</v>
      </c>
      <c r="N51" s="145"/>
      <c r="O51" s="145">
        <v>183478</v>
      </c>
      <c r="P51" s="107">
        <f>+O51-N51</f>
        <v>183478</v>
      </c>
      <c r="S51" s="6"/>
      <c r="T51" s="6"/>
      <c r="U51" s="6"/>
      <c r="V51" s="6"/>
      <c r="W51" s="6"/>
      <c r="X51" s="32"/>
    </row>
    <row r="52" spans="1:24">
      <c r="A52" s="2"/>
      <c r="B52" s="2"/>
      <c r="C52" s="2"/>
      <c r="D52" s="2"/>
      <c r="E52" s="2"/>
      <c r="F52" s="37">
        <f>SUM(F49:F51)</f>
        <v>953794.47</v>
      </c>
      <c r="G52" s="37">
        <f>SUM(G49:G51)</f>
        <v>1027772.26</v>
      </c>
      <c r="H52" s="37"/>
      <c r="I52" s="2"/>
      <c r="J52" s="2"/>
      <c r="K52" s="31"/>
      <c r="L52" s="68" t="s">
        <v>134</v>
      </c>
      <c r="M52" s="104" t="s">
        <v>135</v>
      </c>
      <c r="N52" s="145"/>
      <c r="O52" s="145"/>
      <c r="P52" s="76">
        <f>+O52-N52</f>
        <v>0</v>
      </c>
      <c r="S52" s="6"/>
      <c r="T52" s="6"/>
      <c r="U52" s="6"/>
      <c r="V52" s="6"/>
      <c r="W52" s="32"/>
      <c r="X52" s="32"/>
    </row>
    <row r="53" spans="1:24">
      <c r="A53" s="2"/>
      <c r="B53" s="2"/>
      <c r="C53" s="2"/>
      <c r="D53" s="2"/>
      <c r="E53" s="2"/>
      <c r="F53" s="37"/>
      <c r="G53" s="37"/>
      <c r="H53" s="37"/>
      <c r="I53" s="2"/>
      <c r="J53" s="2"/>
      <c r="K53" s="31"/>
      <c r="L53" s="68" t="s">
        <v>136</v>
      </c>
      <c r="M53" s="104" t="s">
        <v>137</v>
      </c>
      <c r="N53" s="145"/>
      <c r="O53" s="145">
        <v>-261.89999999999998</v>
      </c>
      <c r="P53" s="71">
        <f>+O53-N53</f>
        <v>-261.89999999999998</v>
      </c>
      <c r="S53" s="6"/>
      <c r="T53" s="6"/>
      <c r="U53" s="6"/>
      <c r="V53" s="6"/>
      <c r="W53" s="6"/>
      <c r="X53" s="32"/>
    </row>
    <row r="54" spans="1:24">
      <c r="A54" s="2"/>
      <c r="B54" s="2"/>
      <c r="C54" s="2"/>
      <c r="D54" s="2"/>
      <c r="E54" s="2"/>
      <c r="F54" s="58">
        <f>+F52-G52</f>
        <v>-73977.790000000037</v>
      </c>
      <c r="G54" s="37"/>
      <c r="H54" s="37"/>
      <c r="I54" s="2"/>
      <c r="J54" s="2"/>
      <c r="K54" s="31"/>
      <c r="L54" s="70" t="s">
        <v>138</v>
      </c>
      <c r="M54" s="74" t="s">
        <v>139</v>
      </c>
      <c r="N54" s="146"/>
      <c r="O54" s="146"/>
      <c r="Q54" s="117">
        <f>SUM(P55:P58)</f>
        <v>73593.649999999994</v>
      </c>
      <c r="R54" s="72">
        <f>+R12-Q54</f>
        <v>0</v>
      </c>
      <c r="S54" s="6"/>
      <c r="T54" s="6"/>
      <c r="U54" s="6"/>
      <c r="V54" s="6"/>
      <c r="W54" s="32"/>
      <c r="X54" s="32"/>
    </row>
    <row r="55" spans="1:24">
      <c r="A55" s="2"/>
      <c r="B55" s="2"/>
      <c r="C55" s="2"/>
      <c r="D55" s="2"/>
      <c r="E55" s="2"/>
      <c r="F55" s="37">
        <f>+G45-F54</f>
        <v>-246781.07999999984</v>
      </c>
      <c r="G55" s="37"/>
      <c r="H55" s="37"/>
      <c r="I55" s="2"/>
      <c r="J55" s="2"/>
      <c r="K55" s="31"/>
      <c r="L55" s="68" t="s">
        <v>140</v>
      </c>
      <c r="M55" s="104" t="s">
        <v>33</v>
      </c>
      <c r="N55" s="145"/>
      <c r="O55" s="145">
        <v>19147.5</v>
      </c>
      <c r="P55" s="71">
        <f>+O55-N55</f>
        <v>19147.5</v>
      </c>
      <c r="S55" s="6"/>
      <c r="T55" s="6"/>
      <c r="U55" s="6"/>
      <c r="V55" s="6"/>
      <c r="W55" s="32"/>
      <c r="X55" s="32"/>
    </row>
    <row r="56" spans="1:24">
      <c r="A56" s="6"/>
      <c r="B56" s="6"/>
      <c r="C56" s="6"/>
      <c r="D56" s="6"/>
      <c r="E56" s="6"/>
      <c r="F56" s="6"/>
      <c r="G56" s="119"/>
      <c r="H56" s="55"/>
      <c r="I56" s="6"/>
      <c r="J56" s="6"/>
      <c r="K56" s="31"/>
      <c r="L56" s="68" t="s">
        <v>141</v>
      </c>
      <c r="M56" s="104" t="s">
        <v>72</v>
      </c>
      <c r="N56" s="145"/>
      <c r="O56" s="145">
        <v>52446.15</v>
      </c>
      <c r="P56" s="107">
        <f>+O56-N56</f>
        <v>52446.15</v>
      </c>
      <c r="S56" s="6"/>
      <c r="T56" s="6"/>
      <c r="U56" s="6"/>
      <c r="V56" s="6"/>
      <c r="W56" s="32"/>
      <c r="X56" s="32"/>
    </row>
    <row r="57" spans="1:24">
      <c r="A57" s="120" t="s">
        <v>84</v>
      </c>
      <c r="B57" s="121" t="s">
        <v>85</v>
      </c>
      <c r="C57" s="22">
        <v>403</v>
      </c>
      <c r="D57" s="6" t="s">
        <v>142</v>
      </c>
      <c r="E57" s="23"/>
      <c r="F57" s="122"/>
      <c r="G57" s="122"/>
      <c r="H57" s="123"/>
      <c r="I57" s="6"/>
      <c r="J57" s="100"/>
      <c r="K57" s="31"/>
      <c r="L57" s="68" t="s">
        <v>143</v>
      </c>
      <c r="M57" s="104" t="s">
        <v>46</v>
      </c>
      <c r="N57" s="145"/>
      <c r="O57" s="145">
        <v>2000</v>
      </c>
      <c r="P57" s="76">
        <f>+O57-N57</f>
        <v>2000</v>
      </c>
      <c r="S57" s="6"/>
      <c r="T57" s="6"/>
      <c r="U57" s="6"/>
      <c r="V57" s="6"/>
      <c r="W57" s="32"/>
      <c r="X57" s="32"/>
    </row>
    <row r="58" spans="1:24">
      <c r="A58" s="6"/>
      <c r="B58" s="6"/>
      <c r="C58" s="6"/>
      <c r="D58" s="6"/>
      <c r="E58" s="6"/>
      <c r="F58" s="6"/>
      <c r="G58" s="6"/>
      <c r="H58" s="55"/>
      <c r="I58" s="6"/>
      <c r="J58" s="6"/>
      <c r="K58" s="31"/>
      <c r="L58" s="68" t="s">
        <v>144</v>
      </c>
      <c r="M58" s="104" t="s">
        <v>145</v>
      </c>
      <c r="N58" s="147"/>
      <c r="O58" s="147"/>
      <c r="P58" s="77">
        <f>+O58</f>
        <v>0</v>
      </c>
      <c r="S58" s="6"/>
      <c r="T58" s="6"/>
      <c r="U58" s="6"/>
      <c r="V58" s="6"/>
      <c r="W58" s="32"/>
      <c r="X58" s="32"/>
    </row>
    <row r="59" spans="1:24">
      <c r="A59" s="6"/>
      <c r="B59" s="6"/>
      <c r="C59" s="6"/>
      <c r="D59" s="6"/>
      <c r="E59" s="6"/>
      <c r="F59" s="6"/>
      <c r="G59" s="6"/>
      <c r="H59" s="55"/>
      <c r="I59" s="6"/>
      <c r="J59" s="6"/>
      <c r="K59" s="31"/>
      <c r="L59" s="70" t="s">
        <v>146</v>
      </c>
      <c r="M59" s="74" t="s">
        <v>147</v>
      </c>
      <c r="N59" s="146"/>
      <c r="O59" s="146"/>
      <c r="Q59" s="117">
        <f>SUM(P60)</f>
        <v>4852.5</v>
      </c>
      <c r="S59" s="6"/>
      <c r="T59" s="6"/>
      <c r="U59" s="6"/>
      <c r="V59" s="6"/>
      <c r="W59" s="32"/>
      <c r="X59" s="32"/>
    </row>
    <row r="60" spans="1:24">
      <c r="A60" s="6"/>
      <c r="B60" s="6"/>
      <c r="C60" s="6"/>
      <c r="D60" s="6"/>
      <c r="E60" s="6"/>
      <c r="F60" s="6"/>
      <c r="G60" s="6"/>
      <c r="H60" s="55"/>
      <c r="I60" s="6"/>
      <c r="J60" s="6"/>
      <c r="K60" s="31"/>
      <c r="L60" s="68" t="s">
        <v>148</v>
      </c>
      <c r="M60" s="104" t="s">
        <v>38</v>
      </c>
      <c r="N60" s="147"/>
      <c r="O60" s="145">
        <v>4852.5</v>
      </c>
      <c r="P60" s="71">
        <f>+O60-N60</f>
        <v>4852.5</v>
      </c>
      <c r="S60" s="6"/>
      <c r="T60" s="6"/>
      <c r="U60" s="6"/>
      <c r="V60" s="6"/>
      <c r="W60" s="6"/>
      <c r="X60" s="32"/>
    </row>
    <row r="61" spans="1:24">
      <c r="A61" s="6"/>
      <c r="B61" s="6"/>
      <c r="C61" s="6" t="s">
        <v>149</v>
      </c>
      <c r="D61" s="6"/>
      <c r="E61" s="6"/>
      <c r="F61" s="6"/>
      <c r="G61" s="6"/>
      <c r="H61" s="55"/>
      <c r="I61" s="6"/>
      <c r="J61" s="6"/>
      <c r="K61" s="31"/>
      <c r="L61" s="68" t="s">
        <v>150</v>
      </c>
      <c r="M61" s="104" t="s">
        <v>75</v>
      </c>
      <c r="N61" s="146"/>
      <c r="O61" s="146"/>
      <c r="P61" s="107">
        <f>+O61-N61</f>
        <v>0</v>
      </c>
      <c r="S61" s="6"/>
      <c r="T61" s="6"/>
      <c r="U61" s="6"/>
      <c r="V61" s="6"/>
      <c r="W61" s="32"/>
      <c r="X61" s="32"/>
    </row>
    <row r="62" spans="1:24">
      <c r="A62" s="6"/>
      <c r="B62" s="6"/>
      <c r="C62" s="6"/>
      <c r="D62" s="6"/>
      <c r="E62" s="6"/>
      <c r="F62" s="6"/>
      <c r="G62" s="6"/>
      <c r="H62" s="55"/>
      <c r="I62" s="6"/>
      <c r="J62" s="6"/>
      <c r="K62" s="31"/>
      <c r="L62" s="68"/>
      <c r="M62" s="104"/>
      <c r="N62" s="146"/>
      <c r="O62" s="146"/>
      <c r="P62" s="77"/>
      <c r="Q62" s="124"/>
      <c r="S62" s="6"/>
      <c r="T62" s="6"/>
      <c r="U62" s="6"/>
      <c r="V62" s="6"/>
      <c r="W62" s="32"/>
      <c r="X62" s="32"/>
    </row>
    <row r="63" spans="1:24">
      <c r="A63" s="6"/>
      <c r="B63" s="6"/>
      <c r="C63" s="6"/>
      <c r="D63" s="6"/>
      <c r="E63" s="6"/>
      <c r="F63" s="6"/>
      <c r="G63" s="6"/>
      <c r="H63" s="55"/>
      <c r="I63" s="6"/>
      <c r="J63" s="6"/>
      <c r="K63" s="31"/>
      <c r="L63" s="70" t="s">
        <v>151</v>
      </c>
      <c r="M63" s="74" t="s">
        <v>152</v>
      </c>
      <c r="N63" s="53"/>
      <c r="O63" s="53"/>
      <c r="P63" s="77"/>
      <c r="Q63" s="117">
        <f>SUM(P64:P66)</f>
        <v>0</v>
      </c>
      <c r="S63" s="6"/>
      <c r="T63" s="6"/>
      <c r="U63" s="6"/>
      <c r="V63" s="6"/>
      <c r="W63" s="32"/>
      <c r="X63" s="32"/>
    </row>
    <row r="64" spans="1:24">
      <c r="A64" s="6"/>
      <c r="B64" s="6"/>
      <c r="C64" s="6"/>
      <c r="D64" s="6"/>
      <c r="E64" s="6"/>
      <c r="F64" s="6"/>
      <c r="G64" s="6"/>
      <c r="H64" s="55"/>
      <c r="I64" s="6"/>
      <c r="J64" s="6"/>
      <c r="K64" s="31"/>
      <c r="L64" s="68" t="s">
        <v>153</v>
      </c>
      <c r="M64" s="104" t="s">
        <v>154</v>
      </c>
      <c r="N64" s="53"/>
      <c r="O64" s="32"/>
      <c r="P64" s="71">
        <f>+O64-N64</f>
        <v>0</v>
      </c>
      <c r="Q64" s="124"/>
      <c r="S64" s="6"/>
      <c r="T64" s="6"/>
      <c r="U64" s="6"/>
      <c r="V64" s="6"/>
      <c r="W64" s="32"/>
      <c r="X64" s="32"/>
    </row>
    <row r="65" spans="2:24">
      <c r="B65" s="6"/>
      <c r="C65" s="6"/>
      <c r="D65" s="6"/>
      <c r="E65" s="6"/>
      <c r="F65" s="6"/>
      <c r="G65" s="6"/>
      <c r="H65" s="55"/>
      <c r="I65" s="6"/>
      <c r="J65" s="6"/>
      <c r="K65" s="31"/>
      <c r="L65" s="68" t="s">
        <v>155</v>
      </c>
      <c r="M65" s="6" t="s">
        <v>156</v>
      </c>
      <c r="N65" s="53"/>
      <c r="O65" s="125"/>
      <c r="P65" s="126">
        <f>+O65-N65</f>
        <v>0</v>
      </c>
      <c r="Q65" s="124"/>
      <c r="S65" s="6"/>
      <c r="T65" s="6"/>
      <c r="U65" s="6"/>
      <c r="V65" s="6"/>
      <c r="W65" s="32"/>
      <c r="X65" s="32"/>
    </row>
    <row r="66" spans="2:24">
      <c r="B66" s="6"/>
      <c r="C66" s="6"/>
      <c r="D66" s="6"/>
      <c r="E66" s="6"/>
      <c r="F66" s="6"/>
      <c r="G66" s="6"/>
      <c r="H66" s="55"/>
      <c r="I66" s="6"/>
      <c r="J66" s="6"/>
      <c r="K66" s="31"/>
      <c r="L66" s="68" t="s">
        <v>157</v>
      </c>
      <c r="M66" s="6" t="s">
        <v>158</v>
      </c>
      <c r="N66" s="53"/>
      <c r="O66" s="125"/>
      <c r="P66" s="127">
        <f>+O66-N66</f>
        <v>0</v>
      </c>
      <c r="Q66" s="124"/>
      <c r="S66" s="6"/>
      <c r="T66" s="6"/>
      <c r="U66" s="6"/>
      <c r="V66" s="6"/>
      <c r="W66" s="32"/>
      <c r="X66" s="32"/>
    </row>
    <row r="67" spans="2:24">
      <c r="B67" s="6"/>
      <c r="C67" s="6" t="s">
        <v>159</v>
      </c>
      <c r="D67" s="6"/>
      <c r="E67" s="6"/>
      <c r="F67" s="6"/>
      <c r="G67" s="6"/>
      <c r="H67" s="55"/>
      <c r="I67" s="6"/>
      <c r="J67" s="6"/>
      <c r="K67" s="31"/>
      <c r="L67" s="68"/>
      <c r="M67" s="104"/>
      <c r="N67" s="53"/>
      <c r="O67" s="125"/>
      <c r="P67" s="77"/>
      <c r="Q67" s="124"/>
      <c r="S67" s="6"/>
      <c r="T67" s="6"/>
      <c r="U67" s="6"/>
      <c r="V67" s="6"/>
      <c r="W67" s="6"/>
      <c r="X67" s="6"/>
    </row>
    <row r="68" spans="2:24">
      <c r="B68" s="6"/>
      <c r="C68" s="6" t="s">
        <v>160</v>
      </c>
      <c r="D68" s="6"/>
      <c r="E68" s="6"/>
      <c r="F68" s="6"/>
      <c r="G68" s="6"/>
      <c r="H68" s="55"/>
      <c r="I68" s="6"/>
      <c r="J68" s="6"/>
      <c r="K68" s="31"/>
      <c r="L68" s="70" t="s">
        <v>161</v>
      </c>
      <c r="M68" s="74" t="s">
        <v>162</v>
      </c>
      <c r="N68" s="32"/>
      <c r="O68" s="53"/>
      <c r="P68" s="128"/>
      <c r="Q68" s="124"/>
      <c r="S68" s="6"/>
      <c r="T68" s="6"/>
      <c r="U68" s="6"/>
      <c r="V68" s="6"/>
      <c r="W68" s="6"/>
      <c r="X68" s="32"/>
    </row>
    <row r="69" spans="2:24">
      <c r="B69" s="6"/>
      <c r="C69" s="6" t="s">
        <v>163</v>
      </c>
      <c r="D69" s="6"/>
      <c r="E69" s="6"/>
      <c r="F69" s="6"/>
      <c r="G69" s="6"/>
      <c r="H69" s="55"/>
      <c r="I69" s="6"/>
      <c r="J69" s="6"/>
      <c r="K69" s="31"/>
      <c r="L69" s="68"/>
      <c r="M69" s="104"/>
      <c r="N69" s="53"/>
      <c r="O69" s="53"/>
      <c r="P69" s="77"/>
      <c r="Q69" s="124"/>
      <c r="S69" s="6"/>
      <c r="T69" s="6"/>
      <c r="U69" s="6"/>
      <c r="V69" s="6"/>
      <c r="W69" s="6"/>
      <c r="X69" s="32"/>
    </row>
    <row r="70" spans="2:24">
      <c r="B70" s="6"/>
      <c r="C70" s="6" t="s">
        <v>164</v>
      </c>
      <c r="D70" s="6"/>
      <c r="E70" s="6"/>
      <c r="F70" s="6"/>
      <c r="G70" s="6"/>
      <c r="H70" s="55"/>
      <c r="I70" s="6"/>
      <c r="J70" s="6"/>
      <c r="K70" s="31"/>
      <c r="L70" s="68"/>
      <c r="M70" s="6" t="s">
        <v>165</v>
      </c>
      <c r="N70" s="129">
        <f>SUM(N34:N68)</f>
        <v>54449.87</v>
      </c>
      <c r="O70" s="129">
        <f>SUM(O34:O68)</f>
        <v>1914365.47</v>
      </c>
      <c r="P70" s="130">
        <f>+O70-N70+P68</f>
        <v>1859915.5999999999</v>
      </c>
      <c r="Q70" s="131"/>
      <c r="S70" s="6"/>
      <c r="T70" s="6"/>
      <c r="U70" s="6"/>
      <c r="V70" s="6"/>
      <c r="W70" s="6"/>
      <c r="X70" s="6"/>
    </row>
    <row r="71" spans="2:24">
      <c r="B71" s="6"/>
      <c r="C71" s="6"/>
      <c r="D71" s="6"/>
      <c r="E71" s="6"/>
      <c r="F71" s="6"/>
      <c r="G71" s="6"/>
      <c r="H71" s="55"/>
      <c r="I71" s="6"/>
      <c r="J71" s="6"/>
      <c r="K71" s="31"/>
      <c r="L71" s="68"/>
      <c r="M71" s="6"/>
      <c r="N71" s="6"/>
      <c r="O71" s="6"/>
      <c r="P71" s="72">
        <f>+P70-F29</f>
        <v>0</v>
      </c>
      <c r="Q71" s="131"/>
      <c r="S71" s="6"/>
      <c r="T71" s="6"/>
      <c r="U71" s="6"/>
      <c r="V71" s="32"/>
      <c r="W71" s="32"/>
      <c r="X71" s="32"/>
    </row>
    <row r="72" spans="2:24">
      <c r="H72" s="55"/>
      <c r="L72" s="68"/>
      <c r="M72" s="6"/>
      <c r="N72" s="6"/>
      <c r="O72" s="6"/>
      <c r="Q72" s="131"/>
      <c r="S72" s="6"/>
    </row>
    <row r="73" spans="2:24">
      <c r="B73" s="6" t="s">
        <v>166</v>
      </c>
      <c r="C73" s="6" t="s">
        <v>167</v>
      </c>
      <c r="D73" s="24"/>
      <c r="E73" s="6"/>
      <c r="F73" s="6"/>
      <c r="G73" s="6"/>
      <c r="H73" s="55"/>
      <c r="I73" s="6"/>
      <c r="J73" s="6"/>
      <c r="K73" s="31"/>
      <c r="T73" s="6"/>
      <c r="U73" s="6"/>
      <c r="V73" s="6"/>
      <c r="W73" s="6"/>
      <c r="X73" s="6"/>
    </row>
    <row r="74" spans="2:24">
      <c r="B74" s="6"/>
      <c r="C74" s="6"/>
      <c r="D74" s="6"/>
      <c r="E74" s="6"/>
      <c r="F74" s="6"/>
      <c r="G74" s="6"/>
      <c r="H74" s="55"/>
      <c r="I74" s="6"/>
      <c r="J74" s="6"/>
      <c r="K74" s="31"/>
      <c r="L74" s="93"/>
      <c r="M74" s="94"/>
      <c r="N74" s="154"/>
      <c r="O74" s="155"/>
      <c r="P74" s="133" t="s">
        <v>90</v>
      </c>
      <c r="Q74" s="134"/>
      <c r="R74" s="106"/>
      <c r="S74" s="6"/>
      <c r="T74" s="32"/>
      <c r="U74" s="32"/>
      <c r="V74" s="32"/>
      <c r="W74" s="6"/>
      <c r="X74" s="6"/>
    </row>
    <row r="75" spans="2:24">
      <c r="B75" s="6"/>
      <c r="C75" s="6" t="s">
        <v>168</v>
      </c>
      <c r="D75" s="6" t="s">
        <v>169</v>
      </c>
      <c r="E75" s="6"/>
      <c r="F75" s="6"/>
      <c r="G75" s="6"/>
      <c r="H75" s="55"/>
      <c r="I75" s="6"/>
      <c r="J75" s="6"/>
      <c r="K75" s="31"/>
      <c r="L75" s="93">
        <v>683</v>
      </c>
      <c r="M75" s="74" t="s">
        <v>92</v>
      </c>
      <c r="N75" s="53"/>
      <c r="O75" s="28"/>
      <c r="P75" s="106"/>
      <c r="Q75" s="106"/>
      <c r="R75" s="106"/>
      <c r="S75" s="6"/>
      <c r="T75" s="32"/>
      <c r="U75" s="32"/>
      <c r="V75" s="32"/>
      <c r="W75" s="25"/>
      <c r="X75" s="68"/>
    </row>
    <row r="76" spans="2:24">
      <c r="B76" s="6"/>
      <c r="C76" s="6" t="s">
        <v>170</v>
      </c>
      <c r="D76" s="6"/>
      <c r="E76" s="6"/>
      <c r="F76" s="6"/>
      <c r="G76" s="6"/>
      <c r="H76" s="55"/>
      <c r="I76" s="6"/>
      <c r="J76" s="6"/>
      <c r="K76" s="31"/>
      <c r="L76" s="70" t="s">
        <v>171</v>
      </c>
      <c r="M76" s="74" t="s">
        <v>94</v>
      </c>
      <c r="N76" s="135"/>
      <c r="O76" s="136"/>
      <c r="Q76" s="102">
        <f>SUM(P77:P84)</f>
        <v>363192.1399999999</v>
      </c>
      <c r="R76" s="103">
        <f>+R52-Q76</f>
        <v>-363192.1399999999</v>
      </c>
      <c r="S76" s="6"/>
      <c r="T76" s="32"/>
      <c r="U76" s="6"/>
      <c r="V76" s="6"/>
      <c r="W76" s="26"/>
      <c r="X76" s="68"/>
    </row>
    <row r="77" spans="2:24">
      <c r="B77" s="6"/>
      <c r="C77" s="6"/>
      <c r="D77" s="6"/>
      <c r="E77" s="6"/>
      <c r="F77" s="6"/>
      <c r="G77" s="6" t="s">
        <v>149</v>
      </c>
      <c r="H77" s="55"/>
      <c r="I77" s="6"/>
      <c r="J77" s="6"/>
      <c r="K77" s="31"/>
      <c r="L77" s="68" t="s">
        <v>172</v>
      </c>
      <c r="M77" s="104" t="s">
        <v>96</v>
      </c>
      <c r="N77" s="105">
        <v>57603.43</v>
      </c>
      <c r="O77" s="105"/>
      <c r="P77" s="71">
        <f>+N77-O77</f>
        <v>57603.43</v>
      </c>
      <c r="Q77" s="106"/>
      <c r="R77" s="106"/>
      <c r="S77" s="6"/>
      <c r="T77" s="32"/>
      <c r="U77" s="32"/>
      <c r="V77" s="32"/>
      <c r="W77" s="25"/>
      <c r="X77" s="68"/>
    </row>
    <row r="78" spans="2:24">
      <c r="B78" s="6"/>
      <c r="C78" s="6" t="s">
        <v>173</v>
      </c>
      <c r="D78" s="6" t="s">
        <v>174</v>
      </c>
      <c r="E78" s="6"/>
      <c r="F78" s="6"/>
      <c r="G78" s="6" t="s">
        <v>159</v>
      </c>
      <c r="H78" s="55"/>
      <c r="I78" s="6"/>
      <c r="J78" s="6"/>
      <c r="K78" s="31"/>
      <c r="L78" s="68" t="s">
        <v>175</v>
      </c>
      <c r="M78" s="104" t="s">
        <v>99</v>
      </c>
      <c r="N78" s="105">
        <v>304385.34999999998</v>
      </c>
      <c r="O78" s="105">
        <v>4381.78</v>
      </c>
      <c r="P78" s="107">
        <f>+N78-O78</f>
        <v>300003.56999999995</v>
      </c>
      <c r="S78" s="6"/>
      <c r="T78" s="32"/>
      <c r="U78" s="32"/>
      <c r="V78" s="32"/>
      <c r="W78" s="25"/>
      <c r="X78" s="68"/>
    </row>
    <row r="79" spans="2:24">
      <c r="B79" s="6"/>
      <c r="C79" s="6" t="s">
        <v>176</v>
      </c>
      <c r="D79" s="6" t="s">
        <v>177</v>
      </c>
      <c r="E79" s="6"/>
      <c r="F79" s="6"/>
      <c r="G79" s="6" t="s">
        <v>160</v>
      </c>
      <c r="H79" s="55"/>
      <c r="I79" s="6"/>
      <c r="J79" s="6"/>
      <c r="K79" s="31"/>
      <c r="L79" s="68" t="s">
        <v>178</v>
      </c>
      <c r="M79" s="104" t="s">
        <v>101</v>
      </c>
      <c r="N79" s="137"/>
      <c r="O79" s="137"/>
      <c r="P79" s="71">
        <f>-O79+N79</f>
        <v>0</v>
      </c>
      <c r="Q79" s="138"/>
      <c r="S79" s="6"/>
      <c r="T79" s="32"/>
      <c r="U79" s="32"/>
      <c r="V79" s="6"/>
      <c r="W79" s="25"/>
      <c r="X79" s="68"/>
    </row>
    <row r="80" spans="2:24">
      <c r="B80" s="6"/>
      <c r="C80" s="6" t="s">
        <v>179</v>
      </c>
      <c r="D80" s="27">
        <v>486</v>
      </c>
      <c r="E80" s="6"/>
      <c r="F80" s="6"/>
      <c r="G80" s="6" t="s">
        <v>163</v>
      </c>
      <c r="H80" s="55"/>
      <c r="I80" s="6"/>
      <c r="J80" s="6"/>
      <c r="K80" s="31"/>
      <c r="L80" s="70" t="s">
        <v>180</v>
      </c>
      <c r="M80" s="74" t="s">
        <v>104</v>
      </c>
      <c r="N80" s="135"/>
      <c r="O80" s="135"/>
      <c r="Q80" s="108"/>
      <c r="R80" s="108"/>
      <c r="S80" s="6"/>
      <c r="T80" s="32"/>
      <c r="U80" s="32"/>
      <c r="V80" s="6"/>
      <c r="W80" s="25"/>
      <c r="X80" s="68"/>
    </row>
    <row r="81" spans="3:24">
      <c r="C81" s="6" t="s">
        <v>181</v>
      </c>
      <c r="D81" s="27">
        <v>302</v>
      </c>
      <c r="E81" s="6"/>
      <c r="F81" s="6"/>
      <c r="G81" s="6" t="s">
        <v>164</v>
      </c>
      <c r="H81" s="55"/>
      <c r="I81" s="6"/>
      <c r="J81" s="6"/>
      <c r="K81" s="31"/>
      <c r="L81" s="68" t="s">
        <v>182</v>
      </c>
      <c r="M81" s="104" t="s">
        <v>13</v>
      </c>
      <c r="N81" s="105">
        <v>618</v>
      </c>
      <c r="P81" s="71">
        <f>+N81-O81</f>
        <v>618</v>
      </c>
      <c r="S81" s="6"/>
      <c r="T81" s="32"/>
      <c r="U81" s="32"/>
      <c r="V81" s="32"/>
      <c r="W81" s="25"/>
      <c r="X81" s="68"/>
    </row>
    <row r="82" spans="3:24">
      <c r="C82" s="6" t="s">
        <v>183</v>
      </c>
      <c r="D82" s="27">
        <v>49</v>
      </c>
      <c r="E82" s="6"/>
      <c r="F82" s="6"/>
      <c r="G82" s="6"/>
      <c r="H82" s="55"/>
      <c r="I82" s="6"/>
      <c r="J82" s="6"/>
      <c r="K82" s="31"/>
      <c r="L82" s="68" t="s">
        <v>184</v>
      </c>
      <c r="M82" s="104" t="s">
        <v>109</v>
      </c>
      <c r="N82" s="105">
        <v>4386.1000000000004</v>
      </c>
      <c r="O82" s="105"/>
      <c r="P82" s="107">
        <f>+N82-O82</f>
        <v>4386.1000000000004</v>
      </c>
      <c r="S82" s="6"/>
      <c r="T82" s="32"/>
      <c r="U82" s="32"/>
      <c r="V82" s="6"/>
      <c r="W82" s="28"/>
      <c r="X82" s="68"/>
    </row>
    <row r="83" spans="3:24">
      <c r="C83" s="6" t="s">
        <v>185</v>
      </c>
      <c r="D83" s="27">
        <v>81</v>
      </c>
      <c r="E83" s="6"/>
      <c r="F83" s="6"/>
      <c r="G83" s="6"/>
      <c r="H83" s="55"/>
      <c r="I83" s="6"/>
      <c r="J83" s="6"/>
      <c r="K83" s="31"/>
      <c r="L83" s="68" t="s">
        <v>186</v>
      </c>
      <c r="M83" s="104" t="s">
        <v>111</v>
      </c>
      <c r="N83" s="105">
        <v>581.04</v>
      </c>
      <c r="P83" s="76">
        <f>+N83-O83</f>
        <v>581.04</v>
      </c>
      <c r="Q83" s="108"/>
      <c r="R83" s="108"/>
      <c r="S83" s="6"/>
      <c r="T83" s="32"/>
      <c r="U83" s="32"/>
      <c r="V83" s="6"/>
      <c r="W83" s="25"/>
      <c r="X83" s="68"/>
    </row>
    <row r="84" spans="3:24">
      <c r="C84" s="6" t="s">
        <v>187</v>
      </c>
      <c r="D84" s="27">
        <v>54</v>
      </c>
      <c r="E84" s="6"/>
      <c r="F84" s="6"/>
      <c r="G84" s="6"/>
      <c r="H84" s="55"/>
      <c r="I84" s="6"/>
      <c r="J84" s="6"/>
      <c r="K84" s="31"/>
      <c r="L84" s="68" t="s">
        <v>188</v>
      </c>
      <c r="M84" s="104" t="s">
        <v>114</v>
      </c>
      <c r="N84" s="53"/>
      <c r="O84" s="53"/>
      <c r="P84" s="71">
        <f>-O84+N84</f>
        <v>0</v>
      </c>
      <c r="Q84" s="108"/>
      <c r="R84" s="108"/>
      <c r="S84" s="6"/>
      <c r="T84" s="32"/>
      <c r="U84" s="32"/>
      <c r="V84" s="6"/>
      <c r="W84" s="25"/>
      <c r="X84" s="68"/>
    </row>
    <row r="85" spans="3:24">
      <c r="C85" s="6" t="s">
        <v>189</v>
      </c>
      <c r="D85" s="27">
        <v>15</v>
      </c>
      <c r="E85" s="6"/>
      <c r="F85" s="6"/>
      <c r="G85" s="6"/>
      <c r="H85" s="55"/>
      <c r="I85" s="6"/>
      <c r="J85" s="6"/>
      <c r="K85" s="31"/>
      <c r="L85" s="70" t="s">
        <v>190</v>
      </c>
      <c r="M85" s="74" t="s">
        <v>116</v>
      </c>
      <c r="N85" s="135"/>
      <c r="O85" s="135"/>
      <c r="Q85" s="102">
        <f>SUM(P86:P88)</f>
        <v>342128.27</v>
      </c>
      <c r="R85" s="72">
        <f>+R49-Q85</f>
        <v>-342128.27</v>
      </c>
      <c r="S85" s="6"/>
      <c r="T85" s="32"/>
      <c r="U85" s="32"/>
      <c r="V85" s="32"/>
      <c r="W85" s="29"/>
      <c r="X85" s="68"/>
    </row>
    <row r="86" spans="3:24">
      <c r="C86" s="6" t="s">
        <v>191</v>
      </c>
      <c r="D86" s="27">
        <v>16</v>
      </c>
      <c r="E86" s="6"/>
      <c r="F86" s="6"/>
      <c r="G86" s="6"/>
      <c r="H86" s="55"/>
      <c r="I86" s="6"/>
      <c r="J86" s="6"/>
      <c r="K86" s="31"/>
      <c r="L86" s="68" t="s">
        <v>192</v>
      </c>
      <c r="M86" s="104" t="s">
        <v>119</v>
      </c>
      <c r="N86" s="105">
        <v>136.12</v>
      </c>
      <c r="P86" s="71">
        <f>-O86+N86</f>
        <v>136.12</v>
      </c>
      <c r="S86" s="6"/>
      <c r="T86" s="32"/>
      <c r="U86" s="6"/>
      <c r="V86" s="6"/>
      <c r="W86" s="30"/>
      <c r="X86" s="68"/>
    </row>
    <row r="87" spans="3:24">
      <c r="C87" s="6"/>
      <c r="D87" s="27"/>
      <c r="E87" s="6"/>
      <c r="F87" s="6"/>
      <c r="G87" s="6"/>
      <c r="H87" s="55"/>
      <c r="I87" s="6"/>
      <c r="J87" s="6"/>
      <c r="K87" s="31"/>
      <c r="L87" s="68" t="s">
        <v>193</v>
      </c>
      <c r="M87" s="104" t="s">
        <v>122</v>
      </c>
      <c r="N87" s="105">
        <v>276865.89</v>
      </c>
      <c r="O87" s="105">
        <v>7601.32</v>
      </c>
      <c r="P87" s="107">
        <f>-O87+N87</f>
        <v>269264.57</v>
      </c>
      <c r="S87" s="6"/>
      <c r="T87" s="32"/>
      <c r="U87" s="32"/>
      <c r="V87" s="32"/>
      <c r="W87" s="29"/>
      <c r="X87" s="68"/>
    </row>
    <row r="88" spans="3:24">
      <c r="C88" s="6" t="s">
        <v>194</v>
      </c>
      <c r="D88" s="27">
        <v>234665.49</v>
      </c>
      <c r="E88" s="6"/>
      <c r="F88" s="6"/>
      <c r="G88" s="6"/>
      <c r="H88" s="55"/>
      <c r="I88" s="6"/>
      <c r="J88" s="6"/>
      <c r="K88" s="31"/>
      <c r="L88" s="68" t="s">
        <v>195</v>
      </c>
      <c r="M88" s="104" t="s">
        <v>124</v>
      </c>
      <c r="N88" s="105">
        <v>76487.58</v>
      </c>
      <c r="O88" s="145">
        <v>3760</v>
      </c>
      <c r="P88" s="76">
        <f>-O88+N88</f>
        <v>72727.58</v>
      </c>
      <c r="S88" s="6"/>
      <c r="T88" s="32"/>
      <c r="U88" s="32"/>
      <c r="V88" s="32"/>
      <c r="W88" s="28"/>
      <c r="X88" s="68"/>
    </row>
    <row r="89" spans="3:24">
      <c r="C89" s="6" t="s">
        <v>196</v>
      </c>
      <c r="D89" s="27">
        <v>18681.560000000001</v>
      </c>
      <c r="E89" s="6"/>
      <c r="F89" s="6"/>
      <c r="G89" s="6"/>
      <c r="H89" s="55"/>
      <c r="I89" s="6"/>
      <c r="J89" s="6"/>
      <c r="K89" s="31"/>
      <c r="L89" s="70" t="s">
        <v>197</v>
      </c>
      <c r="M89" s="74" t="s">
        <v>129</v>
      </c>
      <c r="N89" s="135"/>
      <c r="O89" s="135"/>
      <c r="Q89" s="117">
        <f>SUM(P90:P93)</f>
        <v>159917.31999999998</v>
      </c>
      <c r="R89" s="118">
        <f>+R47-Q89</f>
        <v>-159917.31999999998</v>
      </c>
      <c r="S89" s="6"/>
      <c r="T89" s="32"/>
      <c r="U89" s="32"/>
      <c r="V89" s="32"/>
      <c r="W89" s="29"/>
      <c r="X89" s="68"/>
    </row>
    <row r="90" spans="3:24">
      <c r="C90" s="6" t="s">
        <v>198</v>
      </c>
      <c r="D90" s="27">
        <v>12691.2</v>
      </c>
      <c r="E90" s="6"/>
      <c r="F90" s="6"/>
      <c r="G90" s="6"/>
      <c r="H90" s="55"/>
      <c r="I90" s="6"/>
      <c r="J90" s="6"/>
      <c r="K90" s="31"/>
      <c r="L90" s="68" t="s">
        <v>199</v>
      </c>
      <c r="M90" s="104" t="s">
        <v>132</v>
      </c>
      <c r="N90" s="105">
        <v>4624.55</v>
      </c>
      <c r="O90" s="145"/>
      <c r="P90" s="71">
        <f>-O90+N90</f>
        <v>4624.55</v>
      </c>
      <c r="S90" s="6"/>
      <c r="T90" s="32"/>
      <c r="U90" s="32"/>
      <c r="V90" s="32"/>
      <c r="W90" s="29"/>
      <c r="X90" s="68"/>
    </row>
    <row r="91" spans="3:24">
      <c r="C91" s="6" t="s">
        <v>200</v>
      </c>
      <c r="D91" s="27">
        <v>3195.5</v>
      </c>
      <c r="E91" s="6"/>
      <c r="F91" s="6"/>
      <c r="G91" s="6"/>
      <c r="H91" s="55"/>
      <c r="I91" s="6"/>
      <c r="J91" s="6"/>
      <c r="K91" s="31"/>
      <c r="L91" s="68" t="s">
        <v>201</v>
      </c>
      <c r="M91" s="104" t="s">
        <v>67</v>
      </c>
      <c r="N91" s="105">
        <v>155292.76999999999</v>
      </c>
      <c r="O91" s="145"/>
      <c r="P91" s="107">
        <f>-O91+N91</f>
        <v>155292.76999999999</v>
      </c>
      <c r="S91" s="6"/>
      <c r="T91" s="32"/>
      <c r="U91" s="32"/>
      <c r="V91" s="32"/>
      <c r="W91" s="28"/>
      <c r="X91" s="68"/>
    </row>
    <row r="92" spans="3:24">
      <c r="C92" s="6" t="s">
        <v>202</v>
      </c>
      <c r="D92" s="27">
        <v>38363.660000000003</v>
      </c>
      <c r="E92" s="6"/>
      <c r="F92" s="6"/>
      <c r="G92" s="6"/>
      <c r="H92" s="55"/>
      <c r="I92" s="6"/>
      <c r="J92" s="6"/>
      <c r="K92" s="31"/>
      <c r="L92" s="68" t="s">
        <v>203</v>
      </c>
      <c r="M92" s="104" t="s">
        <v>135</v>
      </c>
      <c r="P92" s="76">
        <f>-O92+N92</f>
        <v>0</v>
      </c>
      <c r="S92" s="6"/>
      <c r="T92" s="32"/>
      <c r="U92" s="32"/>
      <c r="V92" s="32"/>
      <c r="W92" s="28"/>
      <c r="X92" s="68"/>
    </row>
    <row r="93" spans="3:24">
      <c r="C93" s="6" t="s">
        <v>204</v>
      </c>
      <c r="D93" s="27">
        <v>83386.38</v>
      </c>
      <c r="E93" s="6"/>
      <c r="F93" s="6"/>
      <c r="G93" s="6"/>
      <c r="H93" s="55"/>
      <c r="I93" s="6"/>
      <c r="J93" s="6"/>
      <c r="K93" s="31"/>
      <c r="L93" s="68" t="s">
        <v>136</v>
      </c>
      <c r="M93" s="104" t="s">
        <v>137</v>
      </c>
      <c r="N93" s="53"/>
      <c r="O93" s="53"/>
      <c r="P93" s="71">
        <f>-O93</f>
        <v>0</v>
      </c>
      <c r="S93" s="6"/>
      <c r="T93" s="32"/>
      <c r="U93" s="32"/>
      <c r="V93" s="32"/>
      <c r="W93" s="28"/>
      <c r="X93" s="68"/>
    </row>
    <row r="94" spans="3:24">
      <c r="C94" s="6" t="s">
        <v>205</v>
      </c>
      <c r="D94" s="27">
        <v>270437.8</v>
      </c>
      <c r="E94" s="6"/>
      <c r="F94" s="6"/>
      <c r="G94" s="6"/>
      <c r="H94" s="55"/>
      <c r="I94" s="6"/>
      <c r="J94" s="6"/>
      <c r="K94" s="31"/>
      <c r="L94" s="70" t="s">
        <v>206</v>
      </c>
      <c r="M94" s="74" t="s">
        <v>139</v>
      </c>
      <c r="N94" s="135"/>
      <c r="O94" s="135"/>
      <c r="Q94" s="117">
        <f>SUM(P95:P97)</f>
        <v>60707.619999999995</v>
      </c>
      <c r="R94" s="72">
        <f>+R50-Q94</f>
        <v>-60707.619999999995</v>
      </c>
      <c r="S94" s="6"/>
      <c r="T94" s="32"/>
      <c r="U94" s="32"/>
      <c r="V94" s="32"/>
      <c r="W94" s="28"/>
      <c r="X94" s="68"/>
    </row>
    <row r="95" spans="3:24">
      <c r="C95" s="6"/>
      <c r="D95" s="27"/>
      <c r="E95" s="6"/>
      <c r="F95" s="6"/>
      <c r="G95" s="6"/>
      <c r="H95" s="55"/>
      <c r="I95" s="6"/>
      <c r="J95" s="6"/>
      <c r="K95" s="31"/>
      <c r="L95" s="68" t="s">
        <v>207</v>
      </c>
      <c r="M95" s="104" t="s">
        <v>33</v>
      </c>
      <c r="N95" s="145">
        <v>11164.16</v>
      </c>
      <c r="O95" s="145"/>
      <c r="P95" s="71">
        <f>-O95+N95</f>
        <v>11164.16</v>
      </c>
      <c r="S95" s="6"/>
      <c r="T95" s="32"/>
      <c r="U95" s="32"/>
      <c r="V95" s="32"/>
      <c r="W95" s="28"/>
      <c r="X95" s="68"/>
    </row>
    <row r="96" spans="3:24">
      <c r="C96" s="6" t="s">
        <v>208</v>
      </c>
      <c r="D96" s="27">
        <v>256.58999999999997</v>
      </c>
      <c r="E96" s="6"/>
      <c r="F96" s="6"/>
      <c r="G96" s="6"/>
      <c r="H96" s="55"/>
      <c r="I96" s="6"/>
      <c r="J96" s="6"/>
      <c r="K96" s="31"/>
      <c r="L96" s="68" t="s">
        <v>209</v>
      </c>
      <c r="M96" s="104" t="s">
        <v>72</v>
      </c>
      <c r="N96" s="145">
        <v>47543.46</v>
      </c>
      <c r="O96" s="145"/>
      <c r="P96" s="107">
        <f>-O96+N96</f>
        <v>47543.46</v>
      </c>
      <c r="S96" s="6"/>
      <c r="T96" s="32"/>
      <c r="U96" s="32"/>
      <c r="V96" s="32"/>
      <c r="W96" s="28"/>
      <c r="X96" s="68"/>
    </row>
    <row r="97" spans="3:23">
      <c r="C97" s="6" t="s">
        <v>210</v>
      </c>
      <c r="D97" s="27">
        <v>469.22</v>
      </c>
      <c r="E97" s="6"/>
      <c r="F97" s="6"/>
      <c r="G97" s="6"/>
      <c r="H97" s="55"/>
      <c r="I97" s="6"/>
      <c r="J97" s="6"/>
      <c r="K97" s="31"/>
      <c r="L97" s="68" t="s">
        <v>211</v>
      </c>
      <c r="M97" s="104" t="s">
        <v>46</v>
      </c>
      <c r="N97" s="145">
        <v>2000</v>
      </c>
      <c r="O97" s="145"/>
      <c r="P97" s="76">
        <f>-O97+N97</f>
        <v>2000</v>
      </c>
      <c r="S97" s="6"/>
      <c r="T97" s="32"/>
      <c r="U97" s="32"/>
      <c r="V97" s="32"/>
      <c r="W97" s="32"/>
    </row>
    <row r="98" spans="3:23">
      <c r="C98" s="6" t="s">
        <v>212</v>
      </c>
      <c r="D98" s="27">
        <v>0</v>
      </c>
      <c r="E98" s="6"/>
      <c r="F98" s="6"/>
      <c r="G98" s="6"/>
      <c r="H98" s="55"/>
      <c r="I98" s="6"/>
      <c r="J98" s="6"/>
      <c r="K98" s="31"/>
      <c r="L98" s="68"/>
      <c r="M98" s="104"/>
      <c r="N98" s="146"/>
      <c r="O98" s="146"/>
      <c r="P98" s="76"/>
      <c r="S98" s="6"/>
      <c r="T98" s="32"/>
      <c r="U98" s="32"/>
      <c r="V98" s="32"/>
      <c r="W98" s="32"/>
    </row>
    <row r="99" spans="3:23">
      <c r="C99" s="6"/>
      <c r="D99" s="27"/>
      <c r="E99" s="6"/>
      <c r="F99" s="6"/>
      <c r="G99" s="6"/>
      <c r="H99" s="55"/>
      <c r="I99" s="6"/>
      <c r="J99" s="6"/>
      <c r="K99" s="31"/>
      <c r="L99" s="70" t="s">
        <v>213</v>
      </c>
      <c r="M99" s="74" t="s">
        <v>147</v>
      </c>
      <c r="N99" s="151"/>
      <c r="O99" s="151"/>
      <c r="Q99" s="117">
        <f>SUM(P100)</f>
        <v>3668.35</v>
      </c>
      <c r="S99" s="6"/>
      <c r="T99" s="32"/>
      <c r="U99" s="32"/>
      <c r="V99" s="32"/>
      <c r="W99" s="32"/>
    </row>
    <row r="100" spans="3:23">
      <c r="C100" s="6" t="s">
        <v>214</v>
      </c>
      <c r="D100" s="27">
        <v>587977.73</v>
      </c>
      <c r="E100" s="6"/>
      <c r="F100" s="6"/>
      <c r="G100" s="6"/>
      <c r="H100" s="55"/>
      <c r="I100" s="6"/>
      <c r="J100" s="6"/>
      <c r="K100" s="31"/>
      <c r="L100" s="68" t="s">
        <v>215</v>
      </c>
      <c r="M100" s="104" t="s">
        <v>38</v>
      </c>
      <c r="N100" s="145">
        <v>3668.35</v>
      </c>
      <c r="O100" s="145"/>
      <c r="P100" s="71">
        <f>-O100+N100</f>
        <v>3668.35</v>
      </c>
      <c r="S100" s="6"/>
      <c r="T100" s="32"/>
      <c r="U100" s="32"/>
      <c r="V100" s="32"/>
      <c r="W100" s="32"/>
    </row>
    <row r="101" spans="3:23">
      <c r="C101" s="6"/>
      <c r="D101" s="27"/>
      <c r="E101" s="6"/>
      <c r="F101" s="6"/>
      <c r="G101" s="6"/>
      <c r="H101" s="55"/>
      <c r="I101" s="6"/>
      <c r="J101" s="6"/>
      <c r="K101" s="31"/>
      <c r="L101" s="68" t="s">
        <v>216</v>
      </c>
      <c r="M101" s="104" t="s">
        <v>75</v>
      </c>
      <c r="N101" s="146"/>
      <c r="O101" s="146"/>
      <c r="P101" s="107">
        <f>-O101+N101</f>
        <v>0</v>
      </c>
      <c r="S101" s="6"/>
      <c r="T101" s="32"/>
      <c r="U101" s="32"/>
      <c r="V101" s="32"/>
      <c r="W101" s="32"/>
    </row>
    <row r="102" spans="3:23">
      <c r="C102" s="6"/>
      <c r="D102" s="27"/>
      <c r="E102" s="6"/>
      <c r="F102" s="6"/>
      <c r="G102" s="6"/>
      <c r="H102" s="55"/>
      <c r="I102" s="6"/>
      <c r="J102" s="6"/>
      <c r="K102" s="31"/>
      <c r="L102" s="68"/>
      <c r="M102" s="104"/>
      <c r="N102" s="146"/>
      <c r="O102" s="146"/>
      <c r="P102" s="107"/>
      <c r="S102" s="6"/>
      <c r="T102" s="32"/>
      <c r="U102" s="6"/>
      <c r="V102" s="6"/>
      <c r="W102" s="6"/>
    </row>
    <row r="103" spans="3:23">
      <c r="C103" s="6"/>
      <c r="D103" s="27"/>
      <c r="E103" s="6"/>
      <c r="F103" s="6"/>
      <c r="G103" s="6"/>
      <c r="H103" s="55"/>
      <c r="I103" s="6"/>
      <c r="J103" s="6"/>
      <c r="K103" s="31"/>
      <c r="L103" s="70" t="s">
        <v>217</v>
      </c>
      <c r="M103" s="74" t="s">
        <v>152</v>
      </c>
      <c r="N103" s="151"/>
      <c r="O103" s="151"/>
      <c r="P103" s="139"/>
      <c r="Q103" s="117">
        <f>SUM(P104:P106)</f>
        <v>0</v>
      </c>
      <c r="S103" s="6"/>
      <c r="T103" s="32"/>
      <c r="U103" s="32"/>
      <c r="V103" s="32"/>
      <c r="W103" s="32"/>
    </row>
    <row r="104" spans="3:23">
      <c r="C104" s="6"/>
      <c r="D104" s="27"/>
      <c r="E104" s="6"/>
      <c r="F104" s="6"/>
      <c r="G104" s="6"/>
      <c r="H104" s="55"/>
      <c r="I104" s="6"/>
      <c r="J104" s="6"/>
      <c r="K104" s="31"/>
      <c r="L104" s="68" t="s">
        <v>218</v>
      </c>
      <c r="M104" s="104" t="s">
        <v>219</v>
      </c>
      <c r="N104" s="147"/>
      <c r="O104" s="147"/>
      <c r="P104" s="71">
        <f>-O104+N104</f>
        <v>0</v>
      </c>
      <c r="S104" s="6"/>
      <c r="T104" s="32"/>
      <c r="U104" s="6"/>
      <c r="V104" s="6"/>
      <c r="W104" s="6"/>
    </row>
    <row r="105" spans="3:23">
      <c r="C105" s="6"/>
      <c r="D105" s="27"/>
      <c r="E105" s="6"/>
      <c r="F105" s="6"/>
      <c r="G105" s="6"/>
      <c r="H105" s="55"/>
      <c r="I105" s="6"/>
      <c r="J105" s="6"/>
      <c r="K105" s="31"/>
      <c r="L105" s="6" t="s">
        <v>220</v>
      </c>
      <c r="M105" s="6" t="s">
        <v>221</v>
      </c>
      <c r="N105" s="147"/>
      <c r="O105" s="146"/>
      <c r="P105" s="126">
        <f>-O105+N105</f>
        <v>0</v>
      </c>
      <c r="S105" s="6"/>
      <c r="T105" s="32"/>
      <c r="U105" s="6"/>
      <c r="V105" s="6"/>
      <c r="W105" s="6"/>
    </row>
    <row r="106" spans="3:23">
      <c r="C106" s="6"/>
      <c r="D106" s="27"/>
      <c r="E106" s="6"/>
      <c r="F106" s="6"/>
      <c r="G106" s="6"/>
      <c r="H106" s="55"/>
      <c r="I106" s="6"/>
      <c r="J106" s="6"/>
      <c r="K106" s="31"/>
      <c r="L106" s="6" t="s">
        <v>222</v>
      </c>
      <c r="M106" s="6" t="s">
        <v>223</v>
      </c>
      <c r="N106" s="147"/>
      <c r="O106" s="146"/>
      <c r="P106" s="127">
        <f>-O106+N106</f>
        <v>0</v>
      </c>
      <c r="S106" s="6"/>
      <c r="T106" s="32"/>
      <c r="U106" s="6"/>
      <c r="V106" s="6"/>
      <c r="W106" s="6"/>
    </row>
    <row r="107" spans="3:23">
      <c r="C107" s="6"/>
      <c r="D107" s="27"/>
      <c r="E107" s="6"/>
      <c r="F107" s="6"/>
      <c r="G107" s="6"/>
      <c r="H107" s="55"/>
      <c r="I107" s="6"/>
      <c r="J107" s="6"/>
      <c r="K107" s="31"/>
      <c r="L107" s="68"/>
      <c r="M107" s="104"/>
      <c r="N107" s="146"/>
      <c r="O107" s="146"/>
      <c r="P107" s="139"/>
      <c r="S107" s="6"/>
      <c r="T107" s="32"/>
      <c r="U107" s="6"/>
      <c r="V107" s="6"/>
      <c r="W107" s="6"/>
    </row>
    <row r="108" spans="3:23">
      <c r="C108" s="6" t="s">
        <v>224</v>
      </c>
      <c r="D108" s="27">
        <v>0</v>
      </c>
      <c r="E108" s="6"/>
      <c r="F108" s="6"/>
      <c r="G108" s="6"/>
      <c r="H108" s="55"/>
      <c r="I108" s="6"/>
      <c r="J108" s="6"/>
      <c r="K108" s="31"/>
      <c r="L108" s="68"/>
      <c r="M108" s="104"/>
      <c r="N108" s="146"/>
      <c r="O108" s="146"/>
      <c r="P108" s="139"/>
      <c r="S108" s="6"/>
      <c r="T108" s="32"/>
      <c r="U108" s="6"/>
      <c r="V108" s="6"/>
      <c r="W108" s="6"/>
    </row>
    <row r="109" spans="3:23">
      <c r="C109" s="6" t="s">
        <v>225</v>
      </c>
      <c r="D109" s="27">
        <v>4256.9399999999996</v>
      </c>
      <c r="E109" s="6"/>
      <c r="F109" s="6"/>
      <c r="G109" s="6"/>
      <c r="H109" s="55"/>
      <c r="I109" s="6"/>
      <c r="J109" s="6"/>
      <c r="K109" s="31"/>
      <c r="L109" s="70" t="s">
        <v>226</v>
      </c>
      <c r="M109" s="74" t="s">
        <v>227</v>
      </c>
      <c r="N109" s="151"/>
      <c r="O109" s="151"/>
      <c r="Q109" s="117">
        <f>SUM(P110)</f>
        <v>34791.449999999997</v>
      </c>
      <c r="S109" s="6"/>
      <c r="T109" s="32"/>
      <c r="U109" s="6"/>
      <c r="V109" s="6"/>
      <c r="W109" s="6"/>
    </row>
    <row r="110" spans="3:23">
      <c r="C110" s="6" t="s">
        <v>228</v>
      </c>
      <c r="D110" s="27">
        <v>111331.07</v>
      </c>
      <c r="E110" s="6"/>
      <c r="F110" s="6"/>
      <c r="G110" s="6"/>
      <c r="H110" s="55"/>
      <c r="I110" s="6"/>
      <c r="J110" s="6"/>
      <c r="K110" s="31"/>
      <c r="L110" s="68" t="s">
        <v>229</v>
      </c>
      <c r="M110" s="104" t="s">
        <v>230</v>
      </c>
      <c r="N110" s="145">
        <v>34791.449999999997</v>
      </c>
      <c r="O110" s="145"/>
      <c r="P110" s="71">
        <f>-O110+N110</f>
        <v>34791.449999999997</v>
      </c>
      <c r="S110" s="6"/>
      <c r="T110" s="32"/>
      <c r="U110" s="6"/>
      <c r="V110" s="6"/>
      <c r="W110" s="6"/>
    </row>
    <row r="111" spans="3:23">
      <c r="C111" s="6" t="s">
        <v>231</v>
      </c>
      <c r="D111" s="27">
        <v>817525.46</v>
      </c>
      <c r="E111" s="6"/>
      <c r="F111" s="6"/>
      <c r="G111" s="6"/>
      <c r="H111" s="55"/>
      <c r="I111" s="6"/>
      <c r="J111" s="6"/>
      <c r="K111" s="31"/>
      <c r="L111" s="68"/>
      <c r="M111" s="104"/>
      <c r="N111" s="146"/>
      <c r="O111" s="146"/>
      <c r="P111" s="77"/>
      <c r="Q111" s="124"/>
      <c r="S111" s="6"/>
      <c r="T111" s="32"/>
      <c r="U111" s="6"/>
      <c r="V111" s="6"/>
      <c r="W111" s="6"/>
    </row>
    <row r="112" spans="3:23">
      <c r="C112" s="6"/>
      <c r="D112" s="27"/>
      <c r="E112" s="6"/>
      <c r="F112" s="6"/>
      <c r="G112" s="6"/>
      <c r="H112" s="55"/>
      <c r="I112" s="6"/>
      <c r="J112" s="6"/>
      <c r="K112" s="31"/>
      <c r="L112" s="70" t="s">
        <v>127</v>
      </c>
      <c r="M112" s="6" t="s">
        <v>232</v>
      </c>
      <c r="N112" s="145">
        <v>868598.35</v>
      </c>
      <c r="O112" s="145">
        <v>937103.64</v>
      </c>
      <c r="P112" s="128">
        <f>+N112+N113-O112-O113</f>
        <v>-73977.790000000037</v>
      </c>
      <c r="Q112" s="124"/>
      <c r="S112" s="6"/>
      <c r="T112" s="32"/>
      <c r="U112" s="6"/>
      <c r="V112" s="6"/>
      <c r="W112" s="6"/>
    </row>
    <row r="113" spans="2:20">
      <c r="B113" s="6"/>
      <c r="C113" s="6" t="s">
        <v>233</v>
      </c>
      <c r="D113" s="27">
        <v>-701937.45</v>
      </c>
      <c r="E113" s="6"/>
      <c r="F113" s="6"/>
      <c r="G113" s="6"/>
      <c r="H113" s="55"/>
      <c r="I113" s="6"/>
      <c r="J113" s="6"/>
      <c r="K113" s="31"/>
      <c r="L113" s="70" t="s">
        <v>130</v>
      </c>
      <c r="M113" s="6" t="s">
        <v>234</v>
      </c>
      <c r="N113" s="145">
        <v>85196.12</v>
      </c>
      <c r="O113" s="145">
        <v>90668.62</v>
      </c>
      <c r="P113" s="128"/>
      <c r="Q113" s="124"/>
      <c r="S113" s="6"/>
      <c r="T113" s="32"/>
    </row>
    <row r="114" spans="2:20">
      <c r="B114" s="6"/>
      <c r="C114" s="6" t="s">
        <v>176</v>
      </c>
      <c r="D114" s="6"/>
      <c r="E114" s="6"/>
      <c r="F114" s="6"/>
      <c r="G114" s="6"/>
      <c r="H114" s="55"/>
      <c r="I114" s="6"/>
      <c r="J114" s="6"/>
      <c r="K114" s="31"/>
      <c r="L114" s="68"/>
      <c r="M114" s="104"/>
      <c r="N114" s="53"/>
      <c r="O114" s="53"/>
      <c r="P114" s="77"/>
      <c r="Q114" s="131"/>
      <c r="S114" s="6"/>
      <c r="T114" s="32"/>
    </row>
    <row r="115" spans="2:20">
      <c r="B115" s="6"/>
      <c r="C115" s="6"/>
      <c r="D115" s="6"/>
      <c r="E115" s="6"/>
      <c r="F115" s="6"/>
      <c r="G115" s="6"/>
      <c r="H115" s="55"/>
      <c r="I115" s="6"/>
      <c r="J115" s="6"/>
      <c r="K115" s="31"/>
      <c r="L115" s="68"/>
      <c r="M115" s="6" t="s">
        <v>165</v>
      </c>
      <c r="N115" s="140">
        <f>SUM(N77:N113)</f>
        <v>1933942.7199999997</v>
      </c>
      <c r="O115" s="140">
        <f>SUM(O77:O113)</f>
        <v>1043515.36</v>
      </c>
      <c r="P115" s="130">
        <f>+O115-N115+P112</f>
        <v>-964405.14999999979</v>
      </c>
      <c r="Q115" s="77"/>
      <c r="S115" s="6"/>
      <c r="T115" s="32"/>
    </row>
    <row r="116" spans="2:20">
      <c r="B116" s="6" t="s">
        <v>235</v>
      </c>
      <c r="C116" s="6" t="s">
        <v>236</v>
      </c>
      <c r="D116" s="6" t="s">
        <v>237</v>
      </c>
      <c r="E116" s="6"/>
      <c r="F116" s="6"/>
      <c r="G116" s="6"/>
      <c r="H116" s="55"/>
      <c r="I116" s="6"/>
      <c r="J116" s="6"/>
      <c r="K116" s="31"/>
      <c r="L116" s="68"/>
      <c r="M116" s="6"/>
      <c r="N116" s="6"/>
      <c r="O116" s="6"/>
      <c r="P116" s="72">
        <f>+P115+G29</f>
        <v>246781.92000000004</v>
      </c>
      <c r="Q116" s="131"/>
      <c r="S116" s="6"/>
      <c r="T116" s="32"/>
    </row>
    <row r="117" spans="2:20">
      <c r="B117" s="6"/>
      <c r="C117" s="6" t="s">
        <v>238</v>
      </c>
      <c r="D117" s="6" t="s">
        <v>239</v>
      </c>
      <c r="E117" s="6"/>
      <c r="F117" s="6"/>
      <c r="G117" s="6"/>
      <c r="H117" s="6"/>
      <c r="I117" s="6"/>
      <c r="J117" s="6"/>
      <c r="K117" s="31"/>
      <c r="L117" s="68"/>
      <c r="M117" s="6"/>
      <c r="N117" s="73"/>
      <c r="O117" s="6"/>
      <c r="R117" s="6"/>
      <c r="S117" s="6"/>
      <c r="T117" s="32"/>
    </row>
    <row r="118" spans="2:20">
      <c r="B118" s="6"/>
      <c r="C118" s="6" t="s">
        <v>240</v>
      </c>
      <c r="D118" s="6"/>
      <c r="E118" s="6"/>
      <c r="F118" s="6"/>
      <c r="G118" s="6"/>
      <c r="H118" s="6"/>
      <c r="I118" s="6"/>
      <c r="J118" s="6"/>
      <c r="K118" s="31"/>
      <c r="L118" s="6"/>
      <c r="M118" s="6"/>
      <c r="N118" s="73"/>
      <c r="O118" s="73"/>
      <c r="R118" s="6"/>
      <c r="S118" s="6"/>
      <c r="T118" s="32"/>
    </row>
    <row r="119" spans="2:20">
      <c r="B119" s="6"/>
      <c r="C119" s="6"/>
      <c r="D119" s="6"/>
      <c r="E119" s="6"/>
      <c r="F119" s="6"/>
      <c r="G119" s="6"/>
      <c r="H119" s="6"/>
      <c r="I119" s="6"/>
      <c r="J119" s="6"/>
      <c r="K119" s="31"/>
      <c r="L119" s="6"/>
      <c r="M119" s="6"/>
      <c r="N119" s="32"/>
      <c r="O119" s="32"/>
      <c r="R119" s="6"/>
      <c r="S119" s="6"/>
      <c r="T119" s="32"/>
    </row>
    <row r="120" spans="2:20">
      <c r="B120" s="6"/>
      <c r="C120" s="6"/>
      <c r="D120" s="6"/>
      <c r="E120" s="6"/>
      <c r="F120" s="6"/>
      <c r="G120" s="6"/>
      <c r="H120" s="6"/>
      <c r="I120" s="6"/>
      <c r="J120" s="6"/>
      <c r="K120" s="31"/>
      <c r="L120" s="6"/>
      <c r="M120" s="6"/>
      <c r="N120" s="53"/>
      <c r="O120" s="53"/>
      <c r="R120" s="6"/>
      <c r="S120" s="6"/>
      <c r="T120" s="32"/>
    </row>
    <row r="121" spans="2:20">
      <c r="B121" s="6"/>
      <c r="C121" s="6"/>
      <c r="D121" s="6"/>
      <c r="E121" s="6"/>
      <c r="F121" s="6"/>
      <c r="G121" s="6"/>
      <c r="H121" s="6"/>
      <c r="I121" s="6"/>
      <c r="J121" s="6"/>
      <c r="K121" s="31"/>
      <c r="L121" s="6"/>
      <c r="M121" s="6"/>
      <c r="N121" s="6"/>
      <c r="O121" s="73"/>
      <c r="P121" s="72"/>
      <c r="R121" s="6"/>
      <c r="S121" s="6"/>
      <c r="T121" s="32"/>
    </row>
    <row r="122" spans="2:20">
      <c r="B122" s="6"/>
      <c r="C122" s="6"/>
      <c r="D122" s="6"/>
      <c r="E122" s="6"/>
      <c r="F122" s="6"/>
      <c r="G122" s="6"/>
      <c r="H122" s="6"/>
      <c r="I122" s="6"/>
      <c r="J122" s="6"/>
      <c r="K122" s="31"/>
      <c r="L122" s="6"/>
      <c r="M122" s="6"/>
      <c r="N122" s="6"/>
      <c r="O122" s="6"/>
      <c r="R122" s="6"/>
      <c r="S122" s="6"/>
      <c r="T122" s="32"/>
    </row>
    <row r="123" spans="2:20">
      <c r="B123" s="6"/>
      <c r="C123" s="6"/>
      <c r="D123" s="6"/>
      <c r="E123" s="6"/>
      <c r="F123" s="6"/>
      <c r="G123" s="6"/>
      <c r="H123" s="6"/>
      <c r="I123" s="6"/>
      <c r="J123" s="6"/>
      <c r="K123" s="31"/>
      <c r="L123" s="6"/>
      <c r="M123" s="6"/>
      <c r="N123" s="32"/>
      <c r="O123" s="32"/>
      <c r="R123" s="6"/>
      <c r="S123" s="6"/>
      <c r="T123" s="32"/>
    </row>
    <row r="124" spans="2:20">
      <c r="B124" s="6"/>
      <c r="C124" s="6"/>
      <c r="D124" s="6"/>
      <c r="E124" s="6"/>
      <c r="F124" s="6"/>
      <c r="G124" s="6"/>
      <c r="H124" s="6"/>
      <c r="I124" s="6"/>
      <c r="J124" s="6"/>
      <c r="K124" s="31"/>
      <c r="L124" s="6"/>
      <c r="M124" s="6"/>
      <c r="N124" s="32"/>
      <c r="O124" s="32"/>
      <c r="R124" s="6"/>
      <c r="S124" s="6"/>
      <c r="T124" s="32"/>
    </row>
    <row r="125" spans="2:20">
      <c r="B125" s="6"/>
      <c r="C125" s="6"/>
      <c r="D125" s="6"/>
      <c r="E125" s="6"/>
      <c r="F125" s="6"/>
      <c r="G125" s="6"/>
      <c r="H125" s="6"/>
      <c r="I125" s="6"/>
      <c r="J125" s="6"/>
      <c r="K125" s="31"/>
      <c r="L125" s="6"/>
      <c r="M125" s="6"/>
      <c r="N125" s="6"/>
      <c r="O125" s="6"/>
      <c r="P125" s="6"/>
      <c r="Q125" s="6"/>
      <c r="R125" s="6"/>
      <c r="S125" s="6"/>
      <c r="T125" s="32"/>
    </row>
    <row r="126" spans="2:20">
      <c r="B126" s="6"/>
      <c r="C126" s="6"/>
      <c r="D126" s="6"/>
      <c r="E126" s="6"/>
      <c r="F126" s="6"/>
      <c r="G126" s="6"/>
      <c r="H126" s="6"/>
      <c r="I126" s="6"/>
      <c r="J126" s="6"/>
      <c r="K126" s="31"/>
      <c r="L126" s="6"/>
      <c r="M126" s="6"/>
      <c r="N126" s="32"/>
      <c r="O126" s="6"/>
      <c r="P126" s="6"/>
      <c r="Q126" s="6"/>
      <c r="R126" s="6"/>
      <c r="S126" s="6"/>
      <c r="T126" s="32"/>
    </row>
    <row r="127" spans="2:20">
      <c r="B127" s="6"/>
      <c r="C127" s="6"/>
      <c r="D127" s="6"/>
      <c r="E127" s="6"/>
      <c r="F127" s="6"/>
      <c r="G127" s="6"/>
      <c r="H127" s="6"/>
      <c r="I127" s="6"/>
      <c r="J127" s="6"/>
      <c r="K127" s="31"/>
      <c r="L127" s="6"/>
      <c r="M127" s="6"/>
      <c r="N127" s="6"/>
      <c r="O127" s="6"/>
      <c r="P127" s="6"/>
      <c r="Q127" s="6"/>
      <c r="R127" s="6"/>
      <c r="S127" s="6"/>
      <c r="T127" s="32"/>
    </row>
    <row r="128" spans="2:20">
      <c r="B128" s="6"/>
      <c r="C128" s="6"/>
      <c r="D128" s="6"/>
      <c r="E128" s="6"/>
      <c r="F128" s="6"/>
      <c r="G128" s="6"/>
      <c r="H128" s="6"/>
      <c r="I128" s="6"/>
      <c r="J128" s="6"/>
      <c r="K128" s="31"/>
      <c r="L128" s="6"/>
      <c r="M128" s="6"/>
      <c r="N128" s="6"/>
      <c r="O128" s="6"/>
      <c r="P128" s="6"/>
      <c r="Q128" s="6"/>
      <c r="R128" s="6"/>
      <c r="S128" s="6"/>
      <c r="T128" s="32"/>
    </row>
    <row r="129" spans="12:20">
      <c r="L129" s="6"/>
      <c r="M129" s="6"/>
      <c r="N129" s="6"/>
      <c r="O129" s="6"/>
      <c r="P129" s="6"/>
      <c r="Q129" s="6"/>
      <c r="R129" s="6"/>
      <c r="S129" s="6"/>
      <c r="T129" s="32"/>
    </row>
    <row r="130" spans="12:20">
      <c r="T130" s="32"/>
    </row>
    <row r="131" spans="12:20">
      <c r="T131" s="32"/>
    </row>
    <row r="132" spans="12:20">
      <c r="T132" s="32"/>
    </row>
    <row r="133" spans="12:20">
      <c r="T133" s="32"/>
    </row>
    <row r="134" spans="12:20">
      <c r="T134" s="32"/>
    </row>
    <row r="135" spans="12:20">
      <c r="T135" s="32"/>
    </row>
    <row r="136" spans="12:20">
      <c r="T136" s="32"/>
    </row>
    <row r="137" spans="12:20">
      <c r="T137" s="32"/>
    </row>
    <row r="138" spans="12:20">
      <c r="T138" s="32"/>
    </row>
    <row r="139" spans="12:20">
      <c r="T139" s="32"/>
    </row>
    <row r="140" spans="12:20">
      <c r="T140" s="32"/>
    </row>
    <row r="141" spans="12:20">
      <c r="T141" s="32"/>
    </row>
    <row r="142" spans="12:20">
      <c r="T142" s="32"/>
    </row>
    <row r="143" spans="12:20">
      <c r="T143" s="32"/>
    </row>
    <row r="144" spans="12:20">
      <c r="T144" s="32"/>
    </row>
    <row r="145" spans="20:20">
      <c r="T145" s="32"/>
    </row>
    <row r="146" spans="20:20">
      <c r="T146" s="32"/>
    </row>
    <row r="147" spans="20:20">
      <c r="T147" s="32"/>
    </row>
    <row r="148" spans="20:20">
      <c r="T148" s="32"/>
    </row>
    <row r="149" spans="20:20">
      <c r="T149" s="32"/>
    </row>
    <row r="150" spans="20:20">
      <c r="T150" s="32"/>
    </row>
    <row r="151" spans="20:20">
      <c r="T151" s="32"/>
    </row>
    <row r="152" spans="20:20">
      <c r="T152" s="32"/>
    </row>
    <row r="153" spans="20:20">
      <c r="T153" s="32"/>
    </row>
    <row r="154" spans="20:20">
      <c r="T154" s="32"/>
    </row>
    <row r="155" spans="20:20">
      <c r="T155" s="32"/>
    </row>
    <row r="156" spans="20:20">
      <c r="T156" s="32"/>
    </row>
    <row r="157" spans="20:20">
      <c r="T157" s="32"/>
    </row>
    <row r="158" spans="20:20">
      <c r="T158" s="32"/>
    </row>
    <row r="159" spans="20:20">
      <c r="T159" s="32"/>
    </row>
    <row r="160" spans="20:20">
      <c r="T160" s="32"/>
    </row>
    <row r="161" spans="20:20">
      <c r="T161" s="32"/>
    </row>
    <row r="162" spans="20:20">
      <c r="T162" s="32"/>
    </row>
    <row r="163" spans="20:20">
      <c r="T163" s="32"/>
    </row>
    <row r="164" spans="20:20">
      <c r="T164" s="32"/>
    </row>
    <row r="165" spans="20:20">
      <c r="T165" s="32"/>
    </row>
    <row r="166" spans="20:20">
      <c r="T166" s="32"/>
    </row>
    <row r="167" spans="20:20">
      <c r="T167" s="32"/>
    </row>
    <row r="168" spans="20:20">
      <c r="T168" s="32"/>
    </row>
    <row r="169" spans="20:20">
      <c r="T169" s="32"/>
    </row>
    <row r="170" spans="20:20">
      <c r="T170" s="32"/>
    </row>
    <row r="171" spans="20:20">
      <c r="T171" s="32"/>
    </row>
    <row r="172" spans="20:20">
      <c r="T172" s="32"/>
    </row>
    <row r="173" spans="20:20">
      <c r="T173" s="32"/>
    </row>
    <row r="174" spans="20:20">
      <c r="T174" s="32"/>
    </row>
    <row r="175" spans="20:20">
      <c r="T175" s="32"/>
    </row>
    <row r="176" spans="20:20">
      <c r="T176" s="32"/>
    </row>
    <row r="177" spans="20:20">
      <c r="T177" s="32"/>
    </row>
    <row r="178" spans="20:20">
      <c r="T178" s="32"/>
    </row>
    <row r="179" spans="20:20">
      <c r="T179" s="32"/>
    </row>
    <row r="180" spans="20:20">
      <c r="T180" s="32"/>
    </row>
    <row r="181" spans="20:20">
      <c r="T181" s="32"/>
    </row>
    <row r="182" spans="20:20">
      <c r="T182" s="32"/>
    </row>
    <row r="183" spans="20:20">
      <c r="T183" s="32"/>
    </row>
    <row r="184" spans="20:20">
      <c r="T184" s="32"/>
    </row>
    <row r="185" spans="20:20">
      <c r="T185" s="32"/>
    </row>
    <row r="186" spans="20:20">
      <c r="T186" s="32"/>
    </row>
    <row r="187" spans="20:20">
      <c r="T187" s="32"/>
    </row>
    <row r="188" spans="20:20">
      <c r="T188" s="32"/>
    </row>
    <row r="189" spans="20:20">
      <c r="T189" s="32"/>
    </row>
    <row r="190" spans="20:20">
      <c r="T190" s="32"/>
    </row>
    <row r="191" spans="20:20">
      <c r="T191" s="32"/>
    </row>
    <row r="192" spans="20:20">
      <c r="T192" s="32"/>
    </row>
    <row r="193" spans="20:20">
      <c r="T193" s="32"/>
    </row>
    <row r="194" spans="20:20">
      <c r="T194" s="32"/>
    </row>
    <row r="195" spans="20:20">
      <c r="T195" s="32"/>
    </row>
    <row r="196" spans="20:20">
      <c r="T196" s="32"/>
    </row>
    <row r="197" spans="20:20">
      <c r="T197" s="32"/>
    </row>
    <row r="198" spans="20:20">
      <c r="T198" s="32"/>
    </row>
    <row r="199" spans="20:20">
      <c r="T199" s="32"/>
    </row>
    <row r="200" spans="20:20">
      <c r="T200" s="32"/>
    </row>
    <row r="201" spans="20:20">
      <c r="T201" s="32"/>
    </row>
    <row r="202" spans="20:20">
      <c r="T202" s="32"/>
    </row>
    <row r="203" spans="20:20">
      <c r="T203" s="32"/>
    </row>
    <row r="204" spans="20:20">
      <c r="T204" s="32"/>
    </row>
    <row r="205" spans="20:20">
      <c r="T205" s="32"/>
    </row>
    <row r="206" spans="20:20">
      <c r="T206" s="32"/>
    </row>
    <row r="207" spans="20:20">
      <c r="T207" s="32"/>
    </row>
    <row r="208" spans="20:20">
      <c r="T208" s="32"/>
    </row>
    <row r="209" spans="20:20">
      <c r="T209" s="32"/>
    </row>
    <row r="210" spans="20:20">
      <c r="T210" s="32"/>
    </row>
    <row r="211" spans="20:20">
      <c r="T211" s="32"/>
    </row>
    <row r="212" spans="20:20">
      <c r="T212" s="32"/>
    </row>
    <row r="213" spans="20:20">
      <c r="T213" s="32"/>
    </row>
    <row r="214" spans="20:20">
      <c r="T214" s="32"/>
    </row>
    <row r="215" spans="20:20">
      <c r="T215" s="32"/>
    </row>
    <row r="216" spans="20:20">
      <c r="T216" s="32"/>
    </row>
    <row r="217" spans="20:20">
      <c r="T217" s="32"/>
    </row>
    <row r="218" spans="20:20">
      <c r="T218" s="32"/>
    </row>
    <row r="219" spans="20:20">
      <c r="T219" s="32"/>
    </row>
    <row r="220" spans="20:20">
      <c r="T220" s="32"/>
    </row>
    <row r="221" spans="20:20">
      <c r="T221" s="32"/>
    </row>
    <row r="222" spans="20:20">
      <c r="T222" s="32"/>
    </row>
    <row r="223" spans="20:20">
      <c r="T223" s="32"/>
    </row>
    <row r="224" spans="20:20">
      <c r="T224" s="32"/>
    </row>
    <row r="225" spans="20:20">
      <c r="T225" s="32"/>
    </row>
    <row r="226" spans="20:20">
      <c r="T226" s="32"/>
    </row>
    <row r="227" spans="20:20">
      <c r="T227" s="32"/>
    </row>
    <row r="228" spans="20:20">
      <c r="T228" s="32"/>
    </row>
    <row r="229" spans="20:20">
      <c r="T229" s="32"/>
    </row>
    <row r="230" spans="20:20">
      <c r="T230" s="32"/>
    </row>
    <row r="231" spans="20:20">
      <c r="T231" s="32"/>
    </row>
    <row r="232" spans="20:20">
      <c r="T232" s="32"/>
    </row>
    <row r="233" spans="20:20">
      <c r="T233" s="32"/>
    </row>
    <row r="234" spans="20:20">
      <c r="T234" s="32"/>
    </row>
    <row r="235" spans="20:20">
      <c r="T235" s="32"/>
    </row>
    <row r="236" spans="20:20">
      <c r="T236" s="32"/>
    </row>
    <row r="237" spans="20:20">
      <c r="T237" s="32"/>
    </row>
    <row r="238" spans="20:20">
      <c r="T238" s="32"/>
    </row>
    <row r="239" spans="20:20">
      <c r="T239" s="32"/>
    </row>
    <row r="240" spans="20:20">
      <c r="T240" s="32"/>
    </row>
    <row r="241" spans="20:20">
      <c r="T241" s="32"/>
    </row>
    <row r="242" spans="20:20">
      <c r="T242" s="32"/>
    </row>
    <row r="243" spans="20:20">
      <c r="T243" s="32"/>
    </row>
    <row r="244" spans="20:20">
      <c r="T244" s="32"/>
    </row>
    <row r="245" spans="20:20">
      <c r="T245" s="32"/>
    </row>
    <row r="246" spans="20:20">
      <c r="T246" s="32"/>
    </row>
    <row r="247" spans="20:20">
      <c r="T247" s="32"/>
    </row>
    <row r="248" spans="20:20">
      <c r="T248" s="32"/>
    </row>
  </sheetData>
  <mergeCells count="8">
    <mergeCell ref="A24:A25"/>
    <mergeCell ref="E5:E8"/>
    <mergeCell ref="A12:A14"/>
    <mergeCell ref="E12:E14"/>
    <mergeCell ref="A17:A18"/>
    <mergeCell ref="E17:E18"/>
    <mergeCell ref="A21:A22"/>
    <mergeCell ref="E21:E22"/>
  </mergeCells>
  <pageMargins left="0.70866141732283472" right="0.70866141732283472" top="0.74803149606299213" bottom="0.74803149606299213" header="0.31496062992125984" footer="0.31496062992125984"/>
  <pageSetup scale="5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248"/>
  <sheetViews>
    <sheetView topLeftCell="N1" workbookViewId="0">
      <selection activeCell="G46" sqref="G46"/>
    </sheetView>
  </sheetViews>
  <sheetFormatPr baseColWidth="10" defaultRowHeight="11.25"/>
  <cols>
    <col min="1" max="1" width="2.7109375" style="33" bestFit="1" customWidth="1"/>
    <col min="2" max="2" width="43.28515625" style="33" bestFit="1" customWidth="1"/>
    <col min="3" max="3" width="19" style="33" customWidth="1"/>
    <col min="4" max="4" width="35.42578125" style="33" bestFit="1" customWidth="1"/>
    <col min="5" max="5" width="11.42578125" style="33"/>
    <col min="6" max="8" width="11.140625" style="33" bestFit="1" customWidth="1"/>
    <col min="9" max="9" width="6.7109375" style="33" customWidth="1"/>
    <col min="10" max="10" width="7.5703125" style="33" customWidth="1"/>
    <col min="11" max="11" width="5.5703125" style="132" customWidth="1"/>
    <col min="12" max="12" width="11.42578125" style="33"/>
    <col min="13" max="13" width="56" style="33" customWidth="1"/>
    <col min="14" max="14" width="11.42578125" style="33"/>
    <col min="15" max="15" width="11.5703125" style="33" bestFit="1" customWidth="1"/>
    <col min="16" max="17" width="11.140625" style="33" bestFit="1" customWidth="1"/>
    <col min="18" max="18" width="17.42578125" style="33" bestFit="1" customWidth="1"/>
    <col min="19" max="19" width="9.85546875" style="33" bestFit="1" customWidth="1"/>
    <col min="20" max="21" width="11.140625" style="33" bestFit="1" customWidth="1"/>
    <col min="22" max="16384" width="11.42578125" style="33"/>
  </cols>
  <sheetData>
    <row r="1" spans="1:25">
      <c r="A1" s="2"/>
      <c r="B1" s="21" t="s">
        <v>0</v>
      </c>
      <c r="C1" s="2"/>
      <c r="D1" s="2"/>
      <c r="E1" s="2"/>
      <c r="F1" s="2"/>
      <c r="G1" s="2" t="s">
        <v>241</v>
      </c>
      <c r="H1" s="2"/>
      <c r="I1" s="2"/>
      <c r="J1" s="2"/>
      <c r="K1" s="31"/>
      <c r="L1" s="6"/>
      <c r="M1" s="6"/>
      <c r="N1" s="6"/>
      <c r="O1" s="6"/>
      <c r="P1" s="6"/>
      <c r="Q1" s="6"/>
      <c r="R1" s="6"/>
      <c r="S1" s="6"/>
      <c r="T1" s="32"/>
      <c r="U1" s="6"/>
      <c r="V1" s="6"/>
      <c r="W1" s="6"/>
      <c r="X1" s="6"/>
      <c r="Y1" s="6"/>
    </row>
    <row r="2" spans="1:25">
      <c r="A2" s="2"/>
      <c r="B2" s="21" t="s">
        <v>1</v>
      </c>
      <c r="C2" s="2"/>
      <c r="D2" s="2"/>
      <c r="E2" s="2"/>
      <c r="F2" s="2"/>
      <c r="G2" s="2"/>
      <c r="H2" s="2"/>
      <c r="I2" s="2"/>
      <c r="J2" s="2"/>
      <c r="K2" s="31"/>
      <c r="L2" s="6"/>
      <c r="M2" s="34" t="s">
        <v>2</v>
      </c>
      <c r="N2" s="34"/>
      <c r="O2" s="34"/>
      <c r="P2" s="34"/>
      <c r="Q2" s="34"/>
      <c r="R2" s="34"/>
      <c r="S2" s="6"/>
      <c r="T2" s="32"/>
      <c r="U2" s="6"/>
      <c r="V2" s="6"/>
      <c r="W2" s="6"/>
      <c r="X2" s="6"/>
      <c r="Y2" s="6"/>
    </row>
    <row r="3" spans="1:25">
      <c r="A3" s="156"/>
      <c r="B3" s="150">
        <v>42491</v>
      </c>
      <c r="C3" s="2"/>
      <c r="D3" s="2"/>
      <c r="E3" s="3"/>
      <c r="F3" s="4" t="s">
        <v>3</v>
      </c>
      <c r="G3" s="4" t="s">
        <v>4</v>
      </c>
      <c r="H3" s="4" t="s">
        <v>5</v>
      </c>
      <c r="I3" s="36"/>
      <c r="J3" s="2"/>
      <c r="K3" s="5"/>
      <c r="L3" s="6"/>
      <c r="M3" s="34" t="s">
        <v>6</v>
      </c>
      <c r="N3" s="34"/>
      <c r="O3" s="34"/>
      <c r="P3" s="34"/>
      <c r="Q3" s="34"/>
      <c r="R3" s="34"/>
      <c r="S3" s="6"/>
      <c r="T3" s="32"/>
      <c r="U3" s="6"/>
      <c r="V3" s="6"/>
      <c r="W3" s="6"/>
      <c r="X3" s="6"/>
      <c r="Y3" s="6"/>
    </row>
    <row r="4" spans="1:25">
      <c r="A4" s="2"/>
      <c r="B4" s="2"/>
      <c r="C4" s="2"/>
      <c r="D4" s="2"/>
      <c r="E4" s="2"/>
      <c r="F4" s="2"/>
      <c r="G4" s="2"/>
      <c r="H4" s="37"/>
      <c r="I4" s="2"/>
      <c r="J4" s="2"/>
      <c r="K4" s="31"/>
      <c r="L4" s="6"/>
      <c r="M4" s="38">
        <v>42491</v>
      </c>
      <c r="N4" s="34"/>
      <c r="O4" s="34"/>
      <c r="P4" s="34"/>
      <c r="Q4" s="34"/>
      <c r="R4" s="34"/>
      <c r="S4" s="6"/>
      <c r="T4" s="32"/>
      <c r="U4" s="6"/>
      <c r="V4" s="6"/>
      <c r="W4" s="6"/>
      <c r="X4" s="6"/>
      <c r="Y4" s="6"/>
    </row>
    <row r="5" spans="1:25">
      <c r="A5" s="156" t="s">
        <v>7</v>
      </c>
      <c r="B5" s="39" t="s">
        <v>8</v>
      </c>
      <c r="C5" s="7" t="s">
        <v>9</v>
      </c>
      <c r="D5" s="7" t="s">
        <v>10</v>
      </c>
      <c r="E5" s="175">
        <f>624+36+7</f>
        <v>667</v>
      </c>
      <c r="F5" s="40">
        <f>+O36-N36</f>
        <v>566696.24</v>
      </c>
      <c r="G5" s="41">
        <f>+P77</f>
        <v>41581.320000000007</v>
      </c>
      <c r="H5" s="37"/>
      <c r="I5" s="42"/>
      <c r="J5" s="7"/>
      <c r="K5" s="43"/>
      <c r="L5" s="44"/>
      <c r="M5" s="34" t="s">
        <v>11</v>
      </c>
      <c r="N5" s="34"/>
      <c r="O5" s="34"/>
      <c r="P5" s="34"/>
      <c r="Q5" s="34"/>
      <c r="R5" s="34"/>
      <c r="S5" s="6"/>
      <c r="T5" s="32"/>
      <c r="U5" s="6"/>
      <c r="V5" s="6"/>
      <c r="W5" s="44"/>
      <c r="X5" s="44"/>
      <c r="Y5" s="44"/>
    </row>
    <row r="6" spans="1:25">
      <c r="A6" s="156"/>
      <c r="B6" s="39" t="s">
        <v>8</v>
      </c>
      <c r="C6" s="7" t="s">
        <v>12</v>
      </c>
      <c r="D6" s="7" t="s">
        <v>13</v>
      </c>
      <c r="E6" s="175"/>
      <c r="F6" s="40">
        <f>+O40-N40</f>
        <v>10843</v>
      </c>
      <c r="G6" s="45">
        <f>+P81</f>
        <v>1075.6999999999998</v>
      </c>
      <c r="H6" s="37"/>
      <c r="I6" s="42"/>
      <c r="J6" s="7"/>
      <c r="K6" s="43"/>
      <c r="L6" s="44"/>
      <c r="M6" s="6"/>
      <c r="N6" s="6"/>
      <c r="O6" s="6"/>
      <c r="P6" s="6"/>
      <c r="Q6" s="6"/>
      <c r="R6" s="6"/>
      <c r="S6" s="6"/>
      <c r="T6" s="32"/>
      <c r="U6" s="6"/>
      <c r="V6" s="6"/>
      <c r="W6" s="44"/>
      <c r="X6" s="44"/>
      <c r="Y6" s="44"/>
    </row>
    <row r="7" spans="1:25">
      <c r="A7" s="156"/>
      <c r="B7" s="39" t="s">
        <v>8</v>
      </c>
      <c r="C7" s="7" t="s">
        <v>14</v>
      </c>
      <c r="D7" s="7" t="s">
        <v>15</v>
      </c>
      <c r="E7" s="175"/>
      <c r="F7" s="46">
        <f>+O43-N43</f>
        <v>-191.69</v>
      </c>
      <c r="G7" s="45">
        <f>+N84-O84</f>
        <v>0</v>
      </c>
      <c r="H7" s="37"/>
      <c r="I7" s="42"/>
      <c r="J7" s="7"/>
      <c r="K7" s="43"/>
      <c r="L7" s="44"/>
      <c r="M7" s="6"/>
      <c r="N7" s="47" t="s">
        <v>16</v>
      </c>
      <c r="O7" s="47" t="s">
        <v>17</v>
      </c>
      <c r="P7" s="47" t="s">
        <v>18</v>
      </c>
      <c r="Q7" s="47" t="s">
        <v>19</v>
      </c>
      <c r="R7" s="47" t="s">
        <v>20</v>
      </c>
      <c r="S7" s="47" t="s">
        <v>21</v>
      </c>
      <c r="T7" s="47" t="s">
        <v>22</v>
      </c>
      <c r="U7" s="47" t="s">
        <v>23</v>
      </c>
      <c r="V7" s="48"/>
      <c r="W7" s="47"/>
      <c r="X7" s="44"/>
      <c r="Y7" s="44"/>
    </row>
    <row r="8" spans="1:25">
      <c r="A8" s="156"/>
      <c r="B8" s="39" t="s">
        <v>8</v>
      </c>
      <c r="C8" s="7" t="s">
        <v>24</v>
      </c>
      <c r="D8" s="7" t="s">
        <v>25</v>
      </c>
      <c r="E8" s="175"/>
      <c r="F8" s="46">
        <v>0</v>
      </c>
      <c r="G8" s="45">
        <f>+P110</f>
        <v>35220</v>
      </c>
      <c r="H8" s="37"/>
      <c r="I8" s="42"/>
      <c r="J8" s="7"/>
      <c r="K8" s="43"/>
      <c r="L8" s="44"/>
      <c r="M8" s="6"/>
      <c r="N8" s="6"/>
      <c r="O8" s="6"/>
      <c r="P8" s="6"/>
      <c r="Q8" s="6"/>
      <c r="R8" s="6"/>
      <c r="S8" s="6"/>
      <c r="T8" s="6"/>
      <c r="U8" s="6"/>
      <c r="V8" s="32"/>
      <c r="W8" s="6"/>
      <c r="X8" s="44"/>
      <c r="Y8" s="44"/>
    </row>
    <row r="9" spans="1:25">
      <c r="A9" s="156" t="s">
        <v>26</v>
      </c>
      <c r="B9" s="49" t="s">
        <v>27</v>
      </c>
      <c r="C9" s="7" t="s">
        <v>28</v>
      </c>
      <c r="D9" s="7" t="s">
        <v>29</v>
      </c>
      <c r="E9" s="157">
        <v>69</v>
      </c>
      <c r="F9" s="40">
        <f>+O50-N50</f>
        <v>23338.2</v>
      </c>
      <c r="G9" s="45">
        <f>+P90</f>
        <v>3176.16</v>
      </c>
      <c r="H9" s="37"/>
      <c r="I9" s="42"/>
      <c r="J9" s="7"/>
      <c r="K9" s="43"/>
      <c r="L9" s="44"/>
      <c r="M9" s="44"/>
      <c r="N9" s="50"/>
      <c r="O9" s="51"/>
      <c r="P9" s="52"/>
      <c r="Q9" s="6"/>
      <c r="R9" s="6"/>
      <c r="S9" s="6"/>
      <c r="T9" s="6"/>
      <c r="U9" s="6"/>
      <c r="V9" s="32"/>
      <c r="W9" s="6"/>
      <c r="X9" s="44"/>
      <c r="Y9" s="44"/>
    </row>
    <row r="10" spans="1:25">
      <c r="A10" s="156" t="s">
        <v>30</v>
      </c>
      <c r="B10" s="39" t="s">
        <v>31</v>
      </c>
      <c r="C10" s="7" t="s">
        <v>32</v>
      </c>
      <c r="D10" s="7" t="s">
        <v>33</v>
      </c>
      <c r="E10" s="157">
        <v>70</v>
      </c>
      <c r="F10" s="40">
        <f>+O55-N55</f>
        <v>11990.7</v>
      </c>
      <c r="G10" s="45">
        <f>+P95</f>
        <v>7148.4199999999992</v>
      </c>
      <c r="H10" s="37"/>
      <c r="I10" s="42"/>
      <c r="J10" s="7"/>
      <c r="K10" s="43"/>
      <c r="L10" s="6">
        <v>218</v>
      </c>
      <c r="M10" s="6" t="s">
        <v>34</v>
      </c>
      <c r="N10" s="53">
        <v>23338.2</v>
      </c>
      <c r="O10" s="54">
        <v>300401.94</v>
      </c>
      <c r="P10" s="53">
        <v>1500</v>
      </c>
      <c r="Q10" s="53">
        <v>150.04</v>
      </c>
      <c r="R10" s="55">
        <f>SUM(N10:Q10)</f>
        <v>325390.18</v>
      </c>
      <c r="S10" s="55">
        <f t="shared" ref="S10:S16" si="0">+R10*0.16</f>
        <v>52062.428800000002</v>
      </c>
      <c r="T10" s="55">
        <f t="shared" ref="T10:T16" si="1">+R10+S10</f>
        <v>377452.60879999999</v>
      </c>
      <c r="U10" s="53">
        <v>143.19999999999999</v>
      </c>
      <c r="V10" s="6"/>
      <c r="W10" s="44"/>
      <c r="X10" s="44"/>
      <c r="Y10" s="44"/>
    </row>
    <row r="11" spans="1:25">
      <c r="A11" s="156" t="s">
        <v>35</v>
      </c>
      <c r="B11" s="39" t="s">
        <v>36</v>
      </c>
      <c r="C11" s="7" t="s">
        <v>37</v>
      </c>
      <c r="D11" s="7" t="s">
        <v>38</v>
      </c>
      <c r="E11" s="157">
        <v>40</v>
      </c>
      <c r="F11" s="40">
        <f>+O60-N60</f>
        <v>3300</v>
      </c>
      <c r="G11" s="41">
        <f>+P100</f>
        <v>2369.62</v>
      </c>
      <c r="H11" s="37"/>
      <c r="I11" s="42"/>
      <c r="J11" s="7"/>
      <c r="K11" s="43"/>
      <c r="L11" s="6">
        <v>16</v>
      </c>
      <c r="M11" s="6" t="s">
        <v>39</v>
      </c>
      <c r="N11" s="53">
        <v>5914.77</v>
      </c>
      <c r="O11" s="53">
        <v>546591.29</v>
      </c>
      <c r="P11" s="53">
        <v>99916.34</v>
      </c>
      <c r="Q11" s="53">
        <v>-443.22</v>
      </c>
      <c r="R11" s="55">
        <f t="shared" ref="R11:R16" si="2">SUM(N11:Q11)</f>
        <v>651979.18000000005</v>
      </c>
      <c r="S11" s="55">
        <f t="shared" si="0"/>
        <v>104316.66880000001</v>
      </c>
      <c r="T11" s="55">
        <f t="shared" si="1"/>
        <v>756295.84880000004</v>
      </c>
      <c r="U11" s="53">
        <v>45.75</v>
      </c>
      <c r="V11" s="6"/>
      <c r="W11" s="44"/>
      <c r="X11" s="44"/>
      <c r="Y11" s="44"/>
    </row>
    <row r="12" spans="1:25">
      <c r="A12" s="174"/>
      <c r="B12" s="56" t="s">
        <v>40</v>
      </c>
      <c r="C12" s="2" t="s">
        <v>41</v>
      </c>
      <c r="D12" s="2" t="s">
        <v>42</v>
      </c>
      <c r="E12" s="175">
        <v>9</v>
      </c>
      <c r="F12" s="57">
        <f>+O42-N42</f>
        <v>11235.25</v>
      </c>
      <c r="G12" s="41">
        <f>+P83</f>
        <v>6702.08</v>
      </c>
      <c r="H12" s="37"/>
      <c r="I12" s="42"/>
      <c r="J12" s="7"/>
      <c r="K12" s="43"/>
      <c r="L12" s="6">
        <v>62</v>
      </c>
      <c r="M12" s="6" t="s">
        <v>43</v>
      </c>
      <c r="N12" s="53">
        <v>11990.7</v>
      </c>
      <c r="O12" s="53">
        <v>78852.820000000007</v>
      </c>
      <c r="P12" s="53">
        <v>2300</v>
      </c>
      <c r="Q12" s="53"/>
      <c r="R12" s="55">
        <f t="shared" si="2"/>
        <v>93143.52</v>
      </c>
      <c r="S12" s="55">
        <f t="shared" si="0"/>
        <v>14902.9632</v>
      </c>
      <c r="T12" s="55">
        <f t="shared" si="1"/>
        <v>108046.4832</v>
      </c>
      <c r="U12" s="53">
        <v>171.09</v>
      </c>
      <c r="V12" s="6"/>
      <c r="W12" s="44"/>
      <c r="X12" s="44"/>
      <c r="Y12" s="44"/>
    </row>
    <row r="13" spans="1:25">
      <c r="A13" s="174"/>
      <c r="B13" s="39" t="s">
        <v>44</v>
      </c>
      <c r="C13" s="7" t="s">
        <v>45</v>
      </c>
      <c r="D13" s="7" t="s">
        <v>46</v>
      </c>
      <c r="E13" s="175"/>
      <c r="F13" s="57">
        <f>+O57-N57</f>
        <v>2300</v>
      </c>
      <c r="G13" s="41">
        <f>+P97</f>
        <v>2300</v>
      </c>
      <c r="H13" s="37"/>
      <c r="I13" s="42"/>
      <c r="J13" s="7"/>
      <c r="K13" s="43"/>
      <c r="L13" s="6">
        <v>74</v>
      </c>
      <c r="M13" s="6" t="s">
        <v>47</v>
      </c>
      <c r="N13" s="53">
        <v>3300</v>
      </c>
      <c r="O13" s="53"/>
      <c r="P13" s="53"/>
      <c r="Q13" s="53"/>
      <c r="R13" s="55">
        <f t="shared" si="2"/>
        <v>3300</v>
      </c>
      <c r="S13" s="55">
        <f t="shared" si="0"/>
        <v>528</v>
      </c>
      <c r="T13" s="55">
        <f t="shared" si="1"/>
        <v>3828</v>
      </c>
      <c r="U13" s="53">
        <v>44</v>
      </c>
      <c r="V13" s="6"/>
      <c r="W13" s="44"/>
      <c r="X13" s="44"/>
      <c r="Y13" s="44"/>
    </row>
    <row r="14" spans="1:25">
      <c r="A14" s="174"/>
      <c r="B14" s="39" t="s">
        <v>40</v>
      </c>
      <c r="C14" s="7" t="s">
        <v>48</v>
      </c>
      <c r="D14" s="7" t="s">
        <v>49</v>
      </c>
      <c r="E14" s="175"/>
      <c r="F14" s="57">
        <f>+O52-N52</f>
        <v>1500</v>
      </c>
      <c r="G14" s="41">
        <f>+P92</f>
        <v>1500</v>
      </c>
      <c r="H14" s="37"/>
      <c r="I14" s="42"/>
      <c r="J14" s="7"/>
      <c r="K14" s="43"/>
      <c r="L14" s="44"/>
      <c r="M14" s="44" t="s">
        <v>50</v>
      </c>
      <c r="N14" s="44"/>
      <c r="O14" s="44"/>
      <c r="P14" s="44"/>
      <c r="Q14" s="44"/>
      <c r="R14" s="55">
        <f t="shared" si="2"/>
        <v>0</v>
      </c>
      <c r="S14" s="55">
        <f t="shared" si="0"/>
        <v>0</v>
      </c>
      <c r="T14" s="55">
        <f t="shared" si="1"/>
        <v>0</v>
      </c>
      <c r="U14" s="53"/>
      <c r="V14" s="6"/>
      <c r="W14" s="44"/>
      <c r="X14" s="44"/>
      <c r="Y14" s="44"/>
    </row>
    <row r="15" spans="1:25">
      <c r="A15" s="156"/>
      <c r="B15" s="56"/>
      <c r="C15" s="9"/>
      <c r="D15" s="2"/>
      <c r="E15" s="10">
        <f>SUM(E5:E14)</f>
        <v>855</v>
      </c>
      <c r="F15" s="58">
        <f>SUM(F5:F14)</f>
        <v>631011.69999999995</v>
      </c>
      <c r="G15" s="58">
        <f>SUM(G5:G14)</f>
        <v>101073.3</v>
      </c>
      <c r="H15" s="37">
        <f>+F15-G15</f>
        <v>529938.39999999991</v>
      </c>
      <c r="I15" s="42"/>
      <c r="J15" s="2"/>
      <c r="K15" s="43"/>
      <c r="L15" s="44">
        <v>423</v>
      </c>
      <c r="M15" s="6" t="s">
        <v>51</v>
      </c>
      <c r="N15" s="53">
        <v>492503.2</v>
      </c>
      <c r="O15" s="53">
        <v>418260.55</v>
      </c>
      <c r="P15" s="53">
        <v>668.1</v>
      </c>
      <c r="Q15" s="53">
        <v>2285.64</v>
      </c>
      <c r="R15" s="55">
        <f t="shared" si="2"/>
        <v>913717.49</v>
      </c>
      <c r="S15" s="55">
        <f t="shared" si="0"/>
        <v>146194.7984</v>
      </c>
      <c r="T15" s="55">
        <f t="shared" si="1"/>
        <v>1059912.2884</v>
      </c>
      <c r="U15" s="53">
        <v>1030.83</v>
      </c>
      <c r="V15" s="6"/>
      <c r="W15" s="44"/>
      <c r="X15" s="44"/>
      <c r="Y15" s="44"/>
    </row>
    <row r="16" spans="1:25">
      <c r="A16" s="2"/>
      <c r="B16" s="59"/>
      <c r="C16" s="9"/>
      <c r="D16" s="2"/>
      <c r="E16" s="2"/>
      <c r="F16" s="37"/>
      <c r="G16" s="37"/>
      <c r="H16" s="37"/>
      <c r="I16" s="2"/>
      <c r="J16" s="2"/>
      <c r="K16" s="31"/>
      <c r="L16" s="44">
        <v>62</v>
      </c>
      <c r="M16" s="6" t="s">
        <v>52</v>
      </c>
      <c r="N16" s="53">
        <v>79961.27</v>
      </c>
      <c r="O16" s="53">
        <v>137774.04</v>
      </c>
      <c r="P16" s="53">
        <v>8596.2000000000007</v>
      </c>
      <c r="Q16" s="53">
        <v>441.9</v>
      </c>
      <c r="R16" s="55">
        <f t="shared" si="2"/>
        <v>226773.41</v>
      </c>
      <c r="S16" s="55">
        <f t="shared" si="0"/>
        <v>36283.745600000002</v>
      </c>
      <c r="T16" s="55">
        <f t="shared" si="1"/>
        <v>263057.1556</v>
      </c>
      <c r="U16" s="53">
        <v>314.72000000000003</v>
      </c>
      <c r="V16" s="6"/>
      <c r="W16" s="44"/>
      <c r="X16" s="44"/>
      <c r="Y16" s="44"/>
    </row>
    <row r="17" spans="1:25">
      <c r="A17" s="174"/>
      <c r="B17" s="60" t="s">
        <v>40</v>
      </c>
      <c r="C17" s="9" t="s">
        <v>53</v>
      </c>
      <c r="D17" s="2" t="s">
        <v>54</v>
      </c>
      <c r="E17" s="175">
        <v>28</v>
      </c>
      <c r="F17" s="40">
        <f>+P38+P48+P53</f>
        <v>2626.05</v>
      </c>
      <c r="G17" s="41">
        <f>+P86</f>
        <v>141.33000000000001</v>
      </c>
      <c r="H17" s="37"/>
      <c r="I17" s="2"/>
      <c r="J17" s="2"/>
      <c r="K17" s="31"/>
      <c r="L17" s="6"/>
      <c r="M17" s="6"/>
      <c r="N17" s="53"/>
      <c r="O17" s="53"/>
      <c r="P17" s="53"/>
      <c r="Q17" s="53"/>
      <c r="R17" s="53"/>
      <c r="S17" s="53"/>
      <c r="T17" s="53">
        <v>0</v>
      </c>
      <c r="U17" s="61"/>
      <c r="V17" s="32"/>
      <c r="W17" s="6"/>
      <c r="X17" s="44"/>
      <c r="Y17" s="6"/>
    </row>
    <row r="18" spans="1:25">
      <c r="A18" s="174"/>
      <c r="B18" s="60" t="s">
        <v>40</v>
      </c>
      <c r="C18" s="2" t="s">
        <v>55</v>
      </c>
      <c r="D18" s="2" t="s">
        <v>56</v>
      </c>
      <c r="E18" s="175"/>
      <c r="F18" s="57">
        <f>+P47</f>
        <v>97945.39</v>
      </c>
      <c r="G18" s="41">
        <f>+P88</f>
        <v>65754.25</v>
      </c>
      <c r="H18" s="37"/>
      <c r="I18" s="2"/>
      <c r="J18" s="2"/>
      <c r="K18" s="31"/>
      <c r="L18" s="62">
        <f>SUM(L10:L16)</f>
        <v>855</v>
      </c>
      <c r="M18" s="6" t="s">
        <v>57</v>
      </c>
      <c r="N18" s="63">
        <f t="shared" ref="N18:U18" si="3">SUM(N10:N17)</f>
        <v>617008.14</v>
      </c>
      <c r="O18" s="64">
        <f t="shared" si="3"/>
        <v>1481880.6400000001</v>
      </c>
      <c r="P18" s="65">
        <f t="shared" si="3"/>
        <v>112980.64</v>
      </c>
      <c r="Q18" s="63">
        <f t="shared" si="3"/>
        <v>2434.3599999999997</v>
      </c>
      <c r="R18" s="66">
        <f t="shared" si="3"/>
        <v>2214303.7800000003</v>
      </c>
      <c r="S18" s="66">
        <f t="shared" si="3"/>
        <v>354288.60480000003</v>
      </c>
      <c r="T18" s="66">
        <f t="shared" si="3"/>
        <v>2568592.3848000001</v>
      </c>
      <c r="U18" s="141">
        <f t="shared" si="3"/>
        <v>1749.59</v>
      </c>
      <c r="V18" s="6"/>
      <c r="W18" s="6"/>
      <c r="X18" s="6"/>
      <c r="Y18" s="6"/>
    </row>
    <row r="19" spans="1:25">
      <c r="A19" s="156"/>
      <c r="B19" s="60"/>
      <c r="C19" s="9"/>
      <c r="D19" s="2"/>
      <c r="E19" s="10">
        <f>SUM(E17)</f>
        <v>28</v>
      </c>
      <c r="F19" s="58">
        <f>SUM(F17:F18)</f>
        <v>100571.44</v>
      </c>
      <c r="G19" s="58">
        <f>SUM(G17:G18)</f>
        <v>65895.58</v>
      </c>
      <c r="H19" s="37">
        <f>+F19-G19</f>
        <v>34675.86</v>
      </c>
      <c r="I19" s="2"/>
      <c r="J19" s="2"/>
      <c r="K19" s="31"/>
      <c r="L19" s="6"/>
      <c r="M19" s="6"/>
      <c r="N19" s="53"/>
      <c r="O19" s="53"/>
      <c r="P19" s="53"/>
      <c r="Q19" s="53"/>
      <c r="R19" s="53"/>
      <c r="S19" s="53"/>
      <c r="T19" s="32"/>
      <c r="U19" s="6"/>
      <c r="V19" s="6"/>
      <c r="W19" s="6"/>
      <c r="X19" s="6"/>
      <c r="Y19" s="6"/>
    </row>
    <row r="20" spans="1:25">
      <c r="A20" s="2"/>
      <c r="B20" s="59"/>
      <c r="C20" s="9"/>
      <c r="D20" s="2"/>
      <c r="E20" s="2"/>
      <c r="F20" s="37"/>
      <c r="G20" s="41"/>
      <c r="H20" s="37"/>
      <c r="I20" s="2"/>
      <c r="J20" s="2"/>
      <c r="K20" s="31"/>
      <c r="L20" s="6"/>
      <c r="M20" s="6"/>
      <c r="N20" s="6"/>
      <c r="O20" s="6"/>
      <c r="P20" s="6"/>
      <c r="Q20" s="6"/>
      <c r="R20" s="6"/>
      <c r="S20" s="6"/>
      <c r="T20" s="32"/>
      <c r="U20" s="6"/>
      <c r="V20" s="6"/>
      <c r="W20" s="6"/>
      <c r="X20" s="6"/>
      <c r="Y20" s="6"/>
    </row>
    <row r="21" spans="1:25">
      <c r="A21" s="174" t="s">
        <v>58</v>
      </c>
      <c r="B21" s="19" t="s">
        <v>59</v>
      </c>
      <c r="C21" s="2" t="s">
        <v>60</v>
      </c>
      <c r="D21" s="2" t="s">
        <v>61</v>
      </c>
      <c r="E21" s="175">
        <v>589</v>
      </c>
      <c r="F21" s="67">
        <f>+P37</f>
        <v>556521.41</v>
      </c>
      <c r="G21" s="41">
        <f>+P78</f>
        <v>338493.74</v>
      </c>
      <c r="H21" s="37"/>
      <c r="I21" s="2"/>
      <c r="J21" s="2"/>
      <c r="K21" s="31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>
      <c r="A22" s="174"/>
      <c r="B22" s="19" t="s">
        <v>59</v>
      </c>
      <c r="C22" s="2" t="s">
        <v>62</v>
      </c>
      <c r="D22" s="2" t="s">
        <v>63</v>
      </c>
      <c r="E22" s="175"/>
      <c r="F22" s="67">
        <f>+P41</f>
        <v>4721.82</v>
      </c>
      <c r="G22" s="41">
        <f>+P82</f>
        <v>2539.61</v>
      </c>
      <c r="H22" s="37"/>
      <c r="I22" s="2"/>
      <c r="J22" s="2"/>
      <c r="K22" s="31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8"/>
      <c r="X22" s="6"/>
      <c r="Y22" s="6"/>
    </row>
    <row r="23" spans="1:25">
      <c r="A23" s="156" t="s">
        <v>64</v>
      </c>
      <c r="B23" s="19" t="s">
        <v>65</v>
      </c>
      <c r="C23" s="2" t="s">
        <v>66</v>
      </c>
      <c r="D23" s="2" t="s">
        <v>67</v>
      </c>
      <c r="E23" s="157">
        <v>57</v>
      </c>
      <c r="F23" s="67">
        <f>+O51-N51</f>
        <v>300401.94</v>
      </c>
      <c r="G23" s="41">
        <f>+P91</f>
        <v>245050.09</v>
      </c>
      <c r="H23" s="37"/>
      <c r="I23" s="2"/>
      <c r="J23" s="2"/>
      <c r="K23" s="31"/>
      <c r="L23" s="68"/>
      <c r="M23" s="68"/>
      <c r="N23" s="53"/>
      <c r="O23" s="69"/>
      <c r="P23" s="69"/>
      <c r="Q23" s="53"/>
      <c r="R23" s="70" t="s">
        <v>68</v>
      </c>
      <c r="S23" s="6"/>
      <c r="T23" s="71">
        <f>+P36+P40+P45+P50+P55+P60+P68+P38</f>
        <v>619798.14999999991</v>
      </c>
      <c r="U23" s="72">
        <f>+N18-T23</f>
        <v>-2790.0099999998929</v>
      </c>
      <c r="V23" s="73"/>
      <c r="W23" s="68"/>
      <c r="X23" s="6"/>
      <c r="Y23" s="6"/>
    </row>
    <row r="24" spans="1:25">
      <c r="A24" s="174" t="s">
        <v>69</v>
      </c>
      <c r="B24" s="19" t="s">
        <v>70</v>
      </c>
      <c r="C24" s="2" t="s">
        <v>71</v>
      </c>
      <c r="D24" s="2" t="s">
        <v>72</v>
      </c>
      <c r="E24" s="157">
        <v>31</v>
      </c>
      <c r="F24" s="67">
        <f>+O56-N56</f>
        <v>78852.819999999992</v>
      </c>
      <c r="G24" s="41">
        <f>+P96</f>
        <v>71469.740000000005</v>
      </c>
      <c r="H24" s="37"/>
      <c r="I24" s="2"/>
      <c r="J24" s="2"/>
      <c r="K24" s="31"/>
      <c r="L24" s="70"/>
      <c r="M24" s="74"/>
      <c r="N24" s="70"/>
      <c r="O24" s="70"/>
      <c r="P24" s="70"/>
      <c r="Q24" s="68"/>
      <c r="R24" s="70" t="s">
        <v>73</v>
      </c>
      <c r="S24" s="6"/>
      <c r="T24" s="75">
        <f>+P37+P41+P46+P51+P56+P61+P65-P68</f>
        <v>1481880.64</v>
      </c>
      <c r="U24" s="72">
        <f>+O18-T24</f>
        <v>0</v>
      </c>
      <c r="V24" s="68"/>
      <c r="W24" s="68"/>
      <c r="X24" s="6"/>
      <c r="Y24" s="6"/>
    </row>
    <row r="25" spans="1:25">
      <c r="A25" s="174"/>
      <c r="B25" s="19" t="s">
        <v>70</v>
      </c>
      <c r="C25" s="2" t="s">
        <v>74</v>
      </c>
      <c r="D25" s="2" t="s">
        <v>75</v>
      </c>
      <c r="E25" s="157"/>
      <c r="F25" s="37">
        <f>+O61-N61</f>
        <v>0</v>
      </c>
      <c r="G25" s="41">
        <f>P101</f>
        <v>0</v>
      </c>
      <c r="H25" s="37"/>
      <c r="I25" s="2"/>
      <c r="J25" s="2"/>
      <c r="K25" s="31"/>
      <c r="L25" s="6"/>
      <c r="M25" s="6"/>
      <c r="N25" s="6"/>
      <c r="O25" s="6"/>
      <c r="P25" s="6"/>
      <c r="Q25" s="6"/>
      <c r="R25" s="70" t="s">
        <v>76</v>
      </c>
      <c r="S25" s="6"/>
      <c r="T25" s="76">
        <f>+P42+P47+P52+P57+P66</f>
        <v>112980.64</v>
      </c>
      <c r="U25" s="77">
        <f>+P18-T25</f>
        <v>0</v>
      </c>
      <c r="V25" s="68"/>
      <c r="W25" s="68"/>
      <c r="X25" s="6"/>
      <c r="Y25" s="6"/>
    </row>
    <row r="26" spans="1:25">
      <c r="A26" s="156" t="s">
        <v>77</v>
      </c>
      <c r="B26" s="19" t="s">
        <v>59</v>
      </c>
      <c r="C26" s="2" t="s">
        <v>78</v>
      </c>
      <c r="D26" s="2" t="s">
        <v>79</v>
      </c>
      <c r="E26" s="157">
        <v>22</v>
      </c>
      <c r="F26" s="67">
        <f>+P46</f>
        <v>541382.65</v>
      </c>
      <c r="G26" s="41">
        <f>+P87</f>
        <v>322524.53999999998</v>
      </c>
      <c r="H26" s="37"/>
      <c r="I26" s="2"/>
      <c r="J26" s="2"/>
      <c r="K26" s="31"/>
      <c r="L26" s="6"/>
      <c r="M26" s="6"/>
      <c r="N26" s="6"/>
      <c r="O26" s="6"/>
      <c r="P26" s="6"/>
      <c r="Q26" s="6"/>
      <c r="R26" s="70" t="s">
        <v>80</v>
      </c>
      <c r="S26" s="6"/>
      <c r="T26" s="71">
        <f>+P38+P43+P48+P53+P58</f>
        <v>2434.36</v>
      </c>
      <c r="U26" s="77">
        <f>+Q18-T26</f>
        <v>0</v>
      </c>
      <c r="V26" s="6"/>
      <c r="W26" s="6"/>
      <c r="X26" s="6"/>
      <c r="Y26" s="6"/>
    </row>
    <row r="27" spans="1:25">
      <c r="A27" s="78"/>
      <c r="B27" s="12"/>
      <c r="C27" s="11"/>
      <c r="D27" s="12"/>
      <c r="E27" s="13">
        <f>SUM(E21:E26)</f>
        <v>699</v>
      </c>
      <c r="F27" s="79">
        <f>SUM(F21:F26)</f>
        <v>1481880.64</v>
      </c>
      <c r="G27" s="79">
        <f>SUM(G21:G26)</f>
        <v>980077.72</v>
      </c>
      <c r="H27" s="79">
        <f>+F27-G27</f>
        <v>501802.91999999993</v>
      </c>
      <c r="I27" s="2"/>
      <c r="J27" s="2"/>
      <c r="K27" s="31"/>
      <c r="L27" s="6"/>
      <c r="M27" s="6"/>
      <c r="N27" s="6"/>
      <c r="O27" s="6"/>
      <c r="P27" s="6"/>
      <c r="Q27" s="6"/>
      <c r="R27" s="70"/>
      <c r="S27" s="6"/>
      <c r="V27" s="6"/>
      <c r="W27" s="6"/>
      <c r="X27" s="6"/>
      <c r="Y27" s="6"/>
    </row>
    <row r="28" spans="1:25" ht="12" thickBot="1">
      <c r="A28" s="78"/>
      <c r="B28" s="12"/>
      <c r="C28" s="11"/>
      <c r="D28" s="12"/>
      <c r="E28" s="13"/>
      <c r="F28" s="79"/>
      <c r="G28" s="80"/>
      <c r="H28" s="79"/>
      <c r="I28" s="2"/>
      <c r="J28" s="80"/>
      <c r="K28" s="31"/>
      <c r="L28" s="6"/>
      <c r="M28" s="6"/>
      <c r="N28" s="6"/>
      <c r="O28" s="6"/>
      <c r="P28" s="6"/>
      <c r="Q28" s="6"/>
      <c r="R28" s="6"/>
      <c r="S28" s="6"/>
      <c r="T28" s="81">
        <f>SUM(T23:T27)</f>
        <v>2217093.79</v>
      </c>
      <c r="U28" s="72">
        <f>+T28-R18</f>
        <v>2790.0099999997765</v>
      </c>
      <c r="V28" s="6"/>
      <c r="W28" s="6"/>
      <c r="X28" s="6"/>
      <c r="Y28" s="6"/>
    </row>
    <row r="29" spans="1:25" ht="12" thickTop="1">
      <c r="A29" s="2"/>
      <c r="B29" s="14" t="s">
        <v>81</v>
      </c>
      <c r="C29" s="14"/>
      <c r="D29" s="14"/>
      <c r="E29" s="15">
        <f>+E15+E19+E27</f>
        <v>1582</v>
      </c>
      <c r="F29" s="82">
        <f>+F15+F19+F27</f>
        <v>2213463.7799999998</v>
      </c>
      <c r="G29" s="83">
        <f>+G15+G19+G27</f>
        <v>1147046.6000000001</v>
      </c>
      <c r="H29" s="83">
        <f>+H15+H19+H27</f>
        <v>1066417.1799999997</v>
      </c>
      <c r="I29" s="84"/>
      <c r="J29" s="2"/>
      <c r="K29" s="31"/>
      <c r="L29" s="70" t="s">
        <v>82</v>
      </c>
      <c r="M29" s="74"/>
      <c r="N29" s="70"/>
      <c r="O29" s="70"/>
      <c r="P29" s="70"/>
      <c r="Q29" s="68"/>
      <c r="R29" s="6"/>
      <c r="S29" s="6"/>
      <c r="T29" s="72">
        <f>+T28-P70</f>
        <v>2790.0099999997765</v>
      </c>
      <c r="V29" s="6"/>
      <c r="W29" s="6"/>
      <c r="X29" s="6"/>
      <c r="Y29" s="6"/>
    </row>
    <row r="30" spans="1:25">
      <c r="A30" s="78"/>
      <c r="B30" s="12"/>
      <c r="C30" s="11"/>
      <c r="D30" s="12"/>
      <c r="E30" s="13"/>
      <c r="F30" s="80"/>
      <c r="G30" s="80"/>
      <c r="H30" s="79"/>
      <c r="I30" s="42"/>
      <c r="J30" s="80"/>
      <c r="K30" s="85"/>
      <c r="L30" s="70" t="s">
        <v>83</v>
      </c>
      <c r="M30" s="74"/>
      <c r="N30" s="70"/>
      <c r="O30" s="70"/>
      <c r="P30" s="70"/>
      <c r="Q30" s="68"/>
      <c r="R30" s="68"/>
      <c r="S30" s="68"/>
      <c r="T30" s="86"/>
      <c r="U30" s="86"/>
      <c r="V30" s="6"/>
      <c r="W30" s="6"/>
      <c r="X30" s="6"/>
      <c r="Y30" s="6"/>
    </row>
    <row r="31" spans="1:25">
      <c r="A31" s="156" t="s">
        <v>84</v>
      </c>
      <c r="B31" s="19" t="s">
        <v>85</v>
      </c>
      <c r="C31" s="2" t="s">
        <v>86</v>
      </c>
      <c r="D31" s="2" t="s">
        <v>87</v>
      </c>
      <c r="E31" s="3"/>
      <c r="F31" s="87">
        <f>311725.09-32808.08</f>
        <v>278917.01</v>
      </c>
      <c r="G31" s="87">
        <f>190363.75-19744.63</f>
        <v>170619.12</v>
      </c>
      <c r="H31" s="37"/>
      <c r="I31" s="42"/>
      <c r="J31" s="88"/>
      <c r="K31" s="85"/>
      <c r="L31" s="70"/>
      <c r="M31" s="68"/>
      <c r="N31" s="89"/>
      <c r="O31" s="90"/>
      <c r="P31" s="91"/>
      <c r="Q31" s="68"/>
      <c r="R31" s="86"/>
      <c r="S31" s="86"/>
      <c r="T31" s="86"/>
      <c r="U31" s="6"/>
      <c r="V31" s="86"/>
      <c r="W31" s="86"/>
      <c r="X31" s="86"/>
      <c r="Y31" s="86"/>
    </row>
    <row r="32" spans="1:25">
      <c r="A32" s="2"/>
      <c r="B32" s="17"/>
      <c r="C32" s="16"/>
      <c r="D32" s="17"/>
      <c r="E32" s="18"/>
      <c r="F32" s="79">
        <f>SUM(F31:F31)</f>
        <v>278917.01</v>
      </c>
      <c r="G32" s="79">
        <f>SUM(G31:G31)</f>
        <v>170619.12</v>
      </c>
      <c r="H32" s="92">
        <f>+F32-G32</f>
        <v>108297.89000000001</v>
      </c>
      <c r="I32" s="2"/>
      <c r="J32" s="17"/>
      <c r="K32" s="31"/>
      <c r="L32" s="70"/>
      <c r="M32" s="6"/>
      <c r="N32" s="6"/>
      <c r="O32" s="6"/>
      <c r="P32" s="68"/>
      <c r="Q32" s="68"/>
      <c r="R32" s="86"/>
      <c r="S32" s="86"/>
      <c r="T32" s="86"/>
      <c r="U32" s="86"/>
      <c r="V32" s="86"/>
      <c r="W32" s="86"/>
      <c r="X32" s="86"/>
      <c r="Y32" s="86"/>
    </row>
    <row r="33" spans="1:25">
      <c r="A33" s="156"/>
      <c r="B33" s="2"/>
      <c r="C33" s="2"/>
      <c r="D33" s="2"/>
      <c r="E33" s="3"/>
      <c r="F33" s="87"/>
      <c r="G33" s="87"/>
      <c r="H33" s="37"/>
      <c r="I33" s="42"/>
      <c r="J33" s="2"/>
      <c r="K33" s="85"/>
      <c r="L33" s="93"/>
      <c r="M33" s="94"/>
      <c r="N33" s="95" t="s">
        <v>88</v>
      </c>
      <c r="O33" s="96" t="s">
        <v>89</v>
      </c>
      <c r="P33" s="96" t="s">
        <v>90</v>
      </c>
      <c r="Q33" s="97"/>
      <c r="R33" s="86"/>
      <c r="S33" s="86"/>
      <c r="T33" s="86"/>
      <c r="U33" s="6"/>
      <c r="V33" s="6"/>
      <c r="W33" s="6"/>
      <c r="X33" s="86"/>
      <c r="Y33" s="86"/>
    </row>
    <row r="34" spans="1:25">
      <c r="A34" s="2"/>
      <c r="B34" s="98" t="s">
        <v>91</v>
      </c>
      <c r="C34" s="19"/>
      <c r="D34" s="19"/>
      <c r="E34" s="20"/>
      <c r="F34" s="58">
        <f>SUM(F32,F27)</f>
        <v>1760797.65</v>
      </c>
      <c r="G34" s="58">
        <f>SUM(G32,G27)</f>
        <v>1150696.8399999999</v>
      </c>
      <c r="H34" s="58">
        <f>SUM(H32,H27,H57)</f>
        <v>610100.80999999994</v>
      </c>
      <c r="I34" s="2"/>
      <c r="J34" s="2"/>
      <c r="K34" s="99"/>
      <c r="L34" s="93">
        <v>483</v>
      </c>
      <c r="M34" s="74" t="s">
        <v>92</v>
      </c>
      <c r="N34" s="53"/>
      <c r="O34" s="28"/>
      <c r="P34" s="86"/>
      <c r="Q34" s="86"/>
      <c r="R34" s="86"/>
      <c r="S34" s="86"/>
      <c r="T34" s="6"/>
      <c r="U34" s="100"/>
      <c r="V34" s="86"/>
      <c r="W34" s="86"/>
      <c r="X34" s="6"/>
      <c r="Y34" s="6"/>
    </row>
    <row r="35" spans="1:25">
      <c r="A35" s="156"/>
      <c r="B35" s="2"/>
      <c r="C35" s="2"/>
      <c r="D35" s="2"/>
      <c r="E35" s="3"/>
      <c r="F35" s="87"/>
      <c r="G35" s="87"/>
      <c r="H35" s="58"/>
      <c r="I35" s="42"/>
      <c r="J35" s="2"/>
      <c r="K35" s="101"/>
      <c r="L35" s="70" t="s">
        <v>93</v>
      </c>
      <c r="M35" s="74" t="s">
        <v>94</v>
      </c>
      <c r="N35" s="53"/>
      <c r="O35" s="28"/>
      <c r="Q35" s="102">
        <f>SUM(P36:P43)</f>
        <v>1152616.04</v>
      </c>
      <c r="R35" s="103">
        <f>+R16-Q35</f>
        <v>-925842.63</v>
      </c>
      <c r="S35" s="6"/>
      <c r="T35" s="142">
        <f>+Q35-1091108.5</f>
        <v>61507.540000000037</v>
      </c>
      <c r="U35" s="6"/>
      <c r="V35" s="6"/>
      <c r="W35" s="6"/>
      <c r="X35" s="100"/>
      <c r="Y35" s="100"/>
    </row>
    <row r="36" spans="1:25">
      <c r="A36" s="2"/>
      <c r="B36" s="2"/>
      <c r="C36" s="2"/>
      <c r="D36" s="2"/>
      <c r="E36" s="2"/>
      <c r="F36" s="2"/>
      <c r="G36" s="2"/>
      <c r="H36" s="37"/>
      <c r="I36" s="2"/>
      <c r="J36" s="2"/>
      <c r="K36" s="31"/>
      <c r="L36" s="68" t="s">
        <v>95</v>
      </c>
      <c r="M36" s="104" t="s">
        <v>96</v>
      </c>
      <c r="N36" s="145">
        <v>8498.0400000000009</v>
      </c>
      <c r="O36" s="145">
        <v>575194.28</v>
      </c>
      <c r="P36" s="71">
        <f>+O36-N36</f>
        <v>566696.24</v>
      </c>
      <c r="Q36" s="106"/>
      <c r="R36" s="106"/>
      <c r="S36" s="86"/>
      <c r="T36" s="6"/>
      <c r="U36" s="6"/>
      <c r="V36" s="100"/>
      <c r="W36" s="100"/>
      <c r="X36" s="6"/>
      <c r="Y36" s="6"/>
    </row>
    <row r="37" spans="1:25">
      <c r="A37" s="2"/>
      <c r="B37" s="21" t="s">
        <v>97</v>
      </c>
      <c r="C37" s="21"/>
      <c r="D37" s="21"/>
      <c r="E37" s="10"/>
      <c r="F37" s="58">
        <f>+F29+F32</f>
        <v>2492380.79</v>
      </c>
      <c r="G37" s="58">
        <f>+G29+G32</f>
        <v>1317665.7200000002</v>
      </c>
      <c r="H37" s="58">
        <f>+H29+H32</f>
        <v>1174715.0699999998</v>
      </c>
      <c r="I37" s="2"/>
      <c r="J37" s="21"/>
      <c r="K37" s="31"/>
      <c r="L37" s="68" t="s">
        <v>98</v>
      </c>
      <c r="M37" s="104" t="s">
        <v>99</v>
      </c>
      <c r="N37" s="145">
        <v>10770.82</v>
      </c>
      <c r="O37" s="145">
        <v>567292.23</v>
      </c>
      <c r="P37" s="107">
        <f>+O37-N37</f>
        <v>556521.41</v>
      </c>
      <c r="S37" s="6"/>
      <c r="T37" s="6"/>
      <c r="U37" s="100"/>
      <c r="V37" s="6"/>
      <c r="W37" s="6"/>
      <c r="X37" s="6"/>
      <c r="Y37" s="6"/>
    </row>
    <row r="38" spans="1:25">
      <c r="A38" s="156"/>
      <c r="B38" s="2"/>
      <c r="C38" s="2"/>
      <c r="D38" s="2"/>
      <c r="E38" s="3"/>
      <c r="F38" s="87"/>
      <c r="G38" s="87"/>
      <c r="H38" s="37"/>
      <c r="I38" s="42"/>
      <c r="J38" s="2"/>
      <c r="K38" s="101"/>
      <c r="L38" s="68" t="s">
        <v>100</v>
      </c>
      <c r="M38" s="104" t="s">
        <v>101</v>
      </c>
      <c r="N38" s="145">
        <v>30</v>
      </c>
      <c r="O38" s="145">
        <v>2820.01</v>
      </c>
      <c r="P38" s="71">
        <f>+O38-N38</f>
        <v>2790.01</v>
      </c>
      <c r="S38" s="6"/>
      <c r="T38" s="100"/>
      <c r="U38" s="6"/>
      <c r="V38" s="6"/>
      <c r="W38" s="6"/>
      <c r="X38" s="100"/>
      <c r="Y38" s="100"/>
    </row>
    <row r="39" spans="1:25">
      <c r="A39" s="2"/>
      <c r="B39" s="2" t="s">
        <v>102</v>
      </c>
      <c r="C39" s="2"/>
      <c r="D39" s="2"/>
      <c r="E39" s="2"/>
      <c r="F39" s="2"/>
      <c r="G39" s="2"/>
      <c r="H39" s="37"/>
      <c r="I39" s="2"/>
      <c r="J39" s="2"/>
      <c r="K39" s="31"/>
      <c r="L39" s="70" t="s">
        <v>103</v>
      </c>
      <c r="M39" s="74" t="s">
        <v>104</v>
      </c>
      <c r="N39" s="146"/>
      <c r="O39" s="146"/>
      <c r="Q39" s="108"/>
      <c r="R39" s="108"/>
      <c r="S39" s="100"/>
      <c r="T39" s="6"/>
      <c r="U39" s="6"/>
      <c r="V39" s="100"/>
      <c r="W39" s="109"/>
      <c r="X39" s="32"/>
      <c r="Y39" s="32"/>
    </row>
    <row r="40" spans="1:25">
      <c r="A40" s="2"/>
      <c r="B40" s="2"/>
      <c r="C40" s="2"/>
      <c r="D40" s="2" t="s">
        <v>105</v>
      </c>
      <c r="E40" s="2"/>
      <c r="F40" s="110">
        <v>278917.01</v>
      </c>
      <c r="G40" s="110">
        <v>170619.12</v>
      </c>
      <c r="H40" s="37"/>
      <c r="I40" s="2"/>
      <c r="J40" s="2"/>
      <c r="K40" s="31"/>
      <c r="L40" s="68" t="s">
        <v>106</v>
      </c>
      <c r="M40" s="104" t="s">
        <v>13</v>
      </c>
      <c r="N40" s="145"/>
      <c r="O40" s="145">
        <v>10843</v>
      </c>
      <c r="P40" s="71">
        <f>+O40-N40</f>
        <v>10843</v>
      </c>
      <c r="S40" s="6"/>
      <c r="T40" s="6"/>
      <c r="U40" s="6"/>
      <c r="V40" s="6"/>
      <c r="W40" s="32"/>
      <c r="X40" s="32"/>
      <c r="Y40" s="32"/>
    </row>
    <row r="41" spans="1:25">
      <c r="A41" s="2"/>
      <c r="B41" s="2"/>
      <c r="C41" s="2"/>
      <c r="D41" s="2" t="s">
        <v>107</v>
      </c>
      <c r="E41" s="2"/>
      <c r="F41" s="110">
        <v>2214303.7799999998</v>
      </c>
      <c r="G41" s="110">
        <v>1145943.3700000001</v>
      </c>
      <c r="H41" s="79"/>
      <c r="I41" s="2"/>
      <c r="J41" s="88"/>
      <c r="K41" s="31"/>
      <c r="L41" s="68" t="s">
        <v>108</v>
      </c>
      <c r="M41" s="104" t="s">
        <v>109</v>
      </c>
      <c r="N41" s="145"/>
      <c r="O41" s="145">
        <v>4721.82</v>
      </c>
      <c r="P41" s="107">
        <f>+O41-N41</f>
        <v>4721.82</v>
      </c>
      <c r="S41" s="6"/>
      <c r="T41" s="6"/>
      <c r="U41" s="6"/>
      <c r="V41" s="6"/>
      <c r="W41" s="6"/>
      <c r="X41" s="6"/>
      <c r="Y41" s="6"/>
    </row>
    <row r="42" spans="1:25">
      <c r="A42" s="2"/>
      <c r="B42" s="2"/>
      <c r="C42" s="2"/>
      <c r="D42" s="2"/>
      <c r="E42" s="2"/>
      <c r="F42" s="2"/>
      <c r="G42" s="111"/>
      <c r="H42" s="37"/>
      <c r="I42" s="2"/>
      <c r="J42" s="2"/>
      <c r="K42" s="31"/>
      <c r="L42" s="68" t="s">
        <v>110</v>
      </c>
      <c r="M42" s="104" t="s">
        <v>111</v>
      </c>
      <c r="N42" s="145"/>
      <c r="O42" s="145">
        <v>11235.25</v>
      </c>
      <c r="P42" s="76">
        <f>+O42-N42</f>
        <v>11235.25</v>
      </c>
      <c r="Q42" s="108"/>
      <c r="R42" s="108"/>
      <c r="S42" s="100"/>
      <c r="T42" s="47"/>
      <c r="U42" s="6"/>
      <c r="V42" s="32"/>
      <c r="W42" s="32"/>
      <c r="X42" s="32"/>
      <c r="Y42" s="6"/>
    </row>
    <row r="43" spans="1:25">
      <c r="A43" s="156"/>
      <c r="B43" s="2"/>
      <c r="C43" s="2"/>
      <c r="D43" s="2" t="s">
        <v>112</v>
      </c>
      <c r="E43" s="3"/>
      <c r="F43" s="37">
        <f>SUM(F40:F42)</f>
        <v>2493220.79</v>
      </c>
      <c r="G43" s="37">
        <f>SUM(G40:G42)</f>
        <v>1316562.4900000002</v>
      </c>
      <c r="H43" s="37">
        <f>+F43-G43</f>
        <v>1176658.2999999998</v>
      </c>
      <c r="I43" s="42"/>
      <c r="J43" s="2"/>
      <c r="K43" s="112"/>
      <c r="L43" s="68" t="s">
        <v>113</v>
      </c>
      <c r="M43" s="104" t="s">
        <v>114</v>
      </c>
      <c r="N43" s="145"/>
      <c r="O43" s="145">
        <v>-191.69</v>
      </c>
      <c r="P43" s="71">
        <f>+O43-N43</f>
        <v>-191.69</v>
      </c>
      <c r="Q43" s="108"/>
      <c r="R43" s="108"/>
      <c r="S43" s="6"/>
      <c r="T43" s="6"/>
      <c r="U43" s="6"/>
      <c r="V43" s="32"/>
      <c r="W43" s="48"/>
      <c r="X43" s="48"/>
      <c r="Y43" s="47"/>
    </row>
    <row r="44" spans="1:25">
      <c r="A44" s="2"/>
      <c r="B44" s="2"/>
      <c r="C44" s="2"/>
      <c r="D44" s="2"/>
      <c r="E44" s="2"/>
      <c r="F44" s="2"/>
      <c r="G44" s="2"/>
      <c r="H44" s="37"/>
      <c r="I44" s="2"/>
      <c r="J44" s="2"/>
      <c r="K44" s="31"/>
      <c r="L44" s="70" t="s">
        <v>115</v>
      </c>
      <c r="M44" s="74" t="s">
        <v>116</v>
      </c>
      <c r="N44" s="147"/>
      <c r="O44" s="147"/>
      <c r="Q44" s="102">
        <f>SUM(P45:P48)</f>
        <v>639854.04</v>
      </c>
      <c r="R44" s="72">
        <f>+R11-Q44</f>
        <v>12125.140000000014</v>
      </c>
      <c r="S44" s="6"/>
      <c r="T44" s="6"/>
      <c r="U44" s="47"/>
      <c r="V44" s="48"/>
      <c r="W44" s="32"/>
      <c r="X44" s="32"/>
      <c r="Y44" s="6"/>
    </row>
    <row r="45" spans="1:25">
      <c r="A45" s="2"/>
      <c r="B45" s="2"/>
      <c r="C45" s="2"/>
      <c r="D45" s="2" t="s">
        <v>117</v>
      </c>
      <c r="E45" s="2"/>
      <c r="F45" s="114">
        <f>+F43-F37</f>
        <v>840</v>
      </c>
      <c r="G45" s="114">
        <f>+G43-G37</f>
        <v>-1103.2299999999814</v>
      </c>
      <c r="H45" s="37"/>
      <c r="I45" s="2"/>
      <c r="J45" s="2"/>
      <c r="K45" s="31"/>
      <c r="L45" s="68" t="s">
        <v>118</v>
      </c>
      <c r="M45" s="104" t="s">
        <v>119</v>
      </c>
      <c r="N45" s="145"/>
      <c r="O45" s="145">
        <v>840</v>
      </c>
      <c r="P45" s="71">
        <f>+O45-N45</f>
        <v>840</v>
      </c>
      <c r="S45" s="6"/>
      <c r="T45" s="6"/>
      <c r="U45" s="6"/>
      <c r="V45" s="32"/>
      <c r="W45" s="32"/>
      <c r="X45" s="32"/>
      <c r="Y45" s="6"/>
    </row>
    <row r="46" spans="1:25">
      <c r="A46" s="2"/>
      <c r="B46" s="2"/>
      <c r="C46" s="2"/>
      <c r="D46" s="2"/>
      <c r="E46" s="2"/>
      <c r="F46" s="87" t="s">
        <v>120</v>
      </c>
      <c r="G46" s="115">
        <f>+F45+G45</f>
        <v>-263.22999999998137</v>
      </c>
      <c r="H46" s="37"/>
      <c r="I46" s="2"/>
      <c r="J46" s="2"/>
      <c r="K46" s="31"/>
      <c r="L46" s="68" t="s">
        <v>121</v>
      </c>
      <c r="M46" s="104" t="s">
        <v>122</v>
      </c>
      <c r="N46" s="145"/>
      <c r="O46" s="145">
        <v>541382.65</v>
      </c>
      <c r="P46" s="107">
        <f>+O46-N46</f>
        <v>541382.65</v>
      </c>
      <c r="S46" s="6"/>
      <c r="T46" s="6"/>
      <c r="U46" s="6"/>
      <c r="V46" s="6"/>
      <c r="W46" s="32"/>
      <c r="X46" s="32"/>
      <c r="Y46" s="6"/>
    </row>
    <row r="47" spans="1:25">
      <c r="A47" s="2"/>
      <c r="B47" s="2"/>
      <c r="C47" s="2"/>
      <c r="D47" s="2"/>
      <c r="E47" s="2"/>
      <c r="F47" s="2"/>
      <c r="G47" s="2"/>
      <c r="H47" s="37"/>
      <c r="I47" s="2"/>
      <c r="J47" s="2"/>
      <c r="K47" s="31"/>
      <c r="L47" s="68" t="s">
        <v>123</v>
      </c>
      <c r="M47" s="104" t="s">
        <v>124</v>
      </c>
      <c r="N47" s="145"/>
      <c r="O47" s="145">
        <v>97945.39</v>
      </c>
      <c r="P47" s="76">
        <f>+O47-N47</f>
        <v>97945.39</v>
      </c>
      <c r="S47" s="47"/>
      <c r="T47" s="6"/>
      <c r="U47" s="6"/>
      <c r="V47" s="6"/>
      <c r="W47" s="32"/>
      <c r="X47" s="32"/>
      <c r="Y47" s="6"/>
    </row>
    <row r="48" spans="1:25">
      <c r="A48" s="2"/>
      <c r="B48" s="2"/>
      <c r="C48" s="2"/>
      <c r="D48" s="2"/>
      <c r="E48" s="2"/>
      <c r="F48" s="2"/>
      <c r="G48" s="2"/>
      <c r="H48" s="37"/>
      <c r="I48" s="2"/>
      <c r="J48" s="2"/>
      <c r="K48" s="99"/>
      <c r="L48" s="6" t="s">
        <v>125</v>
      </c>
      <c r="M48" s="6" t="s">
        <v>126</v>
      </c>
      <c r="N48" s="145"/>
      <c r="O48" s="145">
        <v>-314</v>
      </c>
      <c r="P48" s="77">
        <f>+O48-N48</f>
        <v>-314</v>
      </c>
      <c r="S48" s="6"/>
      <c r="T48" s="6"/>
      <c r="U48" s="6"/>
      <c r="V48" s="6"/>
      <c r="W48" s="32"/>
      <c r="X48" s="32"/>
      <c r="Y48" s="6"/>
    </row>
    <row r="49" spans="1:24">
      <c r="A49" s="2"/>
      <c r="B49" s="2"/>
      <c r="C49" s="2"/>
      <c r="D49" s="2"/>
      <c r="E49" s="3" t="s">
        <v>127</v>
      </c>
      <c r="F49" s="105">
        <f>+N112</f>
        <v>995305.9</v>
      </c>
      <c r="G49" s="105">
        <f>+O112</f>
        <v>1007141.63</v>
      </c>
      <c r="H49" s="37"/>
      <c r="I49" s="2"/>
      <c r="J49" s="2"/>
      <c r="K49" s="31"/>
      <c r="L49" s="70" t="s">
        <v>128</v>
      </c>
      <c r="M49" s="74" t="s">
        <v>129</v>
      </c>
      <c r="N49" s="146"/>
      <c r="O49" s="146"/>
      <c r="Q49" s="117">
        <f>SUM(P50:P53)</f>
        <v>325390.18</v>
      </c>
      <c r="R49" s="118">
        <f>+R10-Q49</f>
        <v>0</v>
      </c>
      <c r="S49" s="6"/>
      <c r="T49" s="6"/>
      <c r="U49" s="6"/>
      <c r="V49" s="6"/>
      <c r="W49" s="32"/>
      <c r="X49" s="32"/>
    </row>
    <row r="50" spans="1:24">
      <c r="A50" s="2"/>
      <c r="B50" s="2"/>
      <c r="C50" s="2"/>
      <c r="D50" s="2"/>
      <c r="E50" s="3" t="s">
        <v>130</v>
      </c>
      <c r="F50" s="105">
        <f>+N113</f>
        <v>89816.85</v>
      </c>
      <c r="G50" s="105">
        <f>+O113</f>
        <v>79084.350000000006</v>
      </c>
      <c r="H50" s="37"/>
      <c r="I50" s="2"/>
      <c r="J50" s="2"/>
      <c r="K50" s="31"/>
      <c r="L50" s="68" t="s">
        <v>131</v>
      </c>
      <c r="M50" s="104" t="s">
        <v>132</v>
      </c>
      <c r="N50" s="145"/>
      <c r="O50" s="145">
        <v>23338.2</v>
      </c>
      <c r="P50" s="71">
        <f>+O50-N50</f>
        <v>23338.2</v>
      </c>
      <c r="S50" s="6"/>
      <c r="T50" s="6"/>
      <c r="U50" s="6"/>
      <c r="V50" s="6"/>
      <c r="W50" s="32"/>
      <c r="X50" s="32"/>
    </row>
    <row r="51" spans="1:24">
      <c r="A51" s="2"/>
      <c r="B51" s="2"/>
      <c r="C51" s="2"/>
      <c r="D51" s="2"/>
      <c r="E51" s="2"/>
      <c r="F51" s="116"/>
      <c r="G51" s="116"/>
      <c r="H51" s="37"/>
      <c r="I51" s="2"/>
      <c r="J51" s="2"/>
      <c r="K51" s="31"/>
      <c r="L51" s="68" t="s">
        <v>133</v>
      </c>
      <c r="M51" s="104" t="s">
        <v>67</v>
      </c>
      <c r="N51" s="145"/>
      <c r="O51" s="145">
        <v>300401.94</v>
      </c>
      <c r="P51" s="107">
        <f>+O51-N51</f>
        <v>300401.94</v>
      </c>
      <c r="S51" s="6"/>
      <c r="T51" s="6"/>
      <c r="U51" s="6"/>
      <c r="V51" s="6"/>
      <c r="W51" s="6"/>
      <c r="X51" s="32"/>
    </row>
    <row r="52" spans="1:24">
      <c r="A52" s="2"/>
      <c r="B52" s="2"/>
      <c r="C52" s="2"/>
      <c r="D52" s="2"/>
      <c r="E52" s="2"/>
      <c r="F52" s="37">
        <f>SUM(F49:F51)</f>
        <v>1085122.75</v>
      </c>
      <c r="G52" s="37">
        <f>SUM(G49:G51)</f>
        <v>1086225.98</v>
      </c>
      <c r="H52" s="37"/>
      <c r="I52" s="2"/>
      <c r="J52" s="2"/>
      <c r="K52" s="31"/>
      <c r="L52" s="68" t="s">
        <v>134</v>
      </c>
      <c r="M52" s="104" t="s">
        <v>135</v>
      </c>
      <c r="N52" s="145"/>
      <c r="O52" s="145">
        <v>1500</v>
      </c>
      <c r="P52" s="76">
        <f>+O52-N52</f>
        <v>1500</v>
      </c>
      <c r="S52" s="6"/>
      <c r="T52" s="6"/>
      <c r="U52" s="6"/>
      <c r="V52" s="6"/>
      <c r="W52" s="32"/>
      <c r="X52" s="32"/>
    </row>
    <row r="53" spans="1:24">
      <c r="A53" s="2"/>
      <c r="B53" s="2"/>
      <c r="C53" s="2"/>
      <c r="D53" s="2"/>
      <c r="E53" s="2"/>
      <c r="F53" s="37"/>
      <c r="G53" s="37"/>
      <c r="H53" s="37"/>
      <c r="I53" s="2"/>
      <c r="J53" s="2"/>
      <c r="K53" s="31"/>
      <c r="L53" s="68" t="s">
        <v>136</v>
      </c>
      <c r="M53" s="104" t="s">
        <v>137</v>
      </c>
      <c r="N53" s="145"/>
      <c r="O53" s="145">
        <v>150.04</v>
      </c>
      <c r="P53" s="71">
        <f>+O53-N53</f>
        <v>150.04</v>
      </c>
      <c r="S53" s="6"/>
      <c r="T53" s="6"/>
      <c r="U53" s="6"/>
      <c r="V53" s="6"/>
      <c r="W53" s="6"/>
      <c r="X53" s="32"/>
    </row>
    <row r="54" spans="1:24">
      <c r="A54" s="2"/>
      <c r="B54" s="2"/>
      <c r="C54" s="2"/>
      <c r="D54" s="2"/>
      <c r="E54" s="2"/>
      <c r="F54" s="58">
        <f>+F52-G52</f>
        <v>-1103.2299999999814</v>
      </c>
      <c r="G54" s="37"/>
      <c r="H54" s="37"/>
      <c r="I54" s="2"/>
      <c r="J54" s="2"/>
      <c r="K54" s="31"/>
      <c r="L54" s="70" t="s">
        <v>138</v>
      </c>
      <c r="M54" s="74" t="s">
        <v>139</v>
      </c>
      <c r="N54" s="146"/>
      <c r="O54" s="146"/>
      <c r="Q54" s="117">
        <f>SUM(P55:P58)</f>
        <v>93143.51999999999</v>
      </c>
      <c r="R54" s="72">
        <f>+R12-Q54</f>
        <v>0</v>
      </c>
      <c r="S54" s="6"/>
      <c r="T54" s="6"/>
      <c r="U54" s="6"/>
      <c r="V54" s="6"/>
      <c r="W54" s="32"/>
      <c r="X54" s="32"/>
    </row>
    <row r="55" spans="1:24">
      <c r="A55" s="2"/>
      <c r="B55" s="2"/>
      <c r="C55" s="2"/>
      <c r="D55" s="2"/>
      <c r="E55" s="2"/>
      <c r="F55" s="37">
        <f>+G45-F54</f>
        <v>0</v>
      </c>
      <c r="G55" s="37"/>
      <c r="H55" s="37"/>
      <c r="I55" s="2"/>
      <c r="J55" s="2"/>
      <c r="K55" s="31"/>
      <c r="L55" s="68" t="s">
        <v>140</v>
      </c>
      <c r="M55" s="104" t="s">
        <v>33</v>
      </c>
      <c r="N55" s="145">
        <v>45</v>
      </c>
      <c r="O55" s="145">
        <v>12035.7</v>
      </c>
      <c r="P55" s="71">
        <f>+O55-N55</f>
        <v>11990.7</v>
      </c>
      <c r="S55" s="6"/>
      <c r="T55" s="6"/>
      <c r="U55" s="6"/>
      <c r="V55" s="6"/>
      <c r="W55" s="32"/>
      <c r="X55" s="32"/>
    </row>
    <row r="56" spans="1:24">
      <c r="A56" s="6"/>
      <c r="B56" s="6"/>
      <c r="C56" s="6"/>
      <c r="D56" s="6"/>
      <c r="E56" s="6"/>
      <c r="F56" s="6"/>
      <c r="G56" s="119"/>
      <c r="H56" s="55"/>
      <c r="I56" s="6"/>
      <c r="J56" s="6"/>
      <c r="K56" s="31"/>
      <c r="L56" s="68" t="s">
        <v>141</v>
      </c>
      <c r="M56" s="104" t="s">
        <v>72</v>
      </c>
      <c r="N56" s="145">
        <v>239.58</v>
      </c>
      <c r="O56" s="145">
        <v>79092.399999999994</v>
      </c>
      <c r="P56" s="107">
        <f>+O56-N56</f>
        <v>78852.819999999992</v>
      </c>
      <c r="S56" s="6"/>
      <c r="T56" s="6"/>
      <c r="U56" s="6"/>
      <c r="V56" s="6"/>
      <c r="W56" s="32"/>
      <c r="X56" s="32"/>
    </row>
    <row r="57" spans="1:24">
      <c r="A57" s="120" t="s">
        <v>84</v>
      </c>
      <c r="B57" s="121" t="s">
        <v>85</v>
      </c>
      <c r="C57" s="22">
        <v>403</v>
      </c>
      <c r="D57" s="6" t="s">
        <v>142</v>
      </c>
      <c r="E57" s="23"/>
      <c r="F57" s="122"/>
      <c r="G57" s="122"/>
      <c r="H57" s="123"/>
      <c r="I57" s="6"/>
      <c r="J57" s="100"/>
      <c r="K57" s="31"/>
      <c r="L57" s="68" t="s">
        <v>143</v>
      </c>
      <c r="M57" s="104" t="s">
        <v>46</v>
      </c>
      <c r="N57" s="145"/>
      <c r="O57" s="145">
        <v>2300</v>
      </c>
      <c r="P57" s="76">
        <f>+O57-N57</f>
        <v>2300</v>
      </c>
      <c r="S57" s="6"/>
      <c r="T57" s="6"/>
      <c r="U57" s="6"/>
      <c r="V57" s="6"/>
      <c r="W57" s="32"/>
      <c r="X57" s="32"/>
    </row>
    <row r="58" spans="1:24">
      <c r="A58" s="6"/>
      <c r="B58" s="6"/>
      <c r="C58" s="6"/>
      <c r="D58" s="6"/>
      <c r="E58" s="6"/>
      <c r="F58" s="6"/>
      <c r="G58" s="6"/>
      <c r="H58" s="55"/>
      <c r="I58" s="6"/>
      <c r="J58" s="6"/>
      <c r="K58" s="31"/>
      <c r="L58" s="68" t="s">
        <v>144</v>
      </c>
      <c r="M58" s="104" t="s">
        <v>145</v>
      </c>
      <c r="N58" s="147"/>
      <c r="O58" s="147"/>
      <c r="P58" s="77">
        <f>+O58</f>
        <v>0</v>
      </c>
      <c r="S58" s="6"/>
      <c r="T58" s="6"/>
      <c r="U58" s="6"/>
      <c r="V58" s="6"/>
      <c r="W58" s="32"/>
      <c r="X58" s="32"/>
    </row>
    <row r="59" spans="1:24">
      <c r="A59" s="6"/>
      <c r="B59" s="6"/>
      <c r="C59" s="6"/>
      <c r="D59" s="6"/>
      <c r="E59" s="6"/>
      <c r="F59" s="6"/>
      <c r="G59" s="6"/>
      <c r="H59" s="55"/>
      <c r="I59" s="6"/>
      <c r="J59" s="6"/>
      <c r="K59" s="31"/>
      <c r="L59" s="70" t="s">
        <v>146</v>
      </c>
      <c r="M59" s="74" t="s">
        <v>147</v>
      </c>
      <c r="N59" s="146"/>
      <c r="O59" s="146"/>
      <c r="Q59" s="117">
        <f>SUM(P60)</f>
        <v>3300</v>
      </c>
      <c r="S59" s="6"/>
      <c r="T59" s="6"/>
      <c r="U59" s="6"/>
      <c r="V59" s="6"/>
      <c r="W59" s="32"/>
      <c r="X59" s="32"/>
    </row>
    <row r="60" spans="1:24">
      <c r="A60" s="6"/>
      <c r="B60" s="6"/>
      <c r="C60" s="6"/>
      <c r="D60" s="6"/>
      <c r="E60" s="6"/>
      <c r="F60" s="6"/>
      <c r="G60" s="6"/>
      <c r="H60" s="55"/>
      <c r="I60" s="6"/>
      <c r="J60" s="6"/>
      <c r="K60" s="31"/>
      <c r="L60" s="68" t="s">
        <v>148</v>
      </c>
      <c r="M60" s="104" t="s">
        <v>38</v>
      </c>
      <c r="N60" s="147"/>
      <c r="O60" s="145">
        <v>3300</v>
      </c>
      <c r="P60" s="71">
        <f>+O60-N60</f>
        <v>3300</v>
      </c>
      <c r="S60" s="6"/>
      <c r="T60" s="6"/>
      <c r="U60" s="6"/>
      <c r="V60" s="6"/>
      <c r="W60" s="6"/>
      <c r="X60" s="32"/>
    </row>
    <row r="61" spans="1:24">
      <c r="A61" s="6"/>
      <c r="B61" s="6"/>
      <c r="C61" s="6" t="s">
        <v>149</v>
      </c>
      <c r="D61" s="6"/>
      <c r="E61" s="6"/>
      <c r="F61" s="6"/>
      <c r="G61" s="6"/>
      <c r="H61" s="55"/>
      <c r="I61" s="6"/>
      <c r="J61" s="6"/>
      <c r="K61" s="31"/>
      <c r="L61" s="68" t="s">
        <v>150</v>
      </c>
      <c r="M61" s="104" t="s">
        <v>75</v>
      </c>
      <c r="N61" s="146"/>
      <c r="O61" s="146"/>
      <c r="P61" s="107">
        <f>+O61-N61</f>
        <v>0</v>
      </c>
      <c r="S61" s="6"/>
      <c r="T61" s="6"/>
      <c r="U61" s="6"/>
      <c r="V61" s="6"/>
      <c r="W61" s="32"/>
      <c r="X61" s="32"/>
    </row>
    <row r="62" spans="1:24">
      <c r="A62" s="6"/>
      <c r="B62" s="6"/>
      <c r="C62" s="6"/>
      <c r="D62" s="6"/>
      <c r="E62" s="6"/>
      <c r="F62" s="6"/>
      <c r="G62" s="6"/>
      <c r="H62" s="55"/>
      <c r="I62" s="6"/>
      <c r="J62" s="6"/>
      <c r="K62" s="31"/>
      <c r="L62" s="68"/>
      <c r="M62" s="104"/>
      <c r="N62" s="146"/>
      <c r="O62" s="146"/>
      <c r="P62" s="77"/>
      <c r="Q62" s="124"/>
      <c r="S62" s="6"/>
      <c r="T62" s="6"/>
      <c r="U62" s="6"/>
      <c r="V62" s="6"/>
      <c r="W62" s="32"/>
      <c r="X62" s="32"/>
    </row>
    <row r="63" spans="1:24">
      <c r="A63" s="6"/>
      <c r="B63" s="6"/>
      <c r="C63" s="6"/>
      <c r="D63" s="6"/>
      <c r="E63" s="6"/>
      <c r="F63" s="6"/>
      <c r="G63" s="6"/>
      <c r="H63" s="55"/>
      <c r="I63" s="6"/>
      <c r="J63" s="6"/>
      <c r="K63" s="31"/>
      <c r="L63" s="70" t="s">
        <v>151</v>
      </c>
      <c r="M63" s="74" t="s">
        <v>152</v>
      </c>
      <c r="N63" s="53"/>
      <c r="O63" s="53"/>
      <c r="P63" s="77"/>
      <c r="Q63" s="117">
        <f>SUM(P64:P66)</f>
        <v>0</v>
      </c>
      <c r="S63" s="6"/>
      <c r="T63" s="6"/>
      <c r="U63" s="6"/>
      <c r="V63" s="6"/>
      <c r="W63" s="32"/>
      <c r="X63" s="32"/>
    </row>
    <row r="64" spans="1:24">
      <c r="A64" s="6"/>
      <c r="B64" s="6"/>
      <c r="C64" s="6"/>
      <c r="D64" s="6"/>
      <c r="E64" s="6"/>
      <c r="F64" s="6"/>
      <c r="G64" s="6"/>
      <c r="H64" s="55"/>
      <c r="I64" s="6"/>
      <c r="J64" s="6"/>
      <c r="K64" s="31"/>
      <c r="L64" s="68" t="s">
        <v>153</v>
      </c>
      <c r="M64" s="104" t="s">
        <v>154</v>
      </c>
      <c r="N64" s="53"/>
      <c r="O64" s="32"/>
      <c r="P64" s="71">
        <f>+O64-N64</f>
        <v>0</v>
      </c>
      <c r="Q64" s="124"/>
      <c r="S64" s="6"/>
      <c r="T64" s="6"/>
      <c r="U64" s="6"/>
      <c r="V64" s="6"/>
      <c r="W64" s="32"/>
      <c r="X64" s="32"/>
    </row>
    <row r="65" spans="2:24">
      <c r="B65" s="6"/>
      <c r="C65" s="6"/>
      <c r="D65" s="6"/>
      <c r="E65" s="6"/>
      <c r="F65" s="6"/>
      <c r="G65" s="6"/>
      <c r="H65" s="55"/>
      <c r="I65" s="6"/>
      <c r="J65" s="6"/>
      <c r="K65" s="31"/>
      <c r="L65" s="68" t="s">
        <v>155</v>
      </c>
      <c r="M65" s="6" t="s">
        <v>156</v>
      </c>
      <c r="N65" s="53"/>
      <c r="O65" s="125"/>
      <c r="P65" s="126">
        <f>+O65-N65</f>
        <v>0</v>
      </c>
      <c r="Q65" s="124"/>
      <c r="S65" s="6"/>
      <c r="T65" s="6"/>
      <c r="U65" s="6"/>
      <c r="V65" s="6"/>
      <c r="W65" s="32"/>
      <c r="X65" s="32"/>
    </row>
    <row r="66" spans="2:24">
      <c r="B66" s="6"/>
      <c r="C66" s="6"/>
      <c r="D66" s="6"/>
      <c r="E66" s="6"/>
      <c r="F66" s="6"/>
      <c r="G66" s="6"/>
      <c r="H66" s="55"/>
      <c r="I66" s="6"/>
      <c r="J66" s="6"/>
      <c r="K66" s="31"/>
      <c r="L66" s="68" t="s">
        <v>157</v>
      </c>
      <c r="M66" s="6" t="s">
        <v>158</v>
      </c>
      <c r="N66" s="53"/>
      <c r="O66" s="125"/>
      <c r="P66" s="127">
        <f>+O66-N66</f>
        <v>0</v>
      </c>
      <c r="Q66" s="124"/>
      <c r="S66" s="6"/>
      <c r="T66" s="6"/>
      <c r="U66" s="6"/>
      <c r="V66" s="6"/>
      <c r="W66" s="32"/>
      <c r="X66" s="32"/>
    </row>
    <row r="67" spans="2:24">
      <c r="B67" s="6"/>
      <c r="C67" s="6" t="s">
        <v>159</v>
      </c>
      <c r="D67" s="6"/>
      <c r="E67" s="6"/>
      <c r="F67" s="6"/>
      <c r="G67" s="6"/>
      <c r="H67" s="55"/>
      <c r="I67" s="6"/>
      <c r="J67" s="6"/>
      <c r="K67" s="31"/>
      <c r="L67" s="68"/>
      <c r="M67" s="104"/>
      <c r="N67" s="53"/>
      <c r="O67" s="125"/>
      <c r="P67" s="77"/>
      <c r="Q67" s="124"/>
      <c r="S67" s="6"/>
      <c r="T67" s="6"/>
      <c r="U67" s="6"/>
      <c r="V67" s="6"/>
      <c r="W67" s="6"/>
      <c r="X67" s="6"/>
    </row>
    <row r="68" spans="2:24">
      <c r="B68" s="6"/>
      <c r="C68" s="6" t="s">
        <v>160</v>
      </c>
      <c r="D68" s="6"/>
      <c r="E68" s="6"/>
      <c r="F68" s="6"/>
      <c r="G68" s="6"/>
      <c r="H68" s="55"/>
      <c r="I68" s="6"/>
      <c r="J68" s="6"/>
      <c r="K68" s="31"/>
      <c r="L68" s="70" t="s">
        <v>161</v>
      </c>
      <c r="M68" s="74" t="s">
        <v>162</v>
      </c>
      <c r="N68" s="32"/>
      <c r="O68" s="53"/>
      <c r="P68" s="128"/>
      <c r="Q68" s="124"/>
      <c r="S68" s="6"/>
      <c r="T68" s="6"/>
      <c r="U68" s="6"/>
      <c r="V68" s="6"/>
      <c r="W68" s="6"/>
      <c r="X68" s="32"/>
    </row>
    <row r="69" spans="2:24">
      <c r="B69" s="6"/>
      <c r="C69" s="6" t="s">
        <v>163</v>
      </c>
      <c r="D69" s="6"/>
      <c r="E69" s="6"/>
      <c r="F69" s="6"/>
      <c r="G69" s="6"/>
      <c r="H69" s="55"/>
      <c r="I69" s="6"/>
      <c r="J69" s="6"/>
      <c r="K69" s="31"/>
      <c r="L69" s="68"/>
      <c r="M69" s="104"/>
      <c r="N69" s="53"/>
      <c r="O69" s="53"/>
      <c r="P69" s="77"/>
      <c r="Q69" s="124"/>
      <c r="S69" s="6"/>
      <c r="T69" s="6"/>
      <c r="U69" s="6"/>
      <c r="V69" s="6"/>
      <c r="W69" s="6"/>
      <c r="X69" s="32"/>
    </row>
    <row r="70" spans="2:24">
      <c r="B70" s="6"/>
      <c r="C70" s="6" t="s">
        <v>164</v>
      </c>
      <c r="D70" s="6"/>
      <c r="E70" s="6"/>
      <c r="F70" s="6"/>
      <c r="G70" s="6"/>
      <c r="H70" s="55"/>
      <c r="I70" s="6"/>
      <c r="J70" s="6"/>
      <c r="K70" s="31"/>
      <c r="L70" s="68"/>
      <c r="M70" s="6" t="s">
        <v>165</v>
      </c>
      <c r="N70" s="129">
        <f>SUM(N34:N68)</f>
        <v>19583.440000000002</v>
      </c>
      <c r="O70" s="129">
        <f>SUM(O34:O68)</f>
        <v>2233887.2200000002</v>
      </c>
      <c r="P70" s="130">
        <f>+O70-N70+P68</f>
        <v>2214303.7800000003</v>
      </c>
      <c r="Q70" s="131"/>
      <c r="S70" s="6"/>
      <c r="T70" s="6"/>
      <c r="U70" s="6"/>
      <c r="V70" s="6"/>
      <c r="W70" s="6"/>
      <c r="X70" s="6"/>
    </row>
    <row r="71" spans="2:24">
      <c r="B71" s="6"/>
      <c r="C71" s="6"/>
      <c r="D71" s="6"/>
      <c r="E71" s="6"/>
      <c r="F71" s="6"/>
      <c r="G71" s="6"/>
      <c r="H71" s="55"/>
      <c r="I71" s="6"/>
      <c r="J71" s="6"/>
      <c r="K71" s="31"/>
      <c r="L71" s="68"/>
      <c r="M71" s="6"/>
      <c r="N71" s="6"/>
      <c r="O71" s="6"/>
      <c r="P71" s="72">
        <f>+P70-F29</f>
        <v>840.00000000046566</v>
      </c>
      <c r="Q71" s="131"/>
      <c r="S71" s="6"/>
      <c r="T71" s="6"/>
      <c r="U71" s="6"/>
      <c r="V71" s="32"/>
      <c r="W71" s="32"/>
      <c r="X71" s="32"/>
    </row>
    <row r="72" spans="2:24">
      <c r="H72" s="55"/>
      <c r="L72" s="68"/>
      <c r="M72" s="6"/>
      <c r="N72" s="6"/>
      <c r="O72" s="6"/>
      <c r="Q72" s="131"/>
      <c r="S72" s="6"/>
    </row>
    <row r="73" spans="2:24">
      <c r="B73" s="6" t="s">
        <v>166</v>
      </c>
      <c r="C73" s="6" t="s">
        <v>167</v>
      </c>
      <c r="D73" s="24"/>
      <c r="E73" s="6"/>
      <c r="F73" s="6"/>
      <c r="G73" s="6"/>
      <c r="H73" s="55"/>
      <c r="I73" s="6"/>
      <c r="J73" s="6"/>
      <c r="K73" s="31"/>
      <c r="T73" s="6"/>
      <c r="U73" s="6"/>
      <c r="V73" s="6"/>
      <c r="W73" s="6"/>
      <c r="X73" s="6"/>
    </row>
    <row r="74" spans="2:24">
      <c r="B74" s="6"/>
      <c r="C74" s="6"/>
      <c r="D74" s="6"/>
      <c r="E74" s="6"/>
      <c r="F74" s="6"/>
      <c r="G74" s="6"/>
      <c r="H74" s="55"/>
      <c r="I74" s="6"/>
      <c r="J74" s="6"/>
      <c r="K74" s="31"/>
      <c r="L74" s="93"/>
      <c r="M74" s="94"/>
      <c r="N74" s="154"/>
      <c r="O74" s="155"/>
      <c r="P74" s="133" t="s">
        <v>90</v>
      </c>
      <c r="Q74" s="134"/>
      <c r="R74" s="106"/>
      <c r="S74" s="6"/>
      <c r="T74" s="32"/>
      <c r="U74" s="32"/>
      <c r="V74" s="32"/>
      <c r="W74" s="6"/>
      <c r="X74" s="6"/>
    </row>
    <row r="75" spans="2:24">
      <c r="B75" s="6"/>
      <c r="C75" s="6" t="s">
        <v>168</v>
      </c>
      <c r="D75" s="6" t="s">
        <v>169</v>
      </c>
      <c r="E75" s="6"/>
      <c r="F75" s="6"/>
      <c r="G75" s="6"/>
      <c r="H75" s="55"/>
      <c r="I75" s="6"/>
      <c r="J75" s="6"/>
      <c r="K75" s="31"/>
      <c r="L75" s="93">
        <v>683</v>
      </c>
      <c r="M75" s="74" t="s">
        <v>92</v>
      </c>
      <c r="N75" s="53"/>
      <c r="O75" s="28"/>
      <c r="P75" s="106"/>
      <c r="Q75" s="106"/>
      <c r="R75" s="106"/>
      <c r="S75" s="6"/>
      <c r="T75" s="32"/>
      <c r="U75" s="32"/>
      <c r="V75" s="32"/>
      <c r="W75" s="25"/>
      <c r="X75" s="68"/>
    </row>
    <row r="76" spans="2:24">
      <c r="B76" s="6"/>
      <c r="C76" s="6" t="s">
        <v>170</v>
      </c>
      <c r="D76" s="6"/>
      <c r="E76" s="6"/>
      <c r="F76" s="6"/>
      <c r="G76" s="6"/>
      <c r="H76" s="55"/>
      <c r="I76" s="6"/>
      <c r="J76" s="6"/>
      <c r="K76" s="31"/>
      <c r="L76" s="70" t="s">
        <v>171</v>
      </c>
      <c r="M76" s="74" t="s">
        <v>94</v>
      </c>
      <c r="N76" s="135"/>
      <c r="O76" s="136"/>
      <c r="Q76" s="102">
        <f>SUM(P77:P84)</f>
        <v>390392.45</v>
      </c>
      <c r="R76" s="103">
        <f>+R52-Q76</f>
        <v>-390392.45</v>
      </c>
      <c r="S76" s="6"/>
      <c r="T76" s="32"/>
      <c r="U76" s="6"/>
      <c r="V76" s="6"/>
      <c r="W76" s="26"/>
      <c r="X76" s="68"/>
    </row>
    <row r="77" spans="2:24">
      <c r="B77" s="6"/>
      <c r="C77" s="6"/>
      <c r="D77" s="6"/>
      <c r="E77" s="6"/>
      <c r="F77" s="6"/>
      <c r="G77" s="6" t="s">
        <v>149</v>
      </c>
      <c r="H77" s="55"/>
      <c r="I77" s="6"/>
      <c r="J77" s="6"/>
      <c r="K77" s="31"/>
      <c r="L77" s="68" t="s">
        <v>172</v>
      </c>
      <c r="M77" s="104" t="s">
        <v>96</v>
      </c>
      <c r="N77" s="145">
        <v>73032.800000000003</v>
      </c>
      <c r="O77" s="145">
        <v>31451.48</v>
      </c>
      <c r="P77" s="71">
        <f>+N77-O77</f>
        <v>41581.320000000007</v>
      </c>
      <c r="Q77" s="106"/>
      <c r="R77" s="106"/>
      <c r="S77" s="6"/>
      <c r="T77" s="32"/>
      <c r="U77" s="32"/>
      <c r="V77" s="32"/>
      <c r="W77" s="25"/>
      <c r="X77" s="68"/>
    </row>
    <row r="78" spans="2:24">
      <c r="B78" s="6"/>
      <c r="C78" s="6" t="s">
        <v>173</v>
      </c>
      <c r="D78" s="6" t="s">
        <v>174</v>
      </c>
      <c r="E78" s="6"/>
      <c r="F78" s="6"/>
      <c r="G78" s="6" t="s">
        <v>159</v>
      </c>
      <c r="H78" s="55"/>
      <c r="I78" s="6"/>
      <c r="J78" s="6"/>
      <c r="K78" s="31"/>
      <c r="L78" s="68" t="s">
        <v>175</v>
      </c>
      <c r="M78" s="104" t="s">
        <v>99</v>
      </c>
      <c r="N78" s="145">
        <v>344686.14</v>
      </c>
      <c r="O78" s="145">
        <v>6192.4</v>
      </c>
      <c r="P78" s="107">
        <f>+N78-O78</f>
        <v>338493.74</v>
      </c>
      <c r="S78" s="6"/>
      <c r="T78" s="32"/>
      <c r="U78" s="32"/>
      <c r="V78" s="32"/>
      <c r="W78" s="25"/>
      <c r="X78" s="68"/>
    </row>
    <row r="79" spans="2:24">
      <c r="B79" s="6"/>
      <c r="C79" s="6" t="s">
        <v>176</v>
      </c>
      <c r="D79" s="6" t="s">
        <v>177</v>
      </c>
      <c r="E79" s="6"/>
      <c r="F79" s="6"/>
      <c r="G79" s="6" t="s">
        <v>160</v>
      </c>
      <c r="H79" s="55"/>
      <c r="I79" s="6"/>
      <c r="J79" s="6"/>
      <c r="K79" s="31"/>
      <c r="L79" s="68" t="s">
        <v>178</v>
      </c>
      <c r="M79" s="104" t="s">
        <v>101</v>
      </c>
      <c r="N79" s="145"/>
      <c r="O79" s="145"/>
      <c r="P79" s="71">
        <f>-O79+N79</f>
        <v>0</v>
      </c>
      <c r="Q79" s="138"/>
      <c r="S79" s="6"/>
      <c r="T79" s="32"/>
      <c r="U79" s="32"/>
      <c r="V79" s="6"/>
      <c r="W79" s="25"/>
      <c r="X79" s="68"/>
    </row>
    <row r="80" spans="2:24">
      <c r="B80" s="6"/>
      <c r="C80" s="6" t="s">
        <v>179</v>
      </c>
      <c r="D80" s="27">
        <v>486</v>
      </c>
      <c r="E80" s="6"/>
      <c r="F80" s="6"/>
      <c r="G80" s="6" t="s">
        <v>163</v>
      </c>
      <c r="H80" s="55"/>
      <c r="I80" s="6"/>
      <c r="J80" s="6"/>
      <c r="K80" s="31"/>
      <c r="L80" s="70" t="s">
        <v>180</v>
      </c>
      <c r="M80" s="74" t="s">
        <v>104</v>
      </c>
      <c r="N80" s="151"/>
      <c r="O80" s="151"/>
      <c r="Q80" s="108"/>
      <c r="R80" s="108"/>
      <c r="S80" s="6"/>
      <c r="T80" s="32"/>
      <c r="U80" s="32"/>
      <c r="V80" s="6"/>
      <c r="W80" s="25"/>
      <c r="X80" s="68"/>
    </row>
    <row r="81" spans="3:24">
      <c r="C81" s="6" t="s">
        <v>181</v>
      </c>
      <c r="D81" s="27">
        <v>302</v>
      </c>
      <c r="E81" s="6"/>
      <c r="F81" s="6"/>
      <c r="G81" s="6" t="s">
        <v>164</v>
      </c>
      <c r="H81" s="55"/>
      <c r="I81" s="6"/>
      <c r="J81" s="6"/>
      <c r="K81" s="31"/>
      <c r="L81" s="68" t="s">
        <v>182</v>
      </c>
      <c r="M81" s="104" t="s">
        <v>13</v>
      </c>
      <c r="N81" s="145">
        <v>2153.7199999999998</v>
      </c>
      <c r="O81" s="145">
        <v>1078.02</v>
      </c>
      <c r="P81" s="71">
        <f>+N81-O81</f>
        <v>1075.6999999999998</v>
      </c>
      <c r="S81" s="6"/>
      <c r="T81" s="32"/>
      <c r="U81" s="32"/>
      <c r="V81" s="32"/>
      <c r="W81" s="25"/>
      <c r="X81" s="68"/>
    </row>
    <row r="82" spans="3:24">
      <c r="C82" s="6" t="s">
        <v>183</v>
      </c>
      <c r="D82" s="27">
        <v>49</v>
      </c>
      <c r="E82" s="6"/>
      <c r="F82" s="6"/>
      <c r="G82" s="6"/>
      <c r="H82" s="55"/>
      <c r="I82" s="6"/>
      <c r="J82" s="6"/>
      <c r="K82" s="31"/>
      <c r="L82" s="68" t="s">
        <v>184</v>
      </c>
      <c r="M82" s="104" t="s">
        <v>109</v>
      </c>
      <c r="N82" s="145">
        <v>2539.61</v>
      </c>
      <c r="O82" s="145"/>
      <c r="P82" s="107">
        <f>+N82-O82</f>
        <v>2539.61</v>
      </c>
      <c r="S82" s="6"/>
      <c r="T82" s="32"/>
      <c r="U82" s="32"/>
      <c r="V82" s="6"/>
      <c r="W82" s="28"/>
      <c r="X82" s="68"/>
    </row>
    <row r="83" spans="3:24">
      <c r="C83" s="6" t="s">
        <v>185</v>
      </c>
      <c r="D83" s="27">
        <v>81</v>
      </c>
      <c r="E83" s="6"/>
      <c r="F83" s="6"/>
      <c r="G83" s="6"/>
      <c r="H83" s="55"/>
      <c r="I83" s="6"/>
      <c r="J83" s="6"/>
      <c r="K83" s="31"/>
      <c r="L83" s="68" t="s">
        <v>186</v>
      </c>
      <c r="M83" s="104" t="s">
        <v>111</v>
      </c>
      <c r="N83" s="145">
        <v>6702.08</v>
      </c>
      <c r="O83" s="145"/>
      <c r="P83" s="76">
        <f>+N83-O83</f>
        <v>6702.08</v>
      </c>
      <c r="Q83" s="108"/>
      <c r="R83" s="108"/>
      <c r="S83" s="6"/>
      <c r="T83" s="32"/>
      <c r="U83" s="32"/>
      <c r="V83" s="6"/>
      <c r="W83" s="25"/>
      <c r="X83" s="68"/>
    </row>
    <row r="84" spans="3:24">
      <c r="C84" s="6" t="s">
        <v>187</v>
      </c>
      <c r="D84" s="27">
        <v>54</v>
      </c>
      <c r="E84" s="6"/>
      <c r="F84" s="6"/>
      <c r="G84" s="6"/>
      <c r="H84" s="55"/>
      <c r="I84" s="6"/>
      <c r="J84" s="6"/>
      <c r="K84" s="31"/>
      <c r="L84" s="68" t="s">
        <v>188</v>
      </c>
      <c r="M84" s="104" t="s">
        <v>114</v>
      </c>
      <c r="N84" s="146"/>
      <c r="O84" s="146"/>
      <c r="P84" s="71">
        <f>-O84+N84</f>
        <v>0</v>
      </c>
      <c r="Q84" s="108"/>
      <c r="R84" s="108"/>
      <c r="S84" s="6"/>
      <c r="T84" s="32"/>
      <c r="U84" s="32"/>
      <c r="V84" s="6"/>
      <c r="W84" s="25"/>
      <c r="X84" s="68"/>
    </row>
    <row r="85" spans="3:24">
      <c r="C85" s="6" t="s">
        <v>189</v>
      </c>
      <c r="D85" s="27">
        <v>15</v>
      </c>
      <c r="E85" s="6"/>
      <c r="F85" s="6"/>
      <c r="G85" s="6"/>
      <c r="H85" s="55"/>
      <c r="I85" s="6"/>
      <c r="J85" s="6"/>
      <c r="K85" s="31"/>
      <c r="L85" s="70" t="s">
        <v>190</v>
      </c>
      <c r="M85" s="74" t="s">
        <v>116</v>
      </c>
      <c r="N85" s="151"/>
      <c r="O85" s="151"/>
      <c r="Q85" s="102">
        <f>SUM(P86:P88)</f>
        <v>388420.12</v>
      </c>
      <c r="R85" s="72">
        <f>+R49-Q85</f>
        <v>-388420.12</v>
      </c>
      <c r="S85" s="6"/>
      <c r="T85" s="32"/>
      <c r="U85" s="32"/>
      <c r="V85" s="32"/>
      <c r="W85" s="29"/>
      <c r="X85" s="68"/>
    </row>
    <row r="86" spans="3:24">
      <c r="C86" s="6" t="s">
        <v>191</v>
      </c>
      <c r="D86" s="27">
        <v>16</v>
      </c>
      <c r="E86" s="6"/>
      <c r="F86" s="6"/>
      <c r="G86" s="6"/>
      <c r="H86" s="55"/>
      <c r="I86" s="6"/>
      <c r="J86" s="6"/>
      <c r="K86" s="31"/>
      <c r="L86" s="68" t="s">
        <v>192</v>
      </c>
      <c r="M86" s="104" t="s">
        <v>119</v>
      </c>
      <c r="N86" s="145">
        <v>141.33000000000001</v>
      </c>
      <c r="O86" s="145"/>
      <c r="P86" s="71">
        <f>-O86+N86</f>
        <v>141.33000000000001</v>
      </c>
      <c r="S86" s="6"/>
      <c r="T86" s="32"/>
      <c r="U86" s="6"/>
      <c r="V86" s="6"/>
      <c r="W86" s="30"/>
      <c r="X86" s="68"/>
    </row>
    <row r="87" spans="3:24">
      <c r="C87" s="6"/>
      <c r="D87" s="27"/>
      <c r="E87" s="6"/>
      <c r="F87" s="6"/>
      <c r="G87" s="6"/>
      <c r="H87" s="55"/>
      <c r="I87" s="6"/>
      <c r="J87" s="6"/>
      <c r="K87" s="31"/>
      <c r="L87" s="68" t="s">
        <v>193</v>
      </c>
      <c r="M87" s="104" t="s">
        <v>122</v>
      </c>
      <c r="N87" s="145">
        <v>322524.53999999998</v>
      </c>
      <c r="O87" s="145"/>
      <c r="P87" s="107">
        <f>-O87+N87</f>
        <v>322524.53999999998</v>
      </c>
      <c r="S87" s="6"/>
      <c r="T87" s="32"/>
      <c r="U87" s="32"/>
      <c r="V87" s="32"/>
      <c r="W87" s="29"/>
      <c r="X87" s="68"/>
    </row>
    <row r="88" spans="3:24">
      <c r="C88" s="6" t="s">
        <v>194</v>
      </c>
      <c r="D88" s="27">
        <v>234665.49</v>
      </c>
      <c r="E88" s="6"/>
      <c r="F88" s="6"/>
      <c r="G88" s="6"/>
      <c r="H88" s="55"/>
      <c r="I88" s="6"/>
      <c r="J88" s="6"/>
      <c r="K88" s="31"/>
      <c r="L88" s="68" t="s">
        <v>195</v>
      </c>
      <c r="M88" s="104" t="s">
        <v>124</v>
      </c>
      <c r="N88" s="145">
        <v>65754.25</v>
      </c>
      <c r="O88" s="145"/>
      <c r="P88" s="76">
        <f>-O88+N88</f>
        <v>65754.25</v>
      </c>
      <c r="S88" s="6"/>
      <c r="T88" s="32"/>
      <c r="U88" s="32"/>
      <c r="V88" s="32"/>
      <c r="W88" s="28"/>
      <c r="X88" s="68"/>
    </row>
    <row r="89" spans="3:24">
      <c r="C89" s="6" t="s">
        <v>196</v>
      </c>
      <c r="D89" s="27">
        <v>18681.560000000001</v>
      </c>
      <c r="E89" s="6"/>
      <c r="F89" s="6"/>
      <c r="G89" s="6"/>
      <c r="H89" s="55"/>
      <c r="I89" s="6"/>
      <c r="J89" s="6"/>
      <c r="K89" s="31"/>
      <c r="L89" s="70" t="s">
        <v>197</v>
      </c>
      <c r="M89" s="74" t="s">
        <v>129</v>
      </c>
      <c r="N89" s="151"/>
      <c r="O89" s="151"/>
      <c r="Q89" s="117">
        <f>SUM(P90:P93)</f>
        <v>249726.25</v>
      </c>
      <c r="R89" s="118">
        <f>+R47-Q89</f>
        <v>-249726.25</v>
      </c>
      <c r="S89" s="6"/>
      <c r="T89" s="32"/>
      <c r="U89" s="32"/>
      <c r="V89" s="32"/>
      <c r="W89" s="29"/>
      <c r="X89" s="68"/>
    </row>
    <row r="90" spans="3:24">
      <c r="C90" s="6" t="s">
        <v>198</v>
      </c>
      <c r="D90" s="27">
        <v>12691.2</v>
      </c>
      <c r="E90" s="6"/>
      <c r="F90" s="6"/>
      <c r="G90" s="6"/>
      <c r="H90" s="55"/>
      <c r="I90" s="6"/>
      <c r="J90" s="6"/>
      <c r="K90" s="31"/>
      <c r="L90" s="68" t="s">
        <v>199</v>
      </c>
      <c r="M90" s="104" t="s">
        <v>132</v>
      </c>
      <c r="N90" s="145">
        <v>5555.2</v>
      </c>
      <c r="O90" s="145">
        <v>2379.04</v>
      </c>
      <c r="P90" s="71">
        <f>-O90+N90</f>
        <v>3176.16</v>
      </c>
      <c r="S90" s="6"/>
      <c r="T90" s="32"/>
      <c r="U90" s="32"/>
      <c r="V90" s="32"/>
      <c r="W90" s="29"/>
      <c r="X90" s="68"/>
    </row>
    <row r="91" spans="3:24">
      <c r="C91" s="6" t="s">
        <v>200</v>
      </c>
      <c r="D91" s="27">
        <v>3195.5</v>
      </c>
      <c r="E91" s="6"/>
      <c r="F91" s="6"/>
      <c r="G91" s="6"/>
      <c r="H91" s="55"/>
      <c r="I91" s="6"/>
      <c r="J91" s="6"/>
      <c r="K91" s="31"/>
      <c r="L91" s="68" t="s">
        <v>201</v>
      </c>
      <c r="M91" s="104" t="s">
        <v>67</v>
      </c>
      <c r="N91" s="145">
        <v>245050.09</v>
      </c>
      <c r="O91" s="145"/>
      <c r="P91" s="107">
        <f>-O91+N91</f>
        <v>245050.09</v>
      </c>
      <c r="S91" s="6"/>
      <c r="T91" s="32"/>
      <c r="U91" s="32"/>
      <c r="V91" s="32"/>
      <c r="W91" s="28"/>
      <c r="X91" s="68"/>
    </row>
    <row r="92" spans="3:24">
      <c r="C92" s="6" t="s">
        <v>202</v>
      </c>
      <c r="D92" s="27">
        <v>38363.660000000003</v>
      </c>
      <c r="E92" s="6"/>
      <c r="F92" s="6"/>
      <c r="G92" s="6"/>
      <c r="H92" s="55"/>
      <c r="I92" s="6"/>
      <c r="J92" s="6"/>
      <c r="K92" s="31"/>
      <c r="L92" s="68" t="s">
        <v>203</v>
      </c>
      <c r="M92" s="104" t="s">
        <v>135</v>
      </c>
      <c r="N92" s="145">
        <v>1500</v>
      </c>
      <c r="O92" s="145"/>
      <c r="P92" s="76">
        <f>-O92+N92</f>
        <v>1500</v>
      </c>
      <c r="S92" s="6"/>
      <c r="T92" s="32"/>
      <c r="U92" s="32"/>
      <c r="V92" s="32"/>
      <c r="W92" s="28"/>
      <c r="X92" s="68"/>
    </row>
    <row r="93" spans="3:24">
      <c r="C93" s="6" t="s">
        <v>204</v>
      </c>
      <c r="D93" s="27">
        <v>83386.38</v>
      </c>
      <c r="E93" s="6"/>
      <c r="F93" s="6"/>
      <c r="G93" s="6"/>
      <c r="H93" s="55"/>
      <c r="I93" s="6"/>
      <c r="J93" s="6"/>
      <c r="K93" s="31"/>
      <c r="L93" s="68" t="s">
        <v>136</v>
      </c>
      <c r="M93" s="104" t="s">
        <v>137</v>
      </c>
      <c r="N93" s="53"/>
      <c r="O93" s="53"/>
      <c r="P93" s="71">
        <f>-O93</f>
        <v>0</v>
      </c>
      <c r="S93" s="6"/>
      <c r="T93" s="32"/>
      <c r="U93" s="32"/>
      <c r="V93" s="32"/>
      <c r="W93" s="28"/>
      <c r="X93" s="68"/>
    </row>
    <row r="94" spans="3:24">
      <c r="C94" s="6" t="s">
        <v>205</v>
      </c>
      <c r="D94" s="27">
        <v>270437.8</v>
      </c>
      <c r="E94" s="6"/>
      <c r="F94" s="6"/>
      <c r="G94" s="6"/>
      <c r="H94" s="55"/>
      <c r="I94" s="6"/>
      <c r="J94" s="6"/>
      <c r="K94" s="31"/>
      <c r="L94" s="70" t="s">
        <v>206</v>
      </c>
      <c r="M94" s="74" t="s">
        <v>139</v>
      </c>
      <c r="N94" s="135"/>
      <c r="O94" s="135"/>
      <c r="Q94" s="117">
        <f>SUM(P95:P97)</f>
        <v>80918.16</v>
      </c>
      <c r="R94" s="72">
        <f>+R50-Q94</f>
        <v>-80918.16</v>
      </c>
      <c r="S94" s="6"/>
      <c r="T94" s="32"/>
      <c r="U94" s="32"/>
      <c r="V94" s="32"/>
      <c r="W94" s="28"/>
      <c r="X94" s="68"/>
    </row>
    <row r="95" spans="3:24">
      <c r="C95" s="6"/>
      <c r="D95" s="27"/>
      <c r="E95" s="6"/>
      <c r="F95" s="6"/>
      <c r="G95" s="6"/>
      <c r="H95" s="55"/>
      <c r="I95" s="6"/>
      <c r="J95" s="6"/>
      <c r="K95" s="31"/>
      <c r="L95" s="68" t="s">
        <v>207</v>
      </c>
      <c r="M95" s="104" t="s">
        <v>33</v>
      </c>
      <c r="N95" s="145">
        <v>14399.64</v>
      </c>
      <c r="O95" s="145">
        <v>7251.22</v>
      </c>
      <c r="P95" s="71">
        <f>-O95+N95</f>
        <v>7148.4199999999992</v>
      </c>
      <c r="S95" s="6"/>
      <c r="T95" s="32"/>
      <c r="U95" s="32"/>
      <c r="V95" s="32"/>
      <c r="W95" s="28"/>
      <c r="X95" s="68"/>
    </row>
    <row r="96" spans="3:24">
      <c r="C96" s="6" t="s">
        <v>208</v>
      </c>
      <c r="D96" s="27">
        <v>256.58999999999997</v>
      </c>
      <c r="E96" s="6"/>
      <c r="F96" s="6"/>
      <c r="G96" s="6"/>
      <c r="H96" s="55"/>
      <c r="I96" s="6"/>
      <c r="J96" s="6"/>
      <c r="K96" s="31"/>
      <c r="L96" s="68" t="s">
        <v>209</v>
      </c>
      <c r="M96" s="104" t="s">
        <v>72</v>
      </c>
      <c r="N96" s="145">
        <v>71615.100000000006</v>
      </c>
      <c r="O96" s="145">
        <v>145.36000000000001</v>
      </c>
      <c r="P96" s="107">
        <f>-O96+N96</f>
        <v>71469.740000000005</v>
      </c>
      <c r="S96" s="6"/>
      <c r="T96" s="32"/>
      <c r="U96" s="32"/>
      <c r="V96" s="32"/>
      <c r="W96" s="28"/>
      <c r="X96" s="68"/>
    </row>
    <row r="97" spans="3:23">
      <c r="C97" s="6" t="s">
        <v>210</v>
      </c>
      <c r="D97" s="27">
        <v>469.22</v>
      </c>
      <c r="E97" s="6"/>
      <c r="F97" s="6"/>
      <c r="G97" s="6"/>
      <c r="H97" s="55"/>
      <c r="I97" s="6"/>
      <c r="J97" s="6"/>
      <c r="K97" s="31"/>
      <c r="L97" s="68" t="s">
        <v>211</v>
      </c>
      <c r="M97" s="104" t="s">
        <v>46</v>
      </c>
      <c r="N97" s="145">
        <v>2300</v>
      </c>
      <c r="O97" s="145"/>
      <c r="P97" s="76">
        <f>-O97+N97</f>
        <v>2300</v>
      </c>
      <c r="S97" s="6"/>
      <c r="T97" s="32"/>
      <c r="U97" s="32"/>
      <c r="V97" s="32"/>
      <c r="W97" s="32"/>
    </row>
    <row r="98" spans="3:23">
      <c r="C98" s="6" t="s">
        <v>212</v>
      </c>
      <c r="D98" s="27">
        <v>0</v>
      </c>
      <c r="E98" s="6"/>
      <c r="F98" s="6"/>
      <c r="G98" s="6"/>
      <c r="H98" s="55"/>
      <c r="I98" s="6"/>
      <c r="J98" s="6"/>
      <c r="K98" s="31"/>
      <c r="L98" s="68"/>
      <c r="M98" s="104"/>
      <c r="N98" s="146"/>
      <c r="O98" s="146"/>
      <c r="P98" s="76"/>
      <c r="S98" s="6"/>
      <c r="T98" s="32"/>
      <c r="U98" s="32"/>
      <c r="V98" s="32"/>
      <c r="W98" s="32"/>
    </row>
    <row r="99" spans="3:23">
      <c r="C99" s="6"/>
      <c r="D99" s="27"/>
      <c r="E99" s="6"/>
      <c r="F99" s="6"/>
      <c r="G99" s="6"/>
      <c r="H99" s="55"/>
      <c r="I99" s="6"/>
      <c r="J99" s="6"/>
      <c r="K99" s="31"/>
      <c r="L99" s="70" t="s">
        <v>213</v>
      </c>
      <c r="M99" s="74" t="s">
        <v>147</v>
      </c>
      <c r="N99" s="151"/>
      <c r="O99" s="151"/>
      <c r="Q99" s="117">
        <f>SUM(P100)</f>
        <v>2369.62</v>
      </c>
      <c r="S99" s="6"/>
      <c r="T99" s="32"/>
      <c r="U99" s="32"/>
      <c r="V99" s="32"/>
      <c r="W99" s="32"/>
    </row>
    <row r="100" spans="3:23">
      <c r="C100" s="6" t="s">
        <v>214</v>
      </c>
      <c r="D100" s="27">
        <v>587977.73</v>
      </c>
      <c r="E100" s="6"/>
      <c r="F100" s="6"/>
      <c r="G100" s="6"/>
      <c r="H100" s="55"/>
      <c r="I100" s="6"/>
      <c r="J100" s="6"/>
      <c r="K100" s="31"/>
      <c r="L100" s="68" t="s">
        <v>215</v>
      </c>
      <c r="M100" s="104" t="s">
        <v>38</v>
      </c>
      <c r="N100" s="145">
        <v>3818.1</v>
      </c>
      <c r="O100" s="145">
        <v>1448.48</v>
      </c>
      <c r="P100" s="71">
        <f>-O100+N100</f>
        <v>2369.62</v>
      </c>
      <c r="S100" s="6"/>
      <c r="T100" s="32"/>
      <c r="U100" s="32"/>
      <c r="V100" s="32"/>
      <c r="W100" s="32"/>
    </row>
    <row r="101" spans="3:23">
      <c r="C101" s="6"/>
      <c r="D101" s="27"/>
      <c r="E101" s="6"/>
      <c r="F101" s="6"/>
      <c r="G101" s="6"/>
      <c r="H101" s="55"/>
      <c r="I101" s="6"/>
      <c r="J101" s="6"/>
      <c r="K101" s="31"/>
      <c r="L101" s="68" t="s">
        <v>216</v>
      </c>
      <c r="M101" s="104" t="s">
        <v>75</v>
      </c>
      <c r="N101" s="146"/>
      <c r="O101" s="146"/>
      <c r="P101" s="107">
        <f>-O101+N101</f>
        <v>0</v>
      </c>
      <c r="S101" s="6"/>
      <c r="T101" s="32"/>
      <c r="U101" s="32"/>
      <c r="V101" s="32"/>
      <c r="W101" s="32"/>
    </row>
    <row r="102" spans="3:23">
      <c r="C102" s="6"/>
      <c r="D102" s="27"/>
      <c r="E102" s="6"/>
      <c r="F102" s="6"/>
      <c r="G102" s="6"/>
      <c r="H102" s="55"/>
      <c r="I102" s="6"/>
      <c r="J102" s="6"/>
      <c r="K102" s="31"/>
      <c r="L102" s="68"/>
      <c r="M102" s="104"/>
      <c r="N102" s="146"/>
      <c r="O102" s="146"/>
      <c r="P102" s="107"/>
      <c r="S102" s="6"/>
      <c r="T102" s="32"/>
      <c r="U102" s="6"/>
      <c r="V102" s="6"/>
      <c r="W102" s="6"/>
    </row>
    <row r="103" spans="3:23">
      <c r="C103" s="6"/>
      <c r="D103" s="27"/>
      <c r="E103" s="6"/>
      <c r="F103" s="6"/>
      <c r="G103" s="6"/>
      <c r="H103" s="55"/>
      <c r="I103" s="6"/>
      <c r="J103" s="6"/>
      <c r="K103" s="31"/>
      <c r="L103" s="70" t="s">
        <v>217</v>
      </c>
      <c r="M103" s="74" t="s">
        <v>152</v>
      </c>
      <c r="N103" s="151"/>
      <c r="O103" s="151"/>
      <c r="P103" s="139"/>
      <c r="Q103" s="117">
        <f>SUM(P104:P106)</f>
        <v>0</v>
      </c>
      <c r="S103" s="6"/>
      <c r="T103" s="32"/>
      <c r="U103" s="32"/>
      <c r="V103" s="32"/>
      <c r="W103" s="32"/>
    </row>
    <row r="104" spans="3:23">
      <c r="C104" s="6"/>
      <c r="D104" s="27"/>
      <c r="E104" s="6"/>
      <c r="F104" s="6"/>
      <c r="G104" s="6"/>
      <c r="H104" s="55"/>
      <c r="I104" s="6"/>
      <c r="J104" s="6"/>
      <c r="K104" s="31"/>
      <c r="L104" s="68" t="s">
        <v>218</v>
      </c>
      <c r="M104" s="104" t="s">
        <v>219</v>
      </c>
      <c r="N104" s="147"/>
      <c r="O104" s="147"/>
      <c r="P104" s="71">
        <f>-O104+N104</f>
        <v>0</v>
      </c>
      <c r="S104" s="6"/>
      <c r="T104" s="32"/>
      <c r="U104" s="6"/>
      <c r="V104" s="6"/>
      <c r="W104" s="6"/>
    </row>
    <row r="105" spans="3:23">
      <c r="C105" s="6"/>
      <c r="D105" s="27"/>
      <c r="E105" s="6"/>
      <c r="F105" s="6"/>
      <c r="G105" s="6"/>
      <c r="H105" s="55"/>
      <c r="I105" s="6"/>
      <c r="J105" s="6"/>
      <c r="K105" s="31"/>
      <c r="L105" s="6" t="s">
        <v>220</v>
      </c>
      <c r="M105" s="6" t="s">
        <v>221</v>
      </c>
      <c r="N105" s="147"/>
      <c r="O105" s="146"/>
      <c r="P105" s="126">
        <f>-O105+N105</f>
        <v>0</v>
      </c>
      <c r="S105" s="6"/>
      <c r="T105" s="32"/>
      <c r="U105" s="6"/>
      <c r="V105" s="6"/>
      <c r="W105" s="6"/>
    </row>
    <row r="106" spans="3:23">
      <c r="C106" s="6"/>
      <c r="D106" s="27"/>
      <c r="E106" s="6"/>
      <c r="F106" s="6"/>
      <c r="G106" s="6"/>
      <c r="H106" s="55"/>
      <c r="I106" s="6"/>
      <c r="J106" s="6"/>
      <c r="K106" s="31"/>
      <c r="L106" s="6" t="s">
        <v>222</v>
      </c>
      <c r="M106" s="6" t="s">
        <v>223</v>
      </c>
      <c r="N106" s="147"/>
      <c r="O106" s="146"/>
      <c r="P106" s="127">
        <f>-O106+N106</f>
        <v>0</v>
      </c>
      <c r="S106" s="6"/>
      <c r="T106" s="32"/>
      <c r="U106" s="6"/>
      <c r="V106" s="6"/>
      <c r="W106" s="6"/>
    </row>
    <row r="107" spans="3:23">
      <c r="C107" s="6"/>
      <c r="D107" s="27"/>
      <c r="E107" s="6"/>
      <c r="F107" s="6"/>
      <c r="G107" s="6"/>
      <c r="H107" s="55"/>
      <c r="I107" s="6"/>
      <c r="J107" s="6"/>
      <c r="K107" s="31"/>
      <c r="L107" s="68"/>
      <c r="M107" s="104"/>
      <c r="N107" s="146"/>
      <c r="O107" s="146"/>
      <c r="P107" s="139"/>
      <c r="S107" s="6"/>
      <c r="T107" s="32"/>
      <c r="U107" s="6"/>
      <c r="V107" s="6"/>
      <c r="W107" s="6"/>
    </row>
    <row r="108" spans="3:23">
      <c r="C108" s="6" t="s">
        <v>224</v>
      </c>
      <c r="D108" s="27">
        <v>0</v>
      </c>
      <c r="E108" s="6"/>
      <c r="F108" s="6"/>
      <c r="G108" s="6"/>
      <c r="H108" s="55"/>
      <c r="I108" s="6"/>
      <c r="J108" s="6"/>
      <c r="K108" s="31"/>
      <c r="L108" s="68"/>
      <c r="M108" s="104"/>
      <c r="N108" s="146"/>
      <c r="O108" s="146"/>
      <c r="P108" s="139"/>
      <c r="S108" s="6"/>
      <c r="T108" s="32"/>
      <c r="U108" s="6"/>
      <c r="V108" s="6"/>
      <c r="W108" s="6"/>
    </row>
    <row r="109" spans="3:23">
      <c r="C109" s="6" t="s">
        <v>225</v>
      </c>
      <c r="D109" s="27">
        <v>4256.9399999999996</v>
      </c>
      <c r="E109" s="6"/>
      <c r="F109" s="6"/>
      <c r="G109" s="6"/>
      <c r="H109" s="55"/>
      <c r="I109" s="6"/>
      <c r="J109" s="6"/>
      <c r="K109" s="31"/>
      <c r="L109" s="70" t="s">
        <v>226</v>
      </c>
      <c r="M109" s="74" t="s">
        <v>227</v>
      </c>
      <c r="N109" s="151"/>
      <c r="O109" s="151"/>
      <c r="Q109" s="117">
        <f>SUM(P110)</f>
        <v>35220</v>
      </c>
      <c r="S109" s="6"/>
      <c r="T109" s="32"/>
      <c r="U109" s="6"/>
      <c r="V109" s="6"/>
      <c r="W109" s="6"/>
    </row>
    <row r="110" spans="3:23">
      <c r="C110" s="6" t="s">
        <v>228</v>
      </c>
      <c r="D110" s="27">
        <v>111331.07</v>
      </c>
      <c r="E110" s="6"/>
      <c r="F110" s="6"/>
      <c r="G110" s="6"/>
      <c r="H110" s="55"/>
      <c r="I110" s="6"/>
      <c r="J110" s="6"/>
      <c r="K110" s="31"/>
      <c r="L110" s="68" t="s">
        <v>229</v>
      </c>
      <c r="M110" s="104" t="s">
        <v>230</v>
      </c>
      <c r="N110" s="145">
        <v>65380.14</v>
      </c>
      <c r="O110" s="145">
        <v>30160.14</v>
      </c>
      <c r="P110" s="71">
        <f>-O110+N110</f>
        <v>35220</v>
      </c>
      <c r="S110" s="6"/>
      <c r="T110" s="32"/>
      <c r="U110" s="6"/>
      <c r="V110" s="6"/>
      <c r="W110" s="6"/>
    </row>
    <row r="111" spans="3:23">
      <c r="C111" s="6" t="s">
        <v>231</v>
      </c>
      <c r="D111" s="27">
        <v>817525.46</v>
      </c>
      <c r="E111" s="6"/>
      <c r="F111" s="6"/>
      <c r="G111" s="6"/>
      <c r="H111" s="55"/>
      <c r="I111" s="6"/>
      <c r="J111" s="6"/>
      <c r="K111" s="31"/>
      <c r="L111" s="68"/>
      <c r="M111" s="104"/>
      <c r="N111" s="146"/>
      <c r="O111" s="146"/>
      <c r="P111" s="77"/>
      <c r="Q111" s="124"/>
      <c r="S111" s="6"/>
      <c r="T111" s="32"/>
      <c r="U111" s="6"/>
      <c r="V111" s="6"/>
      <c r="W111" s="6"/>
    </row>
    <row r="112" spans="3:23">
      <c r="C112" s="6"/>
      <c r="D112" s="27"/>
      <c r="E112" s="6"/>
      <c r="F112" s="6"/>
      <c r="G112" s="6"/>
      <c r="H112" s="55"/>
      <c r="I112" s="6"/>
      <c r="J112" s="6"/>
      <c r="K112" s="31"/>
      <c r="L112" s="70" t="s">
        <v>127</v>
      </c>
      <c r="M112" s="6" t="s">
        <v>232</v>
      </c>
      <c r="N112" s="145">
        <v>995305.9</v>
      </c>
      <c r="O112" s="145">
        <v>1007141.63</v>
      </c>
      <c r="P112" s="128">
        <f>+N112+N113-O112-O113</f>
        <v>-1103.2300000000105</v>
      </c>
      <c r="Q112" s="124"/>
      <c r="S112" s="6"/>
      <c r="T112" s="32"/>
      <c r="U112" s="6"/>
      <c r="V112" s="6"/>
      <c r="W112" s="6"/>
    </row>
    <row r="113" spans="2:20">
      <c r="B113" s="6"/>
      <c r="C113" s="6" t="s">
        <v>233</v>
      </c>
      <c r="D113" s="27">
        <v>-701937.45</v>
      </c>
      <c r="E113" s="6"/>
      <c r="F113" s="6"/>
      <c r="G113" s="6"/>
      <c r="H113" s="55"/>
      <c r="I113" s="6"/>
      <c r="J113" s="6"/>
      <c r="K113" s="31"/>
      <c r="L113" s="70" t="s">
        <v>130</v>
      </c>
      <c r="M113" s="6" t="s">
        <v>234</v>
      </c>
      <c r="N113" s="145">
        <v>89816.85</v>
      </c>
      <c r="O113" s="145">
        <v>79084.350000000006</v>
      </c>
      <c r="P113" s="128"/>
      <c r="Q113" s="124"/>
      <c r="S113" s="6"/>
      <c r="T113" s="32"/>
    </row>
    <row r="114" spans="2:20">
      <c r="B114" s="6"/>
      <c r="C114" s="6" t="s">
        <v>176</v>
      </c>
      <c r="D114" s="6"/>
      <c r="E114" s="6"/>
      <c r="F114" s="6"/>
      <c r="G114" s="6"/>
      <c r="H114" s="55"/>
      <c r="I114" s="6"/>
      <c r="J114" s="6"/>
      <c r="K114" s="31"/>
      <c r="L114" s="68"/>
      <c r="M114" s="104"/>
      <c r="N114" s="53"/>
      <c r="O114" s="53"/>
      <c r="P114" s="77"/>
      <c r="Q114" s="131"/>
      <c r="S114" s="6"/>
      <c r="T114" s="32"/>
    </row>
    <row r="115" spans="2:20">
      <c r="B115" s="6"/>
      <c r="C115" s="6"/>
      <c r="D115" s="6"/>
      <c r="E115" s="6"/>
      <c r="F115" s="6"/>
      <c r="G115" s="6"/>
      <c r="H115" s="55"/>
      <c r="I115" s="6"/>
      <c r="J115" s="6"/>
      <c r="K115" s="31"/>
      <c r="L115" s="68"/>
      <c r="M115" s="6" t="s">
        <v>165</v>
      </c>
      <c r="N115" s="140">
        <f>SUM(N77:N113)</f>
        <v>2312275.4900000002</v>
      </c>
      <c r="O115" s="140">
        <f>SUM(O77:O113)</f>
        <v>1166332.1200000001</v>
      </c>
      <c r="P115" s="130">
        <f>+O115-N115+P112</f>
        <v>-1147046.6000000001</v>
      </c>
      <c r="Q115" s="77"/>
      <c r="S115" s="6"/>
      <c r="T115" s="32"/>
    </row>
    <row r="116" spans="2:20">
      <c r="B116" s="6" t="s">
        <v>235</v>
      </c>
      <c r="C116" s="6" t="s">
        <v>236</v>
      </c>
      <c r="D116" s="6" t="s">
        <v>237</v>
      </c>
      <c r="E116" s="6"/>
      <c r="F116" s="6"/>
      <c r="G116" s="6"/>
      <c r="H116" s="55"/>
      <c r="I116" s="6"/>
      <c r="J116" s="6"/>
      <c r="K116" s="31"/>
      <c r="L116" s="68"/>
      <c r="M116" s="6"/>
      <c r="N116" s="6"/>
      <c r="O116" s="6"/>
      <c r="P116" s="72">
        <f>+P115+G29</f>
        <v>0</v>
      </c>
      <c r="Q116" s="131"/>
      <c r="S116" s="6"/>
      <c r="T116" s="32"/>
    </row>
    <row r="117" spans="2:20">
      <c r="B117" s="6"/>
      <c r="C117" s="6" t="s">
        <v>238</v>
      </c>
      <c r="D117" s="6" t="s">
        <v>239</v>
      </c>
      <c r="E117" s="6"/>
      <c r="F117" s="6"/>
      <c r="G117" s="6"/>
      <c r="H117" s="6"/>
      <c r="I117" s="6"/>
      <c r="J117" s="6"/>
      <c r="K117" s="31"/>
      <c r="L117" s="68"/>
      <c r="M117" s="6"/>
      <c r="N117" s="73"/>
      <c r="O117" s="6"/>
      <c r="R117" s="6"/>
      <c r="S117" s="6"/>
      <c r="T117" s="32"/>
    </row>
    <row r="118" spans="2:20">
      <c r="B118" s="6"/>
      <c r="C118" s="6" t="s">
        <v>240</v>
      </c>
      <c r="D118" s="6"/>
      <c r="E118" s="6"/>
      <c r="F118" s="6"/>
      <c r="G118" s="6"/>
      <c r="H118" s="6"/>
      <c r="I118" s="6"/>
      <c r="J118" s="6"/>
      <c r="K118" s="31"/>
      <c r="L118" s="6"/>
      <c r="M118" s="6"/>
      <c r="N118" s="73"/>
      <c r="O118" s="73"/>
      <c r="R118" s="6"/>
      <c r="S118" s="6"/>
      <c r="T118" s="32"/>
    </row>
    <row r="119" spans="2:20">
      <c r="B119" s="6"/>
      <c r="C119" s="6"/>
      <c r="D119" s="6"/>
      <c r="E119" s="6"/>
      <c r="F119" s="6"/>
      <c r="G119" s="6"/>
      <c r="H119" s="6"/>
      <c r="I119" s="6"/>
      <c r="J119" s="6"/>
      <c r="K119" s="31"/>
      <c r="L119" s="6"/>
      <c r="M119" s="6"/>
      <c r="N119" s="32"/>
      <c r="O119" s="32"/>
      <c r="R119" s="6"/>
      <c r="S119" s="6"/>
      <c r="T119" s="32"/>
    </row>
    <row r="120" spans="2:20">
      <c r="B120" s="6"/>
      <c r="C120" s="6"/>
      <c r="D120" s="6"/>
      <c r="E120" s="6"/>
      <c r="F120" s="6"/>
      <c r="G120" s="6"/>
      <c r="H120" s="6"/>
      <c r="I120" s="6"/>
      <c r="J120" s="6"/>
      <c r="K120" s="31"/>
      <c r="L120" s="6"/>
      <c r="M120" s="6"/>
      <c r="N120" s="53"/>
      <c r="O120" s="53"/>
      <c r="R120" s="6"/>
      <c r="S120" s="6"/>
      <c r="T120" s="32"/>
    </row>
    <row r="121" spans="2:20">
      <c r="B121" s="6"/>
      <c r="C121" s="6"/>
      <c r="D121" s="6"/>
      <c r="E121" s="6"/>
      <c r="F121" s="6"/>
      <c r="G121" s="6"/>
      <c r="H121" s="6"/>
      <c r="I121" s="6"/>
      <c r="J121" s="6"/>
      <c r="K121" s="31"/>
      <c r="L121" s="6"/>
      <c r="M121" s="6"/>
      <c r="N121" s="6"/>
      <c r="O121" s="73"/>
      <c r="P121" s="72"/>
      <c r="R121" s="6"/>
      <c r="S121" s="6"/>
      <c r="T121" s="32"/>
    </row>
    <row r="122" spans="2:20">
      <c r="B122" s="6"/>
      <c r="C122" s="6"/>
      <c r="D122" s="6"/>
      <c r="E122" s="6"/>
      <c r="F122" s="6"/>
      <c r="G122" s="6"/>
      <c r="H122" s="6"/>
      <c r="I122" s="6"/>
      <c r="J122" s="6"/>
      <c r="K122" s="31"/>
      <c r="L122" s="6"/>
      <c r="M122" s="6"/>
      <c r="N122" s="6"/>
      <c r="O122" s="6"/>
      <c r="R122" s="6"/>
      <c r="S122" s="6"/>
      <c r="T122" s="32"/>
    </row>
    <row r="123" spans="2:20">
      <c r="B123" s="6"/>
      <c r="C123" s="6"/>
      <c r="D123" s="6"/>
      <c r="E123" s="6"/>
      <c r="F123" s="6"/>
      <c r="G123" s="6"/>
      <c r="H123" s="6"/>
      <c r="I123" s="6"/>
      <c r="J123" s="6"/>
      <c r="K123" s="31"/>
      <c r="L123" s="6"/>
      <c r="M123" s="6"/>
      <c r="N123" s="32"/>
      <c r="O123" s="32"/>
      <c r="R123" s="6"/>
      <c r="S123" s="6"/>
      <c r="T123" s="32"/>
    </row>
    <row r="124" spans="2:20">
      <c r="B124" s="6"/>
      <c r="C124" s="6"/>
      <c r="D124" s="6"/>
      <c r="E124" s="6"/>
      <c r="F124" s="6"/>
      <c r="G124" s="6"/>
      <c r="H124" s="6"/>
      <c r="I124" s="6"/>
      <c r="J124" s="6"/>
      <c r="K124" s="31"/>
      <c r="L124" s="6"/>
      <c r="M124" s="6"/>
      <c r="N124" s="32"/>
      <c r="O124" s="32"/>
      <c r="R124" s="6"/>
      <c r="S124" s="6"/>
      <c r="T124" s="32"/>
    </row>
    <row r="125" spans="2:20">
      <c r="B125" s="6"/>
      <c r="C125" s="6"/>
      <c r="D125" s="6"/>
      <c r="E125" s="6"/>
      <c r="F125" s="6"/>
      <c r="G125" s="6"/>
      <c r="H125" s="6"/>
      <c r="I125" s="6"/>
      <c r="J125" s="6"/>
      <c r="K125" s="31"/>
      <c r="L125" s="6"/>
      <c r="M125" s="6"/>
      <c r="N125" s="6"/>
      <c r="O125" s="6"/>
      <c r="P125" s="6"/>
      <c r="Q125" s="6"/>
      <c r="R125" s="6"/>
      <c r="S125" s="6"/>
      <c r="T125" s="32"/>
    </row>
    <row r="126" spans="2:20">
      <c r="B126" s="6"/>
      <c r="C126" s="6"/>
      <c r="D126" s="6"/>
      <c r="E126" s="6"/>
      <c r="F126" s="6"/>
      <c r="G126" s="6"/>
      <c r="H126" s="6"/>
      <c r="I126" s="6"/>
      <c r="J126" s="6"/>
      <c r="K126" s="31"/>
      <c r="L126" s="6"/>
      <c r="M126" s="6"/>
      <c r="N126" s="32"/>
      <c r="O126" s="6"/>
      <c r="P126" s="6"/>
      <c r="Q126" s="6"/>
      <c r="R126" s="6"/>
      <c r="S126" s="6"/>
      <c r="T126" s="32"/>
    </row>
    <row r="127" spans="2:20">
      <c r="B127" s="6"/>
      <c r="C127" s="6"/>
      <c r="D127" s="6"/>
      <c r="E127" s="6"/>
      <c r="F127" s="6"/>
      <c r="G127" s="6"/>
      <c r="H127" s="6"/>
      <c r="I127" s="6"/>
      <c r="J127" s="6"/>
      <c r="K127" s="31"/>
      <c r="L127" s="6"/>
      <c r="M127" s="6"/>
      <c r="N127" s="6"/>
      <c r="O127" s="6"/>
      <c r="P127" s="6"/>
      <c r="Q127" s="6"/>
      <c r="R127" s="6"/>
      <c r="S127" s="6"/>
      <c r="T127" s="32"/>
    </row>
    <row r="128" spans="2:20">
      <c r="B128" s="6"/>
      <c r="C128" s="6"/>
      <c r="D128" s="6"/>
      <c r="E128" s="6"/>
      <c r="F128" s="6"/>
      <c r="G128" s="6"/>
      <c r="H128" s="6"/>
      <c r="I128" s="6"/>
      <c r="J128" s="6"/>
      <c r="K128" s="31"/>
      <c r="L128" s="6"/>
      <c r="M128" s="6"/>
      <c r="N128" s="6"/>
      <c r="O128" s="6"/>
      <c r="P128" s="6"/>
      <c r="Q128" s="6"/>
      <c r="R128" s="6"/>
      <c r="S128" s="6"/>
      <c r="T128" s="32"/>
    </row>
    <row r="129" spans="12:20">
      <c r="L129" s="6"/>
      <c r="M129" s="6"/>
      <c r="N129" s="6"/>
      <c r="O129" s="6"/>
      <c r="P129" s="6"/>
      <c r="Q129" s="6"/>
      <c r="R129" s="6"/>
      <c r="S129" s="6"/>
      <c r="T129" s="32"/>
    </row>
    <row r="130" spans="12:20">
      <c r="T130" s="32"/>
    </row>
    <row r="131" spans="12:20">
      <c r="T131" s="32"/>
    </row>
    <row r="132" spans="12:20">
      <c r="T132" s="32"/>
    </row>
    <row r="133" spans="12:20">
      <c r="T133" s="32"/>
    </row>
    <row r="134" spans="12:20">
      <c r="T134" s="32"/>
    </row>
    <row r="135" spans="12:20">
      <c r="T135" s="32"/>
    </row>
    <row r="136" spans="12:20">
      <c r="T136" s="32"/>
    </row>
    <row r="137" spans="12:20">
      <c r="T137" s="32"/>
    </row>
    <row r="138" spans="12:20">
      <c r="T138" s="32"/>
    </row>
    <row r="139" spans="12:20">
      <c r="T139" s="32"/>
    </row>
    <row r="140" spans="12:20">
      <c r="T140" s="32"/>
    </row>
    <row r="141" spans="12:20">
      <c r="T141" s="32"/>
    </row>
    <row r="142" spans="12:20">
      <c r="T142" s="32"/>
    </row>
    <row r="143" spans="12:20">
      <c r="T143" s="32"/>
    </row>
    <row r="144" spans="12:20">
      <c r="T144" s="32"/>
    </row>
    <row r="145" spans="20:20">
      <c r="T145" s="32"/>
    </row>
    <row r="146" spans="20:20">
      <c r="T146" s="32"/>
    </row>
    <row r="147" spans="20:20">
      <c r="T147" s="32"/>
    </row>
    <row r="148" spans="20:20">
      <c r="T148" s="32"/>
    </row>
    <row r="149" spans="20:20">
      <c r="T149" s="32"/>
    </row>
    <row r="150" spans="20:20">
      <c r="T150" s="32"/>
    </row>
    <row r="151" spans="20:20">
      <c r="T151" s="32"/>
    </row>
    <row r="152" spans="20:20">
      <c r="T152" s="32"/>
    </row>
    <row r="153" spans="20:20">
      <c r="T153" s="32"/>
    </row>
    <row r="154" spans="20:20">
      <c r="T154" s="32"/>
    </row>
    <row r="155" spans="20:20">
      <c r="T155" s="32"/>
    </row>
    <row r="156" spans="20:20">
      <c r="T156" s="32"/>
    </row>
    <row r="157" spans="20:20">
      <c r="T157" s="32"/>
    </row>
    <row r="158" spans="20:20">
      <c r="T158" s="32"/>
    </row>
    <row r="159" spans="20:20">
      <c r="T159" s="32"/>
    </row>
    <row r="160" spans="20:20">
      <c r="T160" s="32"/>
    </row>
    <row r="161" spans="20:20">
      <c r="T161" s="32"/>
    </row>
    <row r="162" spans="20:20">
      <c r="T162" s="32"/>
    </row>
    <row r="163" spans="20:20">
      <c r="T163" s="32"/>
    </row>
    <row r="164" spans="20:20">
      <c r="T164" s="32"/>
    </row>
    <row r="165" spans="20:20">
      <c r="T165" s="32"/>
    </row>
    <row r="166" spans="20:20">
      <c r="T166" s="32"/>
    </row>
    <row r="167" spans="20:20">
      <c r="T167" s="32"/>
    </row>
    <row r="168" spans="20:20">
      <c r="T168" s="32"/>
    </row>
    <row r="169" spans="20:20">
      <c r="T169" s="32"/>
    </row>
    <row r="170" spans="20:20">
      <c r="T170" s="32"/>
    </row>
    <row r="171" spans="20:20">
      <c r="T171" s="32"/>
    </row>
    <row r="172" spans="20:20">
      <c r="T172" s="32"/>
    </row>
    <row r="173" spans="20:20">
      <c r="T173" s="32"/>
    </row>
    <row r="174" spans="20:20">
      <c r="T174" s="32"/>
    </row>
    <row r="175" spans="20:20">
      <c r="T175" s="32"/>
    </row>
    <row r="176" spans="20:20">
      <c r="T176" s="32"/>
    </row>
    <row r="177" spans="20:20">
      <c r="T177" s="32"/>
    </row>
    <row r="178" spans="20:20">
      <c r="T178" s="32"/>
    </row>
    <row r="179" spans="20:20">
      <c r="T179" s="32"/>
    </row>
    <row r="180" spans="20:20">
      <c r="T180" s="32"/>
    </row>
    <row r="181" spans="20:20">
      <c r="T181" s="32"/>
    </row>
    <row r="182" spans="20:20">
      <c r="T182" s="32"/>
    </row>
    <row r="183" spans="20:20">
      <c r="T183" s="32"/>
    </row>
    <row r="184" spans="20:20">
      <c r="T184" s="32"/>
    </row>
    <row r="185" spans="20:20">
      <c r="T185" s="32"/>
    </row>
    <row r="186" spans="20:20">
      <c r="T186" s="32"/>
    </row>
    <row r="187" spans="20:20">
      <c r="T187" s="32"/>
    </row>
    <row r="188" spans="20:20">
      <c r="T188" s="32"/>
    </row>
    <row r="189" spans="20:20">
      <c r="T189" s="32"/>
    </row>
    <row r="190" spans="20:20">
      <c r="T190" s="32"/>
    </row>
    <row r="191" spans="20:20">
      <c r="T191" s="32"/>
    </row>
    <row r="192" spans="20:20">
      <c r="T192" s="32"/>
    </row>
    <row r="193" spans="20:20">
      <c r="T193" s="32"/>
    </row>
    <row r="194" spans="20:20">
      <c r="T194" s="32"/>
    </row>
    <row r="195" spans="20:20">
      <c r="T195" s="32"/>
    </row>
    <row r="196" spans="20:20">
      <c r="T196" s="32"/>
    </row>
    <row r="197" spans="20:20">
      <c r="T197" s="32"/>
    </row>
    <row r="198" spans="20:20">
      <c r="T198" s="32"/>
    </row>
    <row r="199" spans="20:20">
      <c r="T199" s="32"/>
    </row>
    <row r="200" spans="20:20">
      <c r="T200" s="32"/>
    </row>
    <row r="201" spans="20:20">
      <c r="T201" s="32"/>
    </row>
    <row r="202" spans="20:20">
      <c r="T202" s="32"/>
    </row>
    <row r="203" spans="20:20">
      <c r="T203" s="32"/>
    </row>
    <row r="204" spans="20:20">
      <c r="T204" s="32"/>
    </row>
    <row r="205" spans="20:20">
      <c r="T205" s="32"/>
    </row>
    <row r="206" spans="20:20">
      <c r="T206" s="32"/>
    </row>
    <row r="207" spans="20:20">
      <c r="T207" s="32"/>
    </row>
    <row r="208" spans="20:20">
      <c r="T208" s="32"/>
    </row>
    <row r="209" spans="20:20">
      <c r="T209" s="32"/>
    </row>
    <row r="210" spans="20:20">
      <c r="T210" s="32"/>
    </row>
    <row r="211" spans="20:20">
      <c r="T211" s="32"/>
    </row>
    <row r="212" spans="20:20">
      <c r="T212" s="32"/>
    </row>
    <row r="213" spans="20:20">
      <c r="T213" s="32"/>
    </row>
    <row r="214" spans="20:20">
      <c r="T214" s="32"/>
    </row>
    <row r="215" spans="20:20">
      <c r="T215" s="32"/>
    </row>
    <row r="216" spans="20:20">
      <c r="T216" s="32"/>
    </row>
    <row r="217" spans="20:20">
      <c r="T217" s="32"/>
    </row>
    <row r="218" spans="20:20">
      <c r="T218" s="32"/>
    </row>
    <row r="219" spans="20:20">
      <c r="T219" s="32"/>
    </row>
    <row r="220" spans="20:20">
      <c r="T220" s="32"/>
    </row>
    <row r="221" spans="20:20">
      <c r="T221" s="32"/>
    </row>
    <row r="222" spans="20:20">
      <c r="T222" s="32"/>
    </row>
    <row r="223" spans="20:20">
      <c r="T223" s="32"/>
    </row>
    <row r="224" spans="20:20">
      <c r="T224" s="32"/>
    </row>
    <row r="225" spans="20:20">
      <c r="T225" s="32"/>
    </row>
    <row r="226" spans="20:20">
      <c r="T226" s="32"/>
    </row>
    <row r="227" spans="20:20">
      <c r="T227" s="32"/>
    </row>
    <row r="228" spans="20:20">
      <c r="T228" s="32"/>
    </row>
    <row r="229" spans="20:20">
      <c r="T229" s="32"/>
    </row>
    <row r="230" spans="20:20">
      <c r="T230" s="32"/>
    </row>
    <row r="231" spans="20:20">
      <c r="T231" s="32"/>
    </row>
    <row r="232" spans="20:20">
      <c r="T232" s="32"/>
    </row>
    <row r="233" spans="20:20">
      <c r="T233" s="32"/>
    </row>
    <row r="234" spans="20:20">
      <c r="T234" s="32"/>
    </row>
    <row r="235" spans="20:20">
      <c r="T235" s="32"/>
    </row>
    <row r="236" spans="20:20">
      <c r="T236" s="32"/>
    </row>
    <row r="237" spans="20:20">
      <c r="T237" s="32"/>
    </row>
    <row r="238" spans="20:20">
      <c r="T238" s="32"/>
    </row>
    <row r="239" spans="20:20">
      <c r="T239" s="32"/>
    </row>
    <row r="240" spans="20:20">
      <c r="T240" s="32"/>
    </row>
    <row r="241" spans="20:20">
      <c r="T241" s="32"/>
    </row>
    <row r="242" spans="20:20">
      <c r="T242" s="32"/>
    </row>
    <row r="243" spans="20:20">
      <c r="T243" s="32"/>
    </row>
    <row r="244" spans="20:20">
      <c r="T244" s="32"/>
    </row>
    <row r="245" spans="20:20">
      <c r="T245" s="32"/>
    </row>
    <row r="246" spans="20:20">
      <c r="T246" s="32"/>
    </row>
    <row r="247" spans="20:20">
      <c r="T247" s="32"/>
    </row>
    <row r="248" spans="20:20">
      <c r="T248" s="32"/>
    </row>
  </sheetData>
  <mergeCells count="8">
    <mergeCell ref="A24:A25"/>
    <mergeCell ref="E5:E8"/>
    <mergeCell ref="A12:A14"/>
    <mergeCell ref="E12:E14"/>
    <mergeCell ref="A17:A18"/>
    <mergeCell ref="E17:E18"/>
    <mergeCell ref="A21:A22"/>
    <mergeCell ref="E21:E22"/>
  </mergeCells>
  <pageMargins left="0.70866141732283472" right="0.70866141732283472" top="0.74803149606299213" bottom="0.74803149606299213" header="0.31496062992125984" footer="0.31496062992125984"/>
  <pageSetup scale="3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Y248"/>
  <sheetViews>
    <sheetView topLeftCell="L13" workbookViewId="0">
      <selection activeCell="P112" sqref="P112"/>
    </sheetView>
  </sheetViews>
  <sheetFormatPr baseColWidth="10" defaultRowHeight="11.25"/>
  <cols>
    <col min="1" max="1" width="2.7109375" style="33" bestFit="1" customWidth="1"/>
    <col min="2" max="2" width="43.28515625" style="33" bestFit="1" customWidth="1"/>
    <col min="3" max="3" width="19" style="33" customWidth="1"/>
    <col min="4" max="4" width="35.42578125" style="33" bestFit="1" customWidth="1"/>
    <col min="5" max="5" width="11.42578125" style="33"/>
    <col min="6" max="8" width="11.140625" style="33" bestFit="1" customWidth="1"/>
    <col min="9" max="9" width="6.7109375" style="33" customWidth="1"/>
    <col min="10" max="10" width="7.5703125" style="33" customWidth="1"/>
    <col min="11" max="11" width="5.5703125" style="132" customWidth="1"/>
    <col min="12" max="12" width="11.42578125" style="33"/>
    <col min="13" max="13" width="34.140625" style="33" customWidth="1"/>
    <col min="14" max="14" width="11.140625" style="33" bestFit="1" customWidth="1"/>
    <col min="15" max="15" width="11.5703125" style="33" bestFit="1" customWidth="1"/>
    <col min="16" max="17" width="11.140625" style="33" bestFit="1" customWidth="1"/>
    <col min="18" max="18" width="17.42578125" style="33" bestFit="1" customWidth="1"/>
    <col min="19" max="19" width="9.85546875" style="33" bestFit="1" customWidth="1"/>
    <col min="20" max="21" width="11.140625" style="33" bestFit="1" customWidth="1"/>
    <col min="22" max="16384" width="11.42578125" style="33"/>
  </cols>
  <sheetData>
    <row r="1" spans="1:25">
      <c r="A1" s="2"/>
      <c r="B1" s="21" t="s">
        <v>0</v>
      </c>
      <c r="C1" s="2"/>
      <c r="D1" s="2"/>
      <c r="E1" s="2"/>
      <c r="F1" s="2"/>
      <c r="G1" s="2" t="s">
        <v>241</v>
      </c>
      <c r="H1" s="2"/>
      <c r="I1" s="2"/>
      <c r="J1" s="2"/>
      <c r="K1" s="31"/>
      <c r="L1" s="6"/>
      <c r="M1" s="6"/>
      <c r="N1" s="6"/>
      <c r="O1" s="6"/>
      <c r="P1" s="6"/>
      <c r="Q1" s="6"/>
      <c r="R1" s="6"/>
      <c r="S1" s="6"/>
      <c r="T1" s="32"/>
      <c r="U1" s="6"/>
      <c r="V1" s="6"/>
      <c r="W1" s="6"/>
      <c r="X1" s="6"/>
      <c r="Y1" s="6"/>
    </row>
    <row r="2" spans="1:25">
      <c r="A2" s="2"/>
      <c r="B2" s="21" t="s">
        <v>1</v>
      </c>
      <c r="C2" s="2"/>
      <c r="D2" s="2"/>
      <c r="E2" s="2"/>
      <c r="F2" s="2"/>
      <c r="G2" s="2"/>
      <c r="H2" s="2"/>
      <c r="I2" s="2"/>
      <c r="J2" s="2"/>
      <c r="K2" s="31"/>
      <c r="L2" s="6"/>
      <c r="M2" s="34" t="s">
        <v>2</v>
      </c>
      <c r="N2" s="34"/>
      <c r="O2" s="34"/>
      <c r="P2" s="34"/>
      <c r="Q2" s="34"/>
      <c r="R2" s="34"/>
      <c r="S2" s="6"/>
      <c r="T2" s="32"/>
      <c r="U2" s="6"/>
      <c r="V2" s="6"/>
      <c r="W2" s="6"/>
      <c r="X2" s="6"/>
      <c r="Y2" s="6"/>
    </row>
    <row r="3" spans="1:25">
      <c r="A3" s="158"/>
      <c r="B3" s="150">
        <v>42522</v>
      </c>
      <c r="C3" s="2"/>
      <c r="D3" s="2"/>
      <c r="E3" s="3"/>
      <c r="F3" s="4" t="s">
        <v>3</v>
      </c>
      <c r="G3" s="4" t="s">
        <v>4</v>
      </c>
      <c r="H3" s="4" t="s">
        <v>5</v>
      </c>
      <c r="I3" s="36"/>
      <c r="J3" s="2"/>
      <c r="K3" s="5"/>
      <c r="L3" s="6"/>
      <c r="M3" s="34" t="s">
        <v>6</v>
      </c>
      <c r="N3" s="34"/>
      <c r="O3" s="34"/>
      <c r="P3" s="34"/>
      <c r="Q3" s="34"/>
      <c r="R3" s="34"/>
      <c r="S3" s="6"/>
      <c r="T3" s="32"/>
      <c r="U3" s="6"/>
      <c r="V3" s="6"/>
      <c r="W3" s="6"/>
      <c r="X3" s="6"/>
      <c r="Y3" s="6"/>
    </row>
    <row r="4" spans="1:25">
      <c r="A4" s="2"/>
      <c r="B4" s="2"/>
      <c r="C4" s="2"/>
      <c r="D4" s="2"/>
      <c r="E4" s="2"/>
      <c r="F4" s="2"/>
      <c r="G4" s="2"/>
      <c r="H4" s="37"/>
      <c r="I4" s="2"/>
      <c r="J4" s="2"/>
      <c r="K4" s="31"/>
      <c r="L4" s="6"/>
      <c r="M4" s="38">
        <v>42522</v>
      </c>
      <c r="N4" s="34"/>
      <c r="O4" s="34"/>
      <c r="P4" s="34"/>
      <c r="Q4" s="34"/>
      <c r="R4" s="34"/>
      <c r="S4" s="6"/>
      <c r="T4" s="32"/>
      <c r="U4" s="6"/>
      <c r="V4" s="6"/>
      <c r="W4" s="6"/>
      <c r="X4" s="6"/>
      <c r="Y4" s="6"/>
    </row>
    <row r="5" spans="1:25">
      <c r="A5" s="158" t="s">
        <v>7</v>
      </c>
      <c r="B5" s="39" t="s">
        <v>8</v>
      </c>
      <c r="C5" s="7" t="s">
        <v>9</v>
      </c>
      <c r="D5" s="7" t="s">
        <v>10</v>
      </c>
      <c r="E5" s="175">
        <v>680</v>
      </c>
      <c r="F5" s="40">
        <f>+O36-N36</f>
        <v>576289.31999999995</v>
      </c>
      <c r="G5" s="41">
        <f>+P77</f>
        <v>38035.07</v>
      </c>
      <c r="H5" s="37"/>
      <c r="I5" s="42"/>
      <c r="J5" s="7"/>
      <c r="K5" s="43"/>
      <c r="L5" s="44"/>
      <c r="M5" s="34" t="s">
        <v>11</v>
      </c>
      <c r="N5" s="34"/>
      <c r="O5" s="34"/>
      <c r="P5" s="34"/>
      <c r="Q5" s="34"/>
      <c r="R5" s="34"/>
      <c r="S5" s="6"/>
      <c r="T5" s="32"/>
      <c r="U5" s="6"/>
      <c r="V5" s="6"/>
      <c r="W5" s="44"/>
      <c r="X5" s="44"/>
      <c r="Y5" s="44"/>
    </row>
    <row r="6" spans="1:25">
      <c r="A6" s="158"/>
      <c r="B6" s="39" t="s">
        <v>8</v>
      </c>
      <c r="C6" s="7" t="s">
        <v>12</v>
      </c>
      <c r="D6" s="7" t="s">
        <v>13</v>
      </c>
      <c r="E6" s="175"/>
      <c r="F6" s="40">
        <f>+O40-N40</f>
        <v>12466.500000000002</v>
      </c>
      <c r="G6" s="45">
        <f>+P81</f>
        <v>2119.38</v>
      </c>
      <c r="H6" s="37"/>
      <c r="I6" s="42"/>
      <c r="J6" s="7"/>
      <c r="K6" s="43"/>
      <c r="L6" s="44"/>
      <c r="M6" s="6"/>
      <c r="N6" s="6"/>
      <c r="O6" s="6"/>
      <c r="P6" s="6"/>
      <c r="Q6" s="6"/>
      <c r="R6" s="6"/>
      <c r="S6" s="6"/>
      <c r="T6" s="32"/>
      <c r="U6" s="6"/>
      <c r="V6" s="6"/>
      <c r="W6" s="44"/>
      <c r="X6" s="44"/>
      <c r="Y6" s="44"/>
    </row>
    <row r="7" spans="1:25">
      <c r="A7" s="158"/>
      <c r="B7" s="39" t="s">
        <v>8</v>
      </c>
      <c r="C7" s="7" t="s">
        <v>14</v>
      </c>
      <c r="D7" s="7" t="s">
        <v>15</v>
      </c>
      <c r="E7" s="175"/>
      <c r="F7" s="46">
        <f>+O43-N43</f>
        <v>13.6</v>
      </c>
      <c r="G7" s="45">
        <f>+N84-O84</f>
        <v>0</v>
      </c>
      <c r="H7" s="37"/>
      <c r="I7" s="42"/>
      <c r="J7" s="7"/>
      <c r="K7" s="43"/>
      <c r="L7" s="44"/>
      <c r="M7" s="6"/>
      <c r="N7" s="47" t="s">
        <v>16</v>
      </c>
      <c r="O7" s="47" t="s">
        <v>17</v>
      </c>
      <c r="P7" s="47" t="s">
        <v>18</v>
      </c>
      <c r="Q7" s="47" t="s">
        <v>19</v>
      </c>
      <c r="R7" s="47" t="s">
        <v>20</v>
      </c>
      <c r="S7" s="47" t="s">
        <v>21</v>
      </c>
      <c r="T7" s="47" t="s">
        <v>22</v>
      </c>
      <c r="U7" s="47" t="s">
        <v>23</v>
      </c>
      <c r="V7" s="48"/>
      <c r="W7" s="47"/>
      <c r="X7" s="44"/>
      <c r="Y7" s="44"/>
    </row>
    <row r="8" spans="1:25">
      <c r="A8" s="158"/>
      <c r="B8" s="39" t="s">
        <v>8</v>
      </c>
      <c r="C8" s="7" t="s">
        <v>24</v>
      </c>
      <c r="D8" s="7" t="s">
        <v>25</v>
      </c>
      <c r="E8" s="175"/>
      <c r="F8" s="46">
        <v>0</v>
      </c>
      <c r="G8" s="45">
        <f>+P110</f>
        <v>38353.01</v>
      </c>
      <c r="H8" s="37"/>
      <c r="I8" s="42"/>
      <c r="J8" s="7"/>
      <c r="K8" s="43"/>
      <c r="L8" s="44"/>
      <c r="M8" s="6"/>
      <c r="N8" s="6"/>
      <c r="O8" s="6"/>
      <c r="P8" s="6"/>
      <c r="Q8" s="6"/>
      <c r="R8" s="6"/>
      <c r="S8" s="6"/>
      <c r="T8" s="6"/>
      <c r="U8" s="6"/>
      <c r="V8" s="32"/>
      <c r="W8" s="6"/>
      <c r="X8" s="44"/>
      <c r="Y8" s="44"/>
    </row>
    <row r="9" spans="1:25">
      <c r="A9" s="158" t="s">
        <v>26</v>
      </c>
      <c r="B9" s="49" t="s">
        <v>27</v>
      </c>
      <c r="C9" s="7" t="s">
        <v>28</v>
      </c>
      <c r="D9" s="7" t="s">
        <v>29</v>
      </c>
      <c r="E9" s="159">
        <v>99</v>
      </c>
      <c r="F9" s="40">
        <f>+O50-N50</f>
        <v>42864.3</v>
      </c>
      <c r="G9" s="45">
        <f>+P90</f>
        <v>8118.5999999999985</v>
      </c>
      <c r="H9" s="37"/>
      <c r="I9" s="42"/>
      <c r="J9" s="7"/>
      <c r="K9" s="43"/>
      <c r="L9" s="44"/>
      <c r="M9" s="44"/>
      <c r="N9" s="50"/>
      <c r="O9" s="51"/>
      <c r="P9" s="52"/>
      <c r="Q9" s="6"/>
      <c r="R9" s="6"/>
      <c r="S9" s="6"/>
      <c r="T9" s="6"/>
      <c r="U9" s="6"/>
      <c r="V9" s="32"/>
      <c r="W9" s="6"/>
      <c r="X9" s="44"/>
      <c r="Y9" s="44"/>
    </row>
    <row r="10" spans="1:25">
      <c r="A10" s="158" t="s">
        <v>30</v>
      </c>
      <c r="B10" s="39" t="s">
        <v>31</v>
      </c>
      <c r="C10" s="7" t="s">
        <v>32</v>
      </c>
      <c r="D10" s="7" t="s">
        <v>33</v>
      </c>
      <c r="E10" s="159">
        <v>85</v>
      </c>
      <c r="F10" s="40">
        <f>+O55-N55</f>
        <v>16146</v>
      </c>
      <c r="G10" s="45">
        <f>+P95</f>
        <v>10056.64</v>
      </c>
      <c r="H10" s="37"/>
      <c r="I10" s="42"/>
      <c r="J10" s="7"/>
      <c r="K10" s="43"/>
      <c r="L10" s="6">
        <v>218</v>
      </c>
      <c r="M10" s="6" t="s">
        <v>34</v>
      </c>
      <c r="N10" s="53">
        <v>42864.3</v>
      </c>
      <c r="O10" s="54">
        <v>313144.19</v>
      </c>
      <c r="P10" s="53">
        <v>450</v>
      </c>
      <c r="Q10" s="53">
        <v>464</v>
      </c>
      <c r="R10" s="55">
        <f>SUM(N10:Q10)</f>
        <v>356922.49</v>
      </c>
      <c r="S10" s="55">
        <f t="shared" ref="S10:S16" si="0">+R10*0.16</f>
        <v>57107.598400000003</v>
      </c>
      <c r="T10" s="55">
        <f t="shared" ref="T10:T16" si="1">+R10+S10</f>
        <v>414030.08840000001</v>
      </c>
      <c r="U10" s="53">
        <v>234.9</v>
      </c>
      <c r="V10" s="6"/>
      <c r="W10" s="44"/>
      <c r="X10" s="44"/>
      <c r="Y10" s="44"/>
    </row>
    <row r="11" spans="1:25">
      <c r="A11" s="158" t="s">
        <v>35</v>
      </c>
      <c r="B11" s="39" t="s">
        <v>36</v>
      </c>
      <c r="C11" s="7" t="s">
        <v>37</v>
      </c>
      <c r="D11" s="7" t="s">
        <v>38</v>
      </c>
      <c r="E11" s="159">
        <v>44</v>
      </c>
      <c r="F11" s="40">
        <f>+O60-N60</f>
        <v>3630</v>
      </c>
      <c r="G11" s="41">
        <f>+P100</f>
        <v>2305.9499999999998</v>
      </c>
      <c r="H11" s="37"/>
      <c r="I11" s="42"/>
      <c r="J11" s="7"/>
      <c r="K11" s="43"/>
      <c r="L11" s="6">
        <v>16</v>
      </c>
      <c r="M11" s="6" t="s">
        <v>39</v>
      </c>
      <c r="N11" s="53">
        <v>9129.61</v>
      </c>
      <c r="O11" s="53">
        <v>577284.37</v>
      </c>
      <c r="P11" s="53">
        <v>104964.3</v>
      </c>
      <c r="Q11" s="53">
        <v>452.6</v>
      </c>
      <c r="R11" s="55">
        <f t="shared" ref="R11:R16" si="2">SUM(N11:Q11)</f>
        <v>691830.88</v>
      </c>
      <c r="S11" s="55">
        <f t="shared" si="0"/>
        <v>110692.9408</v>
      </c>
      <c r="T11" s="55">
        <f t="shared" si="1"/>
        <v>802523.82079999999</v>
      </c>
      <c r="U11" s="53">
        <v>56.48</v>
      </c>
      <c r="V11" s="6"/>
      <c r="W11" s="44"/>
      <c r="X11" s="44"/>
      <c r="Y11" s="44"/>
    </row>
    <row r="12" spans="1:25">
      <c r="A12" s="174"/>
      <c r="B12" s="56" t="s">
        <v>40</v>
      </c>
      <c r="C12" s="2" t="s">
        <v>41</v>
      </c>
      <c r="D12" s="2" t="s">
        <v>42</v>
      </c>
      <c r="E12" s="175">
        <v>12</v>
      </c>
      <c r="F12" s="57">
        <f>+O42-N42</f>
        <v>14371.1</v>
      </c>
      <c r="G12" s="41">
        <f>+P83</f>
        <v>13088.810000000001</v>
      </c>
      <c r="H12" s="37"/>
      <c r="I12" s="42"/>
      <c r="J12" s="7"/>
      <c r="K12" s="43"/>
      <c r="L12" s="6">
        <v>62</v>
      </c>
      <c r="M12" s="6" t="s">
        <v>43</v>
      </c>
      <c r="N12" s="53">
        <v>16146</v>
      </c>
      <c r="O12" s="53">
        <v>58750.19</v>
      </c>
      <c r="P12" s="53">
        <v>2636</v>
      </c>
      <c r="Q12" s="53"/>
      <c r="R12" s="55">
        <f t="shared" si="2"/>
        <v>77532.19</v>
      </c>
      <c r="S12" s="55">
        <f t="shared" si="0"/>
        <v>12405.1504</v>
      </c>
      <c r="T12" s="55">
        <f t="shared" si="1"/>
        <v>89937.340400000001</v>
      </c>
      <c r="U12" s="53">
        <v>240.7</v>
      </c>
      <c r="V12" s="6"/>
      <c r="W12" s="44"/>
      <c r="X12" s="44"/>
      <c r="Y12" s="44"/>
    </row>
    <row r="13" spans="1:25">
      <c r="A13" s="174"/>
      <c r="B13" s="39" t="s">
        <v>44</v>
      </c>
      <c r="C13" s="7" t="s">
        <v>45</v>
      </c>
      <c r="D13" s="7" t="s">
        <v>46</v>
      </c>
      <c r="E13" s="175"/>
      <c r="F13" s="57">
        <f>+O57-N57</f>
        <v>2636</v>
      </c>
      <c r="G13" s="41">
        <f>+P97</f>
        <v>2550</v>
      </c>
      <c r="H13" s="37"/>
      <c r="I13" s="42"/>
      <c r="J13" s="7"/>
      <c r="K13" s="43"/>
      <c r="L13" s="6">
        <v>74</v>
      </c>
      <c r="M13" s="6" t="s">
        <v>47</v>
      </c>
      <c r="N13" s="53">
        <v>3630</v>
      </c>
      <c r="O13" s="53"/>
      <c r="P13" s="53"/>
      <c r="Q13" s="53"/>
      <c r="R13" s="55">
        <f t="shared" si="2"/>
        <v>3630</v>
      </c>
      <c r="S13" s="55">
        <f t="shared" si="0"/>
        <v>580.80000000000007</v>
      </c>
      <c r="T13" s="55">
        <f t="shared" si="1"/>
        <v>4210.8</v>
      </c>
      <c r="U13" s="53">
        <v>48.4</v>
      </c>
      <c r="V13" s="6"/>
      <c r="W13" s="44"/>
      <c r="X13" s="44"/>
      <c r="Y13" s="44"/>
    </row>
    <row r="14" spans="1:25">
      <c r="A14" s="174"/>
      <c r="B14" s="39" t="s">
        <v>40</v>
      </c>
      <c r="C14" s="7" t="s">
        <v>48</v>
      </c>
      <c r="D14" s="7" t="s">
        <v>49</v>
      </c>
      <c r="E14" s="175"/>
      <c r="F14" s="57">
        <f>+O52-N52</f>
        <v>450</v>
      </c>
      <c r="G14" s="41">
        <f>+P92</f>
        <v>400</v>
      </c>
      <c r="H14" s="37"/>
      <c r="I14" s="42"/>
      <c r="J14" s="7"/>
      <c r="K14" s="43"/>
      <c r="L14" s="44"/>
      <c r="M14" s="44" t="s">
        <v>50</v>
      </c>
      <c r="N14" s="44"/>
      <c r="O14" s="44"/>
      <c r="P14" s="44"/>
      <c r="Q14" s="44"/>
      <c r="R14" s="55">
        <f t="shared" si="2"/>
        <v>0</v>
      </c>
      <c r="S14" s="55">
        <f t="shared" si="0"/>
        <v>0</v>
      </c>
      <c r="T14" s="55">
        <f t="shared" si="1"/>
        <v>0</v>
      </c>
      <c r="U14" s="53"/>
      <c r="V14" s="6"/>
      <c r="W14" s="44"/>
      <c r="X14" s="44"/>
      <c r="Y14" s="44"/>
    </row>
    <row r="15" spans="1:25">
      <c r="A15" s="158"/>
      <c r="B15" s="56"/>
      <c r="C15" s="9"/>
      <c r="D15" s="2"/>
      <c r="E15" s="10">
        <f>SUM(E5:E14)</f>
        <v>920</v>
      </c>
      <c r="F15" s="58">
        <f>SUM(F5:F14)</f>
        <v>668866.81999999995</v>
      </c>
      <c r="G15" s="58">
        <f>SUM(G5:G14)</f>
        <v>115027.45999999999</v>
      </c>
      <c r="H15" s="37">
        <f>+F15-G15</f>
        <v>553839.35999999999</v>
      </c>
      <c r="I15" s="42"/>
      <c r="J15" s="2"/>
      <c r="K15" s="43"/>
      <c r="L15" s="44">
        <v>423</v>
      </c>
      <c r="M15" s="6" t="s">
        <v>51</v>
      </c>
      <c r="N15" s="53">
        <v>490335.96</v>
      </c>
      <c r="O15" s="53">
        <v>482781.35</v>
      </c>
      <c r="P15" s="53">
        <v>31028.880000000001</v>
      </c>
      <c r="Q15" s="53">
        <v>2772</v>
      </c>
      <c r="R15" s="55">
        <f t="shared" si="2"/>
        <v>1006918.1900000001</v>
      </c>
      <c r="S15" s="55">
        <f t="shared" si="0"/>
        <v>161106.91040000002</v>
      </c>
      <c r="T15" s="55">
        <f t="shared" si="1"/>
        <v>1168025.1004000001</v>
      </c>
      <c r="U15" s="53">
        <v>1055.8900000000001</v>
      </c>
      <c r="V15" s="6"/>
      <c r="W15" s="44"/>
      <c r="X15" s="44"/>
      <c r="Y15" s="44"/>
    </row>
    <row r="16" spans="1:25">
      <c r="A16" s="2"/>
      <c r="B16" s="59"/>
      <c r="C16" s="9"/>
      <c r="D16" s="2"/>
      <c r="E16" s="2"/>
      <c r="F16" s="37"/>
      <c r="G16" s="37"/>
      <c r="H16" s="37"/>
      <c r="I16" s="2"/>
      <c r="J16" s="2"/>
      <c r="K16" s="31"/>
      <c r="L16" s="44">
        <v>62</v>
      </c>
      <c r="M16" s="6" t="s">
        <v>52</v>
      </c>
      <c r="N16" s="53">
        <v>97020.89</v>
      </c>
      <c r="O16" s="53">
        <v>156931.14000000001</v>
      </c>
      <c r="P16" s="53">
        <v>4370.57</v>
      </c>
      <c r="Q16" s="53">
        <v>127.6</v>
      </c>
      <c r="R16" s="55">
        <f t="shared" si="2"/>
        <v>258450.20000000004</v>
      </c>
      <c r="S16" s="55">
        <f t="shared" si="0"/>
        <v>41352.032000000007</v>
      </c>
      <c r="T16" s="55">
        <f t="shared" si="1"/>
        <v>299802.23200000008</v>
      </c>
      <c r="U16" s="53">
        <v>362.43</v>
      </c>
      <c r="V16" s="6"/>
      <c r="W16" s="44"/>
      <c r="X16" s="44"/>
      <c r="Y16" s="44"/>
    </row>
    <row r="17" spans="1:25">
      <c r="A17" s="174"/>
      <c r="B17" s="60" t="s">
        <v>40</v>
      </c>
      <c r="C17" s="9" t="s">
        <v>53</v>
      </c>
      <c r="D17" s="2" t="s">
        <v>54</v>
      </c>
      <c r="E17" s="175">
        <v>31</v>
      </c>
      <c r="F17" s="40">
        <f>+P38+P48+P53</f>
        <v>3778.6</v>
      </c>
      <c r="G17" s="41">
        <f>+P86</f>
        <v>195.32999999999998</v>
      </c>
      <c r="H17" s="37"/>
      <c r="I17" s="2"/>
      <c r="J17" s="2"/>
      <c r="K17" s="31"/>
      <c r="L17" s="6"/>
      <c r="M17" s="6"/>
      <c r="N17" s="53"/>
      <c r="O17" s="53"/>
      <c r="P17" s="53"/>
      <c r="Q17" s="53"/>
      <c r="R17" s="53"/>
      <c r="S17" s="53"/>
      <c r="T17" s="53">
        <v>0</v>
      </c>
      <c r="U17" s="61"/>
      <c r="V17" s="32"/>
      <c r="W17" s="6"/>
      <c r="X17" s="44"/>
      <c r="Y17" s="6"/>
    </row>
    <row r="18" spans="1:25">
      <c r="A18" s="174"/>
      <c r="B18" s="60" t="s">
        <v>40</v>
      </c>
      <c r="C18" s="2" t="s">
        <v>55</v>
      </c>
      <c r="D18" s="2" t="s">
        <v>56</v>
      </c>
      <c r="E18" s="175"/>
      <c r="F18" s="57">
        <f>+P47</f>
        <v>124664.29999999999</v>
      </c>
      <c r="G18" s="41">
        <f>+P88</f>
        <v>82033.72</v>
      </c>
      <c r="H18" s="37"/>
      <c r="I18" s="2"/>
      <c r="J18" s="2"/>
      <c r="K18" s="31"/>
      <c r="L18" s="62">
        <f>SUM(L10:L16)</f>
        <v>855</v>
      </c>
      <c r="M18" s="6" t="s">
        <v>57</v>
      </c>
      <c r="N18" s="63">
        <f t="shared" ref="N18:U18" si="3">SUM(N10:N17)</f>
        <v>659126.76</v>
      </c>
      <c r="O18" s="64">
        <f t="shared" si="3"/>
        <v>1588891.2400000002</v>
      </c>
      <c r="P18" s="65">
        <f t="shared" si="3"/>
        <v>143449.75</v>
      </c>
      <c r="Q18" s="63">
        <f t="shared" si="3"/>
        <v>3816.2</v>
      </c>
      <c r="R18" s="66">
        <f t="shared" si="3"/>
        <v>2395283.9500000002</v>
      </c>
      <c r="S18" s="66">
        <f t="shared" si="3"/>
        <v>383245.43200000003</v>
      </c>
      <c r="T18" s="66">
        <f t="shared" si="3"/>
        <v>2778529.3820000002</v>
      </c>
      <c r="U18" s="141">
        <f t="shared" si="3"/>
        <v>1998.8</v>
      </c>
      <c r="V18" s="6"/>
      <c r="W18" s="6"/>
      <c r="X18" s="6"/>
      <c r="Y18" s="6"/>
    </row>
    <row r="19" spans="1:25">
      <c r="A19" s="158"/>
      <c r="B19" s="60"/>
      <c r="C19" s="9"/>
      <c r="D19" s="2"/>
      <c r="E19" s="10">
        <f>SUM(E17)</f>
        <v>31</v>
      </c>
      <c r="F19" s="58">
        <f>SUM(F17:F18)</f>
        <v>128442.9</v>
      </c>
      <c r="G19" s="58">
        <f>SUM(G17:G18)</f>
        <v>82229.05</v>
      </c>
      <c r="H19" s="37">
        <f>+F19-G19</f>
        <v>46213.849999999991</v>
      </c>
      <c r="I19" s="2"/>
      <c r="J19" s="2"/>
      <c r="K19" s="31"/>
      <c r="L19" s="6"/>
      <c r="M19" s="6"/>
      <c r="N19" s="53"/>
      <c r="O19" s="53"/>
      <c r="P19" s="53"/>
      <c r="Q19" s="53"/>
      <c r="R19" s="53"/>
      <c r="S19" s="53"/>
      <c r="T19" s="32"/>
      <c r="U19" s="6"/>
      <c r="V19" s="6"/>
      <c r="W19" s="6"/>
      <c r="X19" s="6"/>
      <c r="Y19" s="6"/>
    </row>
    <row r="20" spans="1:25">
      <c r="A20" s="2"/>
      <c r="B20" s="59"/>
      <c r="C20" s="9"/>
      <c r="D20" s="2"/>
      <c r="E20" s="2"/>
      <c r="F20" s="37"/>
      <c r="G20" s="41"/>
      <c r="H20" s="37"/>
      <c r="I20" s="2"/>
      <c r="J20" s="2"/>
      <c r="K20" s="31"/>
      <c r="L20" s="6"/>
      <c r="M20" s="6"/>
      <c r="N20" s="6"/>
      <c r="O20" s="6"/>
      <c r="P20" s="6"/>
      <c r="Q20" s="6"/>
      <c r="R20" s="6"/>
      <c r="S20" s="6"/>
      <c r="T20" s="32"/>
      <c r="U20" s="6"/>
      <c r="V20" s="6"/>
      <c r="W20" s="6"/>
      <c r="X20" s="6"/>
      <c r="Y20" s="6"/>
    </row>
    <row r="21" spans="1:25">
      <c r="A21" s="174" t="s">
        <v>58</v>
      </c>
      <c r="B21" s="19" t="s">
        <v>59</v>
      </c>
      <c r="C21" s="2" t="s">
        <v>60</v>
      </c>
      <c r="D21" s="2" t="s">
        <v>61</v>
      </c>
      <c r="E21" s="175">
        <v>613</v>
      </c>
      <c r="F21" s="67">
        <f>+P37</f>
        <v>615770.29</v>
      </c>
      <c r="G21" s="41">
        <f>+P78</f>
        <v>384884.22</v>
      </c>
      <c r="H21" s="37"/>
      <c r="I21" s="2"/>
      <c r="J21" s="2"/>
      <c r="K21" s="31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>
      <c r="A22" s="174"/>
      <c r="B22" s="19" t="s">
        <v>59</v>
      </c>
      <c r="C22" s="2" t="s">
        <v>62</v>
      </c>
      <c r="D22" s="2" t="s">
        <v>63</v>
      </c>
      <c r="E22" s="175"/>
      <c r="F22" s="67">
        <f>+P41</f>
        <v>10178.74</v>
      </c>
      <c r="G22" s="41">
        <f>+P82</f>
        <v>5834.6799999999994</v>
      </c>
      <c r="H22" s="37"/>
      <c r="I22" s="2"/>
      <c r="J22" s="2"/>
      <c r="K22" s="31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8"/>
      <c r="X22" s="6"/>
      <c r="Y22" s="6"/>
    </row>
    <row r="23" spans="1:25">
      <c r="A23" s="158" t="s">
        <v>64</v>
      </c>
      <c r="B23" s="19" t="s">
        <v>65</v>
      </c>
      <c r="C23" s="2" t="s">
        <v>66</v>
      </c>
      <c r="D23" s="2" t="s">
        <v>67</v>
      </c>
      <c r="E23" s="159">
        <v>82</v>
      </c>
      <c r="F23" s="67">
        <f>+O51-N51</f>
        <v>313144.19</v>
      </c>
      <c r="G23" s="41">
        <f>+P91</f>
        <v>248069.14</v>
      </c>
      <c r="H23" s="37"/>
      <c r="I23" s="2"/>
      <c r="J23" s="2"/>
      <c r="K23" s="31"/>
      <c r="L23" s="68"/>
      <c r="M23" s="68"/>
      <c r="N23" s="53"/>
      <c r="O23" s="69"/>
      <c r="P23" s="69"/>
      <c r="Q23" s="53"/>
      <c r="R23" s="70" t="s">
        <v>68</v>
      </c>
      <c r="S23" s="6"/>
      <c r="T23" s="71">
        <f>+P36+P40+P45+P50+P55+P60+P68+P38</f>
        <v>655910.12</v>
      </c>
      <c r="U23" s="72">
        <f>+N18-T23</f>
        <v>3216.640000000014</v>
      </c>
      <c r="V23" s="73"/>
      <c r="W23" s="68"/>
      <c r="X23" s="6"/>
      <c r="Y23" s="6"/>
    </row>
    <row r="24" spans="1:25">
      <c r="A24" s="174" t="s">
        <v>69</v>
      </c>
      <c r="B24" s="19" t="s">
        <v>70</v>
      </c>
      <c r="C24" s="2" t="s">
        <v>71</v>
      </c>
      <c r="D24" s="2" t="s">
        <v>72</v>
      </c>
      <c r="E24" s="159">
        <v>34</v>
      </c>
      <c r="F24" s="67">
        <f>+O56-N56</f>
        <v>58750.189999999995</v>
      </c>
      <c r="G24" s="41">
        <f>+P96</f>
        <v>53409.16</v>
      </c>
      <c r="H24" s="37"/>
      <c r="I24" s="2"/>
      <c r="J24" s="2"/>
      <c r="K24" s="31"/>
      <c r="L24" s="70"/>
      <c r="M24" s="74"/>
      <c r="N24" s="70"/>
      <c r="O24" s="70"/>
      <c r="P24" s="70"/>
      <c r="Q24" s="68"/>
      <c r="R24" s="70" t="s">
        <v>73</v>
      </c>
      <c r="S24" s="6"/>
      <c r="T24" s="75">
        <f>+P37+P41+P46+P51+P56+P61+P65-P68</f>
        <v>1580907.5699999998</v>
      </c>
      <c r="U24" s="72">
        <f>+O18-T24</f>
        <v>7983.6700000003912</v>
      </c>
      <c r="V24" s="68"/>
      <c r="W24" s="68"/>
      <c r="X24" s="6"/>
      <c r="Y24" s="6"/>
    </row>
    <row r="25" spans="1:25">
      <c r="A25" s="174"/>
      <c r="B25" s="19" t="s">
        <v>70</v>
      </c>
      <c r="C25" s="2" t="s">
        <v>74</v>
      </c>
      <c r="D25" s="2" t="s">
        <v>75</v>
      </c>
      <c r="E25" s="159"/>
      <c r="F25" s="37">
        <f>+O61-N61</f>
        <v>0</v>
      </c>
      <c r="G25" s="41">
        <f>P101</f>
        <v>0</v>
      </c>
      <c r="H25" s="37"/>
      <c r="I25" s="2"/>
      <c r="J25" s="2"/>
      <c r="K25" s="31"/>
      <c r="L25" s="6"/>
      <c r="M25" s="6"/>
      <c r="N25" s="6"/>
      <c r="O25" s="6"/>
      <c r="P25" s="6"/>
      <c r="Q25" s="6"/>
      <c r="R25" s="70" t="s">
        <v>76</v>
      </c>
      <c r="S25" s="6"/>
      <c r="T25" s="76">
        <f>+P42+P47+P52+P57+P66</f>
        <v>142121.4</v>
      </c>
      <c r="U25" s="77">
        <f>+P18-T25</f>
        <v>1328.3500000000058</v>
      </c>
      <c r="V25" s="68"/>
      <c r="W25" s="68"/>
      <c r="X25" s="6"/>
      <c r="Y25" s="6"/>
    </row>
    <row r="26" spans="1:25">
      <c r="A26" s="158" t="s">
        <v>77</v>
      </c>
      <c r="B26" s="19" t="s">
        <v>59</v>
      </c>
      <c r="C26" s="2" t="s">
        <v>78</v>
      </c>
      <c r="D26" s="2" t="s">
        <v>79</v>
      </c>
      <c r="E26" s="159">
        <v>22</v>
      </c>
      <c r="F26" s="67">
        <f>+P46</f>
        <v>583064.15999999992</v>
      </c>
      <c r="G26" s="41">
        <f>+P87</f>
        <v>376367.22000000003</v>
      </c>
      <c r="H26" s="37"/>
      <c r="I26" s="2"/>
      <c r="J26" s="2"/>
      <c r="K26" s="31"/>
      <c r="L26" s="6"/>
      <c r="M26" s="6"/>
      <c r="N26" s="6"/>
      <c r="O26" s="6"/>
      <c r="P26" s="6"/>
      <c r="Q26" s="6"/>
      <c r="R26" s="70" t="s">
        <v>80</v>
      </c>
      <c r="S26" s="6"/>
      <c r="T26" s="71">
        <f>+P38+P43+P48+P53+P58</f>
        <v>3792.2</v>
      </c>
      <c r="U26" s="77">
        <f>+Q18-T26</f>
        <v>24</v>
      </c>
      <c r="V26" s="6"/>
      <c r="W26" s="6"/>
      <c r="X26" s="6"/>
      <c r="Y26" s="6"/>
    </row>
    <row r="27" spans="1:25">
      <c r="A27" s="78"/>
      <c r="B27" s="12"/>
      <c r="C27" s="11"/>
      <c r="D27" s="12"/>
      <c r="E27" s="13">
        <f>SUM(E21:E26)</f>
        <v>751</v>
      </c>
      <c r="F27" s="79">
        <f>SUM(F21:F26)</f>
        <v>1580907.5699999998</v>
      </c>
      <c r="G27" s="79">
        <f>SUM(G21:G26)</f>
        <v>1068564.4200000002</v>
      </c>
      <c r="H27" s="79">
        <f>+F27-G27</f>
        <v>512343.14999999967</v>
      </c>
      <c r="I27" s="2"/>
      <c r="J27" s="2"/>
      <c r="K27" s="31"/>
      <c r="L27" s="6"/>
      <c r="M27" s="6"/>
      <c r="N27" s="6"/>
      <c r="O27" s="6"/>
      <c r="P27" s="6"/>
      <c r="Q27" s="6"/>
      <c r="R27" s="70"/>
      <c r="S27" s="6"/>
      <c r="V27" s="6"/>
      <c r="W27" s="6"/>
      <c r="X27" s="6"/>
      <c r="Y27" s="6"/>
    </row>
    <row r="28" spans="1:25" ht="12" thickBot="1">
      <c r="A28" s="78"/>
      <c r="B28" s="12"/>
      <c r="C28" s="11"/>
      <c r="D28" s="12"/>
      <c r="E28" s="13"/>
      <c r="F28" s="79"/>
      <c r="G28" s="80"/>
      <c r="H28" s="79"/>
      <c r="I28" s="2"/>
      <c r="J28" s="80"/>
      <c r="K28" s="31"/>
      <c r="L28" s="6"/>
      <c r="M28" s="6"/>
      <c r="N28" s="6"/>
      <c r="O28" s="6"/>
      <c r="P28" s="6"/>
      <c r="Q28" s="6"/>
      <c r="R28" s="6"/>
      <c r="S28" s="6"/>
      <c r="T28" s="81">
        <f>SUM(T23:T27)</f>
        <v>2382731.29</v>
      </c>
      <c r="U28" s="72">
        <f>+T28-R18</f>
        <v>-12552.660000000149</v>
      </c>
      <c r="V28" s="6"/>
      <c r="W28" s="6"/>
      <c r="X28" s="6"/>
      <c r="Y28" s="6"/>
    </row>
    <row r="29" spans="1:25" ht="12" thickTop="1">
      <c r="A29" s="2"/>
      <c r="B29" s="14" t="s">
        <v>81</v>
      </c>
      <c r="C29" s="14"/>
      <c r="D29" s="14"/>
      <c r="E29" s="15">
        <f>+E15+E19+E27</f>
        <v>1702</v>
      </c>
      <c r="F29" s="82">
        <f>+F15+F19+F27</f>
        <v>2378217.29</v>
      </c>
      <c r="G29" s="83">
        <f>+G15+G19+G27</f>
        <v>1265820.9300000002</v>
      </c>
      <c r="H29" s="83">
        <f>+H15+H19+H27</f>
        <v>1112396.3599999996</v>
      </c>
      <c r="I29" s="84"/>
      <c r="J29" s="2"/>
      <c r="K29" s="31"/>
      <c r="L29" s="70" t="s">
        <v>82</v>
      </c>
      <c r="M29" s="74"/>
      <c r="N29" s="70"/>
      <c r="O29" s="70"/>
      <c r="P29" s="70"/>
      <c r="Q29" s="68"/>
      <c r="R29" s="6"/>
      <c r="S29" s="6"/>
      <c r="T29" s="72">
        <f>+T28-P70</f>
        <v>2862</v>
      </c>
      <c r="V29" s="6"/>
      <c r="W29" s="6"/>
      <c r="X29" s="6"/>
      <c r="Y29" s="6"/>
    </row>
    <row r="30" spans="1:25">
      <c r="A30" s="78"/>
      <c r="B30" s="12"/>
      <c r="C30" s="11"/>
      <c r="D30" s="12"/>
      <c r="E30" s="13"/>
      <c r="F30" s="80"/>
      <c r="G30" s="80"/>
      <c r="H30" s="79"/>
      <c r="I30" s="42"/>
      <c r="J30" s="80"/>
      <c r="K30" s="85"/>
      <c r="L30" s="70" t="s">
        <v>83</v>
      </c>
      <c r="M30" s="74"/>
      <c r="N30" s="70"/>
      <c r="O30" s="70"/>
      <c r="P30" s="70"/>
      <c r="Q30" s="68"/>
      <c r="R30" s="68"/>
      <c r="S30" s="68"/>
      <c r="T30" s="86"/>
      <c r="U30" s="86"/>
      <c r="V30" s="6"/>
      <c r="W30" s="6"/>
      <c r="X30" s="6"/>
      <c r="Y30" s="6"/>
    </row>
    <row r="31" spans="1:25">
      <c r="A31" s="158" t="s">
        <v>84</v>
      </c>
      <c r="B31" s="19" t="s">
        <v>85</v>
      </c>
      <c r="C31" s="2" t="s">
        <v>86</v>
      </c>
      <c r="D31" s="2" t="s">
        <v>87</v>
      </c>
      <c r="E31" s="3">
        <v>249</v>
      </c>
      <c r="F31" s="87">
        <f>370868.99-25627.61</f>
        <v>345241.38</v>
      </c>
      <c r="G31" s="87">
        <f>227807.98-16131.74</f>
        <v>211676.24000000002</v>
      </c>
      <c r="H31" s="37"/>
      <c r="I31" s="42"/>
      <c r="J31" s="88"/>
      <c r="K31" s="85"/>
      <c r="L31" s="70"/>
      <c r="M31" s="68"/>
      <c r="N31" s="89"/>
      <c r="O31" s="90"/>
      <c r="P31" s="91"/>
      <c r="Q31" s="68"/>
      <c r="R31" s="86"/>
      <c r="S31" s="86"/>
      <c r="T31" s="86"/>
      <c r="U31" s="6"/>
      <c r="V31" s="86"/>
      <c r="W31" s="86"/>
      <c r="X31" s="86"/>
      <c r="Y31" s="86"/>
    </row>
    <row r="32" spans="1:25">
      <c r="A32" s="2"/>
      <c r="B32" s="17"/>
      <c r="C32" s="16"/>
      <c r="D32" s="17"/>
      <c r="E32" s="18"/>
      <c r="F32" s="79">
        <f>SUM(F31:F31)</f>
        <v>345241.38</v>
      </c>
      <c r="G32" s="79">
        <f>SUM(G31:G31)</f>
        <v>211676.24000000002</v>
      </c>
      <c r="H32" s="92">
        <f>+F32-G32</f>
        <v>133565.13999999998</v>
      </c>
      <c r="I32" s="2"/>
      <c r="J32" s="17"/>
      <c r="K32" s="31"/>
      <c r="L32" s="70"/>
      <c r="M32" s="6"/>
      <c r="N32" s="6"/>
      <c r="O32" s="6"/>
      <c r="P32" s="68"/>
      <c r="Q32" s="68"/>
      <c r="R32" s="86"/>
      <c r="S32" s="86"/>
      <c r="T32" s="86"/>
      <c r="U32" s="86"/>
      <c r="V32" s="86"/>
      <c r="W32" s="86"/>
      <c r="X32" s="86"/>
      <c r="Y32" s="86"/>
    </row>
    <row r="33" spans="1:25">
      <c r="A33" s="158"/>
      <c r="B33" s="2"/>
      <c r="C33" s="2"/>
      <c r="D33" s="2"/>
      <c r="E33" s="3"/>
      <c r="F33" s="87"/>
      <c r="G33" s="87"/>
      <c r="H33" s="37"/>
      <c r="I33" s="42"/>
      <c r="J33" s="2"/>
      <c r="K33" s="85"/>
      <c r="L33" s="93"/>
      <c r="M33" s="94"/>
      <c r="N33" s="95" t="s">
        <v>88</v>
      </c>
      <c r="O33" s="96" t="s">
        <v>89</v>
      </c>
      <c r="P33" s="96" t="s">
        <v>90</v>
      </c>
      <c r="Q33" s="97"/>
      <c r="R33" s="86"/>
      <c r="S33" s="86"/>
      <c r="T33" s="86"/>
      <c r="U33" s="6"/>
      <c r="V33" s="6"/>
      <c r="W33" s="6"/>
      <c r="X33" s="86"/>
      <c r="Y33" s="86"/>
    </row>
    <row r="34" spans="1:25">
      <c r="A34" s="2"/>
      <c r="B34" s="98" t="s">
        <v>91</v>
      </c>
      <c r="C34" s="19"/>
      <c r="D34" s="19"/>
      <c r="E34" s="20"/>
      <c r="F34" s="58">
        <f>SUM(F32,F27)</f>
        <v>1926148.9499999997</v>
      </c>
      <c r="G34" s="58">
        <f>SUM(G32,G27)</f>
        <v>1280240.6600000001</v>
      </c>
      <c r="H34" s="58">
        <f>SUM(H32,H27,H57)</f>
        <v>645908.28999999969</v>
      </c>
      <c r="I34" s="2"/>
      <c r="J34" s="2"/>
      <c r="K34" s="99"/>
      <c r="L34" s="93">
        <v>483</v>
      </c>
      <c r="M34" s="74" t="s">
        <v>92</v>
      </c>
      <c r="N34" s="53"/>
      <c r="O34" s="28"/>
      <c r="P34" s="86"/>
      <c r="Q34" s="86"/>
      <c r="R34" s="86"/>
      <c r="S34" s="86"/>
      <c r="T34" s="6"/>
      <c r="U34" s="100"/>
      <c r="V34" s="86"/>
      <c r="W34" s="86"/>
      <c r="X34" s="6"/>
      <c r="Y34" s="6"/>
    </row>
    <row r="35" spans="1:25">
      <c r="A35" s="158"/>
      <c r="B35" s="2"/>
      <c r="C35" s="2"/>
      <c r="D35" s="2"/>
      <c r="E35" s="3"/>
      <c r="F35" s="87"/>
      <c r="G35" s="87"/>
      <c r="H35" s="58"/>
      <c r="I35" s="42"/>
      <c r="J35" s="2"/>
      <c r="K35" s="101"/>
      <c r="L35" s="70" t="s">
        <v>93</v>
      </c>
      <c r="M35" s="74" t="s">
        <v>94</v>
      </c>
      <c r="N35" s="53"/>
      <c r="O35" s="28"/>
      <c r="Q35" s="102">
        <f>SUM(P36:P43)</f>
        <v>1231951.55</v>
      </c>
      <c r="R35" s="103">
        <f>+R16-Q35</f>
        <v>-973501.35</v>
      </c>
      <c r="S35" s="6"/>
      <c r="T35" s="142">
        <f>+Q35-1091108.5</f>
        <v>140843.05000000005</v>
      </c>
      <c r="U35" s="6"/>
      <c r="V35" s="6"/>
      <c r="W35" s="6"/>
      <c r="X35" s="100"/>
      <c r="Y35" s="100"/>
    </row>
    <row r="36" spans="1:25">
      <c r="A36" s="2"/>
      <c r="B36" s="2"/>
      <c r="C36" s="2"/>
      <c r="D36" s="2"/>
      <c r="E36" s="2"/>
      <c r="F36" s="2"/>
      <c r="G36" s="2"/>
      <c r="H36" s="37"/>
      <c r="I36" s="2"/>
      <c r="J36" s="2"/>
      <c r="K36" s="31"/>
      <c r="L36" s="68" t="s">
        <v>95</v>
      </c>
      <c r="M36" s="104" t="s">
        <v>96</v>
      </c>
      <c r="N36" s="145">
        <v>12017.12</v>
      </c>
      <c r="O36" s="145">
        <v>588306.43999999994</v>
      </c>
      <c r="P36" s="71">
        <f>+O36-N36</f>
        <v>576289.31999999995</v>
      </c>
      <c r="Q36" s="106"/>
      <c r="R36" s="106"/>
      <c r="S36" s="86"/>
      <c r="T36" s="6"/>
      <c r="U36" s="6"/>
      <c r="V36" s="100"/>
      <c r="W36" s="100"/>
      <c r="X36" s="6"/>
      <c r="Y36" s="6"/>
    </row>
    <row r="37" spans="1:25">
      <c r="A37" s="2"/>
      <c r="B37" s="21" t="s">
        <v>97</v>
      </c>
      <c r="C37" s="21"/>
      <c r="D37" s="21"/>
      <c r="E37" s="10"/>
      <c r="F37" s="58">
        <f>+F29+F32</f>
        <v>2723458.67</v>
      </c>
      <c r="G37" s="58">
        <f>+G29+G32</f>
        <v>1477497.1700000002</v>
      </c>
      <c r="H37" s="58">
        <f>+H29+H32</f>
        <v>1245961.4999999995</v>
      </c>
      <c r="I37" s="2"/>
      <c r="J37" s="21"/>
      <c r="K37" s="31"/>
      <c r="L37" s="68" t="s">
        <v>98</v>
      </c>
      <c r="M37" s="104" t="s">
        <v>99</v>
      </c>
      <c r="N37" s="145">
        <v>13811.01</v>
      </c>
      <c r="O37" s="145">
        <v>629581.30000000005</v>
      </c>
      <c r="P37" s="107">
        <f>+O37-N37</f>
        <v>615770.29</v>
      </c>
      <c r="S37" s="6"/>
      <c r="T37" s="6"/>
      <c r="U37" s="100"/>
      <c r="V37" s="6"/>
      <c r="W37" s="6"/>
      <c r="X37" s="6"/>
      <c r="Y37" s="6"/>
    </row>
    <row r="38" spans="1:25">
      <c r="A38" s="158"/>
      <c r="B38" s="2"/>
      <c r="C38" s="2"/>
      <c r="D38" s="2"/>
      <c r="E38" s="3"/>
      <c r="F38" s="87"/>
      <c r="G38" s="87"/>
      <c r="H38" s="37"/>
      <c r="I38" s="42"/>
      <c r="J38" s="2"/>
      <c r="K38" s="101"/>
      <c r="L38" s="68" t="s">
        <v>100</v>
      </c>
      <c r="M38" s="104" t="s">
        <v>101</v>
      </c>
      <c r="N38" s="145">
        <v>66</v>
      </c>
      <c r="O38" s="145">
        <v>2928</v>
      </c>
      <c r="P38" s="71">
        <f>+O38-N38</f>
        <v>2862</v>
      </c>
      <c r="S38" s="6"/>
      <c r="T38" s="100"/>
      <c r="U38" s="6"/>
      <c r="V38" s="6"/>
      <c r="W38" s="6"/>
      <c r="X38" s="100"/>
      <c r="Y38" s="100"/>
    </row>
    <row r="39" spans="1:25">
      <c r="A39" s="2"/>
      <c r="B39" s="2" t="s">
        <v>102</v>
      </c>
      <c r="C39" s="2"/>
      <c r="D39" s="2"/>
      <c r="E39" s="2"/>
      <c r="F39" s="2"/>
      <c r="G39" s="2"/>
      <c r="H39" s="37"/>
      <c r="I39" s="2"/>
      <c r="J39" s="2"/>
      <c r="K39" s="31"/>
      <c r="L39" s="70" t="s">
        <v>103</v>
      </c>
      <c r="M39" s="74" t="s">
        <v>104</v>
      </c>
      <c r="N39" s="146"/>
      <c r="O39" s="146"/>
      <c r="Q39" s="108"/>
      <c r="R39" s="108"/>
      <c r="S39" s="100"/>
      <c r="T39" s="6"/>
      <c r="U39" s="6"/>
      <c r="V39" s="100"/>
      <c r="W39" s="109"/>
      <c r="X39" s="32"/>
      <c r="Y39" s="32"/>
    </row>
    <row r="40" spans="1:25">
      <c r="A40" s="2"/>
      <c r="B40" s="2"/>
      <c r="C40" s="2"/>
      <c r="D40" s="2" t="s">
        <v>105</v>
      </c>
      <c r="E40" s="2"/>
      <c r="F40" s="110">
        <v>345241.38</v>
      </c>
      <c r="G40" s="110">
        <v>211676.24</v>
      </c>
      <c r="H40" s="37"/>
      <c r="I40" s="2"/>
      <c r="J40" s="2"/>
      <c r="K40" s="31"/>
      <c r="L40" s="68" t="s">
        <v>106</v>
      </c>
      <c r="M40" s="104" t="s">
        <v>13</v>
      </c>
      <c r="N40" s="145">
        <v>6055.4</v>
      </c>
      <c r="O40" s="145">
        <v>18521.900000000001</v>
      </c>
      <c r="P40" s="71">
        <f>+O40-N40</f>
        <v>12466.500000000002</v>
      </c>
      <c r="S40" s="6"/>
      <c r="T40" s="6"/>
      <c r="U40" s="6"/>
      <c r="V40" s="6"/>
      <c r="W40" s="32"/>
      <c r="X40" s="32"/>
      <c r="Y40" s="32"/>
    </row>
    <row r="41" spans="1:25">
      <c r="A41" s="2"/>
      <c r="B41" s="2"/>
      <c r="C41" s="2"/>
      <c r="D41" s="2" t="s">
        <v>107</v>
      </c>
      <c r="E41" s="2"/>
      <c r="F41" s="110">
        <v>2379869.29</v>
      </c>
      <c r="G41" s="110">
        <v>1272483.67</v>
      </c>
      <c r="H41" s="79"/>
      <c r="I41" s="2"/>
      <c r="J41" s="88"/>
      <c r="K41" s="31"/>
      <c r="L41" s="68" t="s">
        <v>108</v>
      </c>
      <c r="M41" s="104" t="s">
        <v>109</v>
      </c>
      <c r="N41" s="145">
        <v>855.2</v>
      </c>
      <c r="O41" s="145">
        <v>11033.94</v>
      </c>
      <c r="P41" s="107">
        <f>+O41-N41</f>
        <v>10178.74</v>
      </c>
      <c r="S41" s="6"/>
      <c r="T41" s="6"/>
      <c r="U41" s="6"/>
      <c r="V41" s="6"/>
      <c r="W41" s="6"/>
      <c r="X41" s="6"/>
      <c r="Y41" s="6"/>
    </row>
    <row r="42" spans="1:25">
      <c r="A42" s="2"/>
      <c r="B42" s="2"/>
      <c r="C42" s="2"/>
      <c r="D42" s="2"/>
      <c r="E42" s="2"/>
      <c r="F42" s="2"/>
      <c r="G42" s="111"/>
      <c r="H42" s="37"/>
      <c r="I42" s="2"/>
      <c r="J42" s="2"/>
      <c r="K42" s="31"/>
      <c r="L42" s="68" t="s">
        <v>110</v>
      </c>
      <c r="M42" s="104" t="s">
        <v>111</v>
      </c>
      <c r="N42" s="145">
        <v>13316.53</v>
      </c>
      <c r="O42" s="145">
        <v>27687.63</v>
      </c>
      <c r="P42" s="76">
        <f>+O42-N42</f>
        <v>14371.1</v>
      </c>
      <c r="Q42" s="108"/>
      <c r="R42" s="108"/>
      <c r="S42" s="100"/>
      <c r="T42" s="47"/>
      <c r="U42" s="6"/>
      <c r="V42" s="32"/>
      <c r="W42" s="32"/>
      <c r="X42" s="32"/>
      <c r="Y42" s="6"/>
    </row>
    <row r="43" spans="1:25">
      <c r="A43" s="158"/>
      <c r="B43" s="2"/>
      <c r="C43" s="2"/>
      <c r="D43" s="2" t="s">
        <v>112</v>
      </c>
      <c r="E43" s="3"/>
      <c r="F43" s="37">
        <f>SUM(F40:F42)</f>
        <v>2725110.67</v>
      </c>
      <c r="G43" s="37">
        <f>SUM(G40:G42)</f>
        <v>1484159.91</v>
      </c>
      <c r="H43" s="37">
        <f>+F43-G43</f>
        <v>1240950.76</v>
      </c>
      <c r="I43" s="42"/>
      <c r="J43" s="2"/>
      <c r="K43" s="112"/>
      <c r="L43" s="68" t="s">
        <v>113</v>
      </c>
      <c r="M43" s="104" t="s">
        <v>114</v>
      </c>
      <c r="N43" s="145"/>
      <c r="O43" s="145">
        <v>13.6</v>
      </c>
      <c r="P43" s="71">
        <f>+O43-N43</f>
        <v>13.6</v>
      </c>
      <c r="Q43" s="108"/>
      <c r="R43" s="108"/>
      <c r="S43" s="6"/>
      <c r="T43" s="6"/>
      <c r="U43" s="6"/>
      <c r="V43" s="32"/>
      <c r="W43" s="48"/>
      <c r="X43" s="48"/>
      <c r="Y43" s="47"/>
    </row>
    <row r="44" spans="1:25">
      <c r="A44" s="2"/>
      <c r="B44" s="2"/>
      <c r="C44" s="2"/>
      <c r="D44" s="2"/>
      <c r="E44" s="2"/>
      <c r="F44" s="2"/>
      <c r="G44" s="2"/>
      <c r="H44" s="37"/>
      <c r="I44" s="2"/>
      <c r="J44" s="2"/>
      <c r="K44" s="31"/>
      <c r="L44" s="70" t="s">
        <v>115</v>
      </c>
      <c r="M44" s="74" t="s">
        <v>116</v>
      </c>
      <c r="N44" s="147"/>
      <c r="O44" s="147"/>
      <c r="Q44" s="102">
        <f>SUM(P45:P48)</f>
        <v>709833.05999999994</v>
      </c>
      <c r="R44" s="72">
        <f>+R11-Q44</f>
        <v>-18002.179999999935</v>
      </c>
      <c r="S44" s="6"/>
      <c r="T44" s="6"/>
      <c r="U44" s="47"/>
      <c r="V44" s="48"/>
      <c r="W44" s="32"/>
      <c r="X44" s="32"/>
      <c r="Y44" s="6"/>
    </row>
    <row r="45" spans="1:25">
      <c r="A45" s="2"/>
      <c r="B45" s="2"/>
      <c r="C45" s="2"/>
      <c r="D45" s="2" t="s">
        <v>117</v>
      </c>
      <c r="E45" s="2"/>
      <c r="F45" s="114">
        <f>+F43-F37</f>
        <v>1652</v>
      </c>
      <c r="G45" s="114">
        <f>+G43-G37</f>
        <v>6662.7399999997579</v>
      </c>
      <c r="H45" s="37"/>
      <c r="I45" s="2"/>
      <c r="J45" s="2"/>
      <c r="K45" s="31"/>
      <c r="L45" s="68" t="s">
        <v>118</v>
      </c>
      <c r="M45" s="104" t="s">
        <v>119</v>
      </c>
      <c r="N45" s="145"/>
      <c r="O45" s="145">
        <v>1652</v>
      </c>
      <c r="P45" s="71">
        <f>+O45-N45</f>
        <v>1652</v>
      </c>
      <c r="S45" s="6"/>
      <c r="T45" s="6"/>
      <c r="U45" s="6"/>
      <c r="V45" s="32"/>
      <c r="W45" s="32"/>
      <c r="X45" s="32"/>
      <c r="Y45" s="6"/>
    </row>
    <row r="46" spans="1:25">
      <c r="A46" s="2"/>
      <c r="B46" s="2"/>
      <c r="C46" s="2"/>
      <c r="D46" s="2"/>
      <c r="E46" s="2"/>
      <c r="F46" s="87" t="s">
        <v>120</v>
      </c>
      <c r="G46" s="115">
        <f>+F45+G45</f>
        <v>8314.7399999997579</v>
      </c>
      <c r="H46" s="37"/>
      <c r="I46" s="2"/>
      <c r="J46" s="2"/>
      <c r="K46" s="31"/>
      <c r="L46" s="68" t="s">
        <v>121</v>
      </c>
      <c r="M46" s="104" t="s">
        <v>122</v>
      </c>
      <c r="N46" s="145">
        <v>403782.79</v>
      </c>
      <c r="O46" s="145">
        <v>986846.95</v>
      </c>
      <c r="P46" s="107">
        <f>+O46-N46</f>
        <v>583064.15999999992</v>
      </c>
      <c r="S46" s="6"/>
      <c r="T46" s="6"/>
      <c r="U46" s="6"/>
      <c r="V46" s="6"/>
      <c r="W46" s="32"/>
      <c r="X46" s="32"/>
      <c r="Y46" s="6"/>
    </row>
    <row r="47" spans="1:25">
      <c r="A47" s="2"/>
      <c r="B47" s="2"/>
      <c r="C47" s="2"/>
      <c r="D47" s="2"/>
      <c r="E47" s="2"/>
      <c r="F47" s="2"/>
      <c r="G47" s="2"/>
      <c r="H47" s="37"/>
      <c r="I47" s="2"/>
      <c r="J47" s="2"/>
      <c r="K47" s="31"/>
      <c r="L47" s="68" t="s">
        <v>123</v>
      </c>
      <c r="M47" s="104" t="s">
        <v>124</v>
      </c>
      <c r="N47" s="145">
        <v>20293.28</v>
      </c>
      <c r="O47" s="145">
        <v>144957.57999999999</v>
      </c>
      <c r="P47" s="76">
        <f>+O47-N47</f>
        <v>124664.29999999999</v>
      </c>
      <c r="S47" s="47"/>
      <c r="T47" s="6"/>
      <c r="U47" s="6"/>
      <c r="V47" s="6"/>
      <c r="W47" s="32"/>
      <c r="X47" s="32"/>
      <c r="Y47" s="6"/>
    </row>
    <row r="48" spans="1:25">
      <c r="A48" s="2"/>
      <c r="B48" s="2"/>
      <c r="C48" s="2"/>
      <c r="D48" s="2"/>
      <c r="E48" s="2"/>
      <c r="F48" s="2"/>
      <c r="G48" s="2"/>
      <c r="H48" s="37"/>
      <c r="I48" s="2"/>
      <c r="J48" s="2"/>
      <c r="K48" s="99"/>
      <c r="L48" s="6" t="s">
        <v>125</v>
      </c>
      <c r="M48" s="6" t="s">
        <v>126</v>
      </c>
      <c r="N48" s="145"/>
      <c r="O48" s="145">
        <v>452.6</v>
      </c>
      <c r="P48" s="77">
        <f>+O48-N48</f>
        <v>452.6</v>
      </c>
      <c r="S48" s="6"/>
      <c r="T48" s="6"/>
      <c r="U48" s="6"/>
      <c r="V48" s="6"/>
      <c r="W48" s="32"/>
      <c r="X48" s="32"/>
      <c r="Y48" s="6"/>
    </row>
    <row r="49" spans="1:24">
      <c r="A49" s="2"/>
      <c r="B49" s="2"/>
      <c r="C49" s="2"/>
      <c r="D49" s="2"/>
      <c r="E49" s="3" t="s">
        <v>127</v>
      </c>
      <c r="F49" s="105">
        <f>+N112</f>
        <v>1417553.1</v>
      </c>
      <c r="G49" s="105">
        <f>+O112</f>
        <v>1397817.91</v>
      </c>
      <c r="H49" s="37"/>
      <c r="I49" s="2"/>
      <c r="J49" s="2"/>
      <c r="K49" s="31"/>
      <c r="L49" s="70" t="s">
        <v>128</v>
      </c>
      <c r="M49" s="74" t="s">
        <v>129</v>
      </c>
      <c r="N49" s="146"/>
      <c r="O49" s="146"/>
      <c r="Q49" s="117">
        <f>SUM(P50:P53)</f>
        <v>356922.49</v>
      </c>
      <c r="R49" s="118">
        <f>+R10-Q49</f>
        <v>0</v>
      </c>
      <c r="S49" s="6"/>
      <c r="T49" s="6"/>
      <c r="U49" s="6"/>
      <c r="V49" s="6"/>
      <c r="W49" s="32"/>
      <c r="X49" s="32"/>
    </row>
    <row r="50" spans="1:24">
      <c r="A50" s="2"/>
      <c r="B50" s="2"/>
      <c r="C50" s="2"/>
      <c r="D50" s="2"/>
      <c r="E50" s="3" t="s">
        <v>130</v>
      </c>
      <c r="F50" s="105">
        <f>+N113</f>
        <v>120951.76</v>
      </c>
      <c r="G50" s="105">
        <f>+O113</f>
        <v>134024.26</v>
      </c>
      <c r="H50" s="37"/>
      <c r="I50" s="2"/>
      <c r="J50" s="2"/>
      <c r="K50" s="31"/>
      <c r="L50" s="68" t="s">
        <v>131</v>
      </c>
      <c r="M50" s="104" t="s">
        <v>132</v>
      </c>
      <c r="N50" s="145"/>
      <c r="O50" s="145">
        <v>42864.3</v>
      </c>
      <c r="P50" s="71">
        <f>+O50-N50</f>
        <v>42864.3</v>
      </c>
      <c r="S50" s="6"/>
      <c r="T50" s="6"/>
      <c r="U50" s="6"/>
      <c r="V50" s="6"/>
      <c r="W50" s="32"/>
      <c r="X50" s="32"/>
    </row>
    <row r="51" spans="1:24">
      <c r="A51" s="2"/>
      <c r="B51" s="2"/>
      <c r="C51" s="2"/>
      <c r="D51" s="2"/>
      <c r="E51" s="2"/>
      <c r="F51" s="116"/>
      <c r="G51" s="116"/>
      <c r="H51" s="37"/>
      <c r="I51" s="2"/>
      <c r="J51" s="2"/>
      <c r="K51" s="31"/>
      <c r="L51" s="68" t="s">
        <v>133</v>
      </c>
      <c r="M51" s="104" t="s">
        <v>67</v>
      </c>
      <c r="N51" s="145"/>
      <c r="O51" s="145">
        <v>313144.19</v>
      </c>
      <c r="P51" s="107">
        <f>+O51-N51</f>
        <v>313144.19</v>
      </c>
      <c r="S51" s="6"/>
      <c r="T51" s="6"/>
      <c r="U51" s="6"/>
      <c r="V51" s="6"/>
      <c r="W51" s="6"/>
      <c r="X51" s="32"/>
    </row>
    <row r="52" spans="1:24">
      <c r="A52" s="2"/>
      <c r="B52" s="2"/>
      <c r="C52" s="2"/>
      <c r="D52" s="2"/>
      <c r="E52" s="2"/>
      <c r="F52" s="37">
        <f>SUM(F49:F51)</f>
        <v>1538504.86</v>
      </c>
      <c r="G52" s="37">
        <f>SUM(G49:G51)</f>
        <v>1531842.17</v>
      </c>
      <c r="H52" s="37"/>
      <c r="I52" s="2"/>
      <c r="J52" s="2"/>
      <c r="K52" s="31"/>
      <c r="L52" s="68" t="s">
        <v>134</v>
      </c>
      <c r="M52" s="104" t="s">
        <v>135</v>
      </c>
      <c r="N52" s="145"/>
      <c r="O52" s="145">
        <v>450</v>
      </c>
      <c r="P52" s="76">
        <f>+O52-N52</f>
        <v>450</v>
      </c>
      <c r="S52" s="6"/>
      <c r="T52" s="6"/>
      <c r="U52" s="6"/>
      <c r="V52" s="6"/>
      <c r="W52" s="32"/>
      <c r="X52" s="32"/>
    </row>
    <row r="53" spans="1:24">
      <c r="A53" s="2"/>
      <c r="B53" s="2"/>
      <c r="C53" s="2"/>
      <c r="D53" s="2"/>
      <c r="E53" s="2"/>
      <c r="F53" s="37"/>
      <c r="G53" s="37"/>
      <c r="H53" s="37"/>
      <c r="I53" s="2"/>
      <c r="J53" s="2"/>
      <c r="K53" s="31"/>
      <c r="L53" s="68" t="s">
        <v>136</v>
      </c>
      <c r="M53" s="104" t="s">
        <v>137</v>
      </c>
      <c r="N53" s="145"/>
      <c r="O53" s="145">
        <v>464</v>
      </c>
      <c r="P53" s="71">
        <f>+O53-N53</f>
        <v>464</v>
      </c>
      <c r="S53" s="6"/>
      <c r="T53" s="6"/>
      <c r="U53" s="6"/>
      <c r="V53" s="6"/>
      <c r="W53" s="6"/>
      <c r="X53" s="32"/>
    </row>
    <row r="54" spans="1:24">
      <c r="A54" s="2"/>
      <c r="B54" s="2"/>
      <c r="C54" s="2"/>
      <c r="D54" s="2"/>
      <c r="E54" s="2"/>
      <c r="F54" s="58">
        <f>+F52-G52</f>
        <v>6662.690000000177</v>
      </c>
      <c r="G54" s="37"/>
      <c r="H54" s="37"/>
      <c r="I54" s="2"/>
      <c r="J54" s="2"/>
      <c r="K54" s="31"/>
      <c r="L54" s="70" t="s">
        <v>138</v>
      </c>
      <c r="M54" s="74" t="s">
        <v>139</v>
      </c>
      <c r="N54" s="146"/>
      <c r="O54" s="146"/>
      <c r="Q54" s="117">
        <f>SUM(P55:P58)</f>
        <v>77532.19</v>
      </c>
      <c r="R54" s="72">
        <f>+R12-Q54</f>
        <v>0</v>
      </c>
      <c r="S54" s="6"/>
      <c r="T54" s="6"/>
      <c r="U54" s="6"/>
      <c r="V54" s="6"/>
      <c r="W54" s="32"/>
      <c r="X54" s="32"/>
    </row>
    <row r="55" spans="1:24">
      <c r="A55" s="2"/>
      <c r="B55" s="2"/>
      <c r="C55" s="2"/>
      <c r="D55" s="2"/>
      <c r="E55" s="2"/>
      <c r="F55" s="37">
        <f>+G45-F54</f>
        <v>4.9999999580904841E-2</v>
      </c>
      <c r="G55" s="37"/>
      <c r="H55" s="37"/>
      <c r="I55" s="2"/>
      <c r="J55" s="2"/>
      <c r="K55" s="31"/>
      <c r="L55" s="68" t="s">
        <v>140</v>
      </c>
      <c r="M55" s="104" t="s">
        <v>33</v>
      </c>
      <c r="N55" s="145">
        <v>1359</v>
      </c>
      <c r="O55" s="145">
        <v>17505</v>
      </c>
      <c r="P55" s="71">
        <f>+O55-N55</f>
        <v>16146</v>
      </c>
      <c r="S55" s="6"/>
      <c r="T55" s="6"/>
      <c r="U55" s="6"/>
      <c r="V55" s="6"/>
      <c r="W55" s="32"/>
      <c r="X55" s="32"/>
    </row>
    <row r="56" spans="1:24">
      <c r="A56" s="6"/>
      <c r="B56" s="6"/>
      <c r="C56" s="6"/>
      <c r="D56" s="6"/>
      <c r="E56" s="6"/>
      <c r="F56" s="6"/>
      <c r="G56" s="119"/>
      <c r="H56" s="55"/>
      <c r="I56" s="6"/>
      <c r="J56" s="6"/>
      <c r="K56" s="31"/>
      <c r="L56" s="68" t="s">
        <v>141</v>
      </c>
      <c r="M56" s="104" t="s">
        <v>72</v>
      </c>
      <c r="N56" s="145">
        <v>2570.12</v>
      </c>
      <c r="O56" s="145">
        <v>61320.31</v>
      </c>
      <c r="P56" s="107">
        <f>+O56-N56</f>
        <v>58750.189999999995</v>
      </c>
      <c r="S56" s="6"/>
      <c r="T56" s="6"/>
      <c r="U56" s="6"/>
      <c r="V56" s="6"/>
      <c r="W56" s="32"/>
      <c r="X56" s="32"/>
    </row>
    <row r="57" spans="1:24">
      <c r="A57" s="120" t="s">
        <v>84</v>
      </c>
      <c r="B57" s="121" t="s">
        <v>85</v>
      </c>
      <c r="C57" s="22">
        <v>403</v>
      </c>
      <c r="D57" s="6" t="s">
        <v>142</v>
      </c>
      <c r="E57" s="23"/>
      <c r="F57" s="122"/>
      <c r="G57" s="122"/>
      <c r="H57" s="123"/>
      <c r="I57" s="6"/>
      <c r="J57" s="100"/>
      <c r="K57" s="31"/>
      <c r="L57" s="68" t="s">
        <v>143</v>
      </c>
      <c r="M57" s="104" t="s">
        <v>46</v>
      </c>
      <c r="N57" s="145"/>
      <c r="O57" s="145">
        <v>2636</v>
      </c>
      <c r="P57" s="76">
        <f>+O57-N57</f>
        <v>2636</v>
      </c>
      <c r="S57" s="6"/>
      <c r="T57" s="6"/>
      <c r="U57" s="6"/>
      <c r="V57" s="6"/>
      <c r="W57" s="32"/>
      <c r="X57" s="32"/>
    </row>
    <row r="58" spans="1:24">
      <c r="A58" s="6"/>
      <c r="B58" s="6"/>
      <c r="C58" s="6"/>
      <c r="D58" s="6"/>
      <c r="E58" s="6"/>
      <c r="F58" s="6"/>
      <c r="G58" s="6"/>
      <c r="H58" s="55"/>
      <c r="I58" s="6"/>
      <c r="J58" s="6"/>
      <c r="K58" s="31"/>
      <c r="L58" s="68" t="s">
        <v>144</v>
      </c>
      <c r="M58" s="104" t="s">
        <v>145</v>
      </c>
      <c r="N58" s="147"/>
      <c r="O58" s="147"/>
      <c r="P58" s="77">
        <f>+O58</f>
        <v>0</v>
      </c>
      <c r="S58" s="6"/>
      <c r="T58" s="6"/>
      <c r="U58" s="6"/>
      <c r="V58" s="6"/>
      <c r="W58" s="32"/>
      <c r="X58" s="32"/>
    </row>
    <row r="59" spans="1:24">
      <c r="A59" s="6"/>
      <c r="B59" s="6"/>
      <c r="C59" s="6"/>
      <c r="D59" s="6"/>
      <c r="E59" s="6"/>
      <c r="F59" s="6"/>
      <c r="G59" s="6"/>
      <c r="H59" s="55"/>
      <c r="I59" s="6"/>
      <c r="J59" s="6"/>
      <c r="K59" s="31"/>
      <c r="L59" s="70" t="s">
        <v>146</v>
      </c>
      <c r="M59" s="74" t="s">
        <v>147</v>
      </c>
      <c r="N59" s="146"/>
      <c r="O59" s="146"/>
      <c r="Q59" s="117">
        <f>SUM(P60)</f>
        <v>3630</v>
      </c>
      <c r="S59" s="6"/>
      <c r="T59" s="6"/>
      <c r="U59" s="6"/>
      <c r="V59" s="6"/>
      <c r="W59" s="32"/>
      <c r="X59" s="32"/>
    </row>
    <row r="60" spans="1:24">
      <c r="A60" s="6"/>
      <c r="B60" s="6"/>
      <c r="C60" s="6"/>
      <c r="D60" s="6"/>
      <c r="E60" s="6"/>
      <c r="F60" s="6"/>
      <c r="G60" s="6"/>
      <c r="H60" s="55"/>
      <c r="I60" s="6"/>
      <c r="J60" s="6"/>
      <c r="K60" s="31"/>
      <c r="L60" s="68" t="s">
        <v>148</v>
      </c>
      <c r="M60" s="104" t="s">
        <v>38</v>
      </c>
      <c r="N60" s="147">
        <v>82.5</v>
      </c>
      <c r="O60" s="145">
        <v>3712.5</v>
      </c>
      <c r="P60" s="71">
        <f>+O60-N60</f>
        <v>3630</v>
      </c>
      <c r="S60" s="6"/>
      <c r="T60" s="6"/>
      <c r="U60" s="6"/>
      <c r="V60" s="6"/>
      <c r="W60" s="6"/>
      <c r="X60" s="32"/>
    </row>
    <row r="61" spans="1:24">
      <c r="A61" s="6"/>
      <c r="B61" s="6"/>
      <c r="C61" s="6" t="s">
        <v>149</v>
      </c>
      <c r="D61" s="6"/>
      <c r="E61" s="6"/>
      <c r="F61" s="6"/>
      <c r="G61" s="6"/>
      <c r="H61" s="55"/>
      <c r="I61" s="6"/>
      <c r="J61" s="6"/>
      <c r="K61" s="31"/>
      <c r="L61" s="68" t="s">
        <v>150</v>
      </c>
      <c r="M61" s="104" t="s">
        <v>75</v>
      </c>
      <c r="N61" s="146"/>
      <c r="O61" s="146"/>
      <c r="P61" s="107">
        <f>+O61-N61</f>
        <v>0</v>
      </c>
      <c r="S61" s="6"/>
      <c r="T61" s="6"/>
      <c r="U61" s="6"/>
      <c r="V61" s="6"/>
      <c r="W61" s="32"/>
      <c r="X61" s="32"/>
    </row>
    <row r="62" spans="1:24">
      <c r="A62" s="6"/>
      <c r="B62" s="6"/>
      <c r="C62" s="6"/>
      <c r="D62" s="6"/>
      <c r="E62" s="6"/>
      <c r="F62" s="6"/>
      <c r="G62" s="6"/>
      <c r="H62" s="55"/>
      <c r="I62" s="6"/>
      <c r="J62" s="6"/>
      <c r="K62" s="31"/>
      <c r="L62" s="68"/>
      <c r="M62" s="104"/>
      <c r="N62" s="146"/>
      <c r="O62" s="146"/>
      <c r="P62" s="77"/>
      <c r="Q62" s="124"/>
      <c r="S62" s="6"/>
      <c r="T62" s="6"/>
      <c r="U62" s="6"/>
      <c r="V62" s="6"/>
      <c r="W62" s="32"/>
      <c r="X62" s="32"/>
    </row>
    <row r="63" spans="1:24">
      <c r="A63" s="6"/>
      <c r="B63" s="6"/>
      <c r="C63" s="6"/>
      <c r="D63" s="6"/>
      <c r="E63" s="6"/>
      <c r="F63" s="6"/>
      <c r="G63" s="6"/>
      <c r="H63" s="55"/>
      <c r="I63" s="6"/>
      <c r="J63" s="6"/>
      <c r="K63" s="31"/>
      <c r="L63" s="70" t="s">
        <v>151</v>
      </c>
      <c r="M63" s="74" t="s">
        <v>152</v>
      </c>
      <c r="N63" s="53"/>
      <c r="O63" s="53"/>
      <c r="P63" s="77"/>
      <c r="Q63" s="117">
        <f>SUM(P64:P66)</f>
        <v>0</v>
      </c>
      <c r="S63" s="6"/>
      <c r="T63" s="6"/>
      <c r="U63" s="6"/>
      <c r="V63" s="6"/>
      <c r="W63" s="32"/>
      <c r="X63" s="32"/>
    </row>
    <row r="64" spans="1:24">
      <c r="A64" s="6"/>
      <c r="B64" s="6"/>
      <c r="C64" s="6"/>
      <c r="D64" s="6"/>
      <c r="E64" s="6"/>
      <c r="F64" s="6"/>
      <c r="G64" s="6"/>
      <c r="H64" s="55"/>
      <c r="I64" s="6"/>
      <c r="J64" s="6"/>
      <c r="K64" s="31"/>
      <c r="L64" s="68" t="s">
        <v>153</v>
      </c>
      <c r="M64" s="104" t="s">
        <v>154</v>
      </c>
      <c r="N64" s="53"/>
      <c r="O64" s="32"/>
      <c r="P64" s="71">
        <f>+O64-N64</f>
        <v>0</v>
      </c>
      <c r="Q64" s="124"/>
      <c r="S64" s="6"/>
      <c r="T64" s="6"/>
      <c r="U64" s="6"/>
      <c r="V64" s="6"/>
      <c r="W64" s="32"/>
      <c r="X64" s="32"/>
    </row>
    <row r="65" spans="2:24">
      <c r="B65" s="6"/>
      <c r="C65" s="6"/>
      <c r="D65" s="6"/>
      <c r="E65" s="6"/>
      <c r="F65" s="6"/>
      <c r="G65" s="6"/>
      <c r="H65" s="55"/>
      <c r="I65" s="6"/>
      <c r="J65" s="6"/>
      <c r="K65" s="31"/>
      <c r="L65" s="68" t="s">
        <v>155</v>
      </c>
      <c r="M65" s="6" t="s">
        <v>156</v>
      </c>
      <c r="N65" s="53"/>
      <c r="O65" s="125"/>
      <c r="P65" s="126">
        <f>+O65-N65</f>
        <v>0</v>
      </c>
      <c r="Q65" s="124"/>
      <c r="S65" s="6"/>
      <c r="T65" s="6"/>
      <c r="U65" s="6"/>
      <c r="V65" s="6"/>
      <c r="W65" s="32"/>
      <c r="X65" s="32"/>
    </row>
    <row r="66" spans="2:24">
      <c r="B66" s="6"/>
      <c r="C66" s="6"/>
      <c r="D66" s="6"/>
      <c r="E66" s="6"/>
      <c r="F66" s="6"/>
      <c r="G66" s="6"/>
      <c r="H66" s="55"/>
      <c r="I66" s="6"/>
      <c r="J66" s="6"/>
      <c r="K66" s="31"/>
      <c r="L66" s="68" t="s">
        <v>157</v>
      </c>
      <c r="M66" s="6" t="s">
        <v>158</v>
      </c>
      <c r="N66" s="53"/>
      <c r="O66" s="125"/>
      <c r="P66" s="127">
        <f>+O66-N66</f>
        <v>0</v>
      </c>
      <c r="Q66" s="124"/>
      <c r="S66" s="6"/>
      <c r="T66" s="6"/>
      <c r="U66" s="6"/>
      <c r="V66" s="6"/>
      <c r="W66" s="32"/>
      <c r="X66" s="32"/>
    </row>
    <row r="67" spans="2:24">
      <c r="B67" s="6"/>
      <c r="C67" s="6" t="s">
        <v>159</v>
      </c>
      <c r="D67" s="6"/>
      <c r="E67" s="6"/>
      <c r="F67" s="6"/>
      <c r="G67" s="6"/>
      <c r="H67" s="55"/>
      <c r="I67" s="6"/>
      <c r="J67" s="6"/>
      <c r="K67" s="31"/>
      <c r="L67" s="68"/>
      <c r="M67" s="104"/>
      <c r="N67" s="53"/>
      <c r="O67" s="125"/>
      <c r="P67" s="77"/>
      <c r="Q67" s="124"/>
      <c r="S67" s="6"/>
      <c r="T67" s="6"/>
      <c r="U67" s="6"/>
      <c r="V67" s="6"/>
      <c r="W67" s="6"/>
      <c r="X67" s="6"/>
    </row>
    <row r="68" spans="2:24">
      <c r="B68" s="6"/>
      <c r="C68" s="6" t="s">
        <v>160</v>
      </c>
      <c r="D68" s="6"/>
      <c r="E68" s="6"/>
      <c r="F68" s="6"/>
      <c r="G68" s="6"/>
      <c r="H68" s="55"/>
      <c r="I68" s="6"/>
      <c r="J68" s="6"/>
      <c r="K68" s="31"/>
      <c r="L68" s="70" t="s">
        <v>161</v>
      </c>
      <c r="M68" s="74" t="s">
        <v>162</v>
      </c>
      <c r="N68" s="32"/>
      <c r="O68" s="53"/>
      <c r="P68" s="128"/>
      <c r="Q68" s="124"/>
      <c r="S68" s="6"/>
      <c r="T68" s="6"/>
      <c r="U68" s="6"/>
      <c r="V68" s="6"/>
      <c r="W68" s="6"/>
      <c r="X68" s="32"/>
    </row>
    <row r="69" spans="2:24">
      <c r="B69" s="6"/>
      <c r="C69" s="6" t="s">
        <v>163</v>
      </c>
      <c r="D69" s="6"/>
      <c r="E69" s="6"/>
      <c r="F69" s="6"/>
      <c r="G69" s="6"/>
      <c r="H69" s="55"/>
      <c r="I69" s="6"/>
      <c r="J69" s="6"/>
      <c r="K69" s="31"/>
      <c r="L69" s="68"/>
      <c r="M69" s="104"/>
      <c r="N69" s="53"/>
      <c r="O69" s="53"/>
      <c r="P69" s="77"/>
      <c r="Q69" s="124"/>
      <c r="S69" s="6"/>
      <c r="T69" s="6"/>
      <c r="U69" s="6"/>
      <c r="V69" s="6"/>
      <c r="W69" s="6"/>
      <c r="X69" s="32"/>
    </row>
    <row r="70" spans="2:24">
      <c r="B70" s="6"/>
      <c r="C70" s="6" t="s">
        <v>164</v>
      </c>
      <c r="D70" s="6"/>
      <c r="E70" s="6"/>
      <c r="F70" s="6"/>
      <c r="G70" s="6"/>
      <c r="H70" s="55"/>
      <c r="I70" s="6"/>
      <c r="J70" s="6"/>
      <c r="K70" s="31"/>
      <c r="L70" s="68"/>
      <c r="M70" s="6" t="s">
        <v>165</v>
      </c>
      <c r="N70" s="129">
        <f>SUM(N34:N68)</f>
        <v>474208.94999999995</v>
      </c>
      <c r="O70" s="129">
        <f>SUM(O34:O68)</f>
        <v>2854078.2399999998</v>
      </c>
      <c r="P70" s="130">
        <f>+O70-N70+P68</f>
        <v>2379869.29</v>
      </c>
      <c r="Q70" s="131"/>
      <c r="S70" s="6"/>
      <c r="T70" s="6"/>
      <c r="U70" s="6"/>
      <c r="V70" s="6"/>
      <c r="W70" s="6"/>
      <c r="X70" s="6"/>
    </row>
    <row r="71" spans="2:24">
      <c r="B71" s="6"/>
      <c r="C71" s="6"/>
      <c r="D71" s="6"/>
      <c r="E71" s="6"/>
      <c r="F71" s="6"/>
      <c r="G71" s="6"/>
      <c r="H71" s="55"/>
      <c r="I71" s="6"/>
      <c r="J71" s="6"/>
      <c r="K71" s="31"/>
      <c r="L71" s="68"/>
      <c r="M71" s="6"/>
      <c r="N71" s="6"/>
      <c r="O71" s="6"/>
      <c r="P71" s="72">
        <f>+P70-F29</f>
        <v>1652</v>
      </c>
      <c r="Q71" s="131"/>
      <c r="S71" s="6"/>
      <c r="T71" s="6"/>
      <c r="U71" s="6"/>
      <c r="V71" s="32"/>
      <c r="W71" s="32"/>
      <c r="X71" s="32"/>
    </row>
    <row r="72" spans="2:24">
      <c r="H72" s="55"/>
      <c r="L72" s="68"/>
      <c r="M72" s="6"/>
      <c r="N72" s="6"/>
      <c r="O72" s="6"/>
      <c r="Q72" s="131"/>
      <c r="S72" s="6"/>
    </row>
    <row r="73" spans="2:24">
      <c r="B73" s="6" t="s">
        <v>166</v>
      </c>
      <c r="C73" s="6" t="s">
        <v>167</v>
      </c>
      <c r="D73" s="24"/>
      <c r="E73" s="6"/>
      <c r="F73" s="6"/>
      <c r="G73" s="6"/>
      <c r="H73" s="55"/>
      <c r="I73" s="6"/>
      <c r="J73" s="6"/>
      <c r="K73" s="31"/>
      <c r="T73" s="6"/>
      <c r="U73" s="6"/>
      <c r="V73" s="6"/>
      <c r="W73" s="6"/>
      <c r="X73" s="6"/>
    </row>
    <row r="74" spans="2:24">
      <c r="B74" s="6"/>
      <c r="C74" s="6"/>
      <c r="D74" s="6"/>
      <c r="E74" s="6"/>
      <c r="F74" s="6"/>
      <c r="G74" s="6"/>
      <c r="H74" s="55"/>
      <c r="I74" s="6"/>
      <c r="J74" s="6"/>
      <c r="K74" s="31"/>
      <c r="L74" s="93"/>
      <c r="M74" s="94"/>
      <c r="N74" s="154"/>
      <c r="O74" s="155"/>
      <c r="P74" s="133" t="s">
        <v>90</v>
      </c>
      <c r="Q74" s="134"/>
      <c r="R74" s="106"/>
      <c r="S74" s="6"/>
      <c r="T74" s="32"/>
      <c r="U74" s="32"/>
      <c r="V74" s="32"/>
      <c r="W74" s="6"/>
      <c r="X74" s="6"/>
    </row>
    <row r="75" spans="2:24">
      <c r="B75" s="6"/>
      <c r="C75" s="6" t="s">
        <v>168</v>
      </c>
      <c r="D75" s="6" t="s">
        <v>169</v>
      </c>
      <c r="E75" s="6"/>
      <c r="F75" s="6"/>
      <c r="G75" s="6"/>
      <c r="H75" s="55"/>
      <c r="I75" s="6"/>
      <c r="J75" s="6"/>
      <c r="K75" s="31"/>
      <c r="L75" s="93">
        <v>683</v>
      </c>
      <c r="M75" s="74" t="s">
        <v>92</v>
      </c>
      <c r="N75" s="53"/>
      <c r="O75" s="28"/>
      <c r="P75" s="106"/>
      <c r="Q75" s="106"/>
      <c r="R75" s="106"/>
      <c r="S75" s="6"/>
      <c r="T75" s="32"/>
      <c r="U75" s="32"/>
      <c r="V75" s="32"/>
      <c r="W75" s="25"/>
      <c r="X75" s="68"/>
    </row>
    <row r="76" spans="2:24">
      <c r="B76" s="6"/>
      <c r="C76" s="6" t="s">
        <v>170</v>
      </c>
      <c r="D76" s="6"/>
      <c r="E76" s="6"/>
      <c r="F76" s="6"/>
      <c r="G76" s="6"/>
      <c r="H76" s="55"/>
      <c r="I76" s="6"/>
      <c r="J76" s="6"/>
      <c r="K76" s="31"/>
      <c r="L76" s="70" t="s">
        <v>171</v>
      </c>
      <c r="M76" s="74" t="s">
        <v>94</v>
      </c>
      <c r="N76" s="135"/>
      <c r="O76" s="136"/>
      <c r="Q76" s="102">
        <f>SUM(P77:P84)</f>
        <v>443962.16</v>
      </c>
      <c r="R76" s="103">
        <f>+R52-Q76</f>
        <v>-443962.16</v>
      </c>
      <c r="S76" s="6"/>
      <c r="T76" s="32"/>
      <c r="U76" s="6"/>
      <c r="V76" s="6"/>
      <c r="W76" s="26"/>
      <c r="X76" s="68"/>
    </row>
    <row r="77" spans="2:24">
      <c r="B77" s="6"/>
      <c r="C77" s="6"/>
      <c r="D77" s="6"/>
      <c r="E77" s="6"/>
      <c r="F77" s="6"/>
      <c r="G77" s="6" t="s">
        <v>149</v>
      </c>
      <c r="H77" s="55"/>
      <c r="I77" s="6"/>
      <c r="J77" s="6"/>
      <c r="K77" s="31"/>
      <c r="L77" s="68" t="s">
        <v>172</v>
      </c>
      <c r="M77" s="104" t="s">
        <v>96</v>
      </c>
      <c r="N77" s="145">
        <v>53461.599999999999</v>
      </c>
      <c r="O77" s="145">
        <v>15426.53</v>
      </c>
      <c r="P77" s="71">
        <f>+N77-O77</f>
        <v>38035.07</v>
      </c>
      <c r="Q77" s="106"/>
      <c r="R77" s="106"/>
      <c r="S77" s="6"/>
      <c r="T77" s="32"/>
      <c r="U77" s="32"/>
      <c r="V77" s="32"/>
      <c r="W77" s="25"/>
      <c r="X77" s="68"/>
    </row>
    <row r="78" spans="2:24">
      <c r="B78" s="6"/>
      <c r="C78" s="6" t="s">
        <v>173</v>
      </c>
      <c r="D78" s="6" t="s">
        <v>174</v>
      </c>
      <c r="E78" s="6"/>
      <c r="F78" s="6"/>
      <c r="G78" s="6" t="s">
        <v>159</v>
      </c>
      <c r="H78" s="55"/>
      <c r="I78" s="6"/>
      <c r="J78" s="6"/>
      <c r="K78" s="31"/>
      <c r="L78" s="68" t="s">
        <v>175</v>
      </c>
      <c r="M78" s="104" t="s">
        <v>99</v>
      </c>
      <c r="N78" s="145">
        <v>393818.5</v>
      </c>
      <c r="O78" s="145">
        <v>8934.2800000000007</v>
      </c>
      <c r="P78" s="107">
        <f>+N78-O78</f>
        <v>384884.22</v>
      </c>
      <c r="S78" s="6"/>
      <c r="T78" s="32"/>
      <c r="U78" s="32"/>
      <c r="V78" s="32"/>
      <c r="W78" s="25"/>
      <c r="X78" s="68"/>
    </row>
    <row r="79" spans="2:24">
      <c r="B79" s="6"/>
      <c r="C79" s="6" t="s">
        <v>176</v>
      </c>
      <c r="D79" s="6" t="s">
        <v>177</v>
      </c>
      <c r="E79" s="6"/>
      <c r="F79" s="6"/>
      <c r="G79" s="6" t="s">
        <v>160</v>
      </c>
      <c r="H79" s="55"/>
      <c r="I79" s="6"/>
      <c r="J79" s="6"/>
      <c r="K79" s="31"/>
      <c r="L79" s="68" t="s">
        <v>178</v>
      </c>
      <c r="M79" s="104" t="s">
        <v>101</v>
      </c>
      <c r="N79" s="145"/>
      <c r="O79" s="145"/>
      <c r="P79" s="71">
        <f>-O79+N79</f>
        <v>0</v>
      </c>
      <c r="Q79" s="138"/>
      <c r="S79" s="6"/>
      <c r="T79" s="32"/>
      <c r="U79" s="32"/>
      <c r="V79" s="6"/>
      <c r="W79" s="25"/>
      <c r="X79" s="68"/>
    </row>
    <row r="80" spans="2:24">
      <c r="B80" s="6"/>
      <c r="C80" s="6" t="s">
        <v>179</v>
      </c>
      <c r="D80" s="27">
        <v>486</v>
      </c>
      <c r="E80" s="6"/>
      <c r="F80" s="6"/>
      <c r="G80" s="6" t="s">
        <v>163</v>
      </c>
      <c r="H80" s="55"/>
      <c r="I80" s="6"/>
      <c r="J80" s="6"/>
      <c r="K80" s="31"/>
      <c r="L80" s="70" t="s">
        <v>180</v>
      </c>
      <c r="M80" s="74" t="s">
        <v>104</v>
      </c>
      <c r="N80" s="151"/>
      <c r="O80" s="151"/>
      <c r="Q80" s="108"/>
      <c r="R80" s="108"/>
      <c r="S80" s="6"/>
      <c r="T80" s="32"/>
      <c r="U80" s="32"/>
      <c r="V80" s="6"/>
      <c r="W80" s="25"/>
      <c r="X80" s="68"/>
    </row>
    <row r="81" spans="3:24">
      <c r="C81" s="6" t="s">
        <v>181</v>
      </c>
      <c r="D81" s="27">
        <v>302</v>
      </c>
      <c r="E81" s="6"/>
      <c r="F81" s="6"/>
      <c r="G81" s="6" t="s">
        <v>164</v>
      </c>
      <c r="H81" s="55"/>
      <c r="I81" s="6"/>
      <c r="J81" s="6"/>
      <c r="K81" s="31"/>
      <c r="L81" s="68" t="s">
        <v>182</v>
      </c>
      <c r="M81" s="104" t="s">
        <v>13</v>
      </c>
      <c r="N81" s="145">
        <v>3540.63</v>
      </c>
      <c r="O81" s="145">
        <v>1421.25</v>
      </c>
      <c r="P81" s="71">
        <f>+N81-O81</f>
        <v>2119.38</v>
      </c>
      <c r="S81" s="6"/>
      <c r="T81" s="32"/>
      <c r="U81" s="32"/>
      <c r="V81" s="32"/>
      <c r="W81" s="25"/>
      <c r="X81" s="68"/>
    </row>
    <row r="82" spans="3:24">
      <c r="C82" s="6" t="s">
        <v>183</v>
      </c>
      <c r="D82" s="27">
        <v>49</v>
      </c>
      <c r="E82" s="6"/>
      <c r="F82" s="6"/>
      <c r="G82" s="6"/>
      <c r="H82" s="55"/>
      <c r="I82" s="6"/>
      <c r="J82" s="6"/>
      <c r="K82" s="31"/>
      <c r="L82" s="68" t="s">
        <v>184</v>
      </c>
      <c r="M82" s="104" t="s">
        <v>109</v>
      </c>
      <c r="N82" s="145">
        <v>6348.82</v>
      </c>
      <c r="O82" s="145">
        <v>514.14</v>
      </c>
      <c r="P82" s="107">
        <f>+N82-O82</f>
        <v>5834.6799999999994</v>
      </c>
      <c r="S82" s="6"/>
      <c r="T82" s="32"/>
      <c r="U82" s="32"/>
      <c r="V82" s="6"/>
      <c r="W82" s="28"/>
      <c r="X82" s="68"/>
    </row>
    <row r="83" spans="3:24">
      <c r="C83" s="6" t="s">
        <v>185</v>
      </c>
      <c r="D83" s="27">
        <v>81</v>
      </c>
      <c r="E83" s="6"/>
      <c r="F83" s="6"/>
      <c r="G83" s="6"/>
      <c r="H83" s="55"/>
      <c r="I83" s="6"/>
      <c r="J83" s="6"/>
      <c r="K83" s="31"/>
      <c r="L83" s="68" t="s">
        <v>186</v>
      </c>
      <c r="M83" s="104" t="s">
        <v>111</v>
      </c>
      <c r="N83" s="145">
        <v>25616.83</v>
      </c>
      <c r="O83" s="145">
        <v>12528.02</v>
      </c>
      <c r="P83" s="76">
        <f>+N83-O83</f>
        <v>13088.810000000001</v>
      </c>
      <c r="Q83" s="108"/>
      <c r="R83" s="108"/>
      <c r="S83" s="6"/>
      <c r="T83" s="32"/>
      <c r="U83" s="32"/>
      <c r="V83" s="6"/>
      <c r="W83" s="25"/>
      <c r="X83" s="68"/>
    </row>
    <row r="84" spans="3:24">
      <c r="C84" s="6" t="s">
        <v>187</v>
      </c>
      <c r="D84" s="27">
        <v>54</v>
      </c>
      <c r="E84" s="6"/>
      <c r="F84" s="6"/>
      <c r="G84" s="6"/>
      <c r="H84" s="55"/>
      <c r="I84" s="6"/>
      <c r="J84" s="6"/>
      <c r="K84" s="31"/>
      <c r="L84" s="68" t="s">
        <v>188</v>
      </c>
      <c r="M84" s="104" t="s">
        <v>114</v>
      </c>
      <c r="N84" s="146"/>
      <c r="O84" s="146"/>
      <c r="P84" s="71">
        <f>-O84+N84</f>
        <v>0</v>
      </c>
      <c r="Q84" s="108"/>
      <c r="R84" s="108"/>
      <c r="S84" s="6"/>
      <c r="T84" s="32"/>
      <c r="U84" s="32"/>
      <c r="V84" s="6"/>
      <c r="W84" s="25"/>
      <c r="X84" s="68"/>
    </row>
    <row r="85" spans="3:24">
      <c r="C85" s="6" t="s">
        <v>189</v>
      </c>
      <c r="D85" s="27">
        <v>15</v>
      </c>
      <c r="E85" s="6"/>
      <c r="F85" s="6"/>
      <c r="G85" s="6"/>
      <c r="H85" s="55"/>
      <c r="I85" s="6"/>
      <c r="J85" s="6"/>
      <c r="K85" s="31"/>
      <c r="L85" s="70" t="s">
        <v>190</v>
      </c>
      <c r="M85" s="74" t="s">
        <v>116</v>
      </c>
      <c r="N85" s="151"/>
      <c r="O85" s="151"/>
      <c r="Q85" s="102">
        <f>SUM(P86:P88)</f>
        <v>458596.27</v>
      </c>
      <c r="R85" s="72">
        <f>+R49-Q85</f>
        <v>-458596.27</v>
      </c>
      <c r="S85" s="6"/>
      <c r="T85" s="32"/>
      <c r="U85" s="32"/>
      <c r="V85" s="32"/>
      <c r="W85" s="29"/>
      <c r="X85" s="68"/>
    </row>
    <row r="86" spans="3:24">
      <c r="C86" s="6" t="s">
        <v>191</v>
      </c>
      <c r="D86" s="27">
        <v>16</v>
      </c>
      <c r="E86" s="6"/>
      <c r="F86" s="6"/>
      <c r="G86" s="6"/>
      <c r="H86" s="55"/>
      <c r="I86" s="6"/>
      <c r="J86" s="6"/>
      <c r="K86" s="31"/>
      <c r="L86" s="68" t="s">
        <v>192</v>
      </c>
      <c r="M86" s="104" t="s">
        <v>119</v>
      </c>
      <c r="N86" s="145">
        <v>228.64</v>
      </c>
      <c r="O86" s="145">
        <v>33.31</v>
      </c>
      <c r="P86" s="71">
        <f>-O86+N86</f>
        <v>195.32999999999998</v>
      </c>
      <c r="S86" s="6"/>
      <c r="T86" s="32"/>
      <c r="U86" s="6"/>
      <c r="V86" s="6"/>
      <c r="W86" s="30"/>
      <c r="X86" s="68"/>
    </row>
    <row r="87" spans="3:24">
      <c r="C87" s="6"/>
      <c r="D87" s="27"/>
      <c r="E87" s="6"/>
      <c r="F87" s="6"/>
      <c r="G87" s="6"/>
      <c r="H87" s="55"/>
      <c r="I87" s="6"/>
      <c r="J87" s="6"/>
      <c r="K87" s="31"/>
      <c r="L87" s="68" t="s">
        <v>193</v>
      </c>
      <c r="M87" s="104" t="s">
        <v>122</v>
      </c>
      <c r="N87" s="145">
        <v>628355.16</v>
      </c>
      <c r="O87" s="145">
        <v>251987.94</v>
      </c>
      <c r="P87" s="107">
        <f>-O87+N87</f>
        <v>376367.22000000003</v>
      </c>
      <c r="S87" s="6"/>
      <c r="T87" s="32"/>
      <c r="U87" s="32"/>
      <c r="V87" s="32"/>
      <c r="W87" s="29"/>
      <c r="X87" s="68"/>
    </row>
    <row r="88" spans="3:24">
      <c r="C88" s="6" t="s">
        <v>194</v>
      </c>
      <c r="D88" s="27">
        <v>234665.49</v>
      </c>
      <c r="E88" s="6"/>
      <c r="F88" s="6"/>
      <c r="G88" s="6"/>
      <c r="H88" s="55"/>
      <c r="I88" s="6"/>
      <c r="J88" s="6"/>
      <c r="K88" s="31"/>
      <c r="L88" s="68" t="s">
        <v>195</v>
      </c>
      <c r="M88" s="104" t="s">
        <v>124</v>
      </c>
      <c r="N88" s="145">
        <v>99944.43</v>
      </c>
      <c r="O88" s="145">
        <v>17910.71</v>
      </c>
      <c r="P88" s="76">
        <f>-O88+N88</f>
        <v>82033.72</v>
      </c>
      <c r="S88" s="6"/>
      <c r="T88" s="32"/>
      <c r="U88" s="32"/>
      <c r="V88" s="32"/>
      <c r="W88" s="28"/>
      <c r="X88" s="68"/>
    </row>
    <row r="89" spans="3:24">
      <c r="C89" s="6" t="s">
        <v>196</v>
      </c>
      <c r="D89" s="27">
        <v>18681.560000000001</v>
      </c>
      <c r="E89" s="6"/>
      <c r="F89" s="6"/>
      <c r="G89" s="6"/>
      <c r="H89" s="55"/>
      <c r="I89" s="6"/>
      <c r="J89" s="6"/>
      <c r="K89" s="31"/>
      <c r="L89" s="70" t="s">
        <v>197</v>
      </c>
      <c r="M89" s="74" t="s">
        <v>129</v>
      </c>
      <c r="N89" s="151"/>
      <c r="O89" s="151"/>
      <c r="Q89" s="117">
        <f>SUM(P90:P93)</f>
        <v>256587.74000000002</v>
      </c>
      <c r="R89" s="118">
        <f>+R47-Q89</f>
        <v>-256587.74000000002</v>
      </c>
      <c r="S89" s="6"/>
      <c r="T89" s="32"/>
      <c r="U89" s="32"/>
      <c r="V89" s="32"/>
      <c r="W89" s="29"/>
      <c r="X89" s="68"/>
    </row>
    <row r="90" spans="3:24">
      <c r="C90" s="6" t="s">
        <v>198</v>
      </c>
      <c r="D90" s="27">
        <v>12691.2</v>
      </c>
      <c r="E90" s="6"/>
      <c r="F90" s="6"/>
      <c r="G90" s="6"/>
      <c r="H90" s="55"/>
      <c r="I90" s="6"/>
      <c r="J90" s="6"/>
      <c r="K90" s="31"/>
      <c r="L90" s="68" t="s">
        <v>199</v>
      </c>
      <c r="M90" s="104" t="s">
        <v>132</v>
      </c>
      <c r="N90" s="145">
        <v>11186.88</v>
      </c>
      <c r="O90" s="145">
        <v>3068.28</v>
      </c>
      <c r="P90" s="71">
        <f>-O90+N90</f>
        <v>8118.5999999999985</v>
      </c>
      <c r="S90" s="6"/>
      <c r="T90" s="32"/>
      <c r="U90" s="32"/>
      <c r="V90" s="32"/>
      <c r="W90" s="29"/>
      <c r="X90" s="68"/>
    </row>
    <row r="91" spans="3:24">
      <c r="C91" s="6" t="s">
        <v>200</v>
      </c>
      <c r="D91" s="27">
        <v>3195.5</v>
      </c>
      <c r="E91" s="6"/>
      <c r="F91" s="6"/>
      <c r="G91" s="6"/>
      <c r="H91" s="55"/>
      <c r="I91" s="6"/>
      <c r="J91" s="6"/>
      <c r="K91" s="31"/>
      <c r="L91" s="68" t="s">
        <v>201</v>
      </c>
      <c r="M91" s="104" t="s">
        <v>67</v>
      </c>
      <c r="N91" s="145">
        <v>248069.14</v>
      </c>
      <c r="O91" s="145"/>
      <c r="P91" s="107">
        <f>-O91+N91</f>
        <v>248069.14</v>
      </c>
      <c r="S91" s="6"/>
      <c r="T91" s="32"/>
      <c r="U91" s="32"/>
      <c r="V91" s="32"/>
      <c r="W91" s="28"/>
      <c r="X91" s="68"/>
    </row>
    <row r="92" spans="3:24">
      <c r="C92" s="6" t="s">
        <v>202</v>
      </c>
      <c r="D92" s="27">
        <v>38363.660000000003</v>
      </c>
      <c r="E92" s="6"/>
      <c r="F92" s="6"/>
      <c r="G92" s="6"/>
      <c r="H92" s="55"/>
      <c r="I92" s="6"/>
      <c r="J92" s="6"/>
      <c r="K92" s="31"/>
      <c r="L92" s="68" t="s">
        <v>203</v>
      </c>
      <c r="M92" s="104" t="s">
        <v>135</v>
      </c>
      <c r="N92" s="145">
        <v>400</v>
      </c>
      <c r="O92" s="145"/>
      <c r="P92" s="76">
        <f>-O92+N92</f>
        <v>400</v>
      </c>
      <c r="S92" s="6"/>
      <c r="T92" s="32"/>
      <c r="U92" s="32"/>
      <c r="V92" s="32"/>
      <c r="W92" s="28"/>
      <c r="X92" s="68"/>
    </row>
    <row r="93" spans="3:24">
      <c r="C93" s="6" t="s">
        <v>204</v>
      </c>
      <c r="D93" s="27">
        <v>83386.38</v>
      </c>
      <c r="E93" s="6"/>
      <c r="F93" s="6"/>
      <c r="G93" s="6"/>
      <c r="H93" s="55"/>
      <c r="I93" s="6"/>
      <c r="J93" s="6"/>
      <c r="K93" s="31"/>
      <c r="L93" s="68" t="s">
        <v>136</v>
      </c>
      <c r="M93" s="104" t="s">
        <v>137</v>
      </c>
      <c r="N93" s="53"/>
      <c r="O93" s="53"/>
      <c r="P93" s="71">
        <f>-O93</f>
        <v>0</v>
      </c>
      <c r="S93" s="6"/>
      <c r="T93" s="32"/>
      <c r="U93" s="32"/>
      <c r="V93" s="32"/>
      <c r="W93" s="28"/>
      <c r="X93" s="68"/>
    </row>
    <row r="94" spans="3:24">
      <c r="C94" s="6" t="s">
        <v>205</v>
      </c>
      <c r="D94" s="27">
        <v>270437.8</v>
      </c>
      <c r="E94" s="6"/>
      <c r="F94" s="6"/>
      <c r="G94" s="6"/>
      <c r="H94" s="55"/>
      <c r="I94" s="6"/>
      <c r="J94" s="6"/>
      <c r="K94" s="31"/>
      <c r="L94" s="70" t="s">
        <v>206</v>
      </c>
      <c r="M94" s="74" t="s">
        <v>139</v>
      </c>
      <c r="N94" s="135"/>
      <c r="O94" s="135"/>
      <c r="Q94" s="117">
        <f>SUM(P95:P97)</f>
        <v>66015.8</v>
      </c>
      <c r="R94" s="72">
        <f>+R50-Q94</f>
        <v>-66015.8</v>
      </c>
      <c r="S94" s="6"/>
      <c r="T94" s="32"/>
      <c r="U94" s="32"/>
      <c r="V94" s="32"/>
      <c r="W94" s="28"/>
      <c r="X94" s="68"/>
    </row>
    <row r="95" spans="3:24">
      <c r="C95" s="6"/>
      <c r="D95" s="27"/>
      <c r="E95" s="6"/>
      <c r="F95" s="6"/>
      <c r="G95" s="6"/>
      <c r="H95" s="55"/>
      <c r="I95" s="6"/>
      <c r="J95" s="6"/>
      <c r="K95" s="31"/>
      <c r="L95" s="68" t="s">
        <v>207</v>
      </c>
      <c r="M95" s="104" t="s">
        <v>33</v>
      </c>
      <c r="N95" s="145">
        <v>12947.26</v>
      </c>
      <c r="O95" s="145">
        <v>2890.62</v>
      </c>
      <c r="P95" s="71">
        <f>-O95+N95</f>
        <v>10056.64</v>
      </c>
      <c r="S95" s="6"/>
      <c r="T95" s="32"/>
      <c r="U95" s="32"/>
      <c r="V95" s="32"/>
      <c r="W95" s="28"/>
      <c r="X95" s="68"/>
    </row>
    <row r="96" spans="3:24">
      <c r="C96" s="6" t="s">
        <v>208</v>
      </c>
      <c r="D96" s="27">
        <v>256.58999999999997</v>
      </c>
      <c r="E96" s="6"/>
      <c r="F96" s="6"/>
      <c r="G96" s="6"/>
      <c r="H96" s="55"/>
      <c r="I96" s="6"/>
      <c r="J96" s="6"/>
      <c r="K96" s="31"/>
      <c r="L96" s="68" t="s">
        <v>209</v>
      </c>
      <c r="M96" s="104" t="s">
        <v>72</v>
      </c>
      <c r="N96" s="145">
        <v>55745.62</v>
      </c>
      <c r="O96" s="145">
        <v>2336.46</v>
      </c>
      <c r="P96" s="107">
        <f>-O96+N96</f>
        <v>53409.16</v>
      </c>
      <c r="S96" s="6"/>
      <c r="T96" s="32"/>
      <c r="U96" s="32"/>
      <c r="V96" s="32"/>
      <c r="W96" s="28"/>
      <c r="X96" s="68"/>
    </row>
    <row r="97" spans="3:23">
      <c r="C97" s="6" t="s">
        <v>210</v>
      </c>
      <c r="D97" s="27">
        <v>469.22</v>
      </c>
      <c r="E97" s="6"/>
      <c r="F97" s="6"/>
      <c r="G97" s="6"/>
      <c r="H97" s="55"/>
      <c r="I97" s="6"/>
      <c r="J97" s="6"/>
      <c r="K97" s="31"/>
      <c r="L97" s="68" t="s">
        <v>211</v>
      </c>
      <c r="M97" s="104" t="s">
        <v>46</v>
      </c>
      <c r="N97" s="145">
        <v>2550</v>
      </c>
      <c r="O97" s="145"/>
      <c r="P97" s="76">
        <f>-O97+N97</f>
        <v>2550</v>
      </c>
      <c r="S97" s="6"/>
      <c r="T97" s="32"/>
      <c r="U97" s="32"/>
      <c r="V97" s="32"/>
      <c r="W97" s="32"/>
    </row>
    <row r="98" spans="3:23">
      <c r="C98" s="6" t="s">
        <v>212</v>
      </c>
      <c r="D98" s="27">
        <v>0</v>
      </c>
      <c r="E98" s="6"/>
      <c r="F98" s="6"/>
      <c r="G98" s="6"/>
      <c r="H98" s="55"/>
      <c r="I98" s="6"/>
      <c r="J98" s="6"/>
      <c r="K98" s="31"/>
      <c r="L98" s="68"/>
      <c r="M98" s="104"/>
      <c r="N98" s="146"/>
      <c r="O98" s="146"/>
      <c r="P98" s="76"/>
      <c r="S98" s="6"/>
      <c r="T98" s="32"/>
      <c r="U98" s="32"/>
      <c r="V98" s="32"/>
      <c r="W98" s="32"/>
    </row>
    <row r="99" spans="3:23">
      <c r="C99" s="6"/>
      <c r="D99" s="27"/>
      <c r="E99" s="6"/>
      <c r="F99" s="6"/>
      <c r="G99" s="6"/>
      <c r="H99" s="55"/>
      <c r="I99" s="6"/>
      <c r="J99" s="6"/>
      <c r="K99" s="31"/>
      <c r="L99" s="70" t="s">
        <v>213</v>
      </c>
      <c r="M99" s="74" t="s">
        <v>147</v>
      </c>
      <c r="N99" s="151"/>
      <c r="O99" s="151"/>
      <c r="Q99" s="117">
        <f>SUM(P100)</f>
        <v>2305.9499999999998</v>
      </c>
      <c r="S99" s="6"/>
      <c r="T99" s="32"/>
      <c r="U99" s="32"/>
      <c r="V99" s="32"/>
      <c r="W99" s="32"/>
    </row>
    <row r="100" spans="3:23">
      <c r="C100" s="6" t="s">
        <v>214</v>
      </c>
      <c r="D100" s="27">
        <v>587977.73</v>
      </c>
      <c r="E100" s="6"/>
      <c r="F100" s="6"/>
      <c r="G100" s="6"/>
      <c r="H100" s="55"/>
      <c r="I100" s="6"/>
      <c r="J100" s="6"/>
      <c r="K100" s="31"/>
      <c r="L100" s="68" t="s">
        <v>215</v>
      </c>
      <c r="M100" s="104" t="s">
        <v>38</v>
      </c>
      <c r="N100" s="145">
        <v>3160.92</v>
      </c>
      <c r="O100" s="145">
        <v>854.97</v>
      </c>
      <c r="P100" s="71">
        <f>-O100+N100</f>
        <v>2305.9499999999998</v>
      </c>
      <c r="S100" s="6"/>
      <c r="T100" s="32"/>
      <c r="U100" s="32"/>
      <c r="V100" s="32"/>
      <c r="W100" s="32"/>
    </row>
    <row r="101" spans="3:23">
      <c r="C101" s="6"/>
      <c r="D101" s="27"/>
      <c r="E101" s="6"/>
      <c r="F101" s="6"/>
      <c r="G101" s="6"/>
      <c r="H101" s="55"/>
      <c r="I101" s="6"/>
      <c r="J101" s="6"/>
      <c r="K101" s="31"/>
      <c r="L101" s="68" t="s">
        <v>216</v>
      </c>
      <c r="M101" s="104" t="s">
        <v>75</v>
      </c>
      <c r="N101" s="146"/>
      <c r="O101" s="146"/>
      <c r="P101" s="107">
        <f>-O101+N101</f>
        <v>0</v>
      </c>
      <c r="S101" s="6"/>
      <c r="T101" s="32"/>
      <c r="U101" s="32"/>
      <c r="V101" s="32"/>
      <c r="W101" s="32"/>
    </row>
    <row r="102" spans="3:23">
      <c r="C102" s="6"/>
      <c r="D102" s="27"/>
      <c r="E102" s="6"/>
      <c r="F102" s="6"/>
      <c r="G102" s="6"/>
      <c r="H102" s="55"/>
      <c r="I102" s="6"/>
      <c r="J102" s="6"/>
      <c r="K102" s="31"/>
      <c r="L102" s="68"/>
      <c r="M102" s="104"/>
      <c r="N102" s="146"/>
      <c r="O102" s="146"/>
      <c r="P102" s="107"/>
      <c r="S102" s="6"/>
      <c r="T102" s="32"/>
      <c r="U102" s="6"/>
      <c r="V102" s="6"/>
      <c r="W102" s="6"/>
    </row>
    <row r="103" spans="3:23">
      <c r="C103" s="6"/>
      <c r="D103" s="27"/>
      <c r="E103" s="6"/>
      <c r="F103" s="6"/>
      <c r="G103" s="6"/>
      <c r="H103" s="55"/>
      <c r="I103" s="6"/>
      <c r="J103" s="6"/>
      <c r="K103" s="31"/>
      <c r="L103" s="70" t="s">
        <v>217</v>
      </c>
      <c r="M103" s="74" t="s">
        <v>152</v>
      </c>
      <c r="N103" s="151"/>
      <c r="O103" s="151"/>
      <c r="P103" s="139"/>
      <c r="Q103" s="117">
        <f>SUM(P104:P106)</f>
        <v>0</v>
      </c>
      <c r="S103" s="6"/>
      <c r="T103" s="32"/>
      <c r="U103" s="32"/>
      <c r="V103" s="32"/>
      <c r="W103" s="32"/>
    </row>
    <row r="104" spans="3:23">
      <c r="C104" s="6"/>
      <c r="D104" s="27"/>
      <c r="E104" s="6"/>
      <c r="F104" s="6"/>
      <c r="G104" s="6"/>
      <c r="H104" s="55"/>
      <c r="I104" s="6"/>
      <c r="J104" s="6"/>
      <c r="K104" s="31"/>
      <c r="L104" s="68" t="s">
        <v>218</v>
      </c>
      <c r="M104" s="104" t="s">
        <v>219</v>
      </c>
      <c r="N104" s="147"/>
      <c r="O104" s="147"/>
      <c r="P104" s="71">
        <f>-O104+N104</f>
        <v>0</v>
      </c>
      <c r="S104" s="6"/>
      <c r="T104" s="32"/>
      <c r="U104" s="6"/>
      <c r="V104" s="6"/>
      <c r="W104" s="6"/>
    </row>
    <row r="105" spans="3:23">
      <c r="C105" s="6"/>
      <c r="D105" s="27"/>
      <c r="E105" s="6"/>
      <c r="F105" s="6"/>
      <c r="G105" s="6"/>
      <c r="H105" s="55"/>
      <c r="I105" s="6"/>
      <c r="J105" s="6"/>
      <c r="K105" s="31"/>
      <c r="L105" s="6" t="s">
        <v>220</v>
      </c>
      <c r="M105" s="6" t="s">
        <v>221</v>
      </c>
      <c r="N105" s="147"/>
      <c r="O105" s="146"/>
      <c r="P105" s="126">
        <f>-O105+N105</f>
        <v>0</v>
      </c>
      <c r="S105" s="6"/>
      <c r="T105" s="32"/>
      <c r="U105" s="6"/>
      <c r="V105" s="6"/>
      <c r="W105" s="6"/>
    </row>
    <row r="106" spans="3:23">
      <c r="C106" s="6"/>
      <c r="D106" s="27"/>
      <c r="E106" s="6"/>
      <c r="F106" s="6"/>
      <c r="G106" s="6"/>
      <c r="H106" s="55"/>
      <c r="I106" s="6"/>
      <c r="J106" s="6"/>
      <c r="K106" s="31"/>
      <c r="L106" s="6" t="s">
        <v>222</v>
      </c>
      <c r="M106" s="6" t="s">
        <v>223</v>
      </c>
      <c r="N106" s="147"/>
      <c r="O106" s="146"/>
      <c r="P106" s="127">
        <f>-O106+N106</f>
        <v>0</v>
      </c>
      <c r="S106" s="6"/>
      <c r="T106" s="32"/>
      <c r="U106" s="6"/>
      <c r="V106" s="6"/>
      <c r="W106" s="6"/>
    </row>
    <row r="107" spans="3:23">
      <c r="C107" s="6"/>
      <c r="D107" s="27"/>
      <c r="E107" s="6"/>
      <c r="F107" s="6"/>
      <c r="G107" s="6"/>
      <c r="H107" s="55"/>
      <c r="I107" s="6"/>
      <c r="J107" s="6"/>
      <c r="K107" s="31"/>
      <c r="L107" s="68"/>
      <c r="M107" s="104"/>
      <c r="N107" s="146"/>
      <c r="O107" s="146"/>
      <c r="P107" s="139"/>
      <c r="S107" s="6"/>
      <c r="T107" s="32"/>
      <c r="U107" s="6"/>
      <c r="V107" s="6"/>
      <c r="W107" s="6"/>
    </row>
    <row r="108" spans="3:23">
      <c r="C108" s="6" t="s">
        <v>224</v>
      </c>
      <c r="D108" s="27">
        <v>0</v>
      </c>
      <c r="E108" s="6"/>
      <c r="F108" s="6"/>
      <c r="G108" s="6"/>
      <c r="H108" s="55"/>
      <c r="I108" s="6"/>
      <c r="J108" s="6"/>
      <c r="K108" s="31"/>
      <c r="L108" s="68"/>
      <c r="M108" s="104"/>
      <c r="N108" s="146"/>
      <c r="O108" s="146"/>
      <c r="P108" s="139"/>
      <c r="S108" s="6"/>
      <c r="T108" s="32"/>
      <c r="U108" s="6"/>
      <c r="V108" s="6"/>
      <c r="W108" s="6"/>
    </row>
    <row r="109" spans="3:23">
      <c r="C109" s="6" t="s">
        <v>225</v>
      </c>
      <c r="D109" s="27">
        <v>4256.9399999999996</v>
      </c>
      <c r="E109" s="6"/>
      <c r="F109" s="6"/>
      <c r="G109" s="6"/>
      <c r="H109" s="55"/>
      <c r="I109" s="6"/>
      <c r="J109" s="6"/>
      <c r="K109" s="31"/>
      <c r="L109" s="70" t="s">
        <v>226</v>
      </c>
      <c r="M109" s="74" t="s">
        <v>227</v>
      </c>
      <c r="N109" s="151"/>
      <c r="O109" s="151"/>
      <c r="Q109" s="117">
        <f>SUM(P110)</f>
        <v>38353.01</v>
      </c>
      <c r="S109" s="6"/>
      <c r="T109" s="32"/>
      <c r="U109" s="6"/>
      <c r="V109" s="6"/>
      <c r="W109" s="6"/>
    </row>
    <row r="110" spans="3:23">
      <c r="C110" s="6" t="s">
        <v>228</v>
      </c>
      <c r="D110" s="27">
        <v>111331.07</v>
      </c>
      <c r="E110" s="6"/>
      <c r="F110" s="6"/>
      <c r="G110" s="6"/>
      <c r="H110" s="55"/>
      <c r="I110" s="6"/>
      <c r="J110" s="6"/>
      <c r="K110" s="31"/>
      <c r="L110" s="68" t="s">
        <v>229</v>
      </c>
      <c r="M110" s="104" t="s">
        <v>230</v>
      </c>
      <c r="N110" s="145">
        <v>55744.86</v>
      </c>
      <c r="O110" s="145">
        <v>17391.849999999999</v>
      </c>
      <c r="P110" s="71">
        <f>-O110+N110</f>
        <v>38353.01</v>
      </c>
      <c r="S110" s="6"/>
      <c r="T110" s="32"/>
      <c r="U110" s="6"/>
      <c r="V110" s="6"/>
      <c r="W110" s="6"/>
    </row>
    <row r="111" spans="3:23">
      <c r="C111" s="6" t="s">
        <v>231</v>
      </c>
      <c r="D111" s="27">
        <v>817525.46</v>
      </c>
      <c r="E111" s="6"/>
      <c r="F111" s="6"/>
      <c r="G111" s="6"/>
      <c r="H111" s="55"/>
      <c r="I111" s="6"/>
      <c r="J111" s="6"/>
      <c r="K111" s="31"/>
      <c r="L111" s="68"/>
      <c r="M111" s="104"/>
      <c r="N111" s="146"/>
      <c r="O111" s="146"/>
      <c r="P111" s="77"/>
      <c r="Q111" s="124"/>
      <c r="S111" s="6"/>
      <c r="T111" s="32"/>
      <c r="U111" s="6"/>
      <c r="V111" s="6"/>
      <c r="W111" s="6"/>
    </row>
    <row r="112" spans="3:23">
      <c r="C112" s="6"/>
      <c r="D112" s="27"/>
      <c r="E112" s="6"/>
      <c r="F112" s="6"/>
      <c r="G112" s="6"/>
      <c r="H112" s="55"/>
      <c r="I112" s="6"/>
      <c r="J112" s="6"/>
      <c r="K112" s="31"/>
      <c r="L112" s="70" t="s">
        <v>127</v>
      </c>
      <c r="M112" s="6" t="s">
        <v>232</v>
      </c>
      <c r="N112" s="145">
        <v>1417553.1</v>
      </c>
      <c r="O112" s="145">
        <v>1397817.91</v>
      </c>
      <c r="P112" s="128">
        <f>+N112+N113-O112-O113</f>
        <v>6662.690000000177</v>
      </c>
      <c r="Q112" s="124"/>
      <c r="S112" s="6"/>
      <c r="T112" s="32"/>
      <c r="U112" s="6"/>
      <c r="V112" s="6"/>
      <c r="W112" s="6"/>
    </row>
    <row r="113" spans="2:20">
      <c r="B113" s="6"/>
      <c r="C113" s="6" t="s">
        <v>233</v>
      </c>
      <c r="D113" s="27">
        <v>-701937.45</v>
      </c>
      <c r="E113" s="6"/>
      <c r="F113" s="6"/>
      <c r="G113" s="6"/>
      <c r="H113" s="55"/>
      <c r="I113" s="6"/>
      <c r="J113" s="6"/>
      <c r="K113" s="31"/>
      <c r="L113" s="70" t="s">
        <v>130</v>
      </c>
      <c r="M113" s="6" t="s">
        <v>234</v>
      </c>
      <c r="N113" s="145">
        <v>120951.76</v>
      </c>
      <c r="O113" s="145">
        <v>134024.26</v>
      </c>
      <c r="P113" s="128"/>
      <c r="Q113" s="124"/>
      <c r="S113" s="6"/>
      <c r="T113" s="32"/>
    </row>
    <row r="114" spans="2:20">
      <c r="B114" s="6"/>
      <c r="C114" s="6" t="s">
        <v>176</v>
      </c>
      <c r="D114" s="6"/>
      <c r="E114" s="6"/>
      <c r="F114" s="6"/>
      <c r="G114" s="6"/>
      <c r="H114" s="55"/>
      <c r="I114" s="6"/>
      <c r="J114" s="6"/>
      <c r="K114" s="31"/>
      <c r="L114" s="68"/>
      <c r="M114" s="104"/>
      <c r="N114" s="53"/>
      <c r="O114" s="53"/>
      <c r="P114" s="77"/>
      <c r="Q114" s="131"/>
      <c r="S114" s="6"/>
      <c r="T114" s="32"/>
    </row>
    <row r="115" spans="2:20">
      <c r="B115" s="6"/>
      <c r="C115" s="6"/>
      <c r="D115" s="6"/>
      <c r="E115" s="6"/>
      <c r="F115" s="6"/>
      <c r="G115" s="6"/>
      <c r="H115" s="55"/>
      <c r="I115" s="6"/>
      <c r="J115" s="6"/>
      <c r="K115" s="31"/>
      <c r="L115" s="68"/>
      <c r="M115" s="6" t="s">
        <v>165</v>
      </c>
      <c r="N115" s="140">
        <f>SUM(N77:N113)</f>
        <v>3139624.15</v>
      </c>
      <c r="O115" s="140">
        <f>SUM(O77:O113)</f>
        <v>1867140.53</v>
      </c>
      <c r="P115" s="130">
        <f>+O115-N115+P112</f>
        <v>-1265820.9299999997</v>
      </c>
      <c r="Q115" s="77"/>
      <c r="S115" s="6"/>
      <c r="T115" s="32"/>
    </row>
    <row r="116" spans="2:20">
      <c r="B116" s="6" t="s">
        <v>235</v>
      </c>
      <c r="C116" s="6" t="s">
        <v>236</v>
      </c>
      <c r="D116" s="6" t="s">
        <v>237</v>
      </c>
      <c r="E116" s="6"/>
      <c r="F116" s="6"/>
      <c r="G116" s="6"/>
      <c r="H116" s="55"/>
      <c r="I116" s="6"/>
      <c r="J116" s="6"/>
      <c r="K116" s="31"/>
      <c r="L116" s="68"/>
      <c r="M116" s="6"/>
      <c r="N116" s="6"/>
      <c r="O116" s="6"/>
      <c r="P116" s="72">
        <f>+P115+G29</f>
        <v>0</v>
      </c>
      <c r="Q116" s="131"/>
      <c r="S116" s="6"/>
      <c r="T116" s="32"/>
    </row>
    <row r="117" spans="2:20">
      <c r="B117" s="6"/>
      <c r="C117" s="6" t="s">
        <v>238</v>
      </c>
      <c r="D117" s="6" t="s">
        <v>239</v>
      </c>
      <c r="E117" s="6"/>
      <c r="F117" s="6"/>
      <c r="G117" s="6"/>
      <c r="H117" s="6"/>
      <c r="I117" s="6"/>
      <c r="J117" s="6"/>
      <c r="K117" s="31"/>
      <c r="L117" s="68"/>
      <c r="M117" s="6"/>
      <c r="N117" s="73"/>
      <c r="O117" s="6"/>
      <c r="R117" s="6"/>
      <c r="S117" s="6"/>
      <c r="T117" s="32"/>
    </row>
    <row r="118" spans="2:20">
      <c r="B118" s="6"/>
      <c r="C118" s="6" t="s">
        <v>240</v>
      </c>
      <c r="D118" s="6"/>
      <c r="E118" s="6"/>
      <c r="F118" s="6"/>
      <c r="G118" s="6"/>
      <c r="H118" s="6"/>
      <c r="I118" s="6"/>
      <c r="J118" s="6"/>
      <c r="K118" s="31"/>
      <c r="L118" s="6"/>
      <c r="M118" s="6"/>
      <c r="N118" s="73"/>
      <c r="O118" s="73"/>
      <c r="R118" s="6"/>
      <c r="S118" s="6"/>
      <c r="T118" s="32"/>
    </row>
    <row r="119" spans="2:20">
      <c r="B119" s="6"/>
      <c r="C119" s="6"/>
      <c r="D119" s="6"/>
      <c r="E119" s="6"/>
      <c r="F119" s="6"/>
      <c r="G119" s="6"/>
      <c r="H119" s="6"/>
      <c r="I119" s="6"/>
      <c r="J119" s="6"/>
      <c r="K119" s="31"/>
      <c r="L119" s="6"/>
      <c r="M119" s="6"/>
      <c r="N119" s="32"/>
      <c r="O119" s="32"/>
      <c r="R119" s="6"/>
      <c r="S119" s="6"/>
      <c r="T119" s="32"/>
    </row>
    <row r="120" spans="2:20">
      <c r="B120" s="6"/>
      <c r="C120" s="6"/>
      <c r="D120" s="6"/>
      <c r="E120" s="6"/>
      <c r="F120" s="6"/>
      <c r="G120" s="6"/>
      <c r="H120" s="6"/>
      <c r="I120" s="6"/>
      <c r="J120" s="6"/>
      <c r="K120" s="31"/>
      <c r="L120" s="6"/>
      <c r="M120" s="6"/>
      <c r="N120" s="53"/>
      <c r="O120" s="53"/>
      <c r="R120" s="6"/>
      <c r="S120" s="6"/>
      <c r="T120" s="32"/>
    </row>
    <row r="121" spans="2:20">
      <c r="B121" s="6"/>
      <c r="C121" s="6"/>
      <c r="D121" s="6"/>
      <c r="E121" s="6"/>
      <c r="F121" s="6"/>
      <c r="G121" s="6"/>
      <c r="H121" s="6"/>
      <c r="I121" s="6"/>
      <c r="J121" s="6"/>
      <c r="K121" s="31"/>
      <c r="L121" s="6"/>
      <c r="M121" s="6"/>
      <c r="N121" s="6"/>
      <c r="O121" s="73"/>
      <c r="P121" s="72"/>
      <c r="R121" s="6"/>
      <c r="S121" s="6"/>
      <c r="T121" s="32"/>
    </row>
    <row r="122" spans="2:20">
      <c r="B122" s="6"/>
      <c r="C122" s="6"/>
      <c r="D122" s="6"/>
      <c r="E122" s="6"/>
      <c r="F122" s="6"/>
      <c r="G122" s="6"/>
      <c r="H122" s="6"/>
      <c r="I122" s="6"/>
      <c r="J122" s="6"/>
      <c r="K122" s="31"/>
      <c r="L122" s="6"/>
      <c r="M122" s="6"/>
      <c r="N122" s="6"/>
      <c r="O122" s="6"/>
      <c r="R122" s="6"/>
      <c r="S122" s="6"/>
      <c r="T122" s="32"/>
    </row>
    <row r="123" spans="2:20">
      <c r="B123" s="6"/>
      <c r="C123" s="6"/>
      <c r="D123" s="6"/>
      <c r="E123" s="6"/>
      <c r="F123" s="6"/>
      <c r="G123" s="6"/>
      <c r="H123" s="6"/>
      <c r="I123" s="6"/>
      <c r="J123" s="6"/>
      <c r="K123" s="31"/>
      <c r="L123" s="6"/>
      <c r="M123" s="6"/>
      <c r="N123" s="32"/>
      <c r="O123" s="32"/>
      <c r="R123" s="6"/>
      <c r="S123" s="6"/>
      <c r="T123" s="32"/>
    </row>
    <row r="124" spans="2:20">
      <c r="B124" s="6"/>
      <c r="C124" s="6"/>
      <c r="D124" s="6"/>
      <c r="E124" s="6"/>
      <c r="F124" s="6"/>
      <c r="G124" s="6"/>
      <c r="H124" s="6"/>
      <c r="I124" s="6"/>
      <c r="J124" s="6"/>
      <c r="K124" s="31"/>
      <c r="L124" s="6"/>
      <c r="M124" s="6"/>
      <c r="N124" s="32"/>
      <c r="O124" s="32"/>
      <c r="R124" s="6"/>
      <c r="S124" s="6"/>
      <c r="T124" s="32"/>
    </row>
    <row r="125" spans="2:20">
      <c r="B125" s="6"/>
      <c r="C125" s="6"/>
      <c r="D125" s="6"/>
      <c r="E125" s="6"/>
      <c r="F125" s="6"/>
      <c r="G125" s="6"/>
      <c r="H125" s="6"/>
      <c r="I125" s="6"/>
      <c r="J125" s="6"/>
      <c r="K125" s="31"/>
      <c r="L125" s="6"/>
      <c r="M125" s="6"/>
      <c r="N125" s="6"/>
      <c r="O125" s="6"/>
      <c r="P125" s="6"/>
      <c r="Q125" s="6"/>
      <c r="R125" s="6"/>
      <c r="S125" s="6"/>
      <c r="T125" s="32"/>
    </row>
    <row r="126" spans="2:20">
      <c r="B126" s="6"/>
      <c r="C126" s="6"/>
      <c r="D126" s="6"/>
      <c r="E126" s="6"/>
      <c r="F126" s="6"/>
      <c r="G126" s="6"/>
      <c r="H126" s="6"/>
      <c r="I126" s="6"/>
      <c r="J126" s="6"/>
      <c r="K126" s="31"/>
      <c r="L126" s="6"/>
      <c r="M126" s="6"/>
      <c r="N126" s="32"/>
      <c r="O126" s="6"/>
      <c r="P126" s="6"/>
      <c r="Q126" s="6"/>
      <c r="R126" s="6"/>
      <c r="S126" s="6"/>
      <c r="T126" s="32"/>
    </row>
    <row r="127" spans="2:20">
      <c r="B127" s="6"/>
      <c r="C127" s="6"/>
      <c r="D127" s="6"/>
      <c r="E127" s="6"/>
      <c r="F127" s="6"/>
      <c r="G127" s="6"/>
      <c r="H127" s="6"/>
      <c r="I127" s="6"/>
      <c r="J127" s="6"/>
      <c r="K127" s="31"/>
      <c r="L127" s="6"/>
      <c r="M127" s="6"/>
      <c r="N127" s="6"/>
      <c r="O127" s="6"/>
      <c r="P127" s="6"/>
      <c r="Q127" s="6"/>
      <c r="R127" s="6"/>
      <c r="S127" s="6"/>
      <c r="T127" s="32"/>
    </row>
    <row r="128" spans="2:20">
      <c r="B128" s="6"/>
      <c r="C128" s="6"/>
      <c r="D128" s="6"/>
      <c r="E128" s="6"/>
      <c r="F128" s="6"/>
      <c r="G128" s="6"/>
      <c r="H128" s="6"/>
      <c r="I128" s="6"/>
      <c r="J128" s="6"/>
      <c r="K128" s="31"/>
      <c r="L128" s="6"/>
      <c r="M128" s="6"/>
      <c r="N128" s="6"/>
      <c r="O128" s="6"/>
      <c r="P128" s="6"/>
      <c r="Q128" s="6"/>
      <c r="R128" s="6"/>
      <c r="S128" s="6"/>
      <c r="T128" s="32"/>
    </row>
    <row r="129" spans="12:20">
      <c r="L129" s="6"/>
      <c r="M129" s="6"/>
      <c r="N129" s="6"/>
      <c r="O129" s="6"/>
      <c r="P129" s="6"/>
      <c r="Q129" s="6"/>
      <c r="R129" s="6"/>
      <c r="S129" s="6"/>
      <c r="T129" s="32"/>
    </row>
    <row r="130" spans="12:20">
      <c r="T130" s="32"/>
    </row>
    <row r="131" spans="12:20">
      <c r="T131" s="32"/>
    </row>
    <row r="132" spans="12:20">
      <c r="T132" s="32"/>
    </row>
    <row r="133" spans="12:20">
      <c r="T133" s="32"/>
    </row>
    <row r="134" spans="12:20">
      <c r="T134" s="32"/>
    </row>
    <row r="135" spans="12:20">
      <c r="T135" s="32"/>
    </row>
    <row r="136" spans="12:20">
      <c r="T136" s="32"/>
    </row>
    <row r="137" spans="12:20">
      <c r="T137" s="32"/>
    </row>
    <row r="138" spans="12:20">
      <c r="T138" s="32"/>
    </row>
    <row r="139" spans="12:20">
      <c r="T139" s="32"/>
    </row>
    <row r="140" spans="12:20">
      <c r="T140" s="32"/>
    </row>
    <row r="141" spans="12:20">
      <c r="T141" s="32"/>
    </row>
    <row r="142" spans="12:20">
      <c r="T142" s="32"/>
    </row>
    <row r="143" spans="12:20">
      <c r="T143" s="32"/>
    </row>
    <row r="144" spans="12:20">
      <c r="T144" s="32"/>
    </row>
    <row r="145" spans="20:20">
      <c r="T145" s="32"/>
    </row>
    <row r="146" spans="20:20">
      <c r="T146" s="32"/>
    </row>
    <row r="147" spans="20:20">
      <c r="T147" s="32"/>
    </row>
    <row r="148" spans="20:20">
      <c r="T148" s="32"/>
    </row>
    <row r="149" spans="20:20">
      <c r="T149" s="32"/>
    </row>
    <row r="150" spans="20:20">
      <c r="T150" s="32"/>
    </row>
    <row r="151" spans="20:20">
      <c r="T151" s="32"/>
    </row>
    <row r="152" spans="20:20">
      <c r="T152" s="32"/>
    </row>
    <row r="153" spans="20:20">
      <c r="T153" s="32"/>
    </row>
    <row r="154" spans="20:20">
      <c r="T154" s="32"/>
    </row>
    <row r="155" spans="20:20">
      <c r="T155" s="32"/>
    </row>
    <row r="156" spans="20:20">
      <c r="T156" s="32"/>
    </row>
    <row r="157" spans="20:20">
      <c r="T157" s="32"/>
    </row>
    <row r="158" spans="20:20">
      <c r="T158" s="32"/>
    </row>
    <row r="159" spans="20:20">
      <c r="T159" s="32"/>
    </row>
    <row r="160" spans="20:20">
      <c r="T160" s="32"/>
    </row>
    <row r="161" spans="20:20">
      <c r="T161" s="32"/>
    </row>
    <row r="162" spans="20:20">
      <c r="T162" s="32"/>
    </row>
    <row r="163" spans="20:20">
      <c r="T163" s="32"/>
    </row>
    <row r="164" spans="20:20">
      <c r="T164" s="32"/>
    </row>
    <row r="165" spans="20:20">
      <c r="T165" s="32"/>
    </row>
    <row r="166" spans="20:20">
      <c r="T166" s="32"/>
    </row>
    <row r="167" spans="20:20">
      <c r="T167" s="32"/>
    </row>
    <row r="168" spans="20:20">
      <c r="T168" s="32"/>
    </row>
    <row r="169" spans="20:20">
      <c r="T169" s="32"/>
    </row>
    <row r="170" spans="20:20">
      <c r="T170" s="32"/>
    </row>
    <row r="171" spans="20:20">
      <c r="T171" s="32"/>
    </row>
    <row r="172" spans="20:20">
      <c r="T172" s="32"/>
    </row>
    <row r="173" spans="20:20">
      <c r="T173" s="32"/>
    </row>
    <row r="174" spans="20:20">
      <c r="T174" s="32"/>
    </row>
    <row r="175" spans="20:20">
      <c r="T175" s="32"/>
    </row>
    <row r="176" spans="20:20">
      <c r="T176" s="32"/>
    </row>
    <row r="177" spans="20:20">
      <c r="T177" s="32"/>
    </row>
    <row r="178" spans="20:20">
      <c r="T178" s="32"/>
    </row>
    <row r="179" spans="20:20">
      <c r="T179" s="32"/>
    </row>
    <row r="180" spans="20:20">
      <c r="T180" s="32"/>
    </row>
    <row r="181" spans="20:20">
      <c r="T181" s="32"/>
    </row>
    <row r="182" spans="20:20">
      <c r="T182" s="32"/>
    </row>
    <row r="183" spans="20:20">
      <c r="T183" s="32"/>
    </row>
    <row r="184" spans="20:20">
      <c r="T184" s="32"/>
    </row>
    <row r="185" spans="20:20">
      <c r="T185" s="32"/>
    </row>
    <row r="186" spans="20:20">
      <c r="T186" s="32"/>
    </row>
    <row r="187" spans="20:20">
      <c r="T187" s="32"/>
    </row>
    <row r="188" spans="20:20">
      <c r="T188" s="32"/>
    </row>
    <row r="189" spans="20:20">
      <c r="T189" s="32"/>
    </row>
    <row r="190" spans="20:20">
      <c r="T190" s="32"/>
    </row>
    <row r="191" spans="20:20">
      <c r="T191" s="32"/>
    </row>
    <row r="192" spans="20:20">
      <c r="T192" s="32"/>
    </row>
    <row r="193" spans="20:20">
      <c r="T193" s="32"/>
    </row>
    <row r="194" spans="20:20">
      <c r="T194" s="32"/>
    </row>
    <row r="195" spans="20:20">
      <c r="T195" s="32"/>
    </row>
    <row r="196" spans="20:20">
      <c r="T196" s="32"/>
    </row>
    <row r="197" spans="20:20">
      <c r="T197" s="32"/>
    </row>
    <row r="198" spans="20:20">
      <c r="T198" s="32"/>
    </row>
    <row r="199" spans="20:20">
      <c r="T199" s="32"/>
    </row>
    <row r="200" spans="20:20">
      <c r="T200" s="32"/>
    </row>
    <row r="201" spans="20:20">
      <c r="T201" s="32"/>
    </row>
    <row r="202" spans="20:20">
      <c r="T202" s="32"/>
    </row>
    <row r="203" spans="20:20">
      <c r="T203" s="32"/>
    </row>
    <row r="204" spans="20:20">
      <c r="T204" s="32"/>
    </row>
    <row r="205" spans="20:20">
      <c r="T205" s="32"/>
    </row>
    <row r="206" spans="20:20">
      <c r="T206" s="32"/>
    </row>
    <row r="207" spans="20:20">
      <c r="T207" s="32"/>
    </row>
    <row r="208" spans="20:20">
      <c r="T208" s="32"/>
    </row>
    <row r="209" spans="20:20">
      <c r="T209" s="32"/>
    </row>
    <row r="210" spans="20:20">
      <c r="T210" s="32"/>
    </row>
    <row r="211" spans="20:20">
      <c r="T211" s="32"/>
    </row>
    <row r="212" spans="20:20">
      <c r="T212" s="32"/>
    </row>
    <row r="213" spans="20:20">
      <c r="T213" s="32"/>
    </row>
    <row r="214" spans="20:20">
      <c r="T214" s="32"/>
    </row>
    <row r="215" spans="20:20">
      <c r="T215" s="32"/>
    </row>
    <row r="216" spans="20:20">
      <c r="T216" s="32"/>
    </row>
    <row r="217" spans="20:20">
      <c r="T217" s="32"/>
    </row>
    <row r="218" spans="20:20">
      <c r="T218" s="32"/>
    </row>
    <row r="219" spans="20:20">
      <c r="T219" s="32"/>
    </row>
    <row r="220" spans="20:20">
      <c r="T220" s="32"/>
    </row>
    <row r="221" spans="20:20">
      <c r="T221" s="32"/>
    </row>
    <row r="222" spans="20:20">
      <c r="T222" s="32"/>
    </row>
    <row r="223" spans="20:20">
      <c r="T223" s="32"/>
    </row>
    <row r="224" spans="20:20">
      <c r="T224" s="32"/>
    </row>
    <row r="225" spans="20:20">
      <c r="T225" s="32"/>
    </row>
    <row r="226" spans="20:20">
      <c r="T226" s="32"/>
    </row>
    <row r="227" spans="20:20">
      <c r="T227" s="32"/>
    </row>
    <row r="228" spans="20:20">
      <c r="T228" s="32"/>
    </row>
    <row r="229" spans="20:20">
      <c r="T229" s="32"/>
    </row>
    <row r="230" spans="20:20">
      <c r="T230" s="32"/>
    </row>
    <row r="231" spans="20:20">
      <c r="T231" s="32"/>
    </row>
    <row r="232" spans="20:20">
      <c r="T232" s="32"/>
    </row>
    <row r="233" spans="20:20">
      <c r="T233" s="32"/>
    </row>
    <row r="234" spans="20:20">
      <c r="T234" s="32"/>
    </row>
    <row r="235" spans="20:20">
      <c r="T235" s="32"/>
    </row>
    <row r="236" spans="20:20">
      <c r="T236" s="32"/>
    </row>
    <row r="237" spans="20:20">
      <c r="T237" s="32"/>
    </row>
    <row r="238" spans="20:20">
      <c r="T238" s="32"/>
    </row>
    <row r="239" spans="20:20">
      <c r="T239" s="32"/>
    </row>
    <row r="240" spans="20:20">
      <c r="T240" s="32"/>
    </row>
    <row r="241" spans="20:20">
      <c r="T241" s="32"/>
    </row>
    <row r="242" spans="20:20">
      <c r="T242" s="32"/>
    </row>
    <row r="243" spans="20:20">
      <c r="T243" s="32"/>
    </row>
    <row r="244" spans="20:20">
      <c r="T244" s="32"/>
    </row>
    <row r="245" spans="20:20">
      <c r="T245" s="32"/>
    </row>
    <row r="246" spans="20:20">
      <c r="T246" s="32"/>
    </row>
    <row r="247" spans="20:20">
      <c r="T247" s="32"/>
    </row>
    <row r="248" spans="20:20">
      <c r="T248" s="32"/>
    </row>
  </sheetData>
  <mergeCells count="8">
    <mergeCell ref="A24:A25"/>
    <mergeCell ref="E5:E8"/>
    <mergeCell ref="A12:A14"/>
    <mergeCell ref="E12:E14"/>
    <mergeCell ref="A17:A18"/>
    <mergeCell ref="E17:E18"/>
    <mergeCell ref="A21:A22"/>
    <mergeCell ref="E21:E22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Y248"/>
  <sheetViews>
    <sheetView topLeftCell="L10" workbookViewId="0">
      <selection activeCell="E15" sqref="E15"/>
    </sheetView>
  </sheetViews>
  <sheetFormatPr baseColWidth="10" defaultRowHeight="11.25"/>
  <cols>
    <col min="1" max="1" width="2.7109375" style="33" bestFit="1" customWidth="1"/>
    <col min="2" max="2" width="43.28515625" style="33" bestFit="1" customWidth="1"/>
    <col min="3" max="3" width="19" style="33" customWidth="1"/>
    <col min="4" max="4" width="35.42578125" style="33" bestFit="1" customWidth="1"/>
    <col min="5" max="5" width="11.42578125" style="33"/>
    <col min="6" max="8" width="11.140625" style="33" bestFit="1" customWidth="1"/>
    <col min="9" max="9" width="6.7109375" style="33" customWidth="1"/>
    <col min="10" max="10" width="7.5703125" style="33" customWidth="1"/>
    <col min="11" max="11" width="5.5703125" style="132" customWidth="1"/>
    <col min="12" max="12" width="11.42578125" style="33"/>
    <col min="13" max="13" width="34.140625" style="33" customWidth="1"/>
    <col min="14" max="14" width="11.140625" style="33" bestFit="1" customWidth="1"/>
    <col min="15" max="15" width="11.5703125" style="33" bestFit="1" customWidth="1"/>
    <col min="16" max="17" width="11.140625" style="33" bestFit="1" customWidth="1"/>
    <col min="18" max="18" width="17.42578125" style="33" bestFit="1" customWidth="1"/>
    <col min="19" max="19" width="9.85546875" style="33" bestFit="1" customWidth="1"/>
    <col min="20" max="21" width="11.140625" style="33" bestFit="1" customWidth="1"/>
    <col min="22" max="16384" width="11.42578125" style="33"/>
  </cols>
  <sheetData>
    <row r="1" spans="1:25">
      <c r="A1" s="2"/>
      <c r="B1" s="21" t="s">
        <v>0</v>
      </c>
      <c r="C1" s="2"/>
      <c r="D1" s="2"/>
      <c r="E1" s="2"/>
      <c r="F1" s="2"/>
      <c r="G1" s="2" t="s">
        <v>241</v>
      </c>
      <c r="H1" s="2"/>
      <c r="I1" s="2"/>
      <c r="J1" s="2"/>
      <c r="K1" s="31"/>
      <c r="L1" s="6"/>
      <c r="M1" s="6"/>
      <c r="N1" s="6"/>
      <c r="O1" s="6"/>
      <c r="P1" s="6"/>
      <c r="Q1" s="6"/>
      <c r="R1" s="6"/>
      <c r="S1" s="6"/>
      <c r="T1" s="32"/>
      <c r="U1" s="6"/>
      <c r="V1" s="6"/>
      <c r="W1" s="6"/>
      <c r="X1" s="6"/>
      <c r="Y1" s="6"/>
    </row>
    <row r="2" spans="1:25">
      <c r="A2" s="2"/>
      <c r="B2" s="21" t="s">
        <v>1</v>
      </c>
      <c r="C2" s="2"/>
      <c r="D2" s="2"/>
      <c r="E2" s="2"/>
      <c r="F2" s="2"/>
      <c r="G2" s="2"/>
      <c r="H2" s="2"/>
      <c r="I2" s="2"/>
      <c r="J2" s="2"/>
      <c r="K2" s="31"/>
      <c r="L2" s="6"/>
      <c r="M2" s="34" t="s">
        <v>2</v>
      </c>
      <c r="N2" s="34"/>
      <c r="O2" s="34"/>
      <c r="P2" s="34"/>
      <c r="Q2" s="34"/>
      <c r="R2" s="34"/>
      <c r="S2" s="6"/>
      <c r="T2" s="32"/>
      <c r="U2" s="6"/>
      <c r="V2" s="6"/>
      <c r="W2" s="6"/>
      <c r="X2" s="6"/>
      <c r="Y2" s="6"/>
    </row>
    <row r="3" spans="1:25">
      <c r="A3" s="160"/>
      <c r="B3" s="150">
        <v>42522</v>
      </c>
      <c r="C3" s="2"/>
      <c r="D3" s="2"/>
      <c r="E3" s="3"/>
      <c r="F3" s="4" t="s">
        <v>3</v>
      </c>
      <c r="G3" s="4" t="s">
        <v>4</v>
      </c>
      <c r="H3" s="4" t="s">
        <v>5</v>
      </c>
      <c r="I3" s="36"/>
      <c r="J3" s="2"/>
      <c r="K3" s="5"/>
      <c r="L3" s="6"/>
      <c r="M3" s="34" t="s">
        <v>6</v>
      </c>
      <c r="N3" s="34"/>
      <c r="O3" s="34"/>
      <c r="P3" s="34"/>
      <c r="Q3" s="34"/>
      <c r="R3" s="34"/>
      <c r="S3" s="6"/>
      <c r="T3" s="32"/>
      <c r="U3" s="6"/>
      <c r="V3" s="6"/>
      <c r="W3" s="6"/>
      <c r="X3" s="6"/>
      <c r="Y3" s="6"/>
    </row>
    <row r="4" spans="1:25">
      <c r="A4" s="2"/>
      <c r="B4" s="2"/>
      <c r="C4" s="2"/>
      <c r="D4" s="2"/>
      <c r="E4" s="2"/>
      <c r="F4" s="2"/>
      <c r="G4" s="2"/>
      <c r="H4" s="37"/>
      <c r="I4" s="2"/>
      <c r="J4" s="2"/>
      <c r="K4" s="31"/>
      <c r="L4" s="6"/>
      <c r="M4" s="38">
        <v>42552</v>
      </c>
      <c r="N4" s="34"/>
      <c r="O4" s="34"/>
      <c r="P4" s="34"/>
      <c r="Q4" s="34"/>
      <c r="R4" s="34"/>
      <c r="S4" s="6"/>
      <c r="T4" s="32"/>
      <c r="U4" s="6"/>
      <c r="V4" s="6"/>
      <c r="W4" s="6"/>
      <c r="X4" s="6"/>
      <c r="Y4" s="6"/>
    </row>
    <row r="5" spans="1:25">
      <c r="A5" s="160" t="s">
        <v>7</v>
      </c>
      <c r="B5" s="39" t="s">
        <v>8</v>
      </c>
      <c r="C5" s="7" t="s">
        <v>9</v>
      </c>
      <c r="D5" s="7" t="s">
        <v>10</v>
      </c>
      <c r="E5" s="175">
        <v>712</v>
      </c>
      <c r="F5" s="40">
        <f>+O36-N36</f>
        <v>615488.93999999994</v>
      </c>
      <c r="G5" s="41">
        <f>+P77</f>
        <v>48256.350000000006</v>
      </c>
      <c r="H5" s="37"/>
      <c r="I5" s="42"/>
      <c r="J5" s="7"/>
      <c r="K5" s="43"/>
      <c r="L5" s="44"/>
      <c r="M5" s="34" t="s">
        <v>11</v>
      </c>
      <c r="N5" s="34"/>
      <c r="O5" s="34"/>
      <c r="P5" s="34"/>
      <c r="Q5" s="34"/>
      <c r="R5" s="34"/>
      <c r="S5" s="6"/>
      <c r="T5" s="32"/>
      <c r="U5" s="6"/>
      <c r="V5" s="6"/>
      <c r="W5" s="44"/>
      <c r="X5" s="44"/>
      <c r="Y5" s="44"/>
    </row>
    <row r="6" spans="1:25">
      <c r="A6" s="160"/>
      <c r="B6" s="39" t="s">
        <v>8</v>
      </c>
      <c r="C6" s="7" t="s">
        <v>12</v>
      </c>
      <c r="D6" s="7" t="s">
        <v>13</v>
      </c>
      <c r="E6" s="175"/>
      <c r="F6" s="40">
        <f>+O40-N40</f>
        <v>8173</v>
      </c>
      <c r="G6" s="45">
        <f>+P81</f>
        <v>1393.86</v>
      </c>
      <c r="H6" s="37"/>
      <c r="I6" s="42"/>
      <c r="J6" s="7"/>
      <c r="K6" s="43"/>
      <c r="L6" s="44"/>
      <c r="M6" s="6"/>
      <c r="N6" s="6"/>
      <c r="O6" s="6"/>
      <c r="P6" s="6"/>
      <c r="Q6" s="6"/>
      <c r="R6" s="6"/>
      <c r="S6" s="6"/>
      <c r="T6" s="32"/>
      <c r="U6" s="6"/>
      <c r="V6" s="6"/>
      <c r="W6" s="44"/>
      <c r="X6" s="44"/>
      <c r="Y6" s="44"/>
    </row>
    <row r="7" spans="1:25">
      <c r="A7" s="160"/>
      <c r="B7" s="39" t="s">
        <v>8</v>
      </c>
      <c r="C7" s="7" t="s">
        <v>14</v>
      </c>
      <c r="D7" s="7" t="s">
        <v>15</v>
      </c>
      <c r="E7" s="175"/>
      <c r="F7" s="46">
        <f>+O43-N43</f>
        <v>5395.5700000000006</v>
      </c>
      <c r="G7" s="45">
        <f>+N84-O84</f>
        <v>0</v>
      </c>
      <c r="H7" s="37"/>
      <c r="I7" s="42"/>
      <c r="J7" s="7"/>
      <c r="K7" s="43"/>
      <c r="L7" s="44"/>
      <c r="M7" s="6"/>
      <c r="N7" s="47" t="s">
        <v>16</v>
      </c>
      <c r="O7" s="47" t="s">
        <v>17</v>
      </c>
      <c r="P7" s="47" t="s">
        <v>18</v>
      </c>
      <c r="Q7" s="47" t="s">
        <v>19</v>
      </c>
      <c r="R7" s="47" t="s">
        <v>20</v>
      </c>
      <c r="S7" s="47" t="s">
        <v>21</v>
      </c>
      <c r="T7" s="47" t="s">
        <v>22</v>
      </c>
      <c r="U7" s="47" t="s">
        <v>23</v>
      </c>
      <c r="V7" s="48"/>
      <c r="W7" s="47"/>
      <c r="X7" s="44"/>
      <c r="Y7" s="44"/>
    </row>
    <row r="8" spans="1:25">
      <c r="A8" s="160"/>
      <c r="B8" s="39" t="s">
        <v>8</v>
      </c>
      <c r="C8" s="7" t="s">
        <v>24</v>
      </c>
      <c r="D8" s="7" t="s">
        <v>25</v>
      </c>
      <c r="E8" s="175"/>
      <c r="F8" s="46">
        <v>0</v>
      </c>
      <c r="G8" s="45">
        <f>+P110</f>
        <v>38149.74</v>
      </c>
      <c r="H8" s="37"/>
      <c r="I8" s="42"/>
      <c r="J8" s="7"/>
      <c r="K8" s="43"/>
      <c r="L8" s="44"/>
      <c r="M8" s="6"/>
      <c r="N8" s="6"/>
      <c r="O8" s="6"/>
      <c r="P8" s="6"/>
      <c r="Q8" s="6"/>
      <c r="R8" s="6"/>
      <c r="S8" s="6"/>
      <c r="T8" s="6"/>
      <c r="U8" s="6"/>
      <c r="V8" s="32"/>
      <c r="W8" s="6"/>
      <c r="X8" s="44"/>
      <c r="Y8" s="44"/>
    </row>
    <row r="9" spans="1:25">
      <c r="A9" s="160" t="s">
        <v>26</v>
      </c>
      <c r="B9" s="49" t="s">
        <v>27</v>
      </c>
      <c r="C9" s="7" t="s">
        <v>28</v>
      </c>
      <c r="D9" s="7" t="s">
        <v>29</v>
      </c>
      <c r="E9" s="161">
        <v>143</v>
      </c>
      <c r="F9" s="40">
        <f>+O50-N50</f>
        <v>25113.3</v>
      </c>
      <c r="G9" s="45">
        <f>+P90</f>
        <v>3499</v>
      </c>
      <c r="H9" s="37"/>
      <c r="I9" s="42"/>
      <c r="J9" s="7"/>
      <c r="K9" s="43"/>
      <c r="L9" s="44"/>
      <c r="M9" s="44"/>
      <c r="N9" s="50"/>
      <c r="O9" s="51"/>
      <c r="P9" s="52"/>
      <c r="Q9" s="6"/>
      <c r="R9" s="6"/>
      <c r="S9" s="6"/>
      <c r="T9" s="6"/>
      <c r="U9" s="6"/>
      <c r="V9" s="32"/>
      <c r="W9" s="6"/>
      <c r="X9" s="44"/>
      <c r="Y9" s="44"/>
    </row>
    <row r="10" spans="1:25">
      <c r="A10" s="160" t="s">
        <v>30</v>
      </c>
      <c r="B10" s="39" t="s">
        <v>31</v>
      </c>
      <c r="C10" s="7" t="s">
        <v>32</v>
      </c>
      <c r="D10" s="7" t="s">
        <v>33</v>
      </c>
      <c r="E10" s="161">
        <v>61</v>
      </c>
      <c r="F10" s="40">
        <f>+O55-N55</f>
        <v>16470</v>
      </c>
      <c r="G10" s="45">
        <f>+P95</f>
        <v>6608.51</v>
      </c>
      <c r="H10" s="37"/>
      <c r="I10" s="42"/>
      <c r="J10" s="7"/>
      <c r="K10" s="43"/>
      <c r="L10" s="6">
        <v>218</v>
      </c>
      <c r="M10" s="6" t="s">
        <v>34</v>
      </c>
      <c r="N10" s="53">
        <v>25113.3</v>
      </c>
      <c r="O10" s="54">
        <v>191813.82</v>
      </c>
      <c r="P10" s="53"/>
      <c r="Q10" s="53"/>
      <c r="R10" s="55">
        <f>SUM(N10:Q10)</f>
        <v>216927.12</v>
      </c>
      <c r="S10" s="55">
        <f t="shared" ref="S10:S16" si="0">+R10*0.16</f>
        <v>34708.339200000002</v>
      </c>
      <c r="T10" s="55">
        <f t="shared" ref="T10:T16" si="1">+R10+S10</f>
        <v>251635.45919999998</v>
      </c>
      <c r="U10" s="53">
        <v>213.2</v>
      </c>
      <c r="V10" s="6"/>
      <c r="W10" s="44"/>
      <c r="X10" s="44"/>
      <c r="Y10" s="44"/>
    </row>
    <row r="11" spans="1:25">
      <c r="A11" s="160" t="s">
        <v>35</v>
      </c>
      <c r="B11" s="39" t="s">
        <v>36</v>
      </c>
      <c r="C11" s="7" t="s">
        <v>37</v>
      </c>
      <c r="D11" s="7" t="s">
        <v>38</v>
      </c>
      <c r="E11" s="161">
        <v>34</v>
      </c>
      <c r="F11" s="40">
        <f>+O60-N60</f>
        <v>2805</v>
      </c>
      <c r="G11" s="41">
        <f>+P100</f>
        <v>1720.83</v>
      </c>
      <c r="H11" s="37"/>
      <c r="I11" s="42"/>
      <c r="J11" s="7"/>
      <c r="K11" s="43"/>
      <c r="L11" s="6">
        <v>16</v>
      </c>
      <c r="M11" s="6" t="s">
        <v>39</v>
      </c>
      <c r="N11" s="53">
        <v>5902.07</v>
      </c>
      <c r="O11" s="53">
        <v>367033.9</v>
      </c>
      <c r="P11" s="53">
        <v>53980.02</v>
      </c>
      <c r="Q11" s="53">
        <v>7196.93</v>
      </c>
      <c r="R11" s="55">
        <f t="shared" ref="R11:R16" si="2">SUM(N11:Q11)</f>
        <v>434112.92000000004</v>
      </c>
      <c r="S11" s="55">
        <f t="shared" si="0"/>
        <v>69458.067200000005</v>
      </c>
      <c r="T11" s="55">
        <f t="shared" si="1"/>
        <v>503570.98720000003</v>
      </c>
      <c r="U11" s="53">
        <v>49.3</v>
      </c>
      <c r="V11" s="6"/>
      <c r="W11" s="44"/>
      <c r="X11" s="44"/>
      <c r="Y11" s="44"/>
    </row>
    <row r="12" spans="1:25">
      <c r="A12" s="174"/>
      <c r="B12" s="56" t="s">
        <v>40</v>
      </c>
      <c r="C12" s="2" t="s">
        <v>41</v>
      </c>
      <c r="D12" s="2" t="s">
        <v>42</v>
      </c>
      <c r="E12" s="175">
        <v>7</v>
      </c>
      <c r="F12" s="57">
        <f>+O42-N42</f>
        <v>3239.63</v>
      </c>
      <c r="G12" s="41">
        <f>+P83</f>
        <v>2131.04</v>
      </c>
      <c r="H12" s="37"/>
      <c r="I12" s="42"/>
      <c r="J12" s="7"/>
      <c r="K12" s="43"/>
      <c r="L12" s="6">
        <v>62</v>
      </c>
      <c r="M12" s="6" t="s">
        <v>43</v>
      </c>
      <c r="N12" s="53">
        <v>16470</v>
      </c>
      <c r="O12" s="53">
        <v>109813.12</v>
      </c>
      <c r="P12" s="53">
        <v>215.52</v>
      </c>
      <c r="Q12" s="53">
        <v>300</v>
      </c>
      <c r="R12" s="55">
        <f t="shared" si="2"/>
        <v>126798.64</v>
      </c>
      <c r="S12" s="55">
        <f t="shared" si="0"/>
        <v>20287.7824</v>
      </c>
      <c r="T12" s="55">
        <f t="shared" si="1"/>
        <v>147086.42240000001</v>
      </c>
      <c r="U12" s="53">
        <v>233.4</v>
      </c>
      <c r="V12" s="6"/>
      <c r="W12" s="44"/>
      <c r="X12" s="44"/>
      <c r="Y12" s="44"/>
    </row>
    <row r="13" spans="1:25">
      <c r="A13" s="174"/>
      <c r="B13" s="39" t="s">
        <v>44</v>
      </c>
      <c r="C13" s="7" t="s">
        <v>45</v>
      </c>
      <c r="D13" s="7" t="s">
        <v>46</v>
      </c>
      <c r="E13" s="175"/>
      <c r="F13" s="57">
        <f>+O57-N57</f>
        <v>215.52</v>
      </c>
      <c r="G13" s="41">
        <f>+P97</f>
        <v>215.52</v>
      </c>
      <c r="H13" s="37"/>
      <c r="I13" s="42"/>
      <c r="J13" s="7"/>
      <c r="K13" s="43"/>
      <c r="L13" s="6">
        <v>74</v>
      </c>
      <c r="M13" s="6" t="s">
        <v>47</v>
      </c>
      <c r="N13" s="53">
        <v>2805</v>
      </c>
      <c r="O13" s="53"/>
      <c r="P13" s="53"/>
      <c r="Q13" s="53"/>
      <c r="R13" s="55">
        <f t="shared" si="2"/>
        <v>2805</v>
      </c>
      <c r="S13" s="55">
        <f t="shared" si="0"/>
        <v>448.8</v>
      </c>
      <c r="T13" s="55">
        <f t="shared" si="1"/>
        <v>3253.8</v>
      </c>
      <c r="U13" s="53">
        <v>37.4</v>
      </c>
      <c r="V13" s="6"/>
      <c r="W13" s="44"/>
      <c r="X13" s="44"/>
      <c r="Y13" s="44"/>
    </row>
    <row r="14" spans="1:25">
      <c r="A14" s="174"/>
      <c r="B14" s="39" t="s">
        <v>40</v>
      </c>
      <c r="C14" s="7" t="s">
        <v>48</v>
      </c>
      <c r="D14" s="7" t="s">
        <v>49</v>
      </c>
      <c r="E14" s="175"/>
      <c r="F14" s="57">
        <f>+O52-N52</f>
        <v>0</v>
      </c>
      <c r="G14" s="41">
        <f>+P92</f>
        <v>0</v>
      </c>
      <c r="H14" s="37"/>
      <c r="I14" s="42"/>
      <c r="J14" s="7"/>
      <c r="K14" s="43"/>
      <c r="L14" s="44"/>
      <c r="M14" s="44" t="s">
        <v>50</v>
      </c>
      <c r="N14" s="44"/>
      <c r="O14" s="44"/>
      <c r="P14" s="44"/>
      <c r="Q14" s="44"/>
      <c r="R14" s="55">
        <f t="shared" si="2"/>
        <v>0</v>
      </c>
      <c r="S14" s="55">
        <f t="shared" si="0"/>
        <v>0</v>
      </c>
      <c r="T14" s="55">
        <f t="shared" si="1"/>
        <v>0</v>
      </c>
      <c r="U14" s="53"/>
      <c r="V14" s="6"/>
      <c r="W14" s="44"/>
      <c r="X14" s="44"/>
      <c r="Y14" s="44"/>
    </row>
    <row r="15" spans="1:25">
      <c r="A15" s="160"/>
      <c r="B15" s="56"/>
      <c r="C15" s="9"/>
      <c r="D15" s="2"/>
      <c r="E15" s="10">
        <f>SUM(E5:E14)</f>
        <v>957</v>
      </c>
      <c r="F15" s="58">
        <f>SUM(F5:F14)</f>
        <v>676900.96</v>
      </c>
      <c r="G15" s="58">
        <f>SUM(G5:G14)</f>
        <v>101974.85</v>
      </c>
      <c r="H15" s="37">
        <f>+F15-G15</f>
        <v>574926.11</v>
      </c>
      <c r="I15" s="42"/>
      <c r="J15" s="2"/>
      <c r="K15" s="43"/>
      <c r="L15" s="44">
        <v>423</v>
      </c>
      <c r="M15" s="6" t="s">
        <v>51</v>
      </c>
      <c r="N15" s="53">
        <v>522550.46</v>
      </c>
      <c r="O15" s="53">
        <v>448663.05</v>
      </c>
      <c r="P15" s="53">
        <v>1314.65</v>
      </c>
      <c r="Q15" s="53">
        <v>2958.46</v>
      </c>
      <c r="R15" s="55">
        <f t="shared" si="2"/>
        <v>975486.62</v>
      </c>
      <c r="S15" s="55">
        <f t="shared" si="0"/>
        <v>156077.85920000001</v>
      </c>
      <c r="T15" s="55">
        <f t="shared" si="1"/>
        <v>1131564.4791999999</v>
      </c>
      <c r="U15" s="53">
        <v>1093.6500000000001</v>
      </c>
      <c r="V15" s="6"/>
      <c r="W15" s="44"/>
      <c r="X15" s="44"/>
      <c r="Y15" s="44"/>
    </row>
    <row r="16" spans="1:25">
      <c r="A16" s="2"/>
      <c r="B16" s="59"/>
      <c r="C16" s="9"/>
      <c r="D16" s="2"/>
      <c r="E16" s="2"/>
      <c r="F16" s="37"/>
      <c r="G16" s="37"/>
      <c r="H16" s="37"/>
      <c r="I16" s="2"/>
      <c r="J16" s="2"/>
      <c r="K16" s="31"/>
      <c r="L16" s="44">
        <v>62</v>
      </c>
      <c r="M16" s="6" t="s">
        <v>52</v>
      </c>
      <c r="N16" s="53">
        <v>97073.53</v>
      </c>
      <c r="O16" s="53">
        <v>156696.14000000001</v>
      </c>
      <c r="P16" s="53">
        <v>1634.46</v>
      </c>
      <c r="Q16" s="53">
        <v>113.11</v>
      </c>
      <c r="R16" s="55">
        <f t="shared" si="2"/>
        <v>255517.24</v>
      </c>
      <c r="S16" s="55">
        <f t="shared" si="0"/>
        <v>40882.758399999999</v>
      </c>
      <c r="T16" s="55">
        <f t="shared" si="1"/>
        <v>296399.99839999998</v>
      </c>
      <c r="U16" s="53">
        <v>362.91</v>
      </c>
      <c r="V16" s="6"/>
      <c r="W16" s="44"/>
      <c r="X16" s="44"/>
      <c r="Y16" s="44"/>
    </row>
    <row r="17" spans="1:25">
      <c r="A17" s="174"/>
      <c r="B17" s="60" t="s">
        <v>40</v>
      </c>
      <c r="C17" s="9" t="s">
        <v>53</v>
      </c>
      <c r="D17" s="2" t="s">
        <v>54</v>
      </c>
      <c r="E17" s="175">
        <v>28</v>
      </c>
      <c r="F17" s="40">
        <f>+P38+P48+P53</f>
        <v>4878.93</v>
      </c>
      <c r="G17" s="41">
        <f>+P86</f>
        <v>276.49</v>
      </c>
      <c r="H17" s="37"/>
      <c r="I17" s="2"/>
      <c r="J17" s="2"/>
      <c r="K17" s="31"/>
      <c r="L17" s="6"/>
      <c r="M17" s="6"/>
      <c r="N17" s="53"/>
      <c r="O17" s="53"/>
      <c r="P17" s="53"/>
      <c r="Q17" s="53"/>
      <c r="R17" s="53"/>
      <c r="S17" s="53"/>
      <c r="T17" s="53">
        <v>0</v>
      </c>
      <c r="U17" s="61"/>
      <c r="V17" s="32"/>
      <c r="W17" s="6"/>
      <c r="X17" s="44"/>
      <c r="Y17" s="6"/>
    </row>
    <row r="18" spans="1:25">
      <c r="A18" s="174"/>
      <c r="B18" s="60" t="s">
        <v>40</v>
      </c>
      <c r="C18" s="2" t="s">
        <v>55</v>
      </c>
      <c r="D18" s="2" t="s">
        <v>56</v>
      </c>
      <c r="E18" s="175"/>
      <c r="F18" s="57">
        <f>+P47</f>
        <v>53689.5</v>
      </c>
      <c r="G18" s="41">
        <f>+P88</f>
        <v>33225.07</v>
      </c>
      <c r="H18" s="37"/>
      <c r="I18" s="2"/>
      <c r="J18" s="2"/>
      <c r="K18" s="31"/>
      <c r="L18" s="62">
        <f>SUM(L10:L16)</f>
        <v>855</v>
      </c>
      <c r="M18" s="6" t="s">
        <v>57</v>
      </c>
      <c r="N18" s="63">
        <f>SUM(N10:N17)</f>
        <v>669914.3600000001</v>
      </c>
      <c r="O18" s="64">
        <f t="shared" ref="O18:U18" si="3">SUM(O10:O17)</f>
        <v>1274020.0299999998</v>
      </c>
      <c r="P18" s="65">
        <f t="shared" si="3"/>
        <v>57144.649999999994</v>
      </c>
      <c r="Q18" s="63">
        <f t="shared" si="3"/>
        <v>10568.5</v>
      </c>
      <c r="R18" s="66">
        <f t="shared" si="3"/>
        <v>2011647.54</v>
      </c>
      <c r="S18" s="66">
        <f t="shared" si="3"/>
        <v>321863.60639999999</v>
      </c>
      <c r="T18" s="66">
        <f t="shared" si="3"/>
        <v>2333511.1464</v>
      </c>
      <c r="U18" s="141">
        <f t="shared" si="3"/>
        <v>1989.8600000000001</v>
      </c>
      <c r="V18" s="6"/>
      <c r="W18" s="6"/>
      <c r="X18" s="6"/>
      <c r="Y18" s="6"/>
    </row>
    <row r="19" spans="1:25">
      <c r="A19" s="160"/>
      <c r="B19" s="60"/>
      <c r="C19" s="9"/>
      <c r="D19" s="2"/>
      <c r="E19" s="10">
        <f>SUM(E17)</f>
        <v>28</v>
      </c>
      <c r="F19" s="58">
        <f>SUM(F17:F18)</f>
        <v>58568.43</v>
      </c>
      <c r="G19" s="58">
        <f>SUM(G17:G18)</f>
        <v>33501.56</v>
      </c>
      <c r="H19" s="37">
        <f>+F19-G19</f>
        <v>25066.870000000003</v>
      </c>
      <c r="I19" s="2"/>
      <c r="J19" s="2"/>
      <c r="K19" s="31"/>
      <c r="L19" s="6"/>
      <c r="M19" s="6"/>
      <c r="N19" s="53"/>
      <c r="O19" s="53"/>
      <c r="P19" s="53"/>
      <c r="Q19" s="53"/>
      <c r="R19" s="53"/>
      <c r="S19" s="53"/>
      <c r="T19" s="32"/>
      <c r="U19" s="6"/>
      <c r="V19" s="6"/>
      <c r="W19" s="6"/>
      <c r="X19" s="6"/>
      <c r="Y19" s="6"/>
    </row>
    <row r="20" spans="1:25">
      <c r="A20" s="2"/>
      <c r="B20" s="59"/>
      <c r="C20" s="9"/>
      <c r="D20" s="2"/>
      <c r="E20" s="2"/>
      <c r="F20" s="37"/>
      <c r="G20" s="41"/>
      <c r="H20" s="37"/>
      <c r="I20" s="2"/>
      <c r="J20" s="2"/>
      <c r="K20" s="31"/>
      <c r="L20" s="6"/>
      <c r="M20" s="6"/>
      <c r="N20" s="6"/>
      <c r="O20" s="6"/>
      <c r="P20" s="6"/>
      <c r="Q20" s="6"/>
      <c r="R20" s="6"/>
      <c r="S20" s="6"/>
      <c r="T20" s="32"/>
      <c r="U20" s="6"/>
      <c r="V20" s="6"/>
      <c r="W20" s="6"/>
      <c r="X20" s="6"/>
      <c r="Y20" s="6"/>
    </row>
    <row r="21" spans="1:25">
      <c r="A21" s="174" t="s">
        <v>58</v>
      </c>
      <c r="B21" s="19" t="s">
        <v>59</v>
      </c>
      <c r="C21" s="2" t="s">
        <v>60</v>
      </c>
      <c r="D21" s="2" t="s">
        <v>61</v>
      </c>
      <c r="E21" s="175">
        <f>626+18</f>
        <v>644</v>
      </c>
      <c r="F21" s="67">
        <f>+P37</f>
        <v>601347.98</v>
      </c>
      <c r="G21" s="41">
        <f>+P78</f>
        <v>366101.69</v>
      </c>
      <c r="H21" s="37"/>
      <c r="I21" s="2"/>
      <c r="J21" s="2"/>
      <c r="K21" s="31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>
      <c r="A22" s="174"/>
      <c r="B22" s="19" t="s">
        <v>59</v>
      </c>
      <c r="C22" s="2" t="s">
        <v>62</v>
      </c>
      <c r="D22" s="2" t="s">
        <v>63</v>
      </c>
      <c r="E22" s="175"/>
      <c r="F22" s="67">
        <f>+P41</f>
        <v>5677.49</v>
      </c>
      <c r="G22" s="41">
        <f>+P82</f>
        <v>3546.84</v>
      </c>
      <c r="H22" s="37"/>
      <c r="I22" s="2"/>
      <c r="J22" s="2"/>
      <c r="K22" s="31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8"/>
      <c r="X22" s="6"/>
      <c r="Y22" s="6"/>
    </row>
    <row r="23" spans="1:25">
      <c r="A23" s="160" t="s">
        <v>64</v>
      </c>
      <c r="B23" s="19" t="s">
        <v>65</v>
      </c>
      <c r="C23" s="2" t="s">
        <v>66</v>
      </c>
      <c r="D23" s="2" t="s">
        <v>67</v>
      </c>
      <c r="E23" s="161">
        <v>136</v>
      </c>
      <c r="F23" s="67">
        <f>+O51-N51</f>
        <v>191813.82</v>
      </c>
      <c r="G23" s="41">
        <f>+P91</f>
        <v>154540</v>
      </c>
      <c r="H23" s="37"/>
      <c r="I23" s="2"/>
      <c r="J23" s="2"/>
      <c r="K23" s="31"/>
      <c r="L23" s="68"/>
      <c r="M23" s="68"/>
      <c r="N23" s="53"/>
      <c r="O23" s="69"/>
      <c r="P23" s="69"/>
      <c r="Q23" s="53"/>
      <c r="R23" s="70" t="s">
        <v>68</v>
      </c>
      <c r="S23" s="6"/>
      <c r="T23" s="71">
        <f>+P36+P40+P45+P50+P55+P60+P68+P38</f>
        <v>673880.24</v>
      </c>
      <c r="U23" s="72">
        <f>+N18-T23</f>
        <v>-3965.8799999998882</v>
      </c>
      <c r="V23" s="73"/>
      <c r="W23" s="68"/>
      <c r="X23" s="6"/>
      <c r="Y23" s="6"/>
    </row>
    <row r="24" spans="1:25">
      <c r="A24" s="174" t="s">
        <v>69</v>
      </c>
      <c r="B24" s="19" t="s">
        <v>70</v>
      </c>
      <c r="C24" s="2" t="s">
        <v>71</v>
      </c>
      <c r="D24" s="2" t="s">
        <v>72</v>
      </c>
      <c r="E24" s="161">
        <v>35</v>
      </c>
      <c r="F24" s="67">
        <f>+O56-N56</f>
        <v>109813.12000000001</v>
      </c>
      <c r="G24" s="41">
        <f>+P96</f>
        <v>99830.03</v>
      </c>
      <c r="H24" s="37"/>
      <c r="I24" s="2"/>
      <c r="J24" s="2"/>
      <c r="K24" s="31"/>
      <c r="L24" s="70"/>
      <c r="M24" s="74"/>
      <c r="N24" s="70"/>
      <c r="O24" s="70"/>
      <c r="P24" s="70"/>
      <c r="Q24" s="68"/>
      <c r="R24" s="70" t="s">
        <v>73</v>
      </c>
      <c r="S24" s="6"/>
      <c r="T24" s="75">
        <f>+P37+P41+P46+P51+P56+P61+P65-P68</f>
        <v>1274664.3500000001</v>
      </c>
      <c r="U24" s="72">
        <f>+O18-T24</f>
        <v>-644.32000000029802</v>
      </c>
      <c r="V24" s="68"/>
      <c r="W24" s="68"/>
      <c r="X24" s="6"/>
      <c r="Y24" s="6"/>
    </row>
    <row r="25" spans="1:25">
      <c r="A25" s="174"/>
      <c r="B25" s="19" t="s">
        <v>70</v>
      </c>
      <c r="C25" s="2" t="s">
        <v>74</v>
      </c>
      <c r="D25" s="2" t="s">
        <v>75</v>
      </c>
      <c r="E25" s="161"/>
      <c r="F25" s="37">
        <f>+O61-N61</f>
        <v>0</v>
      </c>
      <c r="G25" s="41">
        <f>P101</f>
        <v>0</v>
      </c>
      <c r="H25" s="37"/>
      <c r="I25" s="2"/>
      <c r="J25" s="2"/>
      <c r="K25" s="31"/>
      <c r="L25" s="6"/>
      <c r="M25" s="6"/>
      <c r="N25" s="6"/>
      <c r="O25" s="6"/>
      <c r="P25" s="6"/>
      <c r="Q25" s="6"/>
      <c r="R25" s="70" t="s">
        <v>76</v>
      </c>
      <c r="S25" s="6"/>
      <c r="T25" s="76">
        <f>+P42+P47+P52+P57+P66</f>
        <v>57144.649999999994</v>
      </c>
      <c r="U25" s="77">
        <f>+P18-T25</f>
        <v>0</v>
      </c>
      <c r="V25" s="68"/>
      <c r="W25" s="68"/>
      <c r="X25" s="6"/>
      <c r="Y25" s="6"/>
    </row>
    <row r="26" spans="1:25">
      <c r="A26" s="160" t="s">
        <v>77</v>
      </c>
      <c r="B26" s="19" t="s">
        <v>59</v>
      </c>
      <c r="C26" s="2" t="s">
        <v>78</v>
      </c>
      <c r="D26" s="2" t="s">
        <v>79</v>
      </c>
      <c r="E26" s="161">
        <v>22</v>
      </c>
      <c r="F26" s="67">
        <f>+P46</f>
        <v>366011.94</v>
      </c>
      <c r="G26" s="41">
        <f>+P87</f>
        <v>242202.92000000004</v>
      </c>
      <c r="H26" s="37"/>
      <c r="I26" s="2"/>
      <c r="J26" s="2"/>
      <c r="K26" s="31"/>
      <c r="L26" s="6"/>
      <c r="M26" s="6"/>
      <c r="N26" s="6"/>
      <c r="O26" s="6"/>
      <c r="P26" s="6"/>
      <c r="Q26" s="6"/>
      <c r="R26" s="70" t="s">
        <v>80</v>
      </c>
      <c r="S26" s="6"/>
      <c r="T26" s="71">
        <f>+P38+P43+P48+P53+P58</f>
        <v>10574.5</v>
      </c>
      <c r="U26" s="77">
        <f>+Q18-T26</f>
        <v>-6</v>
      </c>
      <c r="V26" s="6"/>
      <c r="W26" s="6"/>
      <c r="X26" s="6"/>
      <c r="Y26" s="6"/>
    </row>
    <row r="27" spans="1:25">
      <c r="A27" s="78"/>
      <c r="B27" s="12"/>
      <c r="C27" s="11"/>
      <c r="D27" s="12"/>
      <c r="E27" s="13">
        <f>SUM(E21:E26)</f>
        <v>837</v>
      </c>
      <c r="F27" s="79">
        <f>SUM(F21:F26)</f>
        <v>1274664.3500000001</v>
      </c>
      <c r="G27" s="79">
        <f>SUM(G21:G26)</f>
        <v>866221.4800000001</v>
      </c>
      <c r="H27" s="79">
        <f>+F27-G27</f>
        <v>408442.87</v>
      </c>
      <c r="I27" s="2"/>
      <c r="J27" s="2"/>
      <c r="K27" s="31"/>
      <c r="L27" s="6"/>
      <c r="M27" s="6"/>
      <c r="N27" s="6"/>
      <c r="O27" s="6"/>
      <c r="P27" s="6"/>
      <c r="Q27" s="6"/>
      <c r="R27" s="70"/>
      <c r="S27" s="6"/>
      <c r="V27" s="6"/>
      <c r="W27" s="6"/>
      <c r="X27" s="6"/>
      <c r="Y27" s="6"/>
    </row>
    <row r="28" spans="1:25" ht="12" thickBot="1">
      <c r="A28" s="78"/>
      <c r="B28" s="12"/>
      <c r="C28" s="11"/>
      <c r="D28" s="12"/>
      <c r="E28" s="13"/>
      <c r="F28" s="79"/>
      <c r="G28" s="80"/>
      <c r="H28" s="79"/>
      <c r="I28" s="2"/>
      <c r="J28" s="80"/>
      <c r="K28" s="31"/>
      <c r="L28" s="6"/>
      <c r="M28" s="6"/>
      <c r="N28" s="6"/>
      <c r="O28" s="6"/>
      <c r="P28" s="6"/>
      <c r="Q28" s="6"/>
      <c r="R28" s="6"/>
      <c r="S28" s="6"/>
      <c r="T28" s="81">
        <f>SUM(T23:T27)</f>
        <v>2016263.74</v>
      </c>
      <c r="U28" s="72">
        <f>+T28-R18</f>
        <v>4616.1999999999534</v>
      </c>
      <c r="V28" s="6"/>
      <c r="W28" s="6"/>
      <c r="X28" s="6"/>
      <c r="Y28" s="6"/>
    </row>
    <row r="29" spans="1:25" ht="12" thickTop="1">
      <c r="A29" s="2"/>
      <c r="B29" s="14" t="s">
        <v>81</v>
      </c>
      <c r="C29" s="14"/>
      <c r="D29" s="14"/>
      <c r="E29" s="15">
        <f>+E15+E19+E27</f>
        <v>1822</v>
      </c>
      <c r="F29" s="82">
        <f>+F15+F19+F27</f>
        <v>2010133.7400000002</v>
      </c>
      <c r="G29" s="83">
        <f>+G15+G19+G27</f>
        <v>1001697.8900000001</v>
      </c>
      <c r="H29" s="83">
        <f>+H15+H19+H27</f>
        <v>1008435.85</v>
      </c>
      <c r="I29" s="84"/>
      <c r="J29" s="2"/>
      <c r="K29" s="31"/>
      <c r="L29" s="70" t="s">
        <v>82</v>
      </c>
      <c r="M29" s="74"/>
      <c r="N29" s="70"/>
      <c r="O29" s="70"/>
      <c r="P29" s="70"/>
      <c r="Q29" s="68"/>
      <c r="R29" s="6"/>
      <c r="S29" s="6"/>
      <c r="T29" s="72">
        <f>+T28-P70</f>
        <v>3029.9999999997672</v>
      </c>
      <c r="V29" s="6"/>
      <c r="W29" s="6"/>
      <c r="X29" s="6"/>
      <c r="Y29" s="6"/>
    </row>
    <row r="30" spans="1:25">
      <c r="A30" s="78"/>
      <c r="B30" s="12"/>
      <c r="C30" s="11"/>
      <c r="D30" s="12"/>
      <c r="E30" s="13"/>
      <c r="F30" s="80"/>
      <c r="G30" s="80"/>
      <c r="H30" s="79"/>
      <c r="I30" s="42"/>
      <c r="J30" s="80"/>
      <c r="K30" s="85"/>
      <c r="L30" s="70" t="s">
        <v>83</v>
      </c>
      <c r="M30" s="74"/>
      <c r="N30" s="70"/>
      <c r="O30" s="70"/>
      <c r="P30" s="70"/>
      <c r="Q30" s="68"/>
      <c r="R30" s="68"/>
      <c r="S30" s="68"/>
      <c r="T30" s="86"/>
      <c r="U30" s="86"/>
      <c r="V30" s="6"/>
      <c r="W30" s="6"/>
      <c r="X30" s="6"/>
      <c r="Y30" s="6"/>
    </row>
    <row r="31" spans="1:25">
      <c r="A31" s="160" t="s">
        <v>84</v>
      </c>
      <c r="B31" s="19" t="s">
        <v>85</v>
      </c>
      <c r="C31" s="2" t="s">
        <v>86</v>
      </c>
      <c r="D31" s="2" t="s">
        <v>87</v>
      </c>
      <c r="E31" s="3">
        <v>265</v>
      </c>
      <c r="F31" s="87">
        <f>371245.99-30851.21</f>
        <v>340394.77999999997</v>
      </c>
      <c r="G31" s="87">
        <f>226281.66-18283.62</f>
        <v>207998.04</v>
      </c>
      <c r="H31" s="37"/>
      <c r="I31" s="42"/>
      <c r="J31" s="88"/>
      <c r="K31" s="85"/>
      <c r="L31" s="70"/>
      <c r="M31" s="68"/>
      <c r="N31" s="89"/>
      <c r="O31" s="90"/>
      <c r="P31" s="91"/>
      <c r="Q31" s="68"/>
      <c r="R31" s="86"/>
      <c r="S31" s="86"/>
      <c r="T31" s="86"/>
      <c r="U31" s="6"/>
      <c r="V31" s="86"/>
      <c r="W31" s="86"/>
      <c r="X31" s="86"/>
      <c r="Y31" s="86"/>
    </row>
    <row r="32" spans="1:25">
      <c r="A32" s="2"/>
      <c r="B32" s="17"/>
      <c r="C32" s="16"/>
      <c r="D32" s="17"/>
      <c r="E32" s="18"/>
      <c r="F32" s="79">
        <f>SUM(F31:F31)</f>
        <v>340394.77999999997</v>
      </c>
      <c r="G32" s="79">
        <f>SUM(G31:G31)</f>
        <v>207998.04</v>
      </c>
      <c r="H32" s="92">
        <f>+F32-G32</f>
        <v>132396.73999999996</v>
      </c>
      <c r="I32" s="2"/>
      <c r="J32" s="17"/>
      <c r="K32" s="31"/>
      <c r="L32" s="70"/>
      <c r="M32" s="6"/>
      <c r="N32" s="6"/>
      <c r="O32" s="6"/>
      <c r="P32" s="68"/>
      <c r="Q32" s="68"/>
      <c r="R32" s="86"/>
      <c r="S32" s="86"/>
      <c r="T32" s="86"/>
      <c r="U32" s="86"/>
      <c r="V32" s="86"/>
      <c r="W32" s="86"/>
      <c r="X32" s="86"/>
      <c r="Y32" s="86"/>
    </row>
    <row r="33" spans="1:25">
      <c r="A33" s="160"/>
      <c r="B33" s="2"/>
      <c r="C33" s="2"/>
      <c r="D33" s="2"/>
      <c r="E33" s="3"/>
      <c r="F33" s="87"/>
      <c r="G33" s="87"/>
      <c r="H33" s="37"/>
      <c r="I33" s="42"/>
      <c r="J33" s="2"/>
      <c r="K33" s="85"/>
      <c r="L33" s="93"/>
      <c r="M33" s="94"/>
      <c r="N33" s="95" t="s">
        <v>88</v>
      </c>
      <c r="O33" s="96" t="s">
        <v>89</v>
      </c>
      <c r="P33" s="96" t="s">
        <v>90</v>
      </c>
      <c r="Q33" s="97"/>
      <c r="R33" s="86"/>
      <c r="S33" s="86"/>
      <c r="T33" s="86"/>
      <c r="U33" s="6"/>
      <c r="V33" s="6"/>
      <c r="W33" s="6"/>
      <c r="X33" s="86"/>
      <c r="Y33" s="86"/>
    </row>
    <row r="34" spans="1:25">
      <c r="A34" s="2"/>
      <c r="B34" s="98" t="s">
        <v>91</v>
      </c>
      <c r="C34" s="19"/>
      <c r="D34" s="19"/>
      <c r="E34" s="20"/>
      <c r="F34" s="58">
        <f>SUM(F32,F27)</f>
        <v>1615059.1300000001</v>
      </c>
      <c r="G34" s="58">
        <f>SUM(G32,G27)</f>
        <v>1074219.52</v>
      </c>
      <c r="H34" s="58">
        <f>SUM(H32,H27,H57)</f>
        <v>540839.61</v>
      </c>
      <c r="I34" s="2"/>
      <c r="J34" s="2"/>
      <c r="K34" s="99"/>
      <c r="L34" s="93">
        <v>483</v>
      </c>
      <c r="M34" s="74" t="s">
        <v>92</v>
      </c>
      <c r="N34" s="53"/>
      <c r="O34" s="28"/>
      <c r="P34" s="86"/>
      <c r="Q34" s="86"/>
      <c r="R34" s="86"/>
      <c r="S34" s="86"/>
      <c r="T34" s="6"/>
      <c r="U34" s="100"/>
      <c r="V34" s="86"/>
      <c r="W34" s="86"/>
      <c r="X34" s="6"/>
      <c r="Y34" s="6"/>
    </row>
    <row r="35" spans="1:25">
      <c r="A35" s="160"/>
      <c r="B35" s="2"/>
      <c r="C35" s="2"/>
      <c r="D35" s="2"/>
      <c r="E35" s="3"/>
      <c r="F35" s="87"/>
      <c r="G35" s="87"/>
      <c r="H35" s="58"/>
      <c r="I35" s="42"/>
      <c r="J35" s="2"/>
      <c r="K35" s="101"/>
      <c r="L35" s="70" t="s">
        <v>93</v>
      </c>
      <c r="M35" s="74" t="s">
        <v>94</v>
      </c>
      <c r="N35" s="53"/>
      <c r="O35" s="28"/>
      <c r="Q35" s="102">
        <f>SUM(P36:P43)</f>
        <v>1242352.6099999999</v>
      </c>
      <c r="R35" s="103">
        <f>+R16-Q35</f>
        <v>-986835.36999999988</v>
      </c>
      <c r="S35" s="6"/>
      <c r="T35" s="142">
        <f>+Q35-1091108.5</f>
        <v>151244.10999999987</v>
      </c>
      <c r="U35" s="6"/>
      <c r="V35" s="6"/>
      <c r="W35" s="6"/>
      <c r="X35" s="100"/>
      <c r="Y35" s="100"/>
    </row>
    <row r="36" spans="1:25">
      <c r="A36" s="2"/>
      <c r="B36" s="2"/>
      <c r="C36" s="2"/>
      <c r="D36" s="2"/>
      <c r="E36" s="2"/>
      <c r="F36" s="2"/>
      <c r="G36" s="2"/>
      <c r="H36" s="37"/>
      <c r="I36" s="2"/>
      <c r="J36" s="2"/>
      <c r="K36" s="31"/>
      <c r="L36" s="68" t="s">
        <v>95</v>
      </c>
      <c r="M36" s="104" t="s">
        <v>96</v>
      </c>
      <c r="N36" s="145">
        <v>24907.56</v>
      </c>
      <c r="O36" s="145">
        <v>640396.5</v>
      </c>
      <c r="P36" s="71">
        <f>+O36-N36</f>
        <v>615488.93999999994</v>
      </c>
      <c r="Q36" s="106"/>
      <c r="R36" s="106"/>
      <c r="S36" s="86"/>
      <c r="T36" s="6"/>
      <c r="U36" s="6"/>
      <c r="V36" s="100"/>
      <c r="W36" s="100"/>
      <c r="X36" s="6"/>
      <c r="Y36" s="6"/>
    </row>
    <row r="37" spans="1:25">
      <c r="A37" s="2"/>
      <c r="B37" s="21" t="s">
        <v>97</v>
      </c>
      <c r="C37" s="21"/>
      <c r="D37" s="21"/>
      <c r="E37" s="10"/>
      <c r="F37" s="58">
        <f>+F29+F32</f>
        <v>2350528.52</v>
      </c>
      <c r="G37" s="165">
        <f>+G29+G32</f>
        <v>1209695.9300000002</v>
      </c>
      <c r="H37" s="58">
        <f>+H29+H32</f>
        <v>1140832.5899999999</v>
      </c>
      <c r="I37" s="2"/>
      <c r="J37" s="21"/>
      <c r="K37" s="31"/>
      <c r="L37" s="68" t="s">
        <v>98</v>
      </c>
      <c r="M37" s="104" t="s">
        <v>99</v>
      </c>
      <c r="N37" s="145">
        <v>44657.51</v>
      </c>
      <c r="O37" s="145">
        <v>646005.49</v>
      </c>
      <c r="P37" s="107">
        <f>+O37-N37</f>
        <v>601347.98</v>
      </c>
      <c r="S37" s="6"/>
      <c r="T37" s="6"/>
      <c r="U37" s="100"/>
      <c r="V37" s="6"/>
      <c r="W37" s="6"/>
      <c r="X37" s="6"/>
      <c r="Y37" s="6"/>
    </row>
    <row r="38" spans="1:25">
      <c r="A38" s="160"/>
      <c r="B38" s="2"/>
      <c r="C38" s="2"/>
      <c r="D38" s="2"/>
      <c r="E38" s="3"/>
      <c r="F38" s="87"/>
      <c r="G38" s="87"/>
      <c r="H38" s="37"/>
      <c r="I38" s="42"/>
      <c r="J38" s="2"/>
      <c r="K38" s="101"/>
      <c r="L38" s="68" t="s">
        <v>100</v>
      </c>
      <c r="M38" s="104" t="s">
        <v>101</v>
      </c>
      <c r="N38" s="145">
        <v>60</v>
      </c>
      <c r="O38" s="145">
        <v>3090</v>
      </c>
      <c r="P38" s="71">
        <f>+O38-N38</f>
        <v>3030</v>
      </c>
      <c r="S38" s="6"/>
      <c r="T38" s="100"/>
      <c r="U38" s="6"/>
      <c r="V38" s="6"/>
      <c r="W38" s="6"/>
      <c r="X38" s="100"/>
      <c r="Y38" s="100"/>
    </row>
    <row r="39" spans="1:25">
      <c r="A39" s="2"/>
      <c r="B39" s="2" t="s">
        <v>102</v>
      </c>
      <c r="C39" s="2"/>
      <c r="D39" s="2"/>
      <c r="E39" s="2"/>
      <c r="F39" s="2"/>
      <c r="G39" s="2"/>
      <c r="H39" s="37"/>
      <c r="I39" s="2"/>
      <c r="J39" s="2"/>
      <c r="K39" s="31"/>
      <c r="L39" s="70" t="s">
        <v>103</v>
      </c>
      <c r="M39" s="74" t="s">
        <v>104</v>
      </c>
      <c r="N39" s="146"/>
      <c r="O39" s="146"/>
      <c r="Q39" s="108"/>
      <c r="R39" s="108"/>
      <c r="S39" s="100"/>
      <c r="T39" s="6"/>
      <c r="U39" s="6"/>
      <c r="V39" s="100"/>
      <c r="W39" s="109"/>
      <c r="X39" s="32"/>
      <c r="Y39" s="32"/>
    </row>
    <row r="40" spans="1:25">
      <c r="A40" s="2"/>
      <c r="B40" s="2"/>
      <c r="C40" s="2"/>
      <c r="D40" s="2" t="s">
        <v>105</v>
      </c>
      <c r="E40" s="2"/>
      <c r="F40" s="110">
        <v>340394.78</v>
      </c>
      <c r="G40" s="110">
        <v>207998.04</v>
      </c>
      <c r="H40" s="37"/>
      <c r="I40" s="2"/>
      <c r="J40" s="2"/>
      <c r="K40" s="31"/>
      <c r="L40" s="68" t="s">
        <v>106</v>
      </c>
      <c r="M40" s="104" t="s">
        <v>13</v>
      </c>
      <c r="N40" s="145">
        <v>1400</v>
      </c>
      <c r="O40" s="145">
        <v>9573</v>
      </c>
      <c r="P40" s="71">
        <f>+O40-N40</f>
        <v>8173</v>
      </c>
      <c r="S40" s="6"/>
      <c r="T40" s="6"/>
      <c r="U40" s="6"/>
      <c r="V40" s="6"/>
      <c r="W40" s="32"/>
      <c r="X40" s="32"/>
      <c r="Y40" s="32"/>
    </row>
    <row r="41" spans="1:25">
      <c r="A41" s="2"/>
      <c r="B41" s="2"/>
      <c r="C41" s="2"/>
      <c r="D41" s="2" t="s">
        <v>107</v>
      </c>
      <c r="E41" s="2"/>
      <c r="F41" s="110">
        <v>2013233.74</v>
      </c>
      <c r="G41" s="110">
        <v>983848.73</v>
      </c>
      <c r="H41" s="79"/>
      <c r="I41" s="2"/>
      <c r="J41" s="88"/>
      <c r="K41" s="31"/>
      <c r="L41" s="68" t="s">
        <v>108</v>
      </c>
      <c r="M41" s="104" t="s">
        <v>109</v>
      </c>
      <c r="N41" s="145">
        <v>612</v>
      </c>
      <c r="O41" s="145">
        <v>6289.49</v>
      </c>
      <c r="P41" s="107">
        <f>+O41-N41</f>
        <v>5677.49</v>
      </c>
      <c r="S41" s="6"/>
      <c r="T41" s="6"/>
      <c r="U41" s="6"/>
      <c r="V41" s="6"/>
      <c r="W41" s="6"/>
      <c r="X41" s="6"/>
      <c r="Y41" s="6"/>
    </row>
    <row r="42" spans="1:25">
      <c r="A42" s="2"/>
      <c r="B42" s="2"/>
      <c r="C42" s="2"/>
      <c r="D42" s="2"/>
      <c r="E42" s="2"/>
      <c r="F42" s="2"/>
      <c r="G42" s="111"/>
      <c r="H42" s="37"/>
      <c r="I42" s="2"/>
      <c r="J42" s="2"/>
      <c r="K42" s="31"/>
      <c r="L42" s="68" t="s">
        <v>110</v>
      </c>
      <c r="M42" s="104" t="s">
        <v>111</v>
      </c>
      <c r="N42" s="145"/>
      <c r="O42" s="145">
        <v>3239.63</v>
      </c>
      <c r="P42" s="76">
        <f>+O42-N42</f>
        <v>3239.63</v>
      </c>
      <c r="Q42" s="108"/>
      <c r="R42" s="108"/>
      <c r="S42" s="100"/>
      <c r="T42" s="47"/>
      <c r="U42" s="6"/>
      <c r="V42" s="32"/>
      <c r="W42" s="32"/>
      <c r="X42" s="32"/>
      <c r="Y42" s="6"/>
    </row>
    <row r="43" spans="1:25">
      <c r="A43" s="160"/>
      <c r="B43" s="2"/>
      <c r="C43" s="2"/>
      <c r="D43" s="2" t="s">
        <v>112</v>
      </c>
      <c r="E43" s="3"/>
      <c r="F43" s="37">
        <f>SUM(F40:F42)</f>
        <v>2353628.52</v>
      </c>
      <c r="G43" s="164">
        <f>+SUM(G40:G41)</f>
        <v>1191846.77</v>
      </c>
      <c r="H43" s="37">
        <f>+F43-G43</f>
        <v>1161781.75</v>
      </c>
      <c r="I43" s="42"/>
      <c r="J43" s="2"/>
      <c r="K43" s="112"/>
      <c r="L43" s="68" t="s">
        <v>113</v>
      </c>
      <c r="M43" s="104" t="s">
        <v>114</v>
      </c>
      <c r="N43" s="145">
        <v>5347.11</v>
      </c>
      <c r="O43" s="145">
        <v>10742.68</v>
      </c>
      <c r="P43" s="71">
        <f>+O43-N43</f>
        <v>5395.5700000000006</v>
      </c>
      <c r="Q43" s="108"/>
      <c r="R43" s="108"/>
      <c r="S43" s="6"/>
      <c r="T43" s="6"/>
      <c r="U43" s="6"/>
      <c r="V43" s="32"/>
      <c r="W43" s="48"/>
      <c r="X43" s="48"/>
      <c r="Y43" s="47"/>
    </row>
    <row r="44" spans="1:25">
      <c r="A44" s="2"/>
      <c r="B44" s="2"/>
      <c r="C44" s="2"/>
      <c r="D44" s="2"/>
      <c r="E44" s="2"/>
      <c r="F44" s="2"/>
      <c r="G44" s="2"/>
      <c r="H44" s="37"/>
      <c r="I44" s="2"/>
      <c r="J44" s="2"/>
      <c r="K44" s="31"/>
      <c r="L44" s="70" t="s">
        <v>115</v>
      </c>
      <c r="M44" s="74" t="s">
        <v>116</v>
      </c>
      <c r="N44" s="147"/>
      <c r="O44" s="147"/>
      <c r="Q44" s="102">
        <f>SUM(P45:P48)</f>
        <v>424350.37</v>
      </c>
      <c r="R44" s="72">
        <f>+R11-Q44</f>
        <v>9762.5500000000466</v>
      </c>
      <c r="S44" s="6"/>
      <c r="T44" s="6"/>
      <c r="U44" s="47"/>
      <c r="V44" s="48"/>
      <c r="W44" s="32"/>
      <c r="X44" s="32"/>
      <c r="Y44" s="6"/>
    </row>
    <row r="45" spans="1:25">
      <c r="A45" s="2"/>
      <c r="B45" s="2"/>
      <c r="C45" s="2"/>
      <c r="D45" s="2" t="s">
        <v>117</v>
      </c>
      <c r="E45" s="2"/>
      <c r="F45" s="114">
        <f>+F43-F37</f>
        <v>3100</v>
      </c>
      <c r="G45" s="114">
        <f>+G43-G37</f>
        <v>-17849.160000000149</v>
      </c>
      <c r="H45" s="37"/>
      <c r="I45" s="2"/>
      <c r="J45" s="2"/>
      <c r="K45" s="31"/>
      <c r="L45" s="68" t="s">
        <v>118</v>
      </c>
      <c r="M45" s="104" t="s">
        <v>119</v>
      </c>
      <c r="N45" s="145">
        <v>560</v>
      </c>
      <c r="O45" s="145">
        <v>3360</v>
      </c>
      <c r="P45" s="71">
        <f>+O45-N45</f>
        <v>2800</v>
      </c>
      <c r="S45" s="6"/>
      <c r="T45" s="6"/>
      <c r="U45" s="6"/>
      <c r="V45" s="32"/>
      <c r="W45" s="32"/>
      <c r="X45" s="32"/>
      <c r="Y45" s="6"/>
    </row>
    <row r="46" spans="1:25">
      <c r="A46" s="2"/>
      <c r="B46" s="2"/>
      <c r="C46" s="2"/>
      <c r="D46" s="2"/>
      <c r="E46" s="2"/>
      <c r="F46" s="87" t="s">
        <v>120</v>
      </c>
      <c r="G46" s="115">
        <f>+F45+G45</f>
        <v>-14749.160000000149</v>
      </c>
      <c r="H46" s="37"/>
      <c r="I46" s="2"/>
      <c r="J46" s="2"/>
      <c r="K46" s="31"/>
      <c r="L46" s="68" t="s">
        <v>121</v>
      </c>
      <c r="M46" s="104" t="s">
        <v>122</v>
      </c>
      <c r="N46" s="145">
        <v>48926.46</v>
      </c>
      <c r="O46" s="145">
        <v>414938.4</v>
      </c>
      <c r="P46" s="107">
        <f>+O46-N46</f>
        <v>366011.94</v>
      </c>
      <c r="S46" s="6"/>
      <c r="T46" s="6"/>
      <c r="U46" s="6"/>
      <c r="V46" s="6"/>
      <c r="W46" s="32"/>
      <c r="X46" s="32"/>
      <c r="Y46" s="6"/>
    </row>
    <row r="47" spans="1:25">
      <c r="A47" s="2"/>
      <c r="B47" s="2"/>
      <c r="C47" s="2"/>
      <c r="D47" s="2"/>
      <c r="E47" s="2"/>
      <c r="F47" s="2"/>
      <c r="G47" s="2"/>
      <c r="H47" s="37"/>
      <c r="I47" s="2"/>
      <c r="J47" s="2"/>
      <c r="K47" s="31"/>
      <c r="L47" s="68" t="s">
        <v>123</v>
      </c>
      <c r="M47" s="104" t="s">
        <v>124</v>
      </c>
      <c r="N47" s="145">
        <v>11593.27</v>
      </c>
      <c r="O47" s="145">
        <v>65282.77</v>
      </c>
      <c r="P47" s="76">
        <f>+O47-N47</f>
        <v>53689.5</v>
      </c>
      <c r="S47" s="47"/>
      <c r="T47" s="6"/>
      <c r="U47" s="6"/>
      <c r="V47" s="6"/>
      <c r="W47" s="32"/>
      <c r="X47" s="32"/>
      <c r="Y47" s="6"/>
    </row>
    <row r="48" spans="1:25">
      <c r="A48" s="2"/>
      <c r="B48" s="2"/>
      <c r="C48" s="2"/>
      <c r="D48" s="2"/>
      <c r="E48" s="2"/>
      <c r="F48" s="2"/>
      <c r="G48" s="2"/>
      <c r="H48" s="37"/>
      <c r="I48" s="2"/>
      <c r="J48" s="2"/>
      <c r="K48" s="99"/>
      <c r="L48" s="6" t="s">
        <v>125</v>
      </c>
      <c r="M48" s="6" t="s">
        <v>126</v>
      </c>
      <c r="N48" s="145"/>
      <c r="O48" s="145">
        <v>1848.93</v>
      </c>
      <c r="P48" s="77">
        <f>+O48-N48</f>
        <v>1848.93</v>
      </c>
      <c r="S48" s="6"/>
      <c r="T48" s="6"/>
      <c r="U48" s="6"/>
      <c r="V48" s="6"/>
      <c r="W48" s="32"/>
      <c r="X48" s="32"/>
      <c r="Y48" s="6"/>
    </row>
    <row r="49" spans="1:24">
      <c r="A49" s="2"/>
      <c r="B49" s="2"/>
      <c r="C49" s="2"/>
      <c r="D49" s="2"/>
      <c r="E49" s="3" t="s">
        <v>127</v>
      </c>
      <c r="F49" s="105">
        <f>+N112</f>
        <v>981593.99</v>
      </c>
      <c r="G49" s="105">
        <f>+O112</f>
        <v>999755.65</v>
      </c>
      <c r="H49" s="37"/>
      <c r="I49" s="2"/>
      <c r="J49" s="2"/>
      <c r="K49" s="31"/>
      <c r="L49" s="70" t="s">
        <v>128</v>
      </c>
      <c r="M49" s="74" t="s">
        <v>129</v>
      </c>
      <c r="N49" s="146"/>
      <c r="O49" s="146"/>
      <c r="Q49" s="117">
        <f>SUM(P50:P53)</f>
        <v>216927.12</v>
      </c>
      <c r="R49" s="118">
        <f>+R10-Q49</f>
        <v>0</v>
      </c>
      <c r="S49" s="6"/>
      <c r="T49" s="6"/>
      <c r="U49" s="6"/>
      <c r="V49" s="6"/>
      <c r="W49" s="32"/>
      <c r="X49" s="32"/>
    </row>
    <row r="50" spans="1:24">
      <c r="A50" s="2"/>
      <c r="B50" s="2"/>
      <c r="C50" s="2"/>
      <c r="D50" s="2"/>
      <c r="E50" s="3" t="s">
        <v>130</v>
      </c>
      <c r="F50" s="105">
        <f>+N113</f>
        <v>43084.13</v>
      </c>
      <c r="G50" s="105">
        <f>+O113</f>
        <v>42771.63</v>
      </c>
      <c r="H50" s="37"/>
      <c r="I50" s="2"/>
      <c r="J50" s="2"/>
      <c r="K50" s="31"/>
      <c r="L50" s="68" t="s">
        <v>131</v>
      </c>
      <c r="M50" s="104" t="s">
        <v>132</v>
      </c>
      <c r="N50" s="145"/>
      <c r="O50" s="145">
        <v>25113.3</v>
      </c>
      <c r="P50" s="71">
        <f>+O50-N50</f>
        <v>25113.3</v>
      </c>
      <c r="S50" s="6"/>
      <c r="T50" s="6"/>
      <c r="U50" s="6"/>
      <c r="V50" s="6"/>
      <c r="W50" s="32"/>
      <c r="X50" s="32"/>
    </row>
    <row r="51" spans="1:24">
      <c r="A51" s="2"/>
      <c r="B51" s="2"/>
      <c r="C51" s="2"/>
      <c r="D51" s="2"/>
      <c r="E51" s="2"/>
      <c r="F51" s="116"/>
      <c r="G51" s="116"/>
      <c r="H51" s="37"/>
      <c r="I51" s="2"/>
      <c r="J51" s="2"/>
      <c r="K51" s="31"/>
      <c r="L51" s="68" t="s">
        <v>133</v>
      </c>
      <c r="M51" s="104" t="s">
        <v>67</v>
      </c>
      <c r="N51" s="145"/>
      <c r="O51" s="145">
        <v>191813.82</v>
      </c>
      <c r="P51" s="107">
        <f>+O51-N51</f>
        <v>191813.82</v>
      </c>
      <c r="S51" s="6"/>
      <c r="T51" s="6"/>
      <c r="U51" s="6"/>
      <c r="V51" s="6"/>
      <c r="W51" s="6"/>
      <c r="X51" s="32"/>
    </row>
    <row r="52" spans="1:24">
      <c r="A52" s="2"/>
      <c r="B52" s="2"/>
      <c r="C52" s="2"/>
      <c r="D52" s="2"/>
      <c r="E52" s="2"/>
      <c r="F52" s="37">
        <f>SUM(F49:F51)</f>
        <v>1024678.12</v>
      </c>
      <c r="G52" s="37">
        <f>SUM(G49:G51)</f>
        <v>1042527.28</v>
      </c>
      <c r="H52" s="37"/>
      <c r="I52" s="2"/>
      <c r="J52" s="2"/>
      <c r="K52" s="31"/>
      <c r="L52" s="68" t="s">
        <v>134</v>
      </c>
      <c r="M52" s="104" t="s">
        <v>135</v>
      </c>
      <c r="N52" s="145"/>
      <c r="O52" s="145"/>
      <c r="P52" s="76">
        <f>+O52-N52</f>
        <v>0</v>
      </c>
      <c r="S52" s="6"/>
      <c r="T52" s="6"/>
      <c r="U52" s="6"/>
      <c r="V52" s="6"/>
      <c r="W52" s="32"/>
      <c r="X52" s="32"/>
    </row>
    <row r="53" spans="1:24">
      <c r="A53" s="2"/>
      <c r="B53" s="2"/>
      <c r="C53" s="2"/>
      <c r="D53" s="2"/>
      <c r="E53" s="2"/>
      <c r="F53" s="37"/>
      <c r="G53" s="37"/>
      <c r="H53" s="37"/>
      <c r="I53" s="2"/>
      <c r="J53" s="2"/>
      <c r="K53" s="31"/>
      <c r="L53" s="68" t="s">
        <v>136</v>
      </c>
      <c r="M53" s="104" t="s">
        <v>137</v>
      </c>
      <c r="N53" s="145"/>
      <c r="O53" s="145"/>
      <c r="P53" s="71">
        <f>+O53-N53</f>
        <v>0</v>
      </c>
      <c r="S53" s="6"/>
      <c r="T53" s="6"/>
      <c r="U53" s="6"/>
      <c r="V53" s="6"/>
      <c r="W53" s="6"/>
      <c r="X53" s="32"/>
    </row>
    <row r="54" spans="1:24">
      <c r="A54" s="2"/>
      <c r="B54" s="2"/>
      <c r="C54" s="2"/>
      <c r="D54" s="2"/>
      <c r="E54" s="2"/>
      <c r="F54" s="58">
        <f>+F52-G52</f>
        <v>-17849.160000000033</v>
      </c>
      <c r="G54" s="37"/>
      <c r="H54" s="37"/>
      <c r="I54" s="2"/>
      <c r="J54" s="2"/>
      <c r="K54" s="31"/>
      <c r="L54" s="70" t="s">
        <v>138</v>
      </c>
      <c r="M54" s="74" t="s">
        <v>139</v>
      </c>
      <c r="N54" s="146"/>
      <c r="O54" s="146"/>
      <c r="Q54" s="117">
        <f>SUM(P55:P58)</f>
        <v>126798.64000000001</v>
      </c>
      <c r="R54" s="72">
        <f>+R12-Q54</f>
        <v>0</v>
      </c>
      <c r="S54" s="6"/>
      <c r="T54" s="6"/>
      <c r="U54" s="6"/>
      <c r="V54" s="6"/>
      <c r="W54" s="32"/>
      <c r="X54" s="32"/>
    </row>
    <row r="55" spans="1:24">
      <c r="A55" s="2"/>
      <c r="B55" s="2"/>
      <c r="C55" s="2"/>
      <c r="D55" s="2"/>
      <c r="E55" s="2"/>
      <c r="F55" s="37">
        <f>+G45-F54</f>
        <v>-1.1641532182693481E-10</v>
      </c>
      <c r="G55" s="37"/>
      <c r="H55" s="37"/>
      <c r="I55" s="2"/>
      <c r="J55" s="2"/>
      <c r="K55" s="31"/>
      <c r="L55" s="68" t="s">
        <v>140</v>
      </c>
      <c r="M55" s="104" t="s">
        <v>33</v>
      </c>
      <c r="N55" s="145">
        <v>630</v>
      </c>
      <c r="O55" s="145">
        <v>17100</v>
      </c>
      <c r="P55" s="71">
        <f>+O55-N55</f>
        <v>16470</v>
      </c>
      <c r="S55" s="6"/>
      <c r="T55" s="6"/>
      <c r="U55" s="6"/>
      <c r="V55" s="6"/>
      <c r="W55" s="32"/>
      <c r="X55" s="32"/>
    </row>
    <row r="56" spans="1:24">
      <c r="A56" s="6"/>
      <c r="B56" s="6"/>
      <c r="C56" s="6"/>
      <c r="D56" s="6"/>
      <c r="E56" s="6"/>
      <c r="F56" s="6"/>
      <c r="G56" s="119"/>
      <c r="H56" s="55"/>
      <c r="I56" s="6"/>
      <c r="J56" s="6"/>
      <c r="K56" s="31"/>
      <c r="L56" s="68" t="s">
        <v>141</v>
      </c>
      <c r="M56" s="104" t="s">
        <v>72</v>
      </c>
      <c r="N56" s="145">
        <v>8650.09</v>
      </c>
      <c r="O56" s="145">
        <v>118463.21</v>
      </c>
      <c r="P56" s="107">
        <f>+O56-N56</f>
        <v>109813.12000000001</v>
      </c>
      <c r="S56" s="6"/>
      <c r="T56" s="6"/>
      <c r="U56" s="6"/>
      <c r="V56" s="6"/>
      <c r="W56" s="32"/>
      <c r="X56" s="32"/>
    </row>
    <row r="57" spans="1:24">
      <c r="A57" s="120" t="s">
        <v>84</v>
      </c>
      <c r="B57" s="121" t="s">
        <v>85</v>
      </c>
      <c r="C57" s="22">
        <v>403</v>
      </c>
      <c r="D57" s="6" t="s">
        <v>142</v>
      </c>
      <c r="E57" s="23"/>
      <c r="F57" s="122"/>
      <c r="G57" s="122"/>
      <c r="H57" s="123"/>
      <c r="I57" s="6"/>
      <c r="J57" s="100"/>
      <c r="K57" s="31"/>
      <c r="L57" s="68" t="s">
        <v>143</v>
      </c>
      <c r="M57" s="104" t="s">
        <v>46</v>
      </c>
      <c r="N57" s="145"/>
      <c r="O57" s="145">
        <v>215.52</v>
      </c>
      <c r="P57" s="76">
        <f>+O57-N57</f>
        <v>215.52</v>
      </c>
      <c r="S57" s="6"/>
      <c r="T57" s="6"/>
      <c r="U57" s="6"/>
      <c r="V57" s="6"/>
      <c r="W57" s="32"/>
      <c r="X57" s="32"/>
    </row>
    <row r="58" spans="1:24">
      <c r="A58" s="6"/>
      <c r="B58" s="6"/>
      <c r="C58" s="6"/>
      <c r="D58" s="6"/>
      <c r="E58" s="6"/>
      <c r="F58" s="6"/>
      <c r="G58" s="6"/>
      <c r="H58" s="55"/>
      <c r="I58" s="6"/>
      <c r="J58" s="6"/>
      <c r="K58" s="31"/>
      <c r="L58" s="68" t="s">
        <v>144</v>
      </c>
      <c r="M58" s="104" t="s">
        <v>145</v>
      </c>
      <c r="N58" s="147"/>
      <c r="O58" s="147">
        <v>300</v>
      </c>
      <c r="P58" s="77">
        <f>+O58</f>
        <v>300</v>
      </c>
      <c r="S58" s="6"/>
      <c r="T58" s="6"/>
      <c r="U58" s="6"/>
      <c r="V58" s="6"/>
      <c r="W58" s="32"/>
      <c r="X58" s="32"/>
    </row>
    <row r="59" spans="1:24">
      <c r="A59" s="6"/>
      <c r="B59" s="6"/>
      <c r="C59" s="6"/>
      <c r="D59" s="6"/>
      <c r="E59" s="6"/>
      <c r="F59" s="6"/>
      <c r="G59" s="6"/>
      <c r="H59" s="55"/>
      <c r="I59" s="6"/>
      <c r="J59" s="6"/>
      <c r="K59" s="31"/>
      <c r="L59" s="70" t="s">
        <v>146</v>
      </c>
      <c r="M59" s="74" t="s">
        <v>147</v>
      </c>
      <c r="N59" s="146"/>
      <c r="O59" s="146"/>
      <c r="Q59" s="117">
        <f>SUM(P60)</f>
        <v>2805</v>
      </c>
      <c r="S59" s="6"/>
      <c r="T59" s="6"/>
      <c r="U59" s="6"/>
      <c r="V59" s="6"/>
      <c r="W59" s="32"/>
      <c r="X59" s="32"/>
    </row>
    <row r="60" spans="1:24">
      <c r="A60" s="6"/>
      <c r="B60" s="6"/>
      <c r="C60" s="6"/>
      <c r="D60" s="6"/>
      <c r="E60" s="6"/>
      <c r="F60" s="6"/>
      <c r="G60" s="6"/>
      <c r="H60" s="55"/>
      <c r="I60" s="6"/>
      <c r="J60" s="6"/>
      <c r="K60" s="31"/>
      <c r="L60" s="68" t="s">
        <v>148</v>
      </c>
      <c r="M60" s="104" t="s">
        <v>38</v>
      </c>
      <c r="N60" s="147">
        <v>82.5</v>
      </c>
      <c r="O60" s="145">
        <v>2887.5</v>
      </c>
      <c r="P60" s="71">
        <f>+O60-N60</f>
        <v>2805</v>
      </c>
      <c r="S60" s="6"/>
      <c r="T60" s="6"/>
      <c r="U60" s="6"/>
      <c r="V60" s="6"/>
      <c r="W60" s="6"/>
      <c r="X60" s="32"/>
    </row>
    <row r="61" spans="1:24">
      <c r="A61" s="6"/>
      <c r="B61" s="6"/>
      <c r="C61" s="6" t="s">
        <v>149</v>
      </c>
      <c r="D61" s="6"/>
      <c r="E61" s="6"/>
      <c r="F61" s="6"/>
      <c r="G61" s="6"/>
      <c r="H61" s="55"/>
      <c r="I61" s="6"/>
      <c r="J61" s="6"/>
      <c r="K61" s="31"/>
      <c r="L61" s="68" t="s">
        <v>150</v>
      </c>
      <c r="M61" s="104" t="s">
        <v>75</v>
      </c>
      <c r="N61" s="146"/>
      <c r="O61" s="146"/>
      <c r="P61" s="107">
        <f>+O61-N61</f>
        <v>0</v>
      </c>
      <c r="S61" s="6"/>
      <c r="T61" s="6"/>
      <c r="U61" s="6"/>
      <c r="V61" s="6"/>
      <c r="W61" s="32"/>
      <c r="X61" s="32"/>
    </row>
    <row r="62" spans="1:24">
      <c r="A62" s="6"/>
      <c r="B62" s="6"/>
      <c r="C62" s="6"/>
      <c r="D62" s="6"/>
      <c r="E62" s="6"/>
      <c r="F62" s="6"/>
      <c r="G62" s="6"/>
      <c r="H62" s="55"/>
      <c r="I62" s="6"/>
      <c r="J62" s="6"/>
      <c r="K62" s="31"/>
      <c r="L62" s="68"/>
      <c r="M62" s="104"/>
      <c r="N62" s="146"/>
      <c r="O62" s="146"/>
      <c r="P62" s="77"/>
      <c r="Q62" s="124"/>
      <c r="S62" s="6"/>
      <c r="T62" s="6"/>
      <c r="U62" s="6"/>
      <c r="V62" s="6"/>
      <c r="W62" s="32"/>
      <c r="X62" s="32"/>
    </row>
    <row r="63" spans="1:24">
      <c r="A63" s="6"/>
      <c r="B63" s="6"/>
      <c r="C63" s="6"/>
      <c r="D63" s="6"/>
      <c r="E63" s="6"/>
      <c r="F63" s="6"/>
      <c r="G63" s="6"/>
      <c r="H63" s="55"/>
      <c r="I63" s="6"/>
      <c r="J63" s="6"/>
      <c r="K63" s="31"/>
      <c r="L63" s="70" t="s">
        <v>151</v>
      </c>
      <c r="M63" s="74" t="s">
        <v>152</v>
      </c>
      <c r="N63" s="53"/>
      <c r="O63" s="53"/>
      <c r="P63" s="77"/>
      <c r="Q63" s="117">
        <f>SUM(P64:P66)</f>
        <v>0</v>
      </c>
      <c r="S63" s="6"/>
      <c r="T63" s="6"/>
      <c r="U63" s="6"/>
      <c r="V63" s="6"/>
      <c r="W63" s="32"/>
      <c r="X63" s="32"/>
    </row>
    <row r="64" spans="1:24">
      <c r="A64" s="6"/>
      <c r="B64" s="6"/>
      <c r="C64" s="6"/>
      <c r="D64" s="6"/>
      <c r="E64" s="6"/>
      <c r="F64" s="6"/>
      <c r="G64" s="6"/>
      <c r="H64" s="55"/>
      <c r="I64" s="6"/>
      <c r="J64" s="6"/>
      <c r="K64" s="31"/>
      <c r="L64" s="68" t="s">
        <v>153</v>
      </c>
      <c r="M64" s="104" t="s">
        <v>154</v>
      </c>
      <c r="N64" s="53"/>
      <c r="O64" s="32"/>
      <c r="P64" s="71">
        <f>+O64-N64</f>
        <v>0</v>
      </c>
      <c r="Q64" s="124"/>
      <c r="S64" s="6"/>
      <c r="T64" s="6"/>
      <c r="U64" s="6"/>
      <c r="V64" s="6"/>
      <c r="W64" s="32"/>
      <c r="X64" s="32"/>
    </row>
    <row r="65" spans="2:24">
      <c r="B65" s="6"/>
      <c r="C65" s="6"/>
      <c r="D65" s="6"/>
      <c r="E65" s="6"/>
      <c r="F65" s="6"/>
      <c r="G65" s="6"/>
      <c r="H65" s="55"/>
      <c r="I65" s="6"/>
      <c r="J65" s="6"/>
      <c r="K65" s="31"/>
      <c r="L65" s="68" t="s">
        <v>155</v>
      </c>
      <c r="M65" s="6" t="s">
        <v>156</v>
      </c>
      <c r="N65" s="53"/>
      <c r="O65" s="125"/>
      <c r="P65" s="126">
        <f>+O65-N65</f>
        <v>0</v>
      </c>
      <c r="Q65" s="124"/>
      <c r="S65" s="6"/>
      <c r="T65" s="6"/>
      <c r="U65" s="6"/>
      <c r="V65" s="6"/>
      <c r="W65" s="32"/>
      <c r="X65" s="32"/>
    </row>
    <row r="66" spans="2:24">
      <c r="B66" s="6"/>
      <c r="C66" s="6"/>
      <c r="D66" s="6"/>
      <c r="E66" s="6"/>
      <c r="F66" s="6"/>
      <c r="G66" s="6"/>
      <c r="H66" s="55"/>
      <c r="I66" s="6"/>
      <c r="J66" s="6"/>
      <c r="K66" s="31"/>
      <c r="L66" s="68" t="s">
        <v>157</v>
      </c>
      <c r="M66" s="6" t="s">
        <v>158</v>
      </c>
      <c r="N66" s="53"/>
      <c r="O66" s="125"/>
      <c r="P66" s="127">
        <f>+O66-N66</f>
        <v>0</v>
      </c>
      <c r="Q66" s="124"/>
      <c r="S66" s="6"/>
      <c r="T66" s="6"/>
      <c r="U66" s="6"/>
      <c r="V66" s="6"/>
      <c r="W66" s="32"/>
      <c r="X66" s="32"/>
    </row>
    <row r="67" spans="2:24">
      <c r="B67" s="6"/>
      <c r="C67" s="6" t="s">
        <v>159</v>
      </c>
      <c r="D67" s="6"/>
      <c r="E67" s="6"/>
      <c r="F67" s="6"/>
      <c r="G67" s="6"/>
      <c r="H67" s="55"/>
      <c r="I67" s="6"/>
      <c r="J67" s="6"/>
      <c r="K67" s="31"/>
      <c r="L67" s="68"/>
      <c r="M67" s="104"/>
      <c r="N67" s="53"/>
      <c r="O67" s="125"/>
      <c r="P67" s="77"/>
      <c r="Q67" s="124"/>
      <c r="S67" s="6"/>
      <c r="T67" s="6"/>
      <c r="U67" s="6"/>
      <c r="V67" s="6"/>
      <c r="W67" s="6"/>
      <c r="X67" s="6"/>
    </row>
    <row r="68" spans="2:24">
      <c r="B68" s="6"/>
      <c r="C68" s="6" t="s">
        <v>160</v>
      </c>
      <c r="D68" s="6"/>
      <c r="E68" s="6"/>
      <c r="F68" s="6"/>
      <c r="G68" s="6"/>
      <c r="H68" s="55"/>
      <c r="I68" s="6"/>
      <c r="J68" s="6"/>
      <c r="K68" s="31"/>
      <c r="L68" s="70" t="s">
        <v>161</v>
      </c>
      <c r="M68" s="74" t="s">
        <v>162</v>
      </c>
      <c r="N68" s="32"/>
      <c r="O68" s="53"/>
      <c r="P68" s="128"/>
      <c r="Q68" s="124"/>
      <c r="S68" s="6"/>
      <c r="T68" s="6"/>
      <c r="U68" s="6"/>
      <c r="V68" s="6"/>
      <c r="W68" s="6"/>
      <c r="X68" s="32"/>
    </row>
    <row r="69" spans="2:24">
      <c r="B69" s="6"/>
      <c r="C69" s="6" t="s">
        <v>163</v>
      </c>
      <c r="D69" s="6"/>
      <c r="E69" s="6"/>
      <c r="F69" s="6"/>
      <c r="G69" s="6"/>
      <c r="H69" s="55"/>
      <c r="I69" s="6"/>
      <c r="J69" s="6"/>
      <c r="K69" s="31"/>
      <c r="L69" s="68"/>
      <c r="M69" s="104"/>
      <c r="N69" s="53"/>
      <c r="O69" s="53"/>
      <c r="P69" s="77"/>
      <c r="Q69" s="124"/>
      <c r="S69" s="6"/>
      <c r="T69" s="6"/>
      <c r="U69" s="6"/>
      <c r="V69" s="6"/>
      <c r="W69" s="6"/>
      <c r="X69" s="32"/>
    </row>
    <row r="70" spans="2:24">
      <c r="B70" s="6"/>
      <c r="C70" s="6" t="s">
        <v>164</v>
      </c>
      <c r="D70" s="6"/>
      <c r="E70" s="6"/>
      <c r="F70" s="6"/>
      <c r="G70" s="6"/>
      <c r="H70" s="55"/>
      <c r="I70" s="6"/>
      <c r="J70" s="6"/>
      <c r="K70" s="31"/>
      <c r="L70" s="68"/>
      <c r="M70" s="6" t="s">
        <v>165</v>
      </c>
      <c r="N70" s="129">
        <f>SUM(N34:N68)</f>
        <v>147426.5</v>
      </c>
      <c r="O70" s="129">
        <f>SUM(O34:O68)</f>
        <v>2160660.2400000002</v>
      </c>
      <c r="P70" s="130">
        <f>+O70-N70+P68</f>
        <v>2013233.7400000002</v>
      </c>
      <c r="Q70" s="131"/>
      <c r="S70" s="6"/>
      <c r="T70" s="6"/>
      <c r="U70" s="6"/>
      <c r="V70" s="6"/>
      <c r="W70" s="6"/>
      <c r="X70" s="6"/>
    </row>
    <row r="71" spans="2:24">
      <c r="B71" s="6"/>
      <c r="C71" s="6"/>
      <c r="D71" s="6"/>
      <c r="E71" s="6"/>
      <c r="F71" s="6"/>
      <c r="G71" s="6"/>
      <c r="H71" s="55"/>
      <c r="I71" s="6"/>
      <c r="J71" s="6"/>
      <c r="K71" s="31"/>
      <c r="L71" s="68"/>
      <c r="M71" s="6"/>
      <c r="N71" s="6"/>
      <c r="O71" s="6"/>
      <c r="P71" s="72">
        <f>+P70-F29</f>
        <v>3100</v>
      </c>
      <c r="Q71" s="131"/>
      <c r="S71" s="6"/>
      <c r="T71" s="6"/>
      <c r="U71" s="6"/>
      <c r="V71" s="32"/>
      <c r="W71" s="32"/>
      <c r="X71" s="32"/>
    </row>
    <row r="72" spans="2:24">
      <c r="H72" s="55"/>
      <c r="L72" s="68"/>
      <c r="M72" s="6"/>
      <c r="N72" s="6"/>
      <c r="O72" s="6"/>
      <c r="Q72" s="131"/>
      <c r="S72" s="6"/>
    </row>
    <row r="73" spans="2:24">
      <c r="B73" s="6" t="s">
        <v>166</v>
      </c>
      <c r="C73" s="6" t="s">
        <v>167</v>
      </c>
      <c r="D73" s="24"/>
      <c r="E73" s="6"/>
      <c r="F73" s="6"/>
      <c r="G73" s="6"/>
      <c r="H73" s="55"/>
      <c r="I73" s="6"/>
      <c r="J73" s="6"/>
      <c r="K73" s="31"/>
      <c r="T73" s="6"/>
      <c r="U73" s="6"/>
      <c r="V73" s="6"/>
      <c r="W73" s="6"/>
      <c r="X73" s="6"/>
    </row>
    <row r="74" spans="2:24">
      <c r="B74" s="6"/>
      <c r="C74" s="6"/>
      <c r="D74" s="6"/>
      <c r="E74" s="6"/>
      <c r="F74" s="6"/>
      <c r="G74" s="6"/>
      <c r="H74" s="55"/>
      <c r="I74" s="6"/>
      <c r="J74" s="6"/>
      <c r="K74" s="31"/>
      <c r="L74" s="93"/>
      <c r="M74" s="94"/>
      <c r="N74" s="154"/>
      <c r="O74" s="155"/>
      <c r="P74" s="133" t="s">
        <v>90</v>
      </c>
      <c r="Q74" s="134"/>
      <c r="R74" s="106"/>
      <c r="S74" s="6"/>
      <c r="T74" s="32"/>
      <c r="U74" s="32"/>
      <c r="V74" s="32"/>
      <c r="W74" s="6"/>
      <c r="X74" s="6"/>
    </row>
    <row r="75" spans="2:24">
      <c r="B75" s="6"/>
      <c r="C75" s="6" t="s">
        <v>168</v>
      </c>
      <c r="D75" s="6" t="s">
        <v>169</v>
      </c>
      <c r="E75" s="6"/>
      <c r="F75" s="6"/>
      <c r="G75" s="6"/>
      <c r="H75" s="55"/>
      <c r="I75" s="6"/>
      <c r="J75" s="6"/>
      <c r="K75" s="31"/>
      <c r="L75" s="93">
        <v>683</v>
      </c>
      <c r="M75" s="74" t="s">
        <v>92</v>
      </c>
      <c r="N75" s="53"/>
      <c r="O75" s="28"/>
      <c r="P75" s="106"/>
      <c r="Q75" s="106"/>
      <c r="R75" s="106"/>
      <c r="S75" s="6"/>
      <c r="T75" s="32"/>
      <c r="U75" s="32"/>
      <c r="V75" s="32"/>
      <c r="W75" s="25"/>
      <c r="X75" s="68"/>
    </row>
    <row r="76" spans="2:24">
      <c r="B76" s="6"/>
      <c r="C76" s="6" t="s">
        <v>170</v>
      </c>
      <c r="D76" s="6"/>
      <c r="E76" s="6"/>
      <c r="F76" s="6"/>
      <c r="G76" s="6"/>
      <c r="H76" s="55"/>
      <c r="I76" s="6"/>
      <c r="J76" s="6"/>
      <c r="K76" s="31"/>
      <c r="L76" s="70" t="s">
        <v>171</v>
      </c>
      <c r="M76" s="74" t="s">
        <v>94</v>
      </c>
      <c r="N76" s="135"/>
      <c r="O76" s="136"/>
      <c r="Q76" s="102">
        <f>SUM(P77:P84)</f>
        <v>421429.78</v>
      </c>
      <c r="R76" s="103">
        <f>+R52-Q76</f>
        <v>-421429.78</v>
      </c>
      <c r="S76" s="6"/>
      <c r="T76" s="32"/>
      <c r="U76" s="6"/>
      <c r="V76" s="6"/>
      <c r="W76" s="26"/>
      <c r="X76" s="68"/>
    </row>
    <row r="77" spans="2:24">
      <c r="B77" s="6"/>
      <c r="C77" s="6"/>
      <c r="D77" s="6"/>
      <c r="E77" s="6"/>
      <c r="F77" s="6"/>
      <c r="G77" s="6" t="s">
        <v>149</v>
      </c>
      <c r="H77" s="55"/>
      <c r="I77" s="6"/>
      <c r="J77" s="6"/>
      <c r="K77" s="31"/>
      <c r="L77" s="68" t="s">
        <v>172</v>
      </c>
      <c r="M77" s="104" t="s">
        <v>96</v>
      </c>
      <c r="N77" s="145">
        <f>35443.12+12813.23</f>
        <v>48256.350000000006</v>
      </c>
      <c r="O77" s="145"/>
      <c r="P77" s="71">
        <f>+N77-O77</f>
        <v>48256.350000000006</v>
      </c>
      <c r="Q77" s="106"/>
      <c r="R77" s="106"/>
      <c r="S77" s="6"/>
      <c r="T77" s="32"/>
      <c r="U77" s="32"/>
      <c r="V77" s="32"/>
      <c r="W77" s="25"/>
      <c r="X77" s="68"/>
    </row>
    <row r="78" spans="2:24">
      <c r="B78" s="6"/>
      <c r="C78" s="6" t="s">
        <v>173</v>
      </c>
      <c r="D78" s="6" t="s">
        <v>174</v>
      </c>
      <c r="E78" s="6"/>
      <c r="F78" s="6"/>
      <c r="G78" s="6" t="s">
        <v>159</v>
      </c>
      <c r="H78" s="55"/>
      <c r="I78" s="6"/>
      <c r="J78" s="6"/>
      <c r="K78" s="31"/>
      <c r="L78" s="68" t="s">
        <v>175</v>
      </c>
      <c r="M78" s="104" t="s">
        <v>99</v>
      </c>
      <c r="N78" s="145">
        <v>393154.29</v>
      </c>
      <c r="O78" s="145">
        <v>27052.6</v>
      </c>
      <c r="P78" s="107">
        <f>+N78-O78</f>
        <v>366101.69</v>
      </c>
      <c r="S78" s="6"/>
      <c r="T78" s="32"/>
      <c r="U78" s="32"/>
      <c r="V78" s="32"/>
      <c r="W78" s="25"/>
      <c r="X78" s="68"/>
    </row>
    <row r="79" spans="2:24">
      <c r="B79" s="6"/>
      <c r="C79" s="6" t="s">
        <v>176</v>
      </c>
      <c r="D79" s="6" t="s">
        <v>177</v>
      </c>
      <c r="E79" s="6"/>
      <c r="F79" s="6"/>
      <c r="G79" s="6" t="s">
        <v>160</v>
      </c>
      <c r="H79" s="55"/>
      <c r="I79" s="6"/>
      <c r="J79" s="6"/>
      <c r="K79" s="31"/>
      <c r="L79" s="68" t="s">
        <v>178</v>
      </c>
      <c r="M79" s="104" t="s">
        <v>101</v>
      </c>
      <c r="N79" s="145"/>
      <c r="O79" s="145"/>
      <c r="P79" s="71">
        <f>-O79+N79</f>
        <v>0</v>
      </c>
      <c r="Q79" s="138"/>
      <c r="S79" s="6"/>
      <c r="T79" s="32"/>
      <c r="U79" s="32"/>
      <c r="V79" s="6"/>
      <c r="W79" s="25"/>
      <c r="X79" s="68"/>
    </row>
    <row r="80" spans="2:24">
      <c r="B80" s="6"/>
      <c r="C80" s="6" t="s">
        <v>179</v>
      </c>
      <c r="D80" s="27">
        <v>486</v>
      </c>
      <c r="E80" s="6"/>
      <c r="F80" s="6"/>
      <c r="G80" s="6" t="s">
        <v>163</v>
      </c>
      <c r="H80" s="55"/>
      <c r="I80" s="6"/>
      <c r="J80" s="6"/>
      <c r="K80" s="31"/>
      <c r="L80" s="70" t="s">
        <v>180</v>
      </c>
      <c r="M80" s="74" t="s">
        <v>104</v>
      </c>
      <c r="N80" s="151"/>
      <c r="O80" s="151"/>
      <c r="Q80" s="108"/>
      <c r="R80" s="108"/>
      <c r="S80" s="6"/>
      <c r="T80" s="32"/>
      <c r="U80" s="32"/>
      <c r="V80" s="6"/>
      <c r="W80" s="25"/>
      <c r="X80" s="68"/>
    </row>
    <row r="81" spans="3:24">
      <c r="C81" s="6" t="s">
        <v>181</v>
      </c>
      <c r="D81" s="27">
        <v>302</v>
      </c>
      <c r="E81" s="6"/>
      <c r="F81" s="6"/>
      <c r="G81" s="6" t="s">
        <v>164</v>
      </c>
      <c r="H81" s="55"/>
      <c r="I81" s="6"/>
      <c r="J81" s="6"/>
      <c r="K81" s="31"/>
      <c r="L81" s="68" t="s">
        <v>182</v>
      </c>
      <c r="M81" s="104" t="s">
        <v>13</v>
      </c>
      <c r="N81" s="145">
        <v>1393.86</v>
      </c>
      <c r="O81" s="145"/>
      <c r="P81" s="71">
        <f>+N81-O81</f>
        <v>1393.86</v>
      </c>
      <c r="S81" s="6"/>
      <c r="T81" s="32"/>
      <c r="U81" s="32"/>
      <c r="V81" s="32"/>
      <c r="W81" s="25"/>
      <c r="X81" s="68"/>
    </row>
    <row r="82" spans="3:24">
      <c r="C82" s="6" t="s">
        <v>183</v>
      </c>
      <c r="D82" s="27">
        <v>49</v>
      </c>
      <c r="E82" s="6"/>
      <c r="F82" s="6"/>
      <c r="G82" s="6"/>
      <c r="H82" s="55"/>
      <c r="I82" s="6"/>
      <c r="J82" s="6"/>
      <c r="K82" s="31"/>
      <c r="L82" s="68" t="s">
        <v>184</v>
      </c>
      <c r="M82" s="104" t="s">
        <v>109</v>
      </c>
      <c r="N82" s="145">
        <v>3946.84</v>
      </c>
      <c r="O82" s="145">
        <v>400</v>
      </c>
      <c r="P82" s="107">
        <f>+N82-O82</f>
        <v>3546.84</v>
      </c>
      <c r="S82" s="6"/>
      <c r="T82" s="32"/>
      <c r="U82" s="32"/>
      <c r="V82" s="6"/>
      <c r="W82" s="28"/>
      <c r="X82" s="68"/>
    </row>
    <row r="83" spans="3:24">
      <c r="C83" s="6" t="s">
        <v>185</v>
      </c>
      <c r="D83" s="27">
        <v>81</v>
      </c>
      <c r="E83" s="6"/>
      <c r="F83" s="6"/>
      <c r="G83" s="6"/>
      <c r="H83" s="55"/>
      <c r="I83" s="6"/>
      <c r="J83" s="6"/>
      <c r="K83" s="31"/>
      <c r="L83" s="68" t="s">
        <v>186</v>
      </c>
      <c r="M83" s="104" t="s">
        <v>111</v>
      </c>
      <c r="N83" s="145">
        <v>2131.04</v>
      </c>
      <c r="O83" s="145"/>
      <c r="P83" s="76">
        <f>+N83-O83</f>
        <v>2131.04</v>
      </c>
      <c r="Q83" s="108"/>
      <c r="R83" s="108"/>
      <c r="S83" s="6"/>
      <c r="T83" s="32"/>
      <c r="U83" s="32"/>
      <c r="V83" s="6"/>
      <c r="W83" s="25"/>
      <c r="X83" s="68"/>
    </row>
    <row r="84" spans="3:24">
      <c r="C84" s="6" t="s">
        <v>187</v>
      </c>
      <c r="D84" s="27">
        <v>54</v>
      </c>
      <c r="E84" s="6"/>
      <c r="F84" s="6"/>
      <c r="G84" s="6"/>
      <c r="H84" s="55"/>
      <c r="I84" s="6"/>
      <c r="J84" s="6"/>
      <c r="K84" s="31"/>
      <c r="L84" s="68" t="s">
        <v>188</v>
      </c>
      <c r="M84" s="104" t="s">
        <v>114</v>
      </c>
      <c r="N84" s="146"/>
      <c r="O84" s="146"/>
      <c r="P84" s="71">
        <f>-O84+N84</f>
        <v>0</v>
      </c>
      <c r="Q84" s="108"/>
      <c r="R84" s="108"/>
      <c r="S84" s="6"/>
      <c r="T84" s="32"/>
      <c r="U84" s="32"/>
      <c r="V84" s="6"/>
      <c r="W84" s="25"/>
      <c r="X84" s="68"/>
    </row>
    <row r="85" spans="3:24">
      <c r="C85" s="6" t="s">
        <v>189</v>
      </c>
      <c r="D85" s="27">
        <v>15</v>
      </c>
      <c r="E85" s="6"/>
      <c r="F85" s="6"/>
      <c r="G85" s="6"/>
      <c r="H85" s="55"/>
      <c r="I85" s="6"/>
      <c r="J85" s="6"/>
      <c r="K85" s="31"/>
      <c r="L85" s="70" t="s">
        <v>190</v>
      </c>
      <c r="M85" s="74" t="s">
        <v>116</v>
      </c>
      <c r="N85" s="151"/>
      <c r="O85" s="151"/>
      <c r="Q85" s="102">
        <f>SUM(P86:P88)</f>
        <v>275704.48000000004</v>
      </c>
      <c r="R85" s="72">
        <f>+R49-Q85</f>
        <v>-275704.48000000004</v>
      </c>
      <c r="S85" s="6"/>
      <c r="T85" s="32"/>
      <c r="U85" s="32"/>
      <c r="V85" s="32"/>
      <c r="W85" s="29"/>
      <c r="X85" s="68"/>
    </row>
    <row r="86" spans="3:24">
      <c r="C86" s="6" t="s">
        <v>191</v>
      </c>
      <c r="D86" s="27">
        <v>16</v>
      </c>
      <c r="E86" s="6"/>
      <c r="F86" s="6"/>
      <c r="G86" s="6"/>
      <c r="H86" s="55"/>
      <c r="I86" s="6"/>
      <c r="J86" s="6"/>
      <c r="K86" s="31"/>
      <c r="L86" s="68" t="s">
        <v>192</v>
      </c>
      <c r="M86" s="104" t="s">
        <v>119</v>
      </c>
      <c r="N86" s="145">
        <v>276.49</v>
      </c>
      <c r="O86" s="145"/>
      <c r="P86" s="71">
        <f>-O86+N86</f>
        <v>276.49</v>
      </c>
      <c r="S86" s="6"/>
      <c r="T86" s="32"/>
      <c r="U86" s="6"/>
      <c r="V86" s="6"/>
      <c r="W86" s="30"/>
      <c r="X86" s="68"/>
    </row>
    <row r="87" spans="3:24">
      <c r="C87" s="6"/>
      <c r="D87" s="27"/>
      <c r="E87" s="6"/>
      <c r="F87" s="6"/>
      <c r="G87" s="6"/>
      <c r="H87" s="55"/>
      <c r="I87" s="6"/>
      <c r="J87" s="6"/>
      <c r="K87" s="31"/>
      <c r="L87" s="68" t="s">
        <v>193</v>
      </c>
      <c r="M87" s="104" t="s">
        <v>122</v>
      </c>
      <c r="N87" s="145">
        <v>274084.03000000003</v>
      </c>
      <c r="O87" s="145">
        <v>31881.11</v>
      </c>
      <c r="P87" s="107">
        <f>-O87+N87</f>
        <v>242202.92000000004</v>
      </c>
      <c r="S87" s="6"/>
      <c r="T87" s="32"/>
      <c r="U87" s="32"/>
      <c r="V87" s="32"/>
      <c r="W87" s="29"/>
      <c r="X87" s="68"/>
    </row>
    <row r="88" spans="3:24">
      <c r="C88" s="6" t="s">
        <v>194</v>
      </c>
      <c r="D88" s="27">
        <v>234665.49</v>
      </c>
      <c r="E88" s="6"/>
      <c r="F88" s="6"/>
      <c r="G88" s="6"/>
      <c r="H88" s="55"/>
      <c r="I88" s="6"/>
      <c r="J88" s="6"/>
      <c r="K88" s="31"/>
      <c r="L88" s="68" t="s">
        <v>195</v>
      </c>
      <c r="M88" s="104" t="s">
        <v>124</v>
      </c>
      <c r="N88" s="145">
        <v>39225.07</v>
      </c>
      <c r="O88" s="145">
        <v>6000</v>
      </c>
      <c r="P88" s="76">
        <f>-O88+N88</f>
        <v>33225.07</v>
      </c>
      <c r="S88" s="6"/>
      <c r="T88" s="32"/>
      <c r="U88" s="32"/>
      <c r="V88" s="32"/>
      <c r="W88" s="28"/>
      <c r="X88" s="68"/>
    </row>
    <row r="89" spans="3:24">
      <c r="C89" s="6" t="s">
        <v>196</v>
      </c>
      <c r="D89" s="27">
        <v>18681.560000000001</v>
      </c>
      <c r="E89" s="6"/>
      <c r="F89" s="6"/>
      <c r="G89" s="6"/>
      <c r="H89" s="55"/>
      <c r="I89" s="6"/>
      <c r="J89" s="6"/>
      <c r="K89" s="31"/>
      <c r="L89" s="70" t="s">
        <v>197</v>
      </c>
      <c r="M89" s="74" t="s">
        <v>129</v>
      </c>
      <c r="N89" s="151"/>
      <c r="O89" s="151"/>
      <c r="Q89" s="117">
        <f>SUM(P90:P93)</f>
        <v>158039</v>
      </c>
      <c r="R89" s="118">
        <f>+R47-Q89</f>
        <v>-158039</v>
      </c>
      <c r="S89" s="6"/>
      <c r="T89" s="32"/>
      <c r="U89" s="32"/>
      <c r="V89" s="32"/>
      <c r="W89" s="29"/>
      <c r="X89" s="68"/>
    </row>
    <row r="90" spans="3:24">
      <c r="C90" s="6" t="s">
        <v>198</v>
      </c>
      <c r="D90" s="27">
        <v>12691.2</v>
      </c>
      <c r="E90" s="6"/>
      <c r="F90" s="6"/>
      <c r="G90" s="6"/>
      <c r="H90" s="55"/>
      <c r="I90" s="6"/>
      <c r="J90" s="6"/>
      <c r="K90" s="31"/>
      <c r="L90" s="68" t="s">
        <v>199</v>
      </c>
      <c r="M90" s="104" t="s">
        <v>132</v>
      </c>
      <c r="N90" s="145">
        <v>3499</v>
      </c>
      <c r="O90" s="145"/>
      <c r="P90" s="71">
        <f>-O90+N90</f>
        <v>3499</v>
      </c>
      <c r="S90" s="6"/>
      <c r="T90" s="32"/>
      <c r="U90" s="32"/>
      <c r="V90" s="32"/>
      <c r="W90" s="29"/>
      <c r="X90" s="68"/>
    </row>
    <row r="91" spans="3:24">
      <c r="C91" s="6" t="s">
        <v>200</v>
      </c>
      <c r="D91" s="27">
        <v>3195.5</v>
      </c>
      <c r="E91" s="6"/>
      <c r="F91" s="6"/>
      <c r="G91" s="6"/>
      <c r="H91" s="55"/>
      <c r="I91" s="6"/>
      <c r="J91" s="6"/>
      <c r="K91" s="31"/>
      <c r="L91" s="68" t="s">
        <v>201</v>
      </c>
      <c r="M91" s="104" t="s">
        <v>67</v>
      </c>
      <c r="N91" s="145">
        <v>154540</v>
      </c>
      <c r="O91" s="145"/>
      <c r="P91" s="107">
        <f>-O91+N91</f>
        <v>154540</v>
      </c>
      <c r="S91" s="6"/>
      <c r="T91" s="32"/>
      <c r="U91" s="32"/>
      <c r="V91" s="32"/>
      <c r="W91" s="28"/>
      <c r="X91" s="68"/>
    </row>
    <row r="92" spans="3:24">
      <c r="C92" s="6" t="s">
        <v>202</v>
      </c>
      <c r="D92" s="27">
        <v>38363.660000000003</v>
      </c>
      <c r="E92" s="6"/>
      <c r="F92" s="6"/>
      <c r="G92" s="6"/>
      <c r="H92" s="55"/>
      <c r="I92" s="6"/>
      <c r="J92" s="6"/>
      <c r="K92" s="31"/>
      <c r="L92" s="68" t="s">
        <v>203</v>
      </c>
      <c r="M92" s="104" t="s">
        <v>135</v>
      </c>
      <c r="N92" s="145"/>
      <c r="O92" s="145"/>
      <c r="P92" s="76">
        <f>-O92+N92</f>
        <v>0</v>
      </c>
      <c r="S92" s="6"/>
      <c r="T92" s="32"/>
      <c r="U92" s="32"/>
      <c r="V92" s="32"/>
      <c r="W92" s="28"/>
      <c r="X92" s="68"/>
    </row>
    <row r="93" spans="3:24">
      <c r="C93" s="6" t="s">
        <v>204</v>
      </c>
      <c r="D93" s="27">
        <v>83386.38</v>
      </c>
      <c r="E93" s="6"/>
      <c r="F93" s="6"/>
      <c r="G93" s="6"/>
      <c r="H93" s="55"/>
      <c r="I93" s="6"/>
      <c r="J93" s="6"/>
      <c r="K93" s="31"/>
      <c r="L93" s="68" t="s">
        <v>136</v>
      </c>
      <c r="M93" s="104" t="s">
        <v>137</v>
      </c>
      <c r="N93" s="53"/>
      <c r="O93" s="53"/>
      <c r="P93" s="71">
        <f>-O93</f>
        <v>0</v>
      </c>
      <c r="S93" s="6"/>
      <c r="T93" s="32"/>
      <c r="U93" s="32"/>
      <c r="V93" s="32"/>
      <c r="W93" s="28"/>
      <c r="X93" s="68"/>
    </row>
    <row r="94" spans="3:24">
      <c r="C94" s="6" t="s">
        <v>205</v>
      </c>
      <c r="D94" s="27">
        <v>270437.8</v>
      </c>
      <c r="E94" s="6"/>
      <c r="F94" s="6"/>
      <c r="G94" s="6"/>
      <c r="H94" s="55"/>
      <c r="I94" s="6"/>
      <c r="J94" s="6"/>
      <c r="K94" s="31"/>
      <c r="L94" s="70" t="s">
        <v>206</v>
      </c>
      <c r="M94" s="74" t="s">
        <v>139</v>
      </c>
      <c r="N94" s="135"/>
      <c r="O94" s="135"/>
      <c r="Q94" s="117">
        <f>SUM(P95:P97)</f>
        <v>106654.06</v>
      </c>
      <c r="R94" s="72">
        <f>+R50-Q94</f>
        <v>-106654.06</v>
      </c>
      <c r="S94" s="6"/>
      <c r="T94" s="32"/>
      <c r="U94" s="32"/>
      <c r="V94" s="32"/>
      <c r="W94" s="28"/>
      <c r="X94" s="68"/>
    </row>
    <row r="95" spans="3:24">
      <c r="C95" s="6"/>
      <c r="D95" s="27"/>
      <c r="E95" s="6"/>
      <c r="F95" s="6"/>
      <c r="G95" s="6"/>
      <c r="H95" s="55"/>
      <c r="I95" s="6"/>
      <c r="J95" s="6"/>
      <c r="K95" s="31"/>
      <c r="L95" s="68" t="s">
        <v>207</v>
      </c>
      <c r="M95" s="104" t="s">
        <v>33</v>
      </c>
      <c r="N95" s="145">
        <v>6608.51</v>
      </c>
      <c r="O95" s="145"/>
      <c r="P95" s="71">
        <f>-O95+N95</f>
        <v>6608.51</v>
      </c>
      <c r="S95" s="6"/>
      <c r="T95" s="32"/>
      <c r="U95" s="32"/>
      <c r="V95" s="32"/>
      <c r="W95" s="28"/>
      <c r="X95" s="68"/>
    </row>
    <row r="96" spans="3:24">
      <c r="C96" s="6" t="s">
        <v>208</v>
      </c>
      <c r="D96" s="27">
        <v>256.58999999999997</v>
      </c>
      <c r="E96" s="6"/>
      <c r="F96" s="6"/>
      <c r="G96" s="6"/>
      <c r="H96" s="55"/>
      <c r="I96" s="6"/>
      <c r="J96" s="6"/>
      <c r="K96" s="31"/>
      <c r="L96" s="68" t="s">
        <v>209</v>
      </c>
      <c r="M96" s="104" t="s">
        <v>72</v>
      </c>
      <c r="N96" s="145">
        <v>107693.75</v>
      </c>
      <c r="O96" s="145">
        <v>7863.72</v>
      </c>
      <c r="P96" s="107">
        <f>-O96+N96</f>
        <v>99830.03</v>
      </c>
      <c r="S96" s="6"/>
      <c r="T96" s="32"/>
      <c r="U96" s="32"/>
      <c r="V96" s="32"/>
      <c r="W96" s="28"/>
      <c r="X96" s="68"/>
    </row>
    <row r="97" spans="3:23">
      <c r="C97" s="6" t="s">
        <v>210</v>
      </c>
      <c r="D97" s="27">
        <v>469.22</v>
      </c>
      <c r="E97" s="6"/>
      <c r="F97" s="6"/>
      <c r="G97" s="6"/>
      <c r="H97" s="55"/>
      <c r="I97" s="6"/>
      <c r="J97" s="6"/>
      <c r="K97" s="31"/>
      <c r="L97" s="68" t="s">
        <v>211</v>
      </c>
      <c r="M97" s="104" t="s">
        <v>46</v>
      </c>
      <c r="N97" s="145">
        <v>215.52</v>
      </c>
      <c r="O97" s="145"/>
      <c r="P97" s="76">
        <f>-O97+N97</f>
        <v>215.52</v>
      </c>
      <c r="S97" s="6"/>
      <c r="T97" s="32"/>
      <c r="U97" s="32"/>
      <c r="V97" s="32"/>
      <c r="W97" s="32"/>
    </row>
    <row r="98" spans="3:23">
      <c r="C98" s="6" t="s">
        <v>212</v>
      </c>
      <c r="D98" s="27">
        <v>0</v>
      </c>
      <c r="E98" s="6"/>
      <c r="F98" s="6"/>
      <c r="G98" s="6"/>
      <c r="H98" s="55"/>
      <c r="I98" s="6"/>
      <c r="J98" s="6"/>
      <c r="K98" s="31"/>
      <c r="L98" s="68"/>
      <c r="M98" s="104"/>
      <c r="N98" s="146"/>
      <c r="O98" s="146"/>
      <c r="P98" s="76"/>
      <c r="S98" s="6"/>
      <c r="T98" s="32"/>
      <c r="U98" s="32"/>
      <c r="V98" s="32"/>
      <c r="W98" s="32"/>
    </row>
    <row r="99" spans="3:23">
      <c r="C99" s="6"/>
      <c r="D99" s="27"/>
      <c r="E99" s="6"/>
      <c r="F99" s="6"/>
      <c r="G99" s="6"/>
      <c r="H99" s="55"/>
      <c r="I99" s="6"/>
      <c r="J99" s="6"/>
      <c r="K99" s="31"/>
      <c r="L99" s="70" t="s">
        <v>213</v>
      </c>
      <c r="M99" s="74" t="s">
        <v>147</v>
      </c>
      <c r="N99" s="151"/>
      <c r="O99" s="151"/>
      <c r="Q99" s="117">
        <f>SUM(P100)</f>
        <v>1720.83</v>
      </c>
      <c r="S99" s="6"/>
      <c r="T99" s="32"/>
      <c r="U99" s="32"/>
      <c r="V99" s="32"/>
      <c r="W99" s="32"/>
    </row>
    <row r="100" spans="3:23">
      <c r="C100" s="6" t="s">
        <v>214</v>
      </c>
      <c r="D100" s="27">
        <v>587977.73</v>
      </c>
      <c r="E100" s="6"/>
      <c r="F100" s="6"/>
      <c r="G100" s="6"/>
      <c r="H100" s="55"/>
      <c r="I100" s="6"/>
      <c r="J100" s="6"/>
      <c r="K100" s="31"/>
      <c r="L100" s="68" t="s">
        <v>215</v>
      </c>
      <c r="M100" s="104" t="s">
        <v>38</v>
      </c>
      <c r="N100" s="145">
        <v>1720.83</v>
      </c>
      <c r="O100" s="145"/>
      <c r="P100" s="71">
        <f>-O100+N100</f>
        <v>1720.83</v>
      </c>
      <c r="S100" s="6"/>
      <c r="T100" s="32"/>
      <c r="U100" s="32"/>
      <c r="V100" s="32"/>
      <c r="W100" s="32"/>
    </row>
    <row r="101" spans="3:23">
      <c r="C101" s="6"/>
      <c r="D101" s="27"/>
      <c r="E101" s="6"/>
      <c r="F101" s="6"/>
      <c r="G101" s="6"/>
      <c r="H101" s="55"/>
      <c r="I101" s="6"/>
      <c r="J101" s="6"/>
      <c r="K101" s="31"/>
      <c r="L101" s="68" t="s">
        <v>216</v>
      </c>
      <c r="M101" s="104" t="s">
        <v>75</v>
      </c>
      <c r="N101" s="146"/>
      <c r="O101" s="146"/>
      <c r="P101" s="107">
        <f>-O101+N101</f>
        <v>0</v>
      </c>
      <c r="S101" s="6"/>
      <c r="T101" s="32"/>
      <c r="U101" s="32"/>
      <c r="V101" s="32"/>
      <c r="W101" s="32"/>
    </row>
    <row r="102" spans="3:23">
      <c r="C102" s="6"/>
      <c r="D102" s="27"/>
      <c r="E102" s="6"/>
      <c r="F102" s="6"/>
      <c r="G102" s="6"/>
      <c r="H102" s="55"/>
      <c r="I102" s="6"/>
      <c r="J102" s="6"/>
      <c r="K102" s="31"/>
      <c r="L102" s="68"/>
      <c r="M102" s="104"/>
      <c r="N102" s="146"/>
      <c r="O102" s="146"/>
      <c r="P102" s="107"/>
      <c r="S102" s="6"/>
      <c r="T102" s="32"/>
      <c r="U102" s="6"/>
      <c r="V102" s="6"/>
      <c r="W102" s="6"/>
    </row>
    <row r="103" spans="3:23">
      <c r="C103" s="6"/>
      <c r="D103" s="27"/>
      <c r="E103" s="6"/>
      <c r="F103" s="6"/>
      <c r="G103" s="6"/>
      <c r="H103" s="55"/>
      <c r="I103" s="6"/>
      <c r="J103" s="6"/>
      <c r="K103" s="31"/>
      <c r="L103" s="70" t="s">
        <v>217</v>
      </c>
      <c r="M103" s="74" t="s">
        <v>152</v>
      </c>
      <c r="N103" s="151"/>
      <c r="O103" s="151"/>
      <c r="P103" s="139"/>
      <c r="Q103" s="117">
        <f>SUM(P104:P106)</f>
        <v>0</v>
      </c>
      <c r="S103" s="6"/>
      <c r="T103" s="32"/>
      <c r="U103" s="32"/>
      <c r="V103" s="32"/>
      <c r="W103" s="32"/>
    </row>
    <row r="104" spans="3:23">
      <c r="C104" s="6"/>
      <c r="D104" s="27"/>
      <c r="E104" s="6"/>
      <c r="F104" s="6"/>
      <c r="G104" s="6"/>
      <c r="H104" s="55"/>
      <c r="I104" s="6"/>
      <c r="J104" s="6"/>
      <c r="K104" s="31"/>
      <c r="L104" s="68" t="s">
        <v>218</v>
      </c>
      <c r="M104" s="104" t="s">
        <v>219</v>
      </c>
      <c r="N104" s="147"/>
      <c r="O104" s="147"/>
      <c r="P104" s="71">
        <f>-O104+N104</f>
        <v>0</v>
      </c>
      <c r="S104" s="6"/>
      <c r="T104" s="32"/>
      <c r="U104" s="6"/>
      <c r="V104" s="6"/>
      <c r="W104" s="6"/>
    </row>
    <row r="105" spans="3:23">
      <c r="C105" s="6"/>
      <c r="D105" s="27"/>
      <c r="E105" s="6"/>
      <c r="F105" s="6"/>
      <c r="G105" s="6"/>
      <c r="H105" s="55"/>
      <c r="I105" s="6"/>
      <c r="J105" s="6"/>
      <c r="K105" s="31"/>
      <c r="L105" s="6" t="s">
        <v>220</v>
      </c>
      <c r="M105" s="6" t="s">
        <v>221</v>
      </c>
      <c r="N105" s="147"/>
      <c r="O105" s="146"/>
      <c r="P105" s="126">
        <f>-O105+N105</f>
        <v>0</v>
      </c>
      <c r="S105" s="6"/>
      <c r="T105" s="32"/>
      <c r="U105" s="6"/>
      <c r="V105" s="6"/>
      <c r="W105" s="6"/>
    </row>
    <row r="106" spans="3:23">
      <c r="C106" s="6"/>
      <c r="D106" s="27"/>
      <c r="E106" s="6"/>
      <c r="F106" s="6"/>
      <c r="G106" s="6"/>
      <c r="H106" s="55"/>
      <c r="I106" s="6"/>
      <c r="J106" s="6"/>
      <c r="K106" s="31"/>
      <c r="L106" s="6" t="s">
        <v>222</v>
      </c>
      <c r="M106" s="6" t="s">
        <v>223</v>
      </c>
      <c r="N106" s="147"/>
      <c r="O106" s="146"/>
      <c r="P106" s="127">
        <f>-O106+N106</f>
        <v>0</v>
      </c>
      <c r="S106" s="6"/>
      <c r="T106" s="32"/>
      <c r="U106" s="6"/>
      <c r="V106" s="6"/>
      <c r="W106" s="6"/>
    </row>
    <row r="107" spans="3:23">
      <c r="C107" s="6"/>
      <c r="D107" s="27"/>
      <c r="E107" s="6"/>
      <c r="F107" s="6"/>
      <c r="G107" s="6"/>
      <c r="H107" s="55"/>
      <c r="I107" s="6"/>
      <c r="J107" s="6"/>
      <c r="K107" s="31"/>
      <c r="L107" s="68"/>
      <c r="M107" s="104"/>
      <c r="N107" s="146"/>
      <c r="O107" s="146"/>
      <c r="P107" s="139"/>
      <c r="S107" s="6"/>
      <c r="T107" s="32"/>
      <c r="U107" s="6"/>
      <c r="V107" s="6"/>
      <c r="W107" s="6"/>
    </row>
    <row r="108" spans="3:23">
      <c r="C108" s="6" t="s">
        <v>224</v>
      </c>
      <c r="D108" s="27">
        <v>0</v>
      </c>
      <c r="E108" s="6"/>
      <c r="F108" s="6"/>
      <c r="G108" s="6"/>
      <c r="H108" s="55"/>
      <c r="I108" s="6"/>
      <c r="J108" s="6"/>
      <c r="K108" s="31"/>
      <c r="L108" s="68"/>
      <c r="M108" s="104"/>
      <c r="N108" s="146"/>
      <c r="O108" s="146"/>
      <c r="P108" s="139"/>
      <c r="S108" s="6"/>
      <c r="T108" s="32"/>
      <c r="U108" s="6"/>
      <c r="V108" s="6"/>
      <c r="W108" s="6"/>
    </row>
    <row r="109" spans="3:23">
      <c r="C109" s="6" t="s">
        <v>225</v>
      </c>
      <c r="D109" s="27">
        <v>4256.9399999999996</v>
      </c>
      <c r="E109" s="6"/>
      <c r="F109" s="6"/>
      <c r="G109" s="6"/>
      <c r="H109" s="55"/>
      <c r="I109" s="6"/>
      <c r="J109" s="6"/>
      <c r="K109" s="31"/>
      <c r="L109" s="70" t="s">
        <v>226</v>
      </c>
      <c r="M109" s="74" t="s">
        <v>227</v>
      </c>
      <c r="N109" s="151"/>
      <c r="O109" s="151"/>
      <c r="Q109" s="117">
        <f>SUM(P110)</f>
        <v>38149.74</v>
      </c>
      <c r="S109" s="6"/>
      <c r="T109" s="32"/>
      <c r="U109" s="6"/>
      <c r="V109" s="6"/>
      <c r="W109" s="6"/>
    </row>
    <row r="110" spans="3:23">
      <c r="C110" s="6" t="s">
        <v>228</v>
      </c>
      <c r="D110" s="27">
        <v>111331.07</v>
      </c>
      <c r="E110" s="6"/>
      <c r="F110" s="6"/>
      <c r="G110" s="6"/>
      <c r="H110" s="55"/>
      <c r="I110" s="6"/>
      <c r="J110" s="6"/>
      <c r="K110" s="31"/>
      <c r="L110" s="68" t="s">
        <v>229</v>
      </c>
      <c r="M110" s="104" t="s">
        <v>230</v>
      </c>
      <c r="N110" s="145">
        <v>38149.74</v>
      </c>
      <c r="O110" s="145"/>
      <c r="P110" s="71">
        <f>-O110+N110</f>
        <v>38149.74</v>
      </c>
      <c r="S110" s="6"/>
      <c r="T110" s="32"/>
      <c r="U110" s="6"/>
      <c r="V110" s="6"/>
      <c r="W110" s="6"/>
    </row>
    <row r="111" spans="3:23">
      <c r="C111" s="6" t="s">
        <v>231</v>
      </c>
      <c r="D111" s="27">
        <v>817525.46</v>
      </c>
      <c r="E111" s="6"/>
      <c r="F111" s="6"/>
      <c r="G111" s="6"/>
      <c r="H111" s="55"/>
      <c r="I111" s="6"/>
      <c r="J111" s="6"/>
      <c r="K111" s="31"/>
      <c r="L111" s="68"/>
      <c r="M111" s="104"/>
      <c r="N111" s="146"/>
      <c r="O111" s="146"/>
      <c r="P111" s="77"/>
      <c r="Q111" s="124"/>
      <c r="S111" s="6"/>
      <c r="T111" s="32"/>
      <c r="U111" s="6"/>
      <c r="V111" s="6"/>
      <c r="W111" s="6"/>
    </row>
    <row r="112" spans="3:23">
      <c r="C112" s="6"/>
      <c r="D112" s="27"/>
      <c r="E112" s="6"/>
      <c r="F112" s="6"/>
      <c r="G112" s="6"/>
      <c r="H112" s="55"/>
      <c r="I112" s="6"/>
      <c r="J112" s="6"/>
      <c r="K112" s="31"/>
      <c r="L112" s="70" t="s">
        <v>127</v>
      </c>
      <c r="M112" s="6" t="s">
        <v>232</v>
      </c>
      <c r="N112" s="145">
        <v>981593.99</v>
      </c>
      <c r="O112" s="145">
        <v>999755.65</v>
      </c>
      <c r="P112" s="128">
        <f>+N112+N113-O112-O113</f>
        <v>-17849.160000000025</v>
      </c>
      <c r="Q112" s="124"/>
      <c r="S112" s="6"/>
      <c r="T112" s="32"/>
      <c r="U112" s="6"/>
      <c r="V112" s="6"/>
      <c r="W112" s="6"/>
    </row>
    <row r="113" spans="2:20">
      <c r="B113" s="6"/>
      <c r="C113" s="6" t="s">
        <v>233</v>
      </c>
      <c r="D113" s="27">
        <v>-701937.45</v>
      </c>
      <c r="E113" s="6"/>
      <c r="F113" s="6"/>
      <c r="G113" s="6"/>
      <c r="H113" s="55"/>
      <c r="I113" s="6"/>
      <c r="J113" s="6"/>
      <c r="K113" s="31"/>
      <c r="L113" s="70" t="s">
        <v>130</v>
      </c>
      <c r="M113" s="6" t="s">
        <v>234</v>
      </c>
      <c r="N113" s="145">
        <v>43084.13</v>
      </c>
      <c r="O113" s="145">
        <v>42771.63</v>
      </c>
      <c r="P113" s="128"/>
      <c r="Q113" s="124"/>
      <c r="S113" s="6"/>
      <c r="T113" s="32"/>
    </row>
    <row r="114" spans="2:20">
      <c r="B114" s="6"/>
      <c r="C114" s="6" t="s">
        <v>176</v>
      </c>
      <c r="D114" s="6"/>
      <c r="E114" s="6"/>
      <c r="F114" s="6"/>
      <c r="G114" s="6"/>
      <c r="H114" s="55"/>
      <c r="I114" s="6"/>
      <c r="J114" s="6"/>
      <c r="K114" s="31"/>
      <c r="L114" s="68"/>
      <c r="M114" s="104"/>
      <c r="N114" s="53"/>
      <c r="O114" s="53"/>
      <c r="P114" s="77"/>
      <c r="Q114" s="131"/>
      <c r="S114" s="6"/>
      <c r="T114" s="32"/>
    </row>
    <row r="115" spans="2:20">
      <c r="B115" s="6"/>
      <c r="C115" s="6"/>
      <c r="D115" s="6"/>
      <c r="E115" s="6"/>
      <c r="F115" s="6"/>
      <c r="G115" s="6"/>
      <c r="H115" s="55"/>
      <c r="I115" s="6"/>
      <c r="J115" s="6"/>
      <c r="K115" s="31"/>
      <c r="L115" s="68"/>
      <c r="M115" s="6" t="s">
        <v>165</v>
      </c>
      <c r="N115" s="140">
        <f>SUM(N77:N113)</f>
        <v>2099573.44</v>
      </c>
      <c r="O115" s="140">
        <f>SUM(O77:O113)</f>
        <v>1115724.71</v>
      </c>
      <c r="P115" s="130">
        <f>+O115-N115+P112</f>
        <v>-1001697.89</v>
      </c>
      <c r="Q115" s="77"/>
      <c r="S115" s="6"/>
      <c r="T115" s="32"/>
    </row>
    <row r="116" spans="2:20">
      <c r="B116" s="6" t="s">
        <v>235</v>
      </c>
      <c r="C116" s="6" t="s">
        <v>236</v>
      </c>
      <c r="D116" s="6" t="s">
        <v>237</v>
      </c>
      <c r="E116" s="6"/>
      <c r="F116" s="6"/>
      <c r="G116" s="6"/>
      <c r="H116" s="55"/>
      <c r="I116" s="6"/>
      <c r="J116" s="6"/>
      <c r="K116" s="31"/>
      <c r="L116" s="68"/>
      <c r="M116" s="6"/>
      <c r="N116" s="6"/>
      <c r="O116" s="6"/>
      <c r="P116" s="72">
        <f>+P115+G29</f>
        <v>0</v>
      </c>
      <c r="Q116" s="131"/>
      <c r="S116" s="6"/>
      <c r="T116" s="32"/>
    </row>
    <row r="117" spans="2:20">
      <c r="B117" s="6"/>
      <c r="C117" s="6" t="s">
        <v>238</v>
      </c>
      <c r="D117" s="6" t="s">
        <v>239</v>
      </c>
      <c r="E117" s="6"/>
      <c r="F117" s="6"/>
      <c r="G117" s="6"/>
      <c r="H117" s="6"/>
      <c r="I117" s="6"/>
      <c r="J117" s="6"/>
      <c r="K117" s="31"/>
      <c r="L117" s="68"/>
      <c r="M117" s="6"/>
      <c r="N117" s="73"/>
      <c r="O117" s="6"/>
      <c r="R117" s="6"/>
      <c r="S117" s="6"/>
      <c r="T117" s="32"/>
    </row>
    <row r="118" spans="2:20">
      <c r="B118" s="6"/>
      <c r="C118" s="6" t="s">
        <v>240</v>
      </c>
      <c r="D118" s="6"/>
      <c r="E118" s="6"/>
      <c r="F118" s="6"/>
      <c r="G118" s="6"/>
      <c r="H118" s="6"/>
      <c r="I118" s="6"/>
      <c r="J118" s="6"/>
      <c r="K118" s="31"/>
      <c r="L118" s="6"/>
      <c r="M118" s="6"/>
      <c r="N118" s="73"/>
      <c r="O118" s="73"/>
      <c r="R118" s="6"/>
      <c r="S118" s="6"/>
      <c r="T118" s="32"/>
    </row>
    <row r="119" spans="2:20">
      <c r="B119" s="6"/>
      <c r="C119" s="6"/>
      <c r="D119" s="6"/>
      <c r="E119" s="6"/>
      <c r="F119" s="6"/>
      <c r="G119" s="6"/>
      <c r="H119" s="6"/>
      <c r="I119" s="6"/>
      <c r="J119" s="6"/>
      <c r="K119" s="31"/>
      <c r="L119" s="6"/>
      <c r="M119" s="6"/>
      <c r="N119" s="32"/>
      <c r="O119" s="32"/>
      <c r="R119" s="6"/>
      <c r="S119" s="6"/>
      <c r="T119" s="32"/>
    </row>
    <row r="120" spans="2:20">
      <c r="B120" s="6"/>
      <c r="C120" s="6"/>
      <c r="D120" s="6"/>
      <c r="E120" s="6"/>
      <c r="F120" s="6"/>
      <c r="G120" s="6"/>
      <c r="H120" s="6"/>
      <c r="I120" s="6"/>
      <c r="J120" s="6"/>
      <c r="K120" s="31"/>
      <c r="L120" s="6"/>
      <c r="M120" s="6"/>
      <c r="N120" s="53"/>
      <c r="O120" s="53"/>
      <c r="R120" s="6"/>
      <c r="S120" s="6"/>
      <c r="T120" s="32"/>
    </row>
    <row r="121" spans="2:20">
      <c r="B121" s="6"/>
      <c r="C121" s="6"/>
      <c r="D121" s="6"/>
      <c r="E121" s="6"/>
      <c r="F121" s="6"/>
      <c r="G121" s="6"/>
      <c r="H121" s="6"/>
      <c r="I121" s="6"/>
      <c r="J121" s="6"/>
      <c r="K121" s="31"/>
      <c r="L121" s="6"/>
      <c r="M121" s="6"/>
      <c r="N121" s="6"/>
      <c r="O121" s="73"/>
      <c r="P121" s="72"/>
      <c r="R121" s="6"/>
      <c r="S121" s="6"/>
      <c r="T121" s="32"/>
    </row>
    <row r="122" spans="2:20">
      <c r="B122" s="6"/>
      <c r="C122" s="6"/>
      <c r="D122" s="6"/>
      <c r="E122" s="6"/>
      <c r="F122" s="6"/>
      <c r="G122" s="6"/>
      <c r="H122" s="6"/>
      <c r="I122" s="6"/>
      <c r="J122" s="6"/>
      <c r="K122" s="31"/>
      <c r="L122" s="6"/>
      <c r="M122" s="6"/>
      <c r="N122" s="6"/>
      <c r="O122" s="6"/>
      <c r="R122" s="6"/>
      <c r="S122" s="6"/>
      <c r="T122" s="32"/>
    </row>
    <row r="123" spans="2:20">
      <c r="B123" s="6"/>
      <c r="C123" s="6"/>
      <c r="D123" s="6"/>
      <c r="E123" s="6"/>
      <c r="F123" s="6"/>
      <c r="G123" s="6"/>
      <c r="H123" s="6"/>
      <c r="I123" s="6"/>
      <c r="J123" s="6"/>
      <c r="K123" s="31"/>
      <c r="L123" s="6"/>
      <c r="M123" s="6"/>
      <c r="N123" s="32"/>
      <c r="O123" s="32"/>
      <c r="R123" s="6"/>
      <c r="S123" s="6"/>
      <c r="T123" s="32"/>
    </row>
    <row r="124" spans="2:20">
      <c r="B124" s="6"/>
      <c r="C124" s="6"/>
      <c r="D124" s="6"/>
      <c r="E124" s="6"/>
      <c r="F124" s="6"/>
      <c r="G124" s="6"/>
      <c r="H124" s="6"/>
      <c r="I124" s="6"/>
      <c r="J124" s="6"/>
      <c r="K124" s="31"/>
      <c r="L124" s="6"/>
      <c r="M124" s="6"/>
      <c r="N124" s="32"/>
      <c r="O124" s="32"/>
      <c r="R124" s="6"/>
      <c r="S124" s="6"/>
      <c r="T124" s="32"/>
    </row>
    <row r="125" spans="2:20">
      <c r="B125" s="6"/>
      <c r="C125" s="6"/>
      <c r="D125" s="6"/>
      <c r="E125" s="6"/>
      <c r="F125" s="6"/>
      <c r="G125" s="6"/>
      <c r="H125" s="6"/>
      <c r="I125" s="6"/>
      <c r="J125" s="6"/>
      <c r="K125" s="31"/>
      <c r="L125" s="6"/>
      <c r="M125" s="6"/>
      <c r="N125" s="6"/>
      <c r="O125" s="6"/>
      <c r="P125" s="6"/>
      <c r="Q125" s="6"/>
      <c r="R125" s="6"/>
      <c r="S125" s="6"/>
      <c r="T125" s="32"/>
    </row>
    <row r="126" spans="2:20">
      <c r="B126" s="6"/>
      <c r="C126" s="6"/>
      <c r="D126" s="6"/>
      <c r="E126" s="6"/>
      <c r="F126" s="6"/>
      <c r="G126" s="6"/>
      <c r="H126" s="6"/>
      <c r="I126" s="6"/>
      <c r="J126" s="6"/>
      <c r="K126" s="31"/>
      <c r="L126" s="6"/>
      <c r="M126" s="6"/>
      <c r="N126" s="32"/>
      <c r="O126" s="6"/>
      <c r="P126" s="6"/>
      <c r="Q126" s="6"/>
      <c r="R126" s="6"/>
      <c r="S126" s="6"/>
      <c r="T126" s="32"/>
    </row>
    <row r="127" spans="2:20">
      <c r="B127" s="6"/>
      <c r="C127" s="6"/>
      <c r="D127" s="6"/>
      <c r="E127" s="6"/>
      <c r="F127" s="6"/>
      <c r="G127" s="6"/>
      <c r="H127" s="6"/>
      <c r="I127" s="6"/>
      <c r="J127" s="6"/>
      <c r="K127" s="31"/>
      <c r="L127" s="6"/>
      <c r="M127" s="6"/>
      <c r="N127" s="6"/>
      <c r="O127" s="6"/>
      <c r="P127" s="6"/>
      <c r="Q127" s="6"/>
      <c r="R127" s="6"/>
      <c r="S127" s="6"/>
      <c r="T127" s="32"/>
    </row>
    <row r="128" spans="2:20">
      <c r="B128" s="6"/>
      <c r="C128" s="6"/>
      <c r="D128" s="6"/>
      <c r="E128" s="6"/>
      <c r="F128" s="6"/>
      <c r="G128" s="6"/>
      <c r="H128" s="6"/>
      <c r="I128" s="6"/>
      <c r="J128" s="6"/>
      <c r="K128" s="31"/>
      <c r="L128" s="6"/>
      <c r="M128" s="6"/>
      <c r="N128" s="6"/>
      <c r="O128" s="6"/>
      <c r="P128" s="6"/>
      <c r="Q128" s="6"/>
      <c r="R128" s="6"/>
      <c r="S128" s="6"/>
      <c r="T128" s="32"/>
    </row>
    <row r="129" spans="12:20">
      <c r="L129" s="6"/>
      <c r="M129" s="6"/>
      <c r="N129" s="6"/>
      <c r="O129" s="6"/>
      <c r="P129" s="6"/>
      <c r="Q129" s="6"/>
      <c r="R129" s="6"/>
      <c r="S129" s="6"/>
      <c r="T129" s="32"/>
    </row>
    <row r="130" spans="12:20">
      <c r="T130" s="32"/>
    </row>
    <row r="131" spans="12:20">
      <c r="T131" s="32"/>
    </row>
    <row r="132" spans="12:20">
      <c r="T132" s="32"/>
    </row>
    <row r="133" spans="12:20">
      <c r="T133" s="32"/>
    </row>
    <row r="134" spans="12:20">
      <c r="T134" s="32"/>
    </row>
    <row r="135" spans="12:20">
      <c r="T135" s="32"/>
    </row>
    <row r="136" spans="12:20">
      <c r="T136" s="32"/>
    </row>
    <row r="137" spans="12:20">
      <c r="T137" s="32"/>
    </row>
    <row r="138" spans="12:20">
      <c r="T138" s="32"/>
    </row>
    <row r="139" spans="12:20">
      <c r="T139" s="32"/>
    </row>
    <row r="140" spans="12:20">
      <c r="T140" s="32"/>
    </row>
    <row r="141" spans="12:20">
      <c r="T141" s="32"/>
    </row>
    <row r="142" spans="12:20">
      <c r="T142" s="32"/>
    </row>
    <row r="143" spans="12:20">
      <c r="T143" s="32"/>
    </row>
    <row r="144" spans="12:20">
      <c r="T144" s="32"/>
    </row>
    <row r="145" spans="20:20">
      <c r="T145" s="32"/>
    </row>
    <row r="146" spans="20:20">
      <c r="T146" s="32"/>
    </row>
    <row r="147" spans="20:20">
      <c r="T147" s="32"/>
    </row>
    <row r="148" spans="20:20">
      <c r="T148" s="32"/>
    </row>
    <row r="149" spans="20:20">
      <c r="T149" s="32"/>
    </row>
    <row r="150" spans="20:20">
      <c r="T150" s="32"/>
    </row>
    <row r="151" spans="20:20">
      <c r="T151" s="32"/>
    </row>
    <row r="152" spans="20:20">
      <c r="T152" s="32"/>
    </row>
    <row r="153" spans="20:20">
      <c r="T153" s="32"/>
    </row>
    <row r="154" spans="20:20">
      <c r="T154" s="32"/>
    </row>
    <row r="155" spans="20:20">
      <c r="T155" s="32"/>
    </row>
    <row r="156" spans="20:20">
      <c r="T156" s="32"/>
    </row>
    <row r="157" spans="20:20">
      <c r="T157" s="32"/>
    </row>
    <row r="158" spans="20:20">
      <c r="T158" s="32"/>
    </row>
    <row r="159" spans="20:20">
      <c r="T159" s="32"/>
    </row>
    <row r="160" spans="20:20">
      <c r="T160" s="32"/>
    </row>
    <row r="161" spans="20:20">
      <c r="T161" s="32"/>
    </row>
    <row r="162" spans="20:20">
      <c r="T162" s="32"/>
    </row>
    <row r="163" spans="20:20">
      <c r="T163" s="32"/>
    </row>
    <row r="164" spans="20:20">
      <c r="T164" s="32"/>
    </row>
    <row r="165" spans="20:20">
      <c r="T165" s="32"/>
    </row>
    <row r="166" spans="20:20">
      <c r="T166" s="32"/>
    </row>
    <row r="167" spans="20:20">
      <c r="T167" s="32"/>
    </row>
    <row r="168" spans="20:20">
      <c r="T168" s="32"/>
    </row>
    <row r="169" spans="20:20">
      <c r="T169" s="32"/>
    </row>
    <row r="170" spans="20:20">
      <c r="T170" s="32"/>
    </row>
    <row r="171" spans="20:20">
      <c r="T171" s="32"/>
    </row>
    <row r="172" spans="20:20">
      <c r="T172" s="32"/>
    </row>
    <row r="173" spans="20:20">
      <c r="T173" s="32"/>
    </row>
    <row r="174" spans="20:20">
      <c r="T174" s="32"/>
    </row>
    <row r="175" spans="20:20">
      <c r="T175" s="32"/>
    </row>
    <row r="176" spans="20:20">
      <c r="T176" s="32"/>
    </row>
    <row r="177" spans="20:20">
      <c r="T177" s="32"/>
    </row>
    <row r="178" spans="20:20">
      <c r="T178" s="32"/>
    </row>
    <row r="179" spans="20:20">
      <c r="T179" s="32"/>
    </row>
    <row r="180" spans="20:20">
      <c r="T180" s="32"/>
    </row>
    <row r="181" spans="20:20">
      <c r="T181" s="32"/>
    </row>
    <row r="182" spans="20:20">
      <c r="T182" s="32"/>
    </row>
    <row r="183" spans="20:20">
      <c r="T183" s="32"/>
    </row>
    <row r="184" spans="20:20">
      <c r="T184" s="32"/>
    </row>
    <row r="185" spans="20:20">
      <c r="T185" s="32"/>
    </row>
    <row r="186" spans="20:20">
      <c r="T186" s="32"/>
    </row>
    <row r="187" spans="20:20">
      <c r="T187" s="32"/>
    </row>
    <row r="188" spans="20:20">
      <c r="T188" s="32"/>
    </row>
    <row r="189" spans="20:20">
      <c r="T189" s="32"/>
    </row>
    <row r="190" spans="20:20">
      <c r="T190" s="32"/>
    </row>
    <row r="191" spans="20:20">
      <c r="T191" s="32"/>
    </row>
    <row r="192" spans="20:20">
      <c r="T192" s="32"/>
    </row>
    <row r="193" spans="20:20">
      <c r="T193" s="32"/>
    </row>
    <row r="194" spans="20:20">
      <c r="T194" s="32"/>
    </row>
    <row r="195" spans="20:20">
      <c r="T195" s="32"/>
    </row>
    <row r="196" spans="20:20">
      <c r="T196" s="32"/>
    </row>
    <row r="197" spans="20:20">
      <c r="T197" s="32"/>
    </row>
    <row r="198" spans="20:20">
      <c r="T198" s="32"/>
    </row>
    <row r="199" spans="20:20">
      <c r="T199" s="32"/>
    </row>
    <row r="200" spans="20:20">
      <c r="T200" s="32"/>
    </row>
    <row r="201" spans="20:20">
      <c r="T201" s="32"/>
    </row>
    <row r="202" spans="20:20">
      <c r="T202" s="32"/>
    </row>
    <row r="203" spans="20:20">
      <c r="T203" s="32"/>
    </row>
    <row r="204" spans="20:20">
      <c r="T204" s="32"/>
    </row>
    <row r="205" spans="20:20">
      <c r="T205" s="32"/>
    </row>
    <row r="206" spans="20:20">
      <c r="T206" s="32"/>
    </row>
    <row r="207" spans="20:20">
      <c r="T207" s="32"/>
    </row>
    <row r="208" spans="20:20">
      <c r="T208" s="32"/>
    </row>
    <row r="209" spans="20:20">
      <c r="T209" s="32"/>
    </row>
    <row r="210" spans="20:20">
      <c r="T210" s="32"/>
    </row>
    <row r="211" spans="20:20">
      <c r="T211" s="32"/>
    </row>
    <row r="212" spans="20:20">
      <c r="T212" s="32"/>
    </row>
    <row r="213" spans="20:20">
      <c r="T213" s="32"/>
    </row>
    <row r="214" spans="20:20">
      <c r="T214" s="32"/>
    </row>
    <row r="215" spans="20:20">
      <c r="T215" s="32"/>
    </row>
    <row r="216" spans="20:20">
      <c r="T216" s="32"/>
    </row>
    <row r="217" spans="20:20">
      <c r="T217" s="32"/>
    </row>
    <row r="218" spans="20:20">
      <c r="T218" s="32"/>
    </row>
    <row r="219" spans="20:20">
      <c r="T219" s="32"/>
    </row>
    <row r="220" spans="20:20">
      <c r="T220" s="32"/>
    </row>
    <row r="221" spans="20:20">
      <c r="T221" s="32"/>
    </row>
    <row r="222" spans="20:20">
      <c r="T222" s="32"/>
    </row>
    <row r="223" spans="20:20">
      <c r="T223" s="32"/>
    </row>
    <row r="224" spans="20:20">
      <c r="T224" s="32"/>
    </row>
    <row r="225" spans="20:20">
      <c r="T225" s="32"/>
    </row>
    <row r="226" spans="20:20">
      <c r="T226" s="32"/>
    </row>
    <row r="227" spans="20:20">
      <c r="T227" s="32"/>
    </row>
    <row r="228" spans="20:20">
      <c r="T228" s="32"/>
    </row>
    <row r="229" spans="20:20">
      <c r="T229" s="32"/>
    </row>
    <row r="230" spans="20:20">
      <c r="T230" s="32"/>
    </row>
    <row r="231" spans="20:20">
      <c r="T231" s="32"/>
    </row>
    <row r="232" spans="20:20">
      <c r="T232" s="32"/>
    </row>
    <row r="233" spans="20:20">
      <c r="T233" s="32"/>
    </row>
    <row r="234" spans="20:20">
      <c r="T234" s="32"/>
    </row>
    <row r="235" spans="20:20">
      <c r="T235" s="32"/>
    </row>
    <row r="236" spans="20:20">
      <c r="T236" s="32"/>
    </row>
    <row r="237" spans="20:20">
      <c r="T237" s="32"/>
    </row>
    <row r="238" spans="20:20">
      <c r="T238" s="32"/>
    </row>
    <row r="239" spans="20:20">
      <c r="T239" s="32"/>
    </row>
    <row r="240" spans="20:20">
      <c r="T240" s="32"/>
    </row>
    <row r="241" spans="20:20">
      <c r="T241" s="32"/>
    </row>
    <row r="242" spans="20:20">
      <c r="T242" s="32"/>
    </row>
    <row r="243" spans="20:20">
      <c r="T243" s="32"/>
    </row>
    <row r="244" spans="20:20">
      <c r="T244" s="32"/>
    </row>
    <row r="245" spans="20:20">
      <c r="T245" s="32"/>
    </row>
    <row r="246" spans="20:20">
      <c r="T246" s="32"/>
    </row>
    <row r="247" spans="20:20">
      <c r="T247" s="32"/>
    </row>
    <row r="248" spans="20:20">
      <c r="T248" s="32"/>
    </row>
  </sheetData>
  <mergeCells count="8">
    <mergeCell ref="A24:A25"/>
    <mergeCell ref="E5:E8"/>
    <mergeCell ref="A12:A14"/>
    <mergeCell ref="E12:E14"/>
    <mergeCell ref="A17:A18"/>
    <mergeCell ref="E17:E18"/>
    <mergeCell ref="A21:A22"/>
    <mergeCell ref="E21:E22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Y248"/>
  <sheetViews>
    <sheetView topLeftCell="L7" workbookViewId="0">
      <selection activeCell="G45" sqref="G45"/>
    </sheetView>
  </sheetViews>
  <sheetFormatPr baseColWidth="10" defaultRowHeight="11.25"/>
  <cols>
    <col min="1" max="1" width="2.7109375" style="33" bestFit="1" customWidth="1"/>
    <col min="2" max="2" width="43.28515625" style="33" bestFit="1" customWidth="1"/>
    <col min="3" max="3" width="9.85546875" style="33" bestFit="1" customWidth="1"/>
    <col min="4" max="4" width="35.42578125" style="33" bestFit="1" customWidth="1"/>
    <col min="5" max="5" width="6.7109375" style="33" bestFit="1" customWidth="1"/>
    <col min="6" max="8" width="11.140625" style="33" bestFit="1" customWidth="1"/>
    <col min="9" max="9" width="6.7109375" style="33" customWidth="1"/>
    <col min="10" max="10" width="7.5703125" style="33" customWidth="1"/>
    <col min="11" max="11" width="5.5703125" style="132" customWidth="1"/>
    <col min="12" max="12" width="11.42578125" style="33"/>
    <col min="13" max="13" width="34.140625" style="33" customWidth="1"/>
    <col min="14" max="14" width="11.140625" style="33" bestFit="1" customWidth="1"/>
    <col min="15" max="15" width="11.5703125" style="33" bestFit="1" customWidth="1"/>
    <col min="16" max="17" width="11.140625" style="33" bestFit="1" customWidth="1"/>
    <col min="18" max="18" width="17.42578125" style="33" bestFit="1" customWidth="1"/>
    <col min="19" max="19" width="9.85546875" style="33" bestFit="1" customWidth="1"/>
    <col min="20" max="21" width="11.140625" style="33" bestFit="1" customWidth="1"/>
    <col min="22" max="16384" width="11.42578125" style="33"/>
  </cols>
  <sheetData>
    <row r="1" spans="1:25">
      <c r="A1" s="2"/>
      <c r="B1" s="21" t="s">
        <v>0</v>
      </c>
      <c r="C1" s="2"/>
      <c r="D1" s="2"/>
      <c r="E1" s="2"/>
      <c r="F1" s="2"/>
      <c r="G1" s="2" t="s">
        <v>241</v>
      </c>
      <c r="H1" s="2"/>
      <c r="I1" s="2"/>
      <c r="J1" s="2"/>
      <c r="K1" s="31"/>
      <c r="L1" s="6"/>
      <c r="M1" s="6"/>
      <c r="N1" s="6"/>
      <c r="O1" s="6"/>
      <c r="P1" s="6"/>
      <c r="Q1" s="6"/>
      <c r="R1" s="6"/>
      <c r="S1" s="6"/>
      <c r="T1" s="32"/>
      <c r="U1" s="6"/>
      <c r="V1" s="6"/>
      <c r="W1" s="6"/>
      <c r="X1" s="6"/>
      <c r="Y1" s="6"/>
    </row>
    <row r="2" spans="1:25">
      <c r="A2" s="2"/>
      <c r="B2" s="21" t="s">
        <v>1</v>
      </c>
      <c r="C2" s="2"/>
      <c r="D2" s="2"/>
      <c r="E2" s="2"/>
      <c r="F2" s="2"/>
      <c r="G2" s="2"/>
      <c r="H2" s="2"/>
      <c r="I2" s="2"/>
      <c r="J2" s="2"/>
      <c r="K2" s="31"/>
      <c r="L2" s="6"/>
      <c r="M2" s="34" t="s">
        <v>2</v>
      </c>
      <c r="N2" s="34"/>
      <c r="O2" s="34"/>
      <c r="P2" s="34"/>
      <c r="Q2" s="34"/>
      <c r="R2" s="34"/>
      <c r="S2" s="6"/>
      <c r="T2" s="32"/>
      <c r="U2" s="6"/>
      <c r="V2" s="6"/>
      <c r="W2" s="6"/>
      <c r="X2" s="6"/>
      <c r="Y2" s="6"/>
    </row>
    <row r="3" spans="1:25">
      <c r="A3" s="162"/>
      <c r="B3" s="150">
        <v>42583</v>
      </c>
      <c r="C3" s="2"/>
      <c r="D3" s="2"/>
      <c r="E3" s="3"/>
      <c r="F3" s="4" t="s">
        <v>3</v>
      </c>
      <c r="G3" s="4" t="s">
        <v>4</v>
      </c>
      <c r="H3" s="4" t="s">
        <v>5</v>
      </c>
      <c r="I3" s="36"/>
      <c r="J3" s="2"/>
      <c r="K3" s="5"/>
      <c r="L3" s="6"/>
      <c r="M3" s="34" t="s">
        <v>6</v>
      </c>
      <c r="N3" s="34"/>
      <c r="O3" s="34"/>
      <c r="P3" s="34"/>
      <c r="Q3" s="34"/>
      <c r="R3" s="34"/>
      <c r="S3" s="6"/>
      <c r="T3" s="32"/>
      <c r="U3" s="6"/>
      <c r="V3" s="6"/>
      <c r="W3" s="6"/>
      <c r="X3" s="6"/>
      <c r="Y3" s="6"/>
    </row>
    <row r="4" spans="1:25">
      <c r="A4" s="2"/>
      <c r="B4" s="2"/>
      <c r="C4" s="2"/>
      <c r="D4" s="2"/>
      <c r="E4" s="2"/>
      <c r="F4" s="2"/>
      <c r="G4" s="2"/>
      <c r="H4" s="37"/>
      <c r="I4" s="2"/>
      <c r="J4" s="2"/>
      <c r="K4" s="31"/>
      <c r="L4" s="6"/>
      <c r="M4" s="38">
        <v>42583</v>
      </c>
      <c r="N4" s="34"/>
      <c r="O4" s="34"/>
      <c r="P4" s="34"/>
      <c r="Q4" s="34"/>
      <c r="R4" s="34"/>
      <c r="S4" s="6"/>
      <c r="T4" s="32"/>
      <c r="U4" s="6"/>
      <c r="V4" s="6"/>
      <c r="W4" s="6"/>
      <c r="X4" s="6"/>
      <c r="Y4" s="6"/>
    </row>
    <row r="5" spans="1:25">
      <c r="A5" s="162" t="s">
        <v>7</v>
      </c>
      <c r="B5" s="39" t="s">
        <v>8</v>
      </c>
      <c r="C5" s="7" t="s">
        <v>9</v>
      </c>
      <c r="D5" s="7" t="s">
        <v>10</v>
      </c>
      <c r="E5" s="175">
        <f>652+25</f>
        <v>677</v>
      </c>
      <c r="F5" s="40">
        <f>+O36-N36</f>
        <v>618740.24</v>
      </c>
      <c r="G5" s="41">
        <f>+P77</f>
        <v>40837.789999999994</v>
      </c>
      <c r="H5" s="37"/>
      <c r="I5" s="42"/>
      <c r="J5" s="7"/>
      <c r="K5" s="43"/>
      <c r="L5" s="44"/>
      <c r="M5" s="34" t="s">
        <v>11</v>
      </c>
      <c r="N5" s="34"/>
      <c r="O5" s="34"/>
      <c r="P5" s="34"/>
      <c r="Q5" s="34"/>
      <c r="R5" s="34"/>
      <c r="S5" s="6"/>
      <c r="T5" s="32"/>
      <c r="U5" s="6"/>
      <c r="V5" s="6"/>
      <c r="W5" s="44"/>
      <c r="X5" s="44"/>
      <c r="Y5" s="44"/>
    </row>
    <row r="6" spans="1:25">
      <c r="A6" s="162"/>
      <c r="B6" s="39" t="s">
        <v>8</v>
      </c>
      <c r="C6" s="7" t="s">
        <v>12</v>
      </c>
      <c r="D6" s="7" t="s">
        <v>13</v>
      </c>
      <c r="E6" s="175"/>
      <c r="F6" s="40">
        <f>+O40-N40</f>
        <v>5812</v>
      </c>
      <c r="G6" s="45">
        <f>+P81</f>
        <v>900.87000000000012</v>
      </c>
      <c r="H6" s="37"/>
      <c r="I6" s="42"/>
      <c r="J6" s="7"/>
      <c r="K6" s="43"/>
      <c r="L6" s="44"/>
      <c r="M6" s="6"/>
      <c r="N6" s="6"/>
      <c r="O6" s="6"/>
      <c r="P6" s="6"/>
      <c r="Q6" s="6"/>
      <c r="R6" s="6"/>
      <c r="S6" s="6"/>
      <c r="T6" s="32"/>
      <c r="U6" s="6"/>
      <c r="V6" s="6"/>
      <c r="W6" s="44"/>
      <c r="X6" s="44"/>
      <c r="Y6" s="44"/>
    </row>
    <row r="7" spans="1:25">
      <c r="A7" s="162"/>
      <c r="B7" s="39" t="s">
        <v>8</v>
      </c>
      <c r="C7" s="7" t="s">
        <v>14</v>
      </c>
      <c r="D7" s="7" t="s">
        <v>15</v>
      </c>
      <c r="E7" s="175"/>
      <c r="F7" s="46">
        <f>+O43-N43</f>
        <v>-5335.47</v>
      </c>
      <c r="G7" s="45">
        <f>+N84-O84</f>
        <v>0</v>
      </c>
      <c r="H7" s="37"/>
      <c r="I7" s="42"/>
      <c r="J7" s="7"/>
      <c r="K7" s="43"/>
      <c r="L7" s="44"/>
      <c r="M7" s="6"/>
      <c r="N7" s="47" t="s">
        <v>16</v>
      </c>
      <c r="O7" s="47" t="s">
        <v>17</v>
      </c>
      <c r="P7" s="47" t="s">
        <v>18</v>
      </c>
      <c r="Q7" s="47" t="s">
        <v>19</v>
      </c>
      <c r="R7" s="47" t="s">
        <v>20</v>
      </c>
      <c r="S7" s="47" t="s">
        <v>21</v>
      </c>
      <c r="T7" s="47" t="s">
        <v>22</v>
      </c>
      <c r="U7" s="47" t="s">
        <v>23</v>
      </c>
      <c r="V7" s="48"/>
      <c r="W7" s="47"/>
      <c r="X7" s="44"/>
      <c r="Y7" s="44"/>
    </row>
    <row r="8" spans="1:25">
      <c r="A8" s="162"/>
      <c r="B8" s="39" t="s">
        <v>8</v>
      </c>
      <c r="C8" s="7" t="s">
        <v>24</v>
      </c>
      <c r="D8" s="7" t="s">
        <v>25</v>
      </c>
      <c r="E8" s="175"/>
      <c r="F8" s="46">
        <v>0</v>
      </c>
      <c r="G8" s="45">
        <f>+P110</f>
        <v>37638.049999999996</v>
      </c>
      <c r="H8" s="37"/>
      <c r="I8" s="42"/>
      <c r="J8" s="7"/>
      <c r="K8" s="43"/>
      <c r="L8" s="44"/>
      <c r="M8" s="6"/>
      <c r="N8" s="6"/>
      <c r="O8" s="6"/>
      <c r="P8" s="6"/>
      <c r="Q8" s="6"/>
      <c r="R8" s="6"/>
      <c r="S8" s="6"/>
      <c r="T8" s="6"/>
      <c r="U8" s="6"/>
      <c r="V8" s="32"/>
      <c r="W8" s="6"/>
      <c r="X8" s="44"/>
      <c r="Y8" s="44"/>
    </row>
    <row r="9" spans="1:25">
      <c r="A9" s="162" t="s">
        <v>26</v>
      </c>
      <c r="B9" s="49" t="s">
        <v>27</v>
      </c>
      <c r="C9" s="7" t="s">
        <v>28</v>
      </c>
      <c r="D9" s="7" t="s">
        <v>29</v>
      </c>
      <c r="E9" s="163">
        <v>91</v>
      </c>
      <c r="F9" s="40">
        <f>+O50-N50</f>
        <v>14986.5</v>
      </c>
      <c r="G9" s="45">
        <f>+P90</f>
        <v>3413.5699999999997</v>
      </c>
      <c r="H9" s="37"/>
      <c r="I9" s="42"/>
      <c r="J9" s="7"/>
      <c r="K9" s="43"/>
      <c r="L9" s="44"/>
      <c r="M9" s="44"/>
      <c r="N9" s="50"/>
      <c r="O9" s="51"/>
      <c r="P9" s="52"/>
      <c r="Q9" s="6"/>
      <c r="R9" s="6"/>
      <c r="S9" s="6"/>
      <c r="T9" s="6"/>
      <c r="U9" s="6"/>
      <c r="V9" s="32"/>
      <c r="W9" s="6"/>
      <c r="X9" s="44"/>
      <c r="Y9" s="44"/>
    </row>
    <row r="10" spans="1:25">
      <c r="A10" s="162" t="s">
        <v>30</v>
      </c>
      <c r="B10" s="39" t="s">
        <v>31</v>
      </c>
      <c r="C10" s="7" t="s">
        <v>32</v>
      </c>
      <c r="D10" s="7" t="s">
        <v>33</v>
      </c>
      <c r="E10" s="163">
        <v>83</v>
      </c>
      <c r="F10" s="40">
        <f>+O55-N55</f>
        <v>17248.5</v>
      </c>
      <c r="G10" s="45">
        <f>+P95</f>
        <v>9667.5099999999984</v>
      </c>
      <c r="H10" s="37"/>
      <c r="I10" s="42"/>
      <c r="J10" s="7"/>
      <c r="K10" s="43"/>
      <c r="L10" s="6">
        <v>218</v>
      </c>
      <c r="M10" s="6" t="s">
        <v>34</v>
      </c>
      <c r="N10" s="53">
        <v>14986.5</v>
      </c>
      <c r="O10" s="54">
        <v>135435.60999999999</v>
      </c>
      <c r="P10" s="53">
        <v>350</v>
      </c>
      <c r="Q10" s="53">
        <v>56</v>
      </c>
      <c r="R10" s="55">
        <f>SUM(N10:Q10)</f>
        <v>150828.10999999999</v>
      </c>
      <c r="S10" s="55">
        <f t="shared" ref="S10:S16" si="0">+R10*0.16</f>
        <v>24132.497599999999</v>
      </c>
      <c r="T10" s="55">
        <f t="shared" ref="T10:T16" si="1">+R10+S10</f>
        <v>174960.60759999999</v>
      </c>
      <c r="U10" s="53">
        <v>121.7</v>
      </c>
      <c r="V10" s="6"/>
      <c r="W10" s="44"/>
      <c r="X10" s="44"/>
      <c r="Y10" s="44"/>
    </row>
    <row r="11" spans="1:25">
      <c r="A11" s="162" t="s">
        <v>35</v>
      </c>
      <c r="B11" s="39" t="s">
        <v>36</v>
      </c>
      <c r="C11" s="7" t="s">
        <v>37</v>
      </c>
      <c r="D11" s="7" t="s">
        <v>38</v>
      </c>
      <c r="E11" s="163">
        <v>52</v>
      </c>
      <c r="F11" s="40">
        <f>+O60-N60</f>
        <v>4376.25</v>
      </c>
      <c r="G11" s="41">
        <f>+P100</f>
        <v>1886.42</v>
      </c>
      <c r="H11" s="37"/>
      <c r="I11" s="42"/>
      <c r="J11" s="7"/>
      <c r="K11" s="43"/>
      <c r="L11" s="6">
        <v>16</v>
      </c>
      <c r="M11" s="6" t="s">
        <v>39</v>
      </c>
      <c r="N11" s="53">
        <v>5501.52</v>
      </c>
      <c r="O11" s="53">
        <v>526738.21</v>
      </c>
      <c r="P11" s="53">
        <v>98274.23</v>
      </c>
      <c r="Q11" s="53">
        <v>-5348</v>
      </c>
      <c r="R11" s="55">
        <f t="shared" ref="R11:R16" si="2">SUM(N11:Q11)</f>
        <v>625165.96</v>
      </c>
      <c r="S11" s="55">
        <f t="shared" si="0"/>
        <v>100026.5536</v>
      </c>
      <c r="T11" s="55">
        <f t="shared" si="1"/>
        <v>725192.51359999995</v>
      </c>
      <c r="U11" s="53">
        <v>46.9</v>
      </c>
      <c r="V11" s="6"/>
      <c r="W11" s="44"/>
      <c r="X11" s="44"/>
      <c r="Y11" s="44"/>
    </row>
    <row r="12" spans="1:25">
      <c r="A12" s="174"/>
      <c r="B12" s="56" t="s">
        <v>40</v>
      </c>
      <c r="C12" s="2" t="s">
        <v>41</v>
      </c>
      <c r="D12" s="2" t="s">
        <v>42</v>
      </c>
      <c r="E12" s="175">
        <v>6</v>
      </c>
      <c r="F12" s="57">
        <f>+O42-N42</f>
        <v>6651.7099999999991</v>
      </c>
      <c r="G12" s="41">
        <f>+P83</f>
        <v>4696.5600000000004</v>
      </c>
      <c r="H12" s="37"/>
      <c r="I12" s="42"/>
      <c r="J12" s="7"/>
      <c r="K12" s="43"/>
      <c r="L12" s="6">
        <v>62</v>
      </c>
      <c r="M12" s="6" t="s">
        <v>43</v>
      </c>
      <c r="N12" s="53">
        <v>17248.5</v>
      </c>
      <c r="O12" s="53">
        <v>73631.039999999994</v>
      </c>
      <c r="P12" s="53">
        <v>300</v>
      </c>
      <c r="Q12" s="53">
        <v>6.5</v>
      </c>
      <c r="R12" s="55">
        <f t="shared" si="2"/>
        <v>91186.04</v>
      </c>
      <c r="S12" s="55">
        <f t="shared" si="0"/>
        <v>14589.766399999999</v>
      </c>
      <c r="T12" s="55">
        <f t="shared" si="1"/>
        <v>105775.80639999999</v>
      </c>
      <c r="U12" s="53">
        <v>241.25</v>
      </c>
      <c r="V12" s="6"/>
      <c r="W12" s="44"/>
      <c r="X12" s="44"/>
      <c r="Y12" s="44"/>
    </row>
    <row r="13" spans="1:25">
      <c r="A13" s="174"/>
      <c r="B13" s="39" t="s">
        <v>44</v>
      </c>
      <c r="C13" s="7" t="s">
        <v>45</v>
      </c>
      <c r="D13" s="7" t="s">
        <v>46</v>
      </c>
      <c r="E13" s="175"/>
      <c r="F13" s="57">
        <f>+O57-N57</f>
        <v>300</v>
      </c>
      <c r="G13" s="41">
        <f>+P97</f>
        <v>300</v>
      </c>
      <c r="H13" s="37"/>
      <c r="I13" s="42"/>
      <c r="J13" s="7"/>
      <c r="K13" s="43"/>
      <c r="L13" s="6">
        <v>74</v>
      </c>
      <c r="M13" s="6" t="s">
        <v>47</v>
      </c>
      <c r="N13" s="53">
        <v>4376.25</v>
      </c>
      <c r="O13" s="53"/>
      <c r="P13" s="53"/>
      <c r="Q13" s="53"/>
      <c r="R13" s="55">
        <f t="shared" si="2"/>
        <v>4376.25</v>
      </c>
      <c r="S13" s="55">
        <f t="shared" si="0"/>
        <v>700.2</v>
      </c>
      <c r="T13" s="55">
        <f t="shared" si="1"/>
        <v>5076.45</v>
      </c>
      <c r="U13" s="53">
        <v>58.35</v>
      </c>
      <c r="V13" s="6"/>
      <c r="W13" s="44"/>
      <c r="X13" s="44"/>
      <c r="Y13" s="44"/>
    </row>
    <row r="14" spans="1:25">
      <c r="A14" s="174"/>
      <c r="B14" s="39" t="s">
        <v>40</v>
      </c>
      <c r="C14" s="7" t="s">
        <v>48</v>
      </c>
      <c r="D14" s="7" t="s">
        <v>49</v>
      </c>
      <c r="E14" s="175"/>
      <c r="F14" s="57">
        <f>+O52-N52</f>
        <v>350</v>
      </c>
      <c r="G14" s="41">
        <f>+P92</f>
        <v>350</v>
      </c>
      <c r="H14" s="37"/>
      <c r="I14" s="42"/>
      <c r="J14" s="7"/>
      <c r="K14" s="43"/>
      <c r="L14" s="44"/>
      <c r="M14" s="44" t="s">
        <v>50</v>
      </c>
      <c r="N14" s="44"/>
      <c r="O14" s="44"/>
      <c r="P14" s="44"/>
      <c r="Q14" s="44"/>
      <c r="R14" s="55">
        <f t="shared" si="2"/>
        <v>0</v>
      </c>
      <c r="S14" s="55">
        <f t="shared" si="0"/>
        <v>0</v>
      </c>
      <c r="T14" s="55">
        <f t="shared" si="1"/>
        <v>0</v>
      </c>
      <c r="U14" s="53"/>
      <c r="V14" s="6"/>
      <c r="W14" s="44"/>
      <c r="X14" s="44"/>
      <c r="Y14" s="44"/>
    </row>
    <row r="15" spans="1:25">
      <c r="A15" s="162"/>
      <c r="B15" s="56"/>
      <c r="C15" s="9"/>
      <c r="D15" s="2"/>
      <c r="E15" s="10">
        <f>SUM(E5:E14)</f>
        <v>909</v>
      </c>
      <c r="F15" s="58">
        <f>SUM(F5:F14)</f>
        <v>663129.73</v>
      </c>
      <c r="G15" s="58">
        <f>SUM(G5:G14)</f>
        <v>99690.76999999999</v>
      </c>
      <c r="H15" s="37">
        <f>+F15-G15</f>
        <v>563438.96</v>
      </c>
      <c r="I15" s="42"/>
      <c r="J15" s="2"/>
      <c r="K15" s="43"/>
      <c r="L15" s="44">
        <v>423</v>
      </c>
      <c r="M15" s="6" t="s">
        <v>51</v>
      </c>
      <c r="N15" s="53">
        <v>529755.16</v>
      </c>
      <c r="O15" s="53">
        <v>447387.24</v>
      </c>
      <c r="P15" s="53"/>
      <c r="Q15" s="53">
        <v>2869.53</v>
      </c>
      <c r="R15" s="55">
        <f t="shared" si="2"/>
        <v>980011.93</v>
      </c>
      <c r="S15" s="55">
        <f t="shared" si="0"/>
        <v>156801.9088</v>
      </c>
      <c r="T15" s="55">
        <f t="shared" si="1"/>
        <v>1136813.8388</v>
      </c>
      <c r="U15" s="53">
        <v>1101.6099999999999</v>
      </c>
      <c r="V15" s="6"/>
      <c r="W15" s="44"/>
      <c r="X15" s="44"/>
      <c r="Y15" s="44"/>
    </row>
    <row r="16" spans="1:25">
      <c r="A16" s="2"/>
      <c r="B16" s="59"/>
      <c r="C16" s="9"/>
      <c r="D16" s="2"/>
      <c r="E16" s="2"/>
      <c r="F16" s="37"/>
      <c r="G16" s="37"/>
      <c r="H16" s="37"/>
      <c r="I16" s="2"/>
      <c r="J16" s="2"/>
      <c r="K16" s="31"/>
      <c r="L16" s="44">
        <v>62</v>
      </c>
      <c r="M16" s="6" t="s">
        <v>52</v>
      </c>
      <c r="N16" s="53">
        <v>92935.56</v>
      </c>
      <c r="O16" s="53">
        <v>139552.9</v>
      </c>
      <c r="P16" s="53">
        <v>3834.47</v>
      </c>
      <c r="Q16" s="53">
        <v>42</v>
      </c>
      <c r="R16" s="55">
        <f t="shared" si="2"/>
        <v>236364.93</v>
      </c>
      <c r="S16" s="55">
        <f t="shared" si="0"/>
        <v>37818.388800000001</v>
      </c>
      <c r="T16" s="55">
        <f t="shared" si="1"/>
        <v>274183.31880000001</v>
      </c>
      <c r="U16" s="53">
        <v>329.59</v>
      </c>
      <c r="V16" s="6"/>
      <c r="W16" s="44"/>
      <c r="X16" s="44"/>
      <c r="Y16" s="44"/>
    </row>
    <row r="17" spans="1:25">
      <c r="A17" s="174"/>
      <c r="B17" s="60" t="s">
        <v>40</v>
      </c>
      <c r="C17" s="9" t="s">
        <v>53</v>
      </c>
      <c r="D17" s="2" t="s">
        <v>54</v>
      </c>
      <c r="E17" s="175">
        <v>50</v>
      </c>
      <c r="F17" s="40">
        <f>+P38+P48+P53</f>
        <v>2955</v>
      </c>
      <c r="G17" s="41">
        <f>+P86</f>
        <v>848.4899999999999</v>
      </c>
      <c r="H17" s="37"/>
      <c r="I17" s="2"/>
      <c r="J17" s="2"/>
      <c r="K17" s="31"/>
      <c r="L17" s="6"/>
      <c r="M17" s="6"/>
      <c r="N17" s="53"/>
      <c r="O17" s="53"/>
      <c r="P17" s="53"/>
      <c r="Q17" s="53"/>
      <c r="R17" s="53"/>
      <c r="S17" s="53"/>
      <c r="T17" s="53">
        <v>0</v>
      </c>
      <c r="U17" s="61"/>
      <c r="V17" s="32"/>
      <c r="W17" s="6"/>
      <c r="X17" s="44"/>
      <c r="Y17" s="6"/>
    </row>
    <row r="18" spans="1:25">
      <c r="A18" s="174"/>
      <c r="B18" s="60" t="s">
        <v>40</v>
      </c>
      <c r="C18" s="2" t="s">
        <v>55</v>
      </c>
      <c r="D18" s="2" t="s">
        <v>56</v>
      </c>
      <c r="E18" s="175"/>
      <c r="F18" s="57">
        <f>+P47</f>
        <v>138016.82999999999</v>
      </c>
      <c r="G18" s="41">
        <f>+P88</f>
        <v>66696.92</v>
      </c>
      <c r="H18" s="37"/>
      <c r="I18" s="2"/>
      <c r="J18" s="2"/>
      <c r="K18" s="31"/>
      <c r="L18" s="62">
        <f>SUM(L10:L16)</f>
        <v>855</v>
      </c>
      <c r="M18" s="6" t="s">
        <v>57</v>
      </c>
      <c r="N18" s="63">
        <f>SUM(N10:N17)</f>
        <v>664803.49</v>
      </c>
      <c r="O18" s="64">
        <f t="shared" ref="O18:U18" si="3">SUM(O10:O17)</f>
        <v>1322745</v>
      </c>
      <c r="P18" s="65">
        <f t="shared" si="3"/>
        <v>102758.7</v>
      </c>
      <c r="Q18" s="63">
        <f t="shared" si="3"/>
        <v>-2373.9699999999998</v>
      </c>
      <c r="R18" s="66">
        <f t="shared" si="3"/>
        <v>2087933.22</v>
      </c>
      <c r="S18" s="66">
        <f t="shared" si="3"/>
        <v>334069.31520000001</v>
      </c>
      <c r="T18" s="66">
        <f t="shared" si="3"/>
        <v>2422002.5351999998</v>
      </c>
      <c r="U18" s="141">
        <f t="shared" si="3"/>
        <v>1899.3999999999999</v>
      </c>
      <c r="V18" s="6"/>
      <c r="W18" s="6"/>
      <c r="X18" s="6"/>
      <c r="Y18" s="6"/>
    </row>
    <row r="19" spans="1:25">
      <c r="A19" s="162"/>
      <c r="B19" s="60"/>
      <c r="C19" s="9"/>
      <c r="D19" s="2"/>
      <c r="E19" s="10">
        <f>SUM(E17)</f>
        <v>50</v>
      </c>
      <c r="F19" s="58">
        <f>SUM(F17:F18)</f>
        <v>140971.82999999999</v>
      </c>
      <c r="G19" s="58">
        <f>SUM(G17:G18)</f>
        <v>67545.41</v>
      </c>
      <c r="H19" s="37">
        <f>+F19-G19</f>
        <v>73426.419999999984</v>
      </c>
      <c r="I19" s="2"/>
      <c r="J19" s="2"/>
      <c r="K19" s="31"/>
      <c r="L19" s="6"/>
      <c r="M19" s="6"/>
      <c r="N19" s="53"/>
      <c r="O19" s="53"/>
      <c r="P19" s="53"/>
      <c r="Q19" s="53"/>
      <c r="R19" s="53"/>
      <c r="S19" s="53"/>
      <c r="T19" s="32"/>
      <c r="U19" s="6"/>
      <c r="V19" s="6"/>
      <c r="W19" s="6"/>
      <c r="X19" s="6"/>
      <c r="Y19" s="6"/>
    </row>
    <row r="20" spans="1:25">
      <c r="A20" s="2"/>
      <c r="B20" s="59"/>
      <c r="C20" s="9"/>
      <c r="D20" s="2"/>
      <c r="E20" s="2"/>
      <c r="F20" s="37"/>
      <c r="G20" s="41"/>
      <c r="H20" s="37"/>
      <c r="I20" s="2"/>
      <c r="J20" s="2"/>
      <c r="K20" s="31"/>
      <c r="L20" s="6"/>
      <c r="M20" s="6"/>
      <c r="N20" s="6"/>
      <c r="O20" s="6"/>
      <c r="P20" s="6"/>
      <c r="Q20" s="6"/>
      <c r="R20" s="6"/>
      <c r="S20" s="6"/>
      <c r="T20" s="32"/>
      <c r="U20" s="6"/>
      <c r="V20" s="6"/>
      <c r="W20" s="6"/>
      <c r="X20" s="6"/>
      <c r="Y20" s="6"/>
    </row>
    <row r="21" spans="1:25">
      <c r="A21" s="174" t="s">
        <v>58</v>
      </c>
      <c r="B21" s="19" t="s">
        <v>59</v>
      </c>
      <c r="C21" s="2" t="s">
        <v>60</v>
      </c>
      <c r="D21" s="2" t="s">
        <v>61</v>
      </c>
      <c r="E21" s="175">
        <f>587+9</f>
        <v>596</v>
      </c>
      <c r="F21" s="67">
        <f>+P37</f>
        <v>581682.93999999994</v>
      </c>
      <c r="G21" s="41">
        <f>+P78</f>
        <v>355382.18000000005</v>
      </c>
      <c r="H21" s="37"/>
      <c r="I21" s="2"/>
      <c r="J21" s="2"/>
      <c r="K21" s="31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>
      <c r="A22" s="174"/>
      <c r="B22" s="19" t="s">
        <v>59</v>
      </c>
      <c r="C22" s="2" t="s">
        <v>62</v>
      </c>
      <c r="D22" s="2" t="s">
        <v>63</v>
      </c>
      <c r="E22" s="175"/>
      <c r="F22" s="67">
        <f>+P41</f>
        <v>5257.2</v>
      </c>
      <c r="G22" s="41">
        <f>+P82</f>
        <v>2540.34</v>
      </c>
      <c r="H22" s="37"/>
      <c r="I22" s="2"/>
      <c r="J22" s="2"/>
      <c r="K22" s="31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8"/>
      <c r="X22" s="6"/>
      <c r="Y22" s="6"/>
    </row>
    <row r="23" spans="1:25">
      <c r="A23" s="162" t="s">
        <v>64</v>
      </c>
      <c r="B23" s="19" t="s">
        <v>65</v>
      </c>
      <c r="C23" s="2" t="s">
        <v>66</v>
      </c>
      <c r="D23" s="2" t="s">
        <v>67</v>
      </c>
      <c r="E23" s="163">
        <v>76</v>
      </c>
      <c r="F23" s="67">
        <f>+O51-N51</f>
        <v>135435.60999999999</v>
      </c>
      <c r="G23" s="41">
        <f>+P91</f>
        <v>111392.07</v>
      </c>
      <c r="H23" s="37"/>
      <c r="I23" s="2"/>
      <c r="J23" s="2"/>
      <c r="K23" s="31"/>
      <c r="L23" s="68"/>
      <c r="M23" s="68"/>
      <c r="N23" s="53"/>
      <c r="O23" s="69"/>
      <c r="P23" s="69"/>
      <c r="Q23" s="53"/>
      <c r="R23" s="70" t="s">
        <v>68</v>
      </c>
      <c r="S23" s="6"/>
      <c r="T23" s="71">
        <f>+P36+P40+P45+P50+P55+P60+P68+P38</f>
        <v>667702.49</v>
      </c>
      <c r="U23" s="72">
        <f>+N18-T23</f>
        <v>-2899</v>
      </c>
      <c r="V23" s="73"/>
      <c r="W23" s="68"/>
      <c r="X23" s="6"/>
      <c r="Y23" s="6"/>
    </row>
    <row r="24" spans="1:25">
      <c r="A24" s="174" t="s">
        <v>69</v>
      </c>
      <c r="B24" s="19" t="s">
        <v>70</v>
      </c>
      <c r="C24" s="2" t="s">
        <v>71</v>
      </c>
      <c r="D24" s="2" t="s">
        <v>72</v>
      </c>
      <c r="E24" s="163"/>
      <c r="F24" s="67">
        <f>+O56-N56</f>
        <v>73631.039999999994</v>
      </c>
      <c r="G24" s="41">
        <f>+P96</f>
        <v>66937.41</v>
      </c>
      <c r="H24" s="37"/>
      <c r="I24" s="2"/>
      <c r="J24" s="2"/>
      <c r="K24" s="31"/>
      <c r="L24" s="70"/>
      <c r="M24" s="74"/>
      <c r="N24" s="70"/>
      <c r="O24" s="70"/>
      <c r="P24" s="70"/>
      <c r="Q24" s="68"/>
      <c r="R24" s="70" t="s">
        <v>73</v>
      </c>
      <c r="S24" s="6"/>
      <c r="T24" s="75">
        <f>+P37+P41+P46+P51+P56+P61+P65-P68</f>
        <v>1322745</v>
      </c>
      <c r="U24" s="72">
        <f>+O18-T24</f>
        <v>0</v>
      </c>
      <c r="V24" s="68"/>
      <c r="W24" s="68"/>
      <c r="X24" s="6"/>
      <c r="Y24" s="6"/>
    </row>
    <row r="25" spans="1:25">
      <c r="A25" s="174"/>
      <c r="B25" s="19" t="s">
        <v>70</v>
      </c>
      <c r="C25" s="2" t="s">
        <v>74</v>
      </c>
      <c r="D25" s="2" t="s">
        <v>75</v>
      </c>
      <c r="E25" s="163"/>
      <c r="F25" s="37">
        <f>+O61-N61</f>
        <v>0</v>
      </c>
      <c r="G25" s="41">
        <f>P101</f>
        <v>0</v>
      </c>
      <c r="H25" s="37"/>
      <c r="I25" s="2"/>
      <c r="J25" s="2"/>
      <c r="K25" s="31"/>
      <c r="L25" s="6"/>
      <c r="M25" s="6"/>
      <c r="N25" s="6"/>
      <c r="O25" s="6"/>
      <c r="P25" s="6"/>
      <c r="Q25" s="6"/>
      <c r="R25" s="70" t="s">
        <v>76</v>
      </c>
      <c r="S25" s="6"/>
      <c r="T25" s="76">
        <f>+P42+P47+P52+P57+P66</f>
        <v>145318.53999999998</v>
      </c>
      <c r="U25" s="77">
        <f>+P18-T25</f>
        <v>-42559.839999999982</v>
      </c>
      <c r="V25" s="68"/>
      <c r="W25" s="68"/>
      <c r="X25" s="6"/>
      <c r="Y25" s="6"/>
    </row>
    <row r="26" spans="1:25">
      <c r="A26" s="162" t="s">
        <v>77</v>
      </c>
      <c r="B26" s="19" t="s">
        <v>59</v>
      </c>
      <c r="C26" s="2" t="s">
        <v>78</v>
      </c>
      <c r="D26" s="2" t="s">
        <v>79</v>
      </c>
      <c r="E26" s="163">
        <v>25</v>
      </c>
      <c r="F26" s="67">
        <f>+P46</f>
        <v>526738.21</v>
      </c>
      <c r="G26" s="41">
        <f>+P87</f>
        <v>341723.38</v>
      </c>
      <c r="H26" s="37"/>
      <c r="I26" s="2"/>
      <c r="J26" s="2"/>
      <c r="K26" s="31"/>
      <c r="L26" s="6"/>
      <c r="M26" s="6"/>
      <c r="N26" s="6"/>
      <c r="O26" s="6"/>
      <c r="P26" s="6"/>
      <c r="Q26" s="6"/>
      <c r="R26" s="70" t="s">
        <v>80</v>
      </c>
      <c r="S26" s="6"/>
      <c r="T26" s="71">
        <f>+P38+P43+P48+P53+P58</f>
        <v>-2373.9700000000003</v>
      </c>
      <c r="U26" s="77">
        <f>+Q18-T26</f>
        <v>0</v>
      </c>
      <c r="V26" s="6"/>
      <c r="W26" s="6"/>
      <c r="X26" s="6"/>
      <c r="Y26" s="6"/>
    </row>
    <row r="27" spans="1:25">
      <c r="A27" s="78"/>
      <c r="B27" s="12"/>
      <c r="C27" s="11"/>
      <c r="D27" s="12"/>
      <c r="E27" s="13">
        <f>SUM(E21:E26)</f>
        <v>697</v>
      </c>
      <c r="F27" s="79">
        <f>SUM(F21:F26)</f>
        <v>1322745</v>
      </c>
      <c r="G27" s="79">
        <f>SUM(G21:G26)</f>
        <v>877975.38000000012</v>
      </c>
      <c r="H27" s="79">
        <f>+F27-G27</f>
        <v>444769.61999999988</v>
      </c>
      <c r="I27" s="2"/>
      <c r="J27" s="2"/>
      <c r="K27" s="31"/>
      <c r="L27" s="6"/>
      <c r="M27" s="6"/>
      <c r="N27" s="6"/>
      <c r="O27" s="6"/>
      <c r="P27" s="6"/>
      <c r="Q27" s="6"/>
      <c r="R27" s="70"/>
      <c r="S27" s="6"/>
      <c r="V27" s="6"/>
      <c r="W27" s="6"/>
      <c r="X27" s="6"/>
      <c r="Y27" s="6"/>
    </row>
    <row r="28" spans="1:25" ht="12" thickBot="1">
      <c r="A28" s="78"/>
      <c r="B28" s="12"/>
      <c r="C28" s="11"/>
      <c r="D28" s="12"/>
      <c r="E28" s="13"/>
      <c r="F28" s="79"/>
      <c r="G28" s="80"/>
      <c r="H28" s="79"/>
      <c r="I28" s="2"/>
      <c r="J28" s="80"/>
      <c r="K28" s="31"/>
      <c r="L28" s="6"/>
      <c r="M28" s="6"/>
      <c r="N28" s="6"/>
      <c r="O28" s="6"/>
      <c r="P28" s="6"/>
      <c r="Q28" s="6"/>
      <c r="R28" s="6"/>
      <c r="S28" s="6"/>
      <c r="T28" s="81">
        <f>SUM(T23:T27)</f>
        <v>2133392.0599999996</v>
      </c>
      <c r="U28" s="72">
        <f>+T28-R18</f>
        <v>45458.839999999618</v>
      </c>
      <c r="V28" s="6"/>
      <c r="W28" s="6"/>
      <c r="X28" s="6"/>
      <c r="Y28" s="6"/>
    </row>
    <row r="29" spans="1:25" ht="12" thickTop="1">
      <c r="A29" s="2"/>
      <c r="B29" s="14" t="s">
        <v>81</v>
      </c>
      <c r="C29" s="14"/>
      <c r="D29" s="14"/>
      <c r="E29" s="15">
        <f>+E15+E19+E27</f>
        <v>1656</v>
      </c>
      <c r="F29" s="82">
        <f>+F15+F19+F27</f>
        <v>2126846.56</v>
      </c>
      <c r="G29" s="83">
        <f>+G15+G19+G27</f>
        <v>1045211.56</v>
      </c>
      <c r="H29" s="83">
        <f>+H15+H19+H27</f>
        <v>1081634.9999999998</v>
      </c>
      <c r="I29" s="84"/>
      <c r="J29" s="2"/>
      <c r="K29" s="31"/>
      <c r="L29" s="70" t="s">
        <v>82</v>
      </c>
      <c r="M29" s="74"/>
      <c r="N29" s="70"/>
      <c r="O29" s="70"/>
      <c r="P29" s="70"/>
      <c r="Q29" s="68"/>
      <c r="R29" s="6"/>
      <c r="S29" s="6"/>
      <c r="T29" s="72">
        <f>+T28-P70</f>
        <v>2898.9999999995343</v>
      </c>
      <c r="V29" s="6"/>
      <c r="W29" s="6"/>
      <c r="X29" s="6"/>
      <c r="Y29" s="6"/>
    </row>
    <row r="30" spans="1:25">
      <c r="A30" s="78"/>
      <c r="B30" s="12"/>
      <c r="C30" s="11"/>
      <c r="D30" s="12"/>
      <c r="E30" s="13"/>
      <c r="F30" s="80"/>
      <c r="G30" s="80"/>
      <c r="H30" s="79"/>
      <c r="I30" s="42"/>
      <c r="J30" s="80"/>
      <c r="K30" s="85"/>
      <c r="L30" s="70" t="s">
        <v>83</v>
      </c>
      <c r="M30" s="74"/>
      <c r="N30" s="70"/>
      <c r="O30" s="70"/>
      <c r="P30" s="70"/>
      <c r="Q30" s="68"/>
      <c r="R30" s="68"/>
      <c r="S30" s="68"/>
      <c r="T30" s="86"/>
      <c r="U30" s="86"/>
      <c r="V30" s="6"/>
      <c r="W30" s="6"/>
      <c r="X30" s="6"/>
      <c r="Y30" s="6"/>
    </row>
    <row r="31" spans="1:25">
      <c r="A31" s="162" t="s">
        <v>84</v>
      </c>
      <c r="B31" s="19" t="s">
        <v>85</v>
      </c>
      <c r="C31" s="2" t="s">
        <v>86</v>
      </c>
      <c r="D31" s="2" t="s">
        <v>87</v>
      </c>
      <c r="E31" s="3">
        <v>283</v>
      </c>
      <c r="F31" s="87">
        <f>410915.9-30047.62</f>
        <v>380868.28</v>
      </c>
      <c r="G31" s="87">
        <f>251047-18323.95</f>
        <v>232723.05</v>
      </c>
      <c r="H31" s="37"/>
      <c r="I31" s="42"/>
      <c r="J31" s="88"/>
      <c r="K31" s="85"/>
      <c r="L31" s="70"/>
      <c r="M31" s="68"/>
      <c r="N31" s="89"/>
      <c r="O31" s="90"/>
      <c r="P31" s="91"/>
      <c r="Q31" s="68"/>
      <c r="R31" s="86"/>
      <c r="S31" s="86"/>
      <c r="T31" s="86"/>
      <c r="U31" s="6"/>
      <c r="V31" s="86"/>
      <c r="W31" s="86"/>
      <c r="X31" s="86"/>
      <c r="Y31" s="86"/>
    </row>
    <row r="32" spans="1:25">
      <c r="A32" s="2"/>
      <c r="B32" s="17"/>
      <c r="C32" s="16"/>
      <c r="D32" s="17"/>
      <c r="E32" s="18"/>
      <c r="F32" s="79">
        <f>SUM(F31:F31)</f>
        <v>380868.28</v>
      </c>
      <c r="G32" s="79">
        <f>SUM(G31:G31)</f>
        <v>232723.05</v>
      </c>
      <c r="H32" s="92">
        <f>+F32-G32</f>
        <v>148145.23000000004</v>
      </c>
      <c r="I32" s="2"/>
      <c r="J32" s="17"/>
      <c r="K32" s="31"/>
      <c r="L32" s="70"/>
      <c r="M32" s="6"/>
      <c r="N32" s="6"/>
      <c r="O32" s="6"/>
      <c r="P32" s="68"/>
      <c r="Q32" s="68"/>
      <c r="R32" s="86"/>
      <c r="S32" s="86"/>
      <c r="T32" s="86"/>
      <c r="U32" s="86"/>
      <c r="V32" s="86"/>
      <c r="W32" s="86"/>
      <c r="X32" s="86"/>
      <c r="Y32" s="86"/>
    </row>
    <row r="33" spans="1:25">
      <c r="A33" s="162"/>
      <c r="B33" s="2"/>
      <c r="C33" s="2"/>
      <c r="D33" s="2"/>
      <c r="E33" s="3"/>
      <c r="F33" s="87"/>
      <c r="G33" s="87"/>
      <c r="H33" s="37"/>
      <c r="I33" s="42"/>
      <c r="J33" s="2"/>
      <c r="K33" s="85"/>
      <c r="L33" s="93"/>
      <c r="M33" s="94"/>
      <c r="N33" s="95" t="s">
        <v>88</v>
      </c>
      <c r="O33" s="96" t="s">
        <v>89</v>
      </c>
      <c r="P33" s="96" t="s">
        <v>90</v>
      </c>
      <c r="Q33" s="97"/>
      <c r="R33" s="86"/>
      <c r="S33" s="86"/>
      <c r="T33" s="86"/>
      <c r="U33" s="6"/>
      <c r="V33" s="6"/>
      <c r="W33" s="6"/>
      <c r="X33" s="86"/>
      <c r="Y33" s="86"/>
    </row>
    <row r="34" spans="1:25">
      <c r="A34" s="2"/>
      <c r="B34" s="98" t="s">
        <v>91</v>
      </c>
      <c r="C34" s="19"/>
      <c r="D34" s="19"/>
      <c r="E34" s="20"/>
      <c r="F34" s="58">
        <f>SUM(F32,F27)</f>
        <v>1703613.28</v>
      </c>
      <c r="G34" s="58">
        <f>SUM(G32,G27)</f>
        <v>1110698.4300000002</v>
      </c>
      <c r="H34" s="58">
        <f>SUM(H32,H27,H57)</f>
        <v>592914.84999999986</v>
      </c>
      <c r="I34" s="2"/>
      <c r="J34" s="2"/>
      <c r="K34" s="99"/>
      <c r="L34" s="93">
        <v>483</v>
      </c>
      <c r="M34" s="74" t="s">
        <v>92</v>
      </c>
      <c r="N34" s="53"/>
      <c r="O34" s="28"/>
      <c r="P34" s="86"/>
      <c r="Q34" s="86"/>
      <c r="R34" s="86"/>
      <c r="S34" s="86"/>
      <c r="T34" s="6"/>
      <c r="U34" s="100"/>
      <c r="V34" s="86"/>
      <c r="W34" s="86"/>
      <c r="X34" s="6"/>
      <c r="Y34" s="6"/>
    </row>
    <row r="35" spans="1:25">
      <c r="A35" s="162"/>
      <c r="B35" s="2"/>
      <c r="C35" s="2"/>
      <c r="D35" s="2"/>
      <c r="E35" s="3"/>
      <c r="F35" s="87"/>
      <c r="G35" s="87"/>
      <c r="H35" s="58"/>
      <c r="I35" s="42"/>
      <c r="J35" s="2"/>
      <c r="K35" s="101"/>
      <c r="L35" s="70" t="s">
        <v>93</v>
      </c>
      <c r="M35" s="74" t="s">
        <v>94</v>
      </c>
      <c r="N35" s="53"/>
      <c r="O35" s="28"/>
      <c r="Q35" s="102">
        <f>SUM(P36:P43)</f>
        <v>1215707.6199999999</v>
      </c>
      <c r="R35" s="103">
        <f>+R16-Q35</f>
        <v>-979342.69</v>
      </c>
      <c r="S35" s="6"/>
      <c r="T35" s="142">
        <f>+Q35-1091108.5</f>
        <v>124599.11999999988</v>
      </c>
      <c r="U35" s="6"/>
      <c r="V35" s="6"/>
      <c r="W35" s="6"/>
      <c r="X35" s="100"/>
      <c r="Y35" s="100"/>
    </row>
    <row r="36" spans="1:25">
      <c r="A36" s="2"/>
      <c r="B36" s="2"/>
      <c r="C36" s="2"/>
      <c r="D36" s="2"/>
      <c r="E36" s="2"/>
      <c r="F36" s="2"/>
      <c r="G36" s="2"/>
      <c r="H36" s="37"/>
      <c r="I36" s="2"/>
      <c r="J36" s="2"/>
      <c r="K36" s="31"/>
      <c r="L36" s="68" t="s">
        <v>95</v>
      </c>
      <c r="M36" s="104" t="s">
        <v>96</v>
      </c>
      <c r="N36" s="145">
        <v>16642.36</v>
      </c>
      <c r="O36" s="145">
        <v>635382.6</v>
      </c>
      <c r="P36" s="71">
        <f>+O36-N36</f>
        <v>618740.24</v>
      </c>
      <c r="Q36" s="106"/>
      <c r="R36" s="106"/>
      <c r="S36" s="86"/>
      <c r="T36" s="6"/>
      <c r="U36" s="6"/>
      <c r="V36" s="100"/>
      <c r="W36" s="100"/>
      <c r="X36" s="6"/>
      <c r="Y36" s="6"/>
    </row>
    <row r="37" spans="1:25">
      <c r="A37" s="2"/>
      <c r="B37" s="21" t="s">
        <v>97</v>
      </c>
      <c r="C37" s="21"/>
      <c r="D37" s="21"/>
      <c r="E37" s="10"/>
      <c r="F37" s="58">
        <f>+F29+F32</f>
        <v>2507714.84</v>
      </c>
      <c r="G37" s="165">
        <f>+G29+G32</f>
        <v>1277934.6100000001</v>
      </c>
      <c r="H37" s="58">
        <f>+H29+H32</f>
        <v>1229780.2299999997</v>
      </c>
      <c r="I37" s="2"/>
      <c r="J37" s="21"/>
      <c r="K37" s="31"/>
      <c r="L37" s="68" t="s">
        <v>98</v>
      </c>
      <c r="M37" s="104" t="s">
        <v>99</v>
      </c>
      <c r="N37" s="145">
        <v>17091.02</v>
      </c>
      <c r="O37" s="145">
        <v>598773.96</v>
      </c>
      <c r="P37" s="107">
        <f>+O37-N37</f>
        <v>581682.93999999994</v>
      </c>
      <c r="S37" s="6"/>
      <c r="T37" s="6"/>
      <c r="U37" s="100"/>
      <c r="V37" s="6"/>
      <c r="W37" s="6"/>
      <c r="X37" s="6"/>
      <c r="Y37" s="6"/>
    </row>
    <row r="38" spans="1:25">
      <c r="A38" s="162"/>
      <c r="B38" s="2"/>
      <c r="C38" s="2"/>
      <c r="D38" s="2"/>
      <c r="E38" s="3"/>
      <c r="F38" s="87"/>
      <c r="G38" s="87"/>
      <c r="H38" s="37"/>
      <c r="I38" s="42"/>
      <c r="J38" s="2"/>
      <c r="K38" s="101"/>
      <c r="L38" s="68" t="s">
        <v>100</v>
      </c>
      <c r="M38" s="104" t="s">
        <v>101</v>
      </c>
      <c r="N38" s="145">
        <v>66</v>
      </c>
      <c r="O38" s="145">
        <v>2965</v>
      </c>
      <c r="P38" s="71">
        <f>+O38-N38</f>
        <v>2899</v>
      </c>
      <c r="S38" s="6"/>
      <c r="T38" s="100"/>
      <c r="U38" s="6"/>
      <c r="V38" s="6"/>
      <c r="W38" s="6"/>
      <c r="X38" s="100"/>
      <c r="Y38" s="100"/>
    </row>
    <row r="39" spans="1:25">
      <c r="A39" s="2"/>
      <c r="B39" s="2" t="s">
        <v>102</v>
      </c>
      <c r="C39" s="2"/>
      <c r="D39" s="2"/>
      <c r="E39" s="2"/>
      <c r="F39" s="2"/>
      <c r="G39" s="2"/>
      <c r="H39" s="37"/>
      <c r="I39" s="2"/>
      <c r="J39" s="2"/>
      <c r="K39" s="31"/>
      <c r="L39" s="70" t="s">
        <v>103</v>
      </c>
      <c r="M39" s="74" t="s">
        <v>104</v>
      </c>
      <c r="N39" s="146"/>
      <c r="O39" s="146"/>
      <c r="Q39" s="108"/>
      <c r="R39" s="108"/>
      <c r="S39" s="100"/>
      <c r="T39" s="6"/>
      <c r="U39" s="6"/>
      <c r="V39" s="100"/>
      <c r="W39" s="109"/>
      <c r="X39" s="32"/>
      <c r="Y39" s="32"/>
    </row>
    <row r="40" spans="1:25">
      <c r="A40" s="2"/>
      <c r="B40" s="2"/>
      <c r="C40" s="2"/>
      <c r="D40" s="2" t="s">
        <v>105</v>
      </c>
      <c r="E40" s="2"/>
      <c r="F40" s="110">
        <v>380868.28</v>
      </c>
      <c r="G40" s="110">
        <v>232723.05</v>
      </c>
      <c r="H40" s="37"/>
      <c r="I40" s="2"/>
      <c r="J40" s="2"/>
      <c r="K40" s="31"/>
      <c r="L40" s="68" t="s">
        <v>106</v>
      </c>
      <c r="M40" s="104" t="s">
        <v>13</v>
      </c>
      <c r="N40" s="145">
        <v>1400</v>
      </c>
      <c r="O40" s="145">
        <v>7212</v>
      </c>
      <c r="P40" s="71">
        <f>+O40-N40</f>
        <v>5812</v>
      </c>
      <c r="S40" s="6"/>
      <c r="T40" s="6"/>
      <c r="U40" s="6"/>
      <c r="V40" s="6"/>
      <c r="W40" s="32"/>
      <c r="X40" s="32"/>
      <c r="Y40" s="32"/>
    </row>
    <row r="41" spans="1:25">
      <c r="A41" s="2"/>
      <c r="B41" s="2"/>
      <c r="C41" s="2"/>
      <c r="D41" s="2" t="s">
        <v>107</v>
      </c>
      <c r="E41" s="2"/>
      <c r="F41" s="110">
        <v>2130493.06</v>
      </c>
      <c r="G41" s="110">
        <v>1122093</v>
      </c>
      <c r="H41" s="79"/>
      <c r="I41" s="2"/>
      <c r="J41" s="88"/>
      <c r="K41" s="31"/>
      <c r="L41" s="68" t="s">
        <v>108</v>
      </c>
      <c r="M41" s="104" t="s">
        <v>109</v>
      </c>
      <c r="N41" s="145"/>
      <c r="O41" s="145">
        <v>5257.2</v>
      </c>
      <c r="P41" s="107">
        <f>+O41-N41</f>
        <v>5257.2</v>
      </c>
      <c r="S41" s="6"/>
      <c r="T41" s="6"/>
      <c r="U41" s="6"/>
      <c r="V41" s="6"/>
      <c r="W41" s="6"/>
      <c r="X41" s="6"/>
      <c r="Y41" s="6"/>
    </row>
    <row r="42" spans="1:25">
      <c r="A42" s="2"/>
      <c r="B42" s="2"/>
      <c r="C42" s="2"/>
      <c r="D42" s="2"/>
      <c r="E42" s="2"/>
      <c r="F42" s="2"/>
      <c r="G42" s="111"/>
      <c r="H42" s="37"/>
      <c r="I42" s="2"/>
      <c r="J42" s="2"/>
      <c r="K42" s="31"/>
      <c r="L42" s="68" t="s">
        <v>110</v>
      </c>
      <c r="M42" s="104" t="s">
        <v>111</v>
      </c>
      <c r="N42" s="145">
        <v>2200</v>
      </c>
      <c r="O42" s="145">
        <v>8851.7099999999991</v>
      </c>
      <c r="P42" s="76">
        <f>+O42-N42</f>
        <v>6651.7099999999991</v>
      </c>
      <c r="Q42" s="108"/>
      <c r="R42" s="108"/>
      <c r="S42" s="100"/>
      <c r="T42" s="47"/>
      <c r="U42" s="6"/>
      <c r="V42" s="32"/>
      <c r="W42" s="32"/>
      <c r="X42" s="32"/>
      <c r="Y42" s="6"/>
    </row>
    <row r="43" spans="1:25">
      <c r="A43" s="162"/>
      <c r="B43" s="2"/>
      <c r="C43" s="2"/>
      <c r="D43" s="2" t="s">
        <v>112</v>
      </c>
      <c r="E43" s="3"/>
      <c r="F43" s="37">
        <f>SUM(F40:F42)</f>
        <v>2511361.34</v>
      </c>
      <c r="G43" s="164">
        <f>+SUM(G40:G41)</f>
        <v>1354816.05</v>
      </c>
      <c r="H43" s="37">
        <f>+F43-G43</f>
        <v>1156545.2899999998</v>
      </c>
      <c r="I43" s="42"/>
      <c r="J43" s="2"/>
      <c r="K43" s="112"/>
      <c r="L43" s="68" t="s">
        <v>113</v>
      </c>
      <c r="M43" s="104" t="s">
        <v>114</v>
      </c>
      <c r="N43" s="145">
        <v>5348</v>
      </c>
      <c r="O43" s="145">
        <v>12.53</v>
      </c>
      <c r="P43" s="71">
        <f>+O43-N43</f>
        <v>-5335.47</v>
      </c>
      <c r="Q43" s="108"/>
      <c r="R43" s="108"/>
      <c r="S43" s="6"/>
      <c r="T43" s="6"/>
      <c r="U43" s="6"/>
      <c r="V43" s="32"/>
      <c r="W43" s="48"/>
      <c r="X43" s="48"/>
      <c r="Y43" s="47"/>
    </row>
    <row r="44" spans="1:25">
      <c r="A44" s="2"/>
      <c r="B44" s="2"/>
      <c r="C44" s="2"/>
      <c r="D44" s="2"/>
      <c r="E44" s="2"/>
      <c r="F44" s="2"/>
      <c r="G44" s="2"/>
      <c r="H44" s="37"/>
      <c r="I44" s="2"/>
      <c r="J44" s="2"/>
      <c r="K44" s="31"/>
      <c r="L44" s="70" t="s">
        <v>115</v>
      </c>
      <c r="M44" s="74" t="s">
        <v>116</v>
      </c>
      <c r="N44" s="147"/>
      <c r="O44" s="147"/>
      <c r="Q44" s="102">
        <f>SUM(P45:P48)</f>
        <v>668395.03999999992</v>
      </c>
      <c r="R44" s="72">
        <f>+R11-Q44</f>
        <v>-43229.079999999958</v>
      </c>
      <c r="S44" s="6"/>
      <c r="T44" s="6"/>
      <c r="U44" s="47"/>
      <c r="V44" s="48"/>
      <c r="W44" s="32"/>
      <c r="X44" s="32"/>
      <c r="Y44" s="6"/>
    </row>
    <row r="45" spans="1:25">
      <c r="A45" s="2"/>
      <c r="B45" s="2"/>
      <c r="C45" s="2"/>
      <c r="D45" s="2" t="s">
        <v>117</v>
      </c>
      <c r="E45" s="2"/>
      <c r="F45" s="114">
        <f>+F43-F37</f>
        <v>3646.5</v>
      </c>
      <c r="G45" s="114">
        <f>+G43-G37</f>
        <v>76881.439999999944</v>
      </c>
      <c r="H45" s="37"/>
      <c r="I45" s="2"/>
      <c r="J45" s="2"/>
      <c r="K45" s="31"/>
      <c r="L45" s="68" t="s">
        <v>118</v>
      </c>
      <c r="M45" s="104" t="s">
        <v>119</v>
      </c>
      <c r="N45" s="145"/>
      <c r="O45" s="145">
        <v>3640</v>
      </c>
      <c r="P45" s="71">
        <f>+O45-N45</f>
        <v>3640</v>
      </c>
      <c r="S45" s="6"/>
      <c r="T45" s="6"/>
      <c r="U45" s="6"/>
      <c r="V45" s="32"/>
      <c r="W45" s="32"/>
      <c r="X45" s="32"/>
      <c r="Y45" s="6"/>
    </row>
    <row r="46" spans="1:25">
      <c r="A46" s="2"/>
      <c r="B46" s="2"/>
      <c r="C46" s="2"/>
      <c r="D46" s="2"/>
      <c r="E46" s="2"/>
      <c r="F46" s="87" t="s">
        <v>120</v>
      </c>
      <c r="G46" s="115">
        <f>+F45+G45</f>
        <v>80527.939999999944</v>
      </c>
      <c r="H46" s="37"/>
      <c r="I46" s="2"/>
      <c r="J46" s="2"/>
      <c r="K46" s="31"/>
      <c r="L46" s="68" t="s">
        <v>121</v>
      </c>
      <c r="M46" s="104" t="s">
        <v>122</v>
      </c>
      <c r="N46" s="145">
        <v>229431.51</v>
      </c>
      <c r="O46" s="145">
        <v>756169.72</v>
      </c>
      <c r="P46" s="107">
        <f>+O46-N46</f>
        <v>526738.21</v>
      </c>
      <c r="S46" s="6"/>
      <c r="T46" s="6"/>
      <c r="U46" s="6"/>
      <c r="V46" s="6"/>
      <c r="W46" s="32"/>
      <c r="X46" s="32"/>
      <c r="Y46" s="6"/>
    </row>
    <row r="47" spans="1:25">
      <c r="A47" s="2"/>
      <c r="B47" s="2"/>
      <c r="C47" s="2"/>
      <c r="D47" s="2"/>
      <c r="E47" s="2"/>
      <c r="F47" s="2"/>
      <c r="G47" s="2"/>
      <c r="H47" s="37"/>
      <c r="I47" s="2"/>
      <c r="J47" s="2"/>
      <c r="K47" s="31"/>
      <c r="L47" s="68" t="s">
        <v>123</v>
      </c>
      <c r="M47" s="104" t="s">
        <v>124</v>
      </c>
      <c r="N47" s="145">
        <v>14883.82</v>
      </c>
      <c r="O47" s="145">
        <v>152900.65</v>
      </c>
      <c r="P47" s="76">
        <f>+O47-N47</f>
        <v>138016.82999999999</v>
      </c>
      <c r="S47" s="47"/>
      <c r="T47" s="6"/>
      <c r="U47" s="6"/>
      <c r="V47" s="6"/>
      <c r="W47" s="32"/>
      <c r="X47" s="32"/>
      <c r="Y47" s="6"/>
    </row>
    <row r="48" spans="1:25">
      <c r="A48" s="2"/>
      <c r="B48" s="2"/>
      <c r="C48" s="2"/>
      <c r="D48" s="2"/>
      <c r="E48" s="2"/>
      <c r="F48" s="2"/>
      <c r="G48" s="2"/>
      <c r="H48" s="37"/>
      <c r="I48" s="2"/>
      <c r="J48" s="2"/>
      <c r="K48" s="99"/>
      <c r="L48" s="6" t="s">
        <v>125</v>
      </c>
      <c r="M48" s="6" t="s">
        <v>126</v>
      </c>
      <c r="N48" s="145"/>
      <c r="O48" s="145"/>
      <c r="P48" s="77">
        <f>+O48-N48</f>
        <v>0</v>
      </c>
      <c r="S48" s="6"/>
      <c r="T48" s="6"/>
      <c r="U48" s="6"/>
      <c r="V48" s="6"/>
      <c r="W48" s="32"/>
      <c r="X48" s="32"/>
      <c r="Y48" s="6"/>
    </row>
    <row r="49" spans="1:24">
      <c r="A49" s="2"/>
      <c r="B49" s="2"/>
      <c r="C49" s="2"/>
      <c r="D49" s="2"/>
      <c r="E49" s="3" t="s">
        <v>127</v>
      </c>
      <c r="F49" s="105">
        <f>+N112</f>
        <v>1130884.28</v>
      </c>
      <c r="G49" s="105">
        <f>+O112</f>
        <v>1058660.3400000001</v>
      </c>
      <c r="H49" s="37"/>
      <c r="I49" s="2"/>
      <c r="J49" s="2"/>
      <c r="K49" s="31"/>
      <c r="L49" s="70" t="s">
        <v>128</v>
      </c>
      <c r="M49" s="74" t="s">
        <v>129</v>
      </c>
      <c r="N49" s="146"/>
      <c r="O49" s="146"/>
      <c r="Q49" s="117">
        <f>SUM(P50:P53)</f>
        <v>150828.10999999999</v>
      </c>
      <c r="R49" s="118">
        <f>+R10-Q49</f>
        <v>0</v>
      </c>
      <c r="S49" s="6"/>
      <c r="T49" s="6"/>
      <c r="U49" s="6"/>
      <c r="V49" s="6"/>
      <c r="W49" s="32"/>
      <c r="X49" s="32"/>
    </row>
    <row r="50" spans="1:24">
      <c r="A50" s="2"/>
      <c r="B50" s="2"/>
      <c r="C50" s="2"/>
      <c r="D50" s="2"/>
      <c r="E50" s="3" t="s">
        <v>130</v>
      </c>
      <c r="F50" s="105">
        <f>+N113</f>
        <v>100735.4</v>
      </c>
      <c r="G50" s="105">
        <f>+O113</f>
        <v>96077.9</v>
      </c>
      <c r="H50" s="37"/>
      <c r="I50" s="2"/>
      <c r="J50" s="2"/>
      <c r="K50" s="31"/>
      <c r="L50" s="68" t="s">
        <v>131</v>
      </c>
      <c r="M50" s="104" t="s">
        <v>132</v>
      </c>
      <c r="N50" s="145"/>
      <c r="O50" s="145">
        <v>14986.5</v>
      </c>
      <c r="P50" s="71">
        <f>+O50-N50</f>
        <v>14986.5</v>
      </c>
      <c r="S50" s="6"/>
      <c r="T50" s="6"/>
      <c r="U50" s="6"/>
      <c r="V50" s="6"/>
      <c r="W50" s="32"/>
      <c r="X50" s="32"/>
    </row>
    <row r="51" spans="1:24">
      <c r="A51" s="2"/>
      <c r="B51" s="2"/>
      <c r="C51" s="2"/>
      <c r="D51" s="2"/>
      <c r="E51" s="2"/>
      <c r="F51" s="116"/>
      <c r="G51" s="116"/>
      <c r="H51" s="37"/>
      <c r="I51" s="2"/>
      <c r="J51" s="2"/>
      <c r="K51" s="31"/>
      <c r="L51" s="68" t="s">
        <v>133</v>
      </c>
      <c r="M51" s="104" t="s">
        <v>67</v>
      </c>
      <c r="N51" s="145"/>
      <c r="O51" s="145">
        <v>135435.60999999999</v>
      </c>
      <c r="P51" s="107">
        <f>+O51-N51</f>
        <v>135435.60999999999</v>
      </c>
      <c r="S51" s="6"/>
      <c r="T51" s="6"/>
      <c r="U51" s="6"/>
      <c r="V51" s="6"/>
      <c r="W51" s="6"/>
      <c r="X51" s="32"/>
    </row>
    <row r="52" spans="1:24">
      <c r="A52" s="2"/>
      <c r="B52" s="2"/>
      <c r="C52" s="2"/>
      <c r="D52" s="2"/>
      <c r="E52" s="2"/>
      <c r="F52" s="37">
        <f>SUM(F49:F51)</f>
        <v>1231619.68</v>
      </c>
      <c r="G52" s="37">
        <f>SUM(G49:G51)</f>
        <v>1154738.24</v>
      </c>
      <c r="H52" s="37"/>
      <c r="I52" s="2"/>
      <c r="J52" s="2"/>
      <c r="K52" s="31"/>
      <c r="L52" s="68" t="s">
        <v>134</v>
      </c>
      <c r="M52" s="104" t="s">
        <v>135</v>
      </c>
      <c r="N52" s="145"/>
      <c r="O52" s="145">
        <v>350</v>
      </c>
      <c r="P52" s="76">
        <f>+O52-N52</f>
        <v>350</v>
      </c>
      <c r="S52" s="6"/>
      <c r="T52" s="6"/>
      <c r="U52" s="6"/>
      <c r="V52" s="6"/>
      <c r="W52" s="32"/>
      <c r="X52" s="32"/>
    </row>
    <row r="53" spans="1:24">
      <c r="A53" s="2"/>
      <c r="B53" s="2"/>
      <c r="C53" s="2"/>
      <c r="D53" s="2"/>
      <c r="E53" s="2"/>
      <c r="F53" s="37"/>
      <c r="G53" s="37"/>
      <c r="H53" s="37"/>
      <c r="I53" s="2"/>
      <c r="J53" s="2"/>
      <c r="K53" s="31"/>
      <c r="L53" s="68" t="s">
        <v>136</v>
      </c>
      <c r="M53" s="104" t="s">
        <v>137</v>
      </c>
      <c r="N53" s="145"/>
      <c r="O53" s="145">
        <v>56</v>
      </c>
      <c r="P53" s="71">
        <f>+O53-N53</f>
        <v>56</v>
      </c>
      <c r="S53" s="6"/>
      <c r="T53" s="6"/>
      <c r="U53" s="6"/>
      <c r="V53" s="6"/>
      <c r="W53" s="6"/>
      <c r="X53" s="32"/>
    </row>
    <row r="54" spans="1:24">
      <c r="A54" s="2"/>
      <c r="B54" s="2"/>
      <c r="C54" s="2"/>
      <c r="D54" s="2"/>
      <c r="E54" s="2"/>
      <c r="F54" s="58">
        <f>+F52-G52</f>
        <v>76881.439999999944</v>
      </c>
      <c r="G54" s="37"/>
      <c r="H54" s="37"/>
      <c r="I54" s="2"/>
      <c r="J54" s="2"/>
      <c r="K54" s="31"/>
      <c r="L54" s="70" t="s">
        <v>138</v>
      </c>
      <c r="M54" s="74" t="s">
        <v>139</v>
      </c>
      <c r="N54" s="146"/>
      <c r="O54" s="146"/>
      <c r="Q54" s="117">
        <f>SUM(P55:P58)</f>
        <v>91186.04</v>
      </c>
      <c r="R54" s="72">
        <f>+R12-Q54</f>
        <v>0</v>
      </c>
      <c r="S54" s="6"/>
      <c r="T54" s="6"/>
      <c r="U54" s="6"/>
      <c r="V54" s="6"/>
      <c r="W54" s="32"/>
      <c r="X54" s="32"/>
    </row>
    <row r="55" spans="1:24">
      <c r="A55" s="2"/>
      <c r="B55" s="2"/>
      <c r="C55" s="2"/>
      <c r="D55" s="2"/>
      <c r="E55" s="2"/>
      <c r="F55" s="37">
        <f>+G45-F54</f>
        <v>0</v>
      </c>
      <c r="G55" s="37"/>
      <c r="H55" s="37"/>
      <c r="I55" s="2"/>
      <c r="J55" s="2"/>
      <c r="K55" s="31"/>
      <c r="L55" s="68" t="s">
        <v>140</v>
      </c>
      <c r="M55" s="104" t="s">
        <v>33</v>
      </c>
      <c r="N55" s="145"/>
      <c r="O55" s="145">
        <v>17248.5</v>
      </c>
      <c r="P55" s="71">
        <f>+O55-N55</f>
        <v>17248.5</v>
      </c>
      <c r="S55" s="6"/>
      <c r="T55" s="6"/>
      <c r="U55" s="6"/>
      <c r="V55" s="6"/>
      <c r="W55" s="32"/>
      <c r="X55" s="32"/>
    </row>
    <row r="56" spans="1:24">
      <c r="A56" s="6"/>
      <c r="B56" s="6"/>
      <c r="C56" s="6"/>
      <c r="D56" s="6"/>
      <c r="E56" s="6"/>
      <c r="F56" s="6"/>
      <c r="G56" s="119"/>
      <c r="H56" s="55"/>
      <c r="I56" s="6"/>
      <c r="J56" s="6"/>
      <c r="K56" s="31"/>
      <c r="L56" s="68" t="s">
        <v>141</v>
      </c>
      <c r="M56" s="104" t="s">
        <v>72</v>
      </c>
      <c r="N56" s="145"/>
      <c r="O56" s="145">
        <v>73631.039999999994</v>
      </c>
      <c r="P56" s="107">
        <f>+O56-N56</f>
        <v>73631.039999999994</v>
      </c>
      <c r="S56" s="6"/>
      <c r="T56" s="6"/>
      <c r="U56" s="6"/>
      <c r="V56" s="6"/>
      <c r="W56" s="32"/>
      <c r="X56" s="32"/>
    </row>
    <row r="57" spans="1:24">
      <c r="A57" s="120" t="s">
        <v>84</v>
      </c>
      <c r="B57" s="121" t="s">
        <v>85</v>
      </c>
      <c r="C57" s="22">
        <v>403</v>
      </c>
      <c r="D57" s="6" t="s">
        <v>142</v>
      </c>
      <c r="E57" s="23"/>
      <c r="F57" s="122"/>
      <c r="G57" s="122"/>
      <c r="H57" s="123"/>
      <c r="I57" s="6"/>
      <c r="J57" s="100"/>
      <c r="K57" s="31"/>
      <c r="L57" s="68" t="s">
        <v>143</v>
      </c>
      <c r="M57" s="104" t="s">
        <v>46</v>
      </c>
      <c r="N57" s="145"/>
      <c r="O57" s="145">
        <v>300</v>
      </c>
      <c r="P57" s="76">
        <f>+O57-N57</f>
        <v>300</v>
      </c>
      <c r="S57" s="6"/>
      <c r="T57" s="6"/>
      <c r="U57" s="6"/>
      <c r="V57" s="6"/>
      <c r="W57" s="32"/>
      <c r="X57" s="32"/>
    </row>
    <row r="58" spans="1:24">
      <c r="A58" s="6"/>
      <c r="B58" s="6"/>
      <c r="C58" s="6"/>
      <c r="D58" s="6"/>
      <c r="E58" s="6"/>
      <c r="F58" s="6"/>
      <c r="G58" s="6"/>
      <c r="H58" s="55"/>
      <c r="I58" s="6"/>
      <c r="J58" s="6"/>
      <c r="K58" s="31"/>
      <c r="L58" s="68" t="s">
        <v>242</v>
      </c>
      <c r="M58" s="104" t="s">
        <v>145</v>
      </c>
      <c r="N58" s="147"/>
      <c r="O58" s="147">
        <v>6.5</v>
      </c>
      <c r="P58" s="77">
        <f>+O58</f>
        <v>6.5</v>
      </c>
      <c r="S58" s="6"/>
      <c r="T58" s="6"/>
      <c r="U58" s="6"/>
      <c r="V58" s="6"/>
      <c r="W58" s="32"/>
      <c r="X58" s="32"/>
    </row>
    <row r="59" spans="1:24">
      <c r="A59" s="6"/>
      <c r="B59" s="6"/>
      <c r="C59" s="6"/>
      <c r="D59" s="6"/>
      <c r="E59" s="6"/>
      <c r="F59" s="6"/>
      <c r="G59" s="6"/>
      <c r="H59" s="55"/>
      <c r="I59" s="6"/>
      <c r="J59" s="6"/>
      <c r="K59" s="31"/>
      <c r="L59" s="70" t="s">
        <v>146</v>
      </c>
      <c r="M59" s="74" t="s">
        <v>147</v>
      </c>
      <c r="N59" s="146"/>
      <c r="O59" s="146"/>
      <c r="Q59" s="117">
        <f>SUM(P60)</f>
        <v>4376.25</v>
      </c>
      <c r="S59" s="6"/>
      <c r="T59" s="6"/>
      <c r="U59" s="6"/>
      <c r="V59" s="6"/>
      <c r="W59" s="32"/>
      <c r="X59" s="32"/>
    </row>
    <row r="60" spans="1:24">
      <c r="A60" s="6"/>
      <c r="B60" s="6"/>
      <c r="C60" s="6"/>
      <c r="D60" s="6"/>
      <c r="E60" s="6"/>
      <c r="F60" s="6"/>
      <c r="G60" s="6"/>
      <c r="H60" s="55"/>
      <c r="I60" s="6"/>
      <c r="J60" s="6"/>
      <c r="K60" s="31"/>
      <c r="L60" s="68" t="s">
        <v>148</v>
      </c>
      <c r="M60" s="104" t="s">
        <v>38</v>
      </c>
      <c r="N60" s="147"/>
      <c r="O60" s="145">
        <v>4376.25</v>
      </c>
      <c r="P60" s="71">
        <f>+O60-N60</f>
        <v>4376.25</v>
      </c>
      <c r="S60" s="6"/>
      <c r="T60" s="6"/>
      <c r="U60" s="6"/>
      <c r="V60" s="6"/>
      <c r="W60" s="6"/>
      <c r="X60" s="32"/>
    </row>
    <row r="61" spans="1:24">
      <c r="A61" s="6"/>
      <c r="B61" s="6"/>
      <c r="C61" s="6"/>
      <c r="D61" s="6"/>
      <c r="E61" s="6"/>
      <c r="F61" s="6"/>
      <c r="G61" s="6"/>
      <c r="H61" s="55"/>
      <c r="I61" s="6"/>
      <c r="J61" s="6"/>
      <c r="K61" s="31"/>
      <c r="L61" s="68" t="s">
        <v>150</v>
      </c>
      <c r="M61" s="104" t="s">
        <v>75</v>
      </c>
      <c r="N61" s="146"/>
      <c r="O61" s="146"/>
      <c r="P61" s="107">
        <f>+O61-N61</f>
        <v>0</v>
      </c>
      <c r="S61" s="6"/>
      <c r="T61" s="6"/>
      <c r="U61" s="6"/>
      <c r="V61" s="6"/>
      <c r="W61" s="32"/>
      <c r="X61" s="32"/>
    </row>
    <row r="62" spans="1:24">
      <c r="A62" s="6"/>
      <c r="B62" s="6"/>
      <c r="C62" s="6"/>
      <c r="D62" s="6"/>
      <c r="E62" s="6"/>
      <c r="F62" s="6"/>
      <c r="G62" s="6"/>
      <c r="H62" s="55"/>
      <c r="I62" s="6"/>
      <c r="J62" s="6"/>
      <c r="K62" s="31"/>
      <c r="L62" s="68"/>
      <c r="M62" s="104"/>
      <c r="N62" s="146"/>
      <c r="O62" s="146"/>
      <c r="P62" s="77"/>
      <c r="Q62" s="124"/>
      <c r="S62" s="6"/>
      <c r="T62" s="6"/>
      <c r="U62" s="6"/>
      <c r="V62" s="6"/>
      <c r="W62" s="32"/>
      <c r="X62" s="32"/>
    </row>
    <row r="63" spans="1:24">
      <c r="A63" s="6"/>
      <c r="B63" s="6"/>
      <c r="C63" s="6"/>
      <c r="D63" s="6"/>
      <c r="E63" s="6"/>
      <c r="F63" s="6"/>
      <c r="G63" s="6"/>
      <c r="H63" s="55"/>
      <c r="I63" s="6"/>
      <c r="J63" s="6"/>
      <c r="K63" s="31"/>
      <c r="L63" s="70" t="s">
        <v>151</v>
      </c>
      <c r="M63" s="74" t="s">
        <v>152</v>
      </c>
      <c r="N63" s="53"/>
      <c r="O63" s="53"/>
      <c r="P63" s="77"/>
      <c r="Q63" s="117">
        <f>SUM(P64:P66)</f>
        <v>0</v>
      </c>
      <c r="S63" s="6"/>
      <c r="T63" s="6"/>
      <c r="U63" s="6"/>
      <c r="V63" s="6"/>
      <c r="W63" s="32"/>
      <c r="X63" s="32"/>
    </row>
    <row r="64" spans="1:24">
      <c r="A64" s="6"/>
      <c r="B64" s="6"/>
      <c r="C64" s="6"/>
      <c r="D64" s="6"/>
      <c r="E64" s="6"/>
      <c r="F64" s="6"/>
      <c r="G64" s="6"/>
      <c r="H64" s="55"/>
      <c r="I64" s="6"/>
      <c r="J64" s="6"/>
      <c r="K64" s="31"/>
      <c r="L64" s="68" t="s">
        <v>153</v>
      </c>
      <c r="M64" s="104" t="s">
        <v>154</v>
      </c>
      <c r="N64" s="53"/>
      <c r="O64" s="32"/>
      <c r="P64" s="71">
        <f>+O64-N64</f>
        <v>0</v>
      </c>
      <c r="Q64" s="124"/>
      <c r="S64" s="6"/>
      <c r="T64" s="6"/>
      <c r="U64" s="6"/>
      <c r="V64" s="6"/>
      <c r="W64" s="32"/>
      <c r="X64" s="32"/>
    </row>
    <row r="65" spans="2:24">
      <c r="B65" s="6"/>
      <c r="C65" s="6"/>
      <c r="D65" s="6"/>
      <c r="E65" s="6"/>
      <c r="F65" s="6"/>
      <c r="G65" s="6"/>
      <c r="H65" s="55"/>
      <c r="I65" s="6"/>
      <c r="J65" s="6"/>
      <c r="K65" s="31"/>
      <c r="L65" s="68" t="s">
        <v>155</v>
      </c>
      <c r="M65" s="6" t="s">
        <v>156</v>
      </c>
      <c r="N65" s="53"/>
      <c r="O65" s="125"/>
      <c r="P65" s="126">
        <f>+O65-N65</f>
        <v>0</v>
      </c>
      <c r="Q65" s="124"/>
      <c r="S65" s="6"/>
      <c r="T65" s="6"/>
      <c r="U65" s="6"/>
      <c r="V65" s="6"/>
      <c r="W65" s="32"/>
      <c r="X65" s="32"/>
    </row>
    <row r="66" spans="2:24">
      <c r="B66" s="6"/>
      <c r="C66" s="6"/>
      <c r="D66" s="6"/>
      <c r="E66" s="6"/>
      <c r="F66" s="6"/>
      <c r="G66" s="6"/>
      <c r="H66" s="55"/>
      <c r="I66" s="6"/>
      <c r="J66" s="6"/>
      <c r="K66" s="31"/>
      <c r="L66" s="68" t="s">
        <v>157</v>
      </c>
      <c r="M66" s="6" t="s">
        <v>158</v>
      </c>
      <c r="N66" s="53"/>
      <c r="O66" s="125"/>
      <c r="P66" s="127">
        <f>+O66-N66</f>
        <v>0</v>
      </c>
      <c r="Q66" s="124"/>
      <c r="S66" s="6"/>
      <c r="T66" s="6"/>
      <c r="U66" s="6"/>
      <c r="V66" s="6"/>
      <c r="W66" s="32"/>
      <c r="X66" s="32"/>
    </row>
    <row r="67" spans="2:24">
      <c r="B67" s="6"/>
      <c r="C67" s="6"/>
      <c r="D67" s="6"/>
      <c r="E67" s="6"/>
      <c r="F67" s="6"/>
      <c r="G67" s="6"/>
      <c r="H67" s="55"/>
      <c r="I67" s="6"/>
      <c r="J67" s="6"/>
      <c r="K67" s="31"/>
      <c r="L67" s="68"/>
      <c r="M67" s="104"/>
      <c r="N67" s="53"/>
      <c r="O67" s="125"/>
      <c r="P67" s="77"/>
      <c r="Q67" s="124"/>
      <c r="S67" s="6"/>
      <c r="T67" s="6"/>
      <c r="U67" s="6"/>
      <c r="V67" s="6"/>
      <c r="W67" s="6"/>
      <c r="X67" s="6"/>
    </row>
    <row r="68" spans="2:24">
      <c r="B68" s="6"/>
      <c r="C68" s="6"/>
      <c r="D68" s="6"/>
      <c r="E68" s="6"/>
      <c r="F68" s="6"/>
      <c r="G68" s="6"/>
      <c r="H68" s="55"/>
      <c r="I68" s="6"/>
      <c r="J68" s="6"/>
      <c r="K68" s="31"/>
      <c r="L68" s="70" t="s">
        <v>161</v>
      </c>
      <c r="M68" s="74" t="s">
        <v>162</v>
      </c>
      <c r="N68" s="32"/>
      <c r="O68" s="53"/>
      <c r="P68" s="128"/>
      <c r="Q68" s="124"/>
      <c r="S68" s="6"/>
      <c r="T68" s="6"/>
      <c r="U68" s="6"/>
      <c r="V68" s="6"/>
      <c r="W68" s="6"/>
      <c r="X68" s="32"/>
    </row>
    <row r="69" spans="2:24">
      <c r="B69" s="6"/>
      <c r="C69" s="6"/>
      <c r="D69" s="6"/>
      <c r="E69" s="6"/>
      <c r="F69" s="6"/>
      <c r="G69" s="6"/>
      <c r="H69" s="55"/>
      <c r="I69" s="6"/>
      <c r="J69" s="6"/>
      <c r="K69" s="31"/>
      <c r="L69" s="68"/>
      <c r="M69" s="104"/>
      <c r="N69" s="53"/>
      <c r="O69" s="53"/>
      <c r="P69" s="77"/>
      <c r="Q69" s="124"/>
      <c r="S69" s="6"/>
      <c r="T69" s="6"/>
      <c r="U69" s="6"/>
      <c r="V69" s="6"/>
      <c r="W69" s="6"/>
      <c r="X69" s="32"/>
    </row>
    <row r="70" spans="2:24">
      <c r="B70" s="6"/>
      <c r="C70" s="6"/>
      <c r="D70" s="6"/>
      <c r="E70" s="6"/>
      <c r="F70" s="6"/>
      <c r="G70" s="6"/>
      <c r="H70" s="55"/>
      <c r="I70" s="6"/>
      <c r="J70" s="6"/>
      <c r="K70" s="31"/>
      <c r="L70" s="68"/>
      <c r="M70" s="6" t="s">
        <v>165</v>
      </c>
      <c r="N70" s="129">
        <f>SUM(N34:N68)</f>
        <v>287062.71000000002</v>
      </c>
      <c r="O70" s="129">
        <f>SUM(O34:O68)</f>
        <v>2417555.77</v>
      </c>
      <c r="P70" s="130">
        <f>+O70-N70+P68</f>
        <v>2130493.06</v>
      </c>
      <c r="Q70" s="131"/>
      <c r="S70" s="6"/>
      <c r="T70" s="6"/>
      <c r="U70" s="6"/>
      <c r="V70" s="6"/>
      <c r="W70" s="6"/>
      <c r="X70" s="6"/>
    </row>
    <row r="71" spans="2:24">
      <c r="B71" s="6"/>
      <c r="C71" s="6"/>
      <c r="D71" s="6"/>
      <c r="E71" s="6"/>
      <c r="F71" s="6"/>
      <c r="G71" s="6"/>
      <c r="H71" s="55"/>
      <c r="I71" s="6"/>
      <c r="J71" s="6"/>
      <c r="K71" s="31"/>
      <c r="L71" s="68"/>
      <c r="M71" s="6"/>
      <c r="N71" s="6"/>
      <c r="O71" s="6"/>
      <c r="P71" s="72">
        <f>+P70-F29</f>
        <v>3646.5</v>
      </c>
      <c r="Q71" s="131"/>
      <c r="S71" s="6"/>
      <c r="T71" s="6"/>
      <c r="U71" s="6"/>
      <c r="V71" s="32"/>
      <c r="W71" s="32"/>
      <c r="X71" s="32"/>
    </row>
    <row r="72" spans="2:24">
      <c r="H72" s="55"/>
      <c r="L72" s="68"/>
      <c r="M72" s="6"/>
      <c r="N72" s="6"/>
      <c r="O72" s="6"/>
      <c r="Q72" s="131"/>
      <c r="S72" s="6"/>
    </row>
    <row r="73" spans="2:24">
      <c r="B73" s="6"/>
      <c r="C73" s="6"/>
      <c r="D73" s="24"/>
      <c r="E73" s="6"/>
      <c r="F73" s="6"/>
      <c r="G73" s="6"/>
      <c r="H73" s="55"/>
      <c r="I73" s="6"/>
      <c r="J73" s="6"/>
      <c r="K73" s="31"/>
      <c r="T73" s="6"/>
      <c r="U73" s="6"/>
      <c r="V73" s="6"/>
      <c r="W73" s="6"/>
      <c r="X73" s="6"/>
    </row>
    <row r="74" spans="2:24">
      <c r="B74" s="6"/>
      <c r="C74" s="6"/>
      <c r="D74" s="6"/>
      <c r="E74" s="6"/>
      <c r="F74" s="6"/>
      <c r="G74" s="6"/>
      <c r="H74" s="55"/>
      <c r="I74" s="6"/>
      <c r="J74" s="6"/>
      <c r="K74" s="31"/>
      <c r="L74" s="93"/>
      <c r="M74" s="94"/>
      <c r="N74" s="154"/>
      <c r="O74" s="155"/>
      <c r="P74" s="133" t="s">
        <v>90</v>
      </c>
      <c r="Q74" s="134"/>
      <c r="R74" s="106"/>
      <c r="S74" s="6"/>
      <c r="T74" s="32"/>
      <c r="U74" s="32"/>
      <c r="V74" s="32"/>
      <c r="W74" s="6"/>
      <c r="X74" s="6"/>
    </row>
    <row r="75" spans="2:24">
      <c r="B75" s="6"/>
      <c r="C75" s="6"/>
      <c r="D75" s="6"/>
      <c r="E75" s="6"/>
      <c r="F75" s="6"/>
      <c r="G75" s="6"/>
      <c r="H75" s="55"/>
      <c r="I75" s="6"/>
      <c r="J75" s="6"/>
      <c r="K75" s="31"/>
      <c r="L75" s="93">
        <v>683</v>
      </c>
      <c r="M75" s="74" t="s">
        <v>92</v>
      </c>
      <c r="N75" s="53"/>
      <c r="O75" s="28"/>
      <c r="P75" s="106"/>
      <c r="Q75" s="106"/>
      <c r="R75" s="106"/>
      <c r="S75" s="6"/>
      <c r="T75" s="32"/>
      <c r="U75" s="32"/>
      <c r="V75" s="32"/>
      <c r="W75" s="25"/>
      <c r="X75" s="68"/>
    </row>
    <row r="76" spans="2:24">
      <c r="B76" s="6"/>
      <c r="C76" s="6"/>
      <c r="D76" s="6"/>
      <c r="E76" s="6"/>
      <c r="F76" s="6"/>
      <c r="G76" s="6"/>
      <c r="H76" s="55"/>
      <c r="I76" s="6"/>
      <c r="J76" s="6"/>
      <c r="K76" s="31"/>
      <c r="L76" s="70" t="s">
        <v>171</v>
      </c>
      <c r="M76" s="74" t="s">
        <v>94</v>
      </c>
      <c r="N76" s="135"/>
      <c r="O76" s="136"/>
      <c r="Q76" s="102">
        <f>SUM(P77:P84)</f>
        <v>404357.74000000005</v>
      </c>
      <c r="R76" s="103">
        <f>+R52-Q76</f>
        <v>-404357.74000000005</v>
      </c>
      <c r="S76" s="6"/>
      <c r="T76" s="32"/>
      <c r="U76" s="6"/>
      <c r="V76" s="6"/>
      <c r="W76" s="26"/>
      <c r="X76" s="68"/>
    </row>
    <row r="77" spans="2:24">
      <c r="B77" s="6"/>
      <c r="C77" s="6"/>
      <c r="D77" s="6"/>
      <c r="E77" s="6"/>
      <c r="F77" s="6"/>
      <c r="G77" s="6"/>
      <c r="H77" s="55"/>
      <c r="I77" s="6"/>
      <c r="J77" s="6"/>
      <c r="K77" s="31"/>
      <c r="L77" s="68" t="s">
        <v>172</v>
      </c>
      <c r="M77" s="104" t="s">
        <v>96</v>
      </c>
      <c r="N77" s="145">
        <v>105153.45</v>
      </c>
      <c r="O77" s="145">
        <v>64315.66</v>
      </c>
      <c r="P77" s="71">
        <f>+N77-O77</f>
        <v>40837.789999999994</v>
      </c>
      <c r="Q77" s="106"/>
      <c r="R77" s="106"/>
      <c r="S77" s="6"/>
      <c r="T77" s="32"/>
      <c r="U77" s="32"/>
      <c r="V77" s="32"/>
      <c r="W77" s="25"/>
      <c r="X77" s="68"/>
    </row>
    <row r="78" spans="2:24">
      <c r="B78" s="6"/>
      <c r="C78" s="6"/>
      <c r="D78" s="6"/>
      <c r="E78" s="6"/>
      <c r="F78" s="6"/>
      <c r="G78" s="6"/>
      <c r="H78" s="55"/>
      <c r="I78" s="6"/>
      <c r="J78" s="6"/>
      <c r="K78" s="31"/>
      <c r="L78" s="68" t="s">
        <v>175</v>
      </c>
      <c r="M78" s="104" t="s">
        <v>99</v>
      </c>
      <c r="N78" s="145">
        <v>365799.9</v>
      </c>
      <c r="O78" s="145">
        <v>10417.719999999999</v>
      </c>
      <c r="P78" s="107">
        <f>+N78-O78</f>
        <v>355382.18000000005</v>
      </c>
      <c r="S78" s="6"/>
      <c r="T78" s="32"/>
      <c r="U78" s="32"/>
      <c r="V78" s="32"/>
      <c r="W78" s="25"/>
      <c r="X78" s="68"/>
    </row>
    <row r="79" spans="2:24">
      <c r="B79" s="6"/>
      <c r="C79" s="6"/>
      <c r="D79" s="6"/>
      <c r="E79" s="6"/>
      <c r="F79" s="6"/>
      <c r="G79" s="6"/>
      <c r="H79" s="55"/>
      <c r="I79" s="6"/>
      <c r="J79" s="6"/>
      <c r="K79" s="31"/>
      <c r="L79" s="68" t="s">
        <v>178</v>
      </c>
      <c r="M79" s="104" t="s">
        <v>101</v>
      </c>
      <c r="N79" s="145"/>
      <c r="O79" s="145"/>
      <c r="P79" s="71">
        <f>-O79+N79</f>
        <v>0</v>
      </c>
      <c r="Q79" s="138"/>
      <c r="S79" s="6"/>
      <c r="T79" s="32"/>
      <c r="U79" s="32"/>
      <c r="V79" s="6"/>
      <c r="W79" s="25"/>
      <c r="X79" s="68"/>
    </row>
    <row r="80" spans="2:24">
      <c r="B80" s="6"/>
      <c r="C80" s="6"/>
      <c r="D80" s="27"/>
      <c r="E80" s="6"/>
      <c r="F80" s="6"/>
      <c r="G80" s="6"/>
      <c r="H80" s="55"/>
      <c r="I80" s="6"/>
      <c r="J80" s="6"/>
      <c r="K80" s="31"/>
      <c r="L80" s="70" t="s">
        <v>180</v>
      </c>
      <c r="M80" s="74" t="s">
        <v>104</v>
      </c>
      <c r="N80" s="151"/>
      <c r="O80" s="151"/>
      <c r="Q80" s="108"/>
      <c r="R80" s="108"/>
      <c r="S80" s="6"/>
      <c r="T80" s="32"/>
      <c r="U80" s="32"/>
      <c r="V80" s="6"/>
      <c r="W80" s="25"/>
      <c r="X80" s="68"/>
    </row>
    <row r="81" spans="3:24">
      <c r="C81" s="6"/>
      <c r="D81" s="27"/>
      <c r="E81" s="6"/>
      <c r="F81" s="6"/>
      <c r="G81" s="6"/>
      <c r="H81" s="55"/>
      <c r="I81" s="6"/>
      <c r="J81" s="6"/>
      <c r="K81" s="31"/>
      <c r="L81" s="68" t="s">
        <v>182</v>
      </c>
      <c r="M81" s="104" t="s">
        <v>13</v>
      </c>
      <c r="N81" s="145">
        <v>2312.0100000000002</v>
      </c>
      <c r="O81" s="145">
        <v>1411.14</v>
      </c>
      <c r="P81" s="71">
        <f>+N81-O81</f>
        <v>900.87000000000012</v>
      </c>
      <c r="S81" s="6"/>
      <c r="T81" s="32"/>
      <c r="U81" s="32"/>
      <c r="V81" s="32"/>
      <c r="W81" s="25"/>
      <c r="X81" s="68"/>
    </row>
    <row r="82" spans="3:24">
      <c r="C82" s="6"/>
      <c r="D82" s="27"/>
      <c r="E82" s="6"/>
      <c r="F82" s="6"/>
      <c r="G82" s="6"/>
      <c r="H82" s="55"/>
      <c r="I82" s="6"/>
      <c r="J82" s="6"/>
      <c r="K82" s="31"/>
      <c r="L82" s="68" t="s">
        <v>184</v>
      </c>
      <c r="M82" s="104" t="s">
        <v>109</v>
      </c>
      <c r="N82" s="145">
        <v>2540.34</v>
      </c>
      <c r="O82" s="145"/>
      <c r="P82" s="107">
        <f>+N82-O82</f>
        <v>2540.34</v>
      </c>
      <c r="S82" s="6"/>
      <c r="T82" s="32"/>
      <c r="U82" s="32"/>
      <c r="V82" s="6"/>
      <c r="W82" s="28"/>
      <c r="X82" s="68"/>
    </row>
    <row r="83" spans="3:24">
      <c r="C83" s="6"/>
      <c r="D83" s="27"/>
      <c r="E83" s="6"/>
      <c r="F83" s="6"/>
      <c r="G83" s="6"/>
      <c r="H83" s="55"/>
      <c r="I83" s="6"/>
      <c r="J83" s="6"/>
      <c r="K83" s="31"/>
      <c r="L83" s="68" t="s">
        <v>186</v>
      </c>
      <c r="M83" s="104" t="s">
        <v>111</v>
      </c>
      <c r="N83" s="145">
        <v>6896.56</v>
      </c>
      <c r="O83" s="145">
        <v>2200</v>
      </c>
      <c r="P83" s="76">
        <f>+N83-O83</f>
        <v>4696.5600000000004</v>
      </c>
      <c r="Q83" s="108"/>
      <c r="R83" s="108"/>
      <c r="S83" s="6"/>
      <c r="T83" s="32"/>
      <c r="U83" s="32"/>
      <c r="V83" s="6"/>
      <c r="W83" s="25"/>
      <c r="X83" s="68"/>
    </row>
    <row r="84" spans="3:24">
      <c r="C84" s="6"/>
      <c r="D84" s="27"/>
      <c r="E84" s="6"/>
      <c r="F84" s="6"/>
      <c r="G84" s="6"/>
      <c r="H84" s="55"/>
      <c r="I84" s="6"/>
      <c r="J84" s="6"/>
      <c r="K84" s="31"/>
      <c r="L84" s="68" t="s">
        <v>188</v>
      </c>
      <c r="M84" s="104" t="s">
        <v>114</v>
      </c>
      <c r="N84" s="146"/>
      <c r="O84" s="146"/>
      <c r="P84" s="71">
        <f>-O84+N84</f>
        <v>0</v>
      </c>
      <c r="Q84" s="108"/>
      <c r="R84" s="108"/>
      <c r="S84" s="6"/>
      <c r="T84" s="32"/>
      <c r="U84" s="32"/>
      <c r="V84" s="6"/>
      <c r="W84" s="25"/>
      <c r="X84" s="68"/>
    </row>
    <row r="85" spans="3:24">
      <c r="C85" s="6"/>
      <c r="D85" s="27"/>
      <c r="E85" s="6"/>
      <c r="F85" s="6"/>
      <c r="G85" s="6"/>
      <c r="H85" s="55"/>
      <c r="I85" s="6"/>
      <c r="J85" s="6"/>
      <c r="K85" s="31"/>
      <c r="L85" s="70" t="s">
        <v>190</v>
      </c>
      <c r="M85" s="74" t="s">
        <v>116</v>
      </c>
      <c r="N85" s="151"/>
      <c r="O85" s="151"/>
      <c r="Q85" s="102">
        <f>SUM(P86:P88)</f>
        <v>409268.79</v>
      </c>
      <c r="R85" s="72">
        <f>+R49-Q85</f>
        <v>-409268.79</v>
      </c>
      <c r="S85" s="6"/>
      <c r="T85" s="32"/>
      <c r="U85" s="32"/>
      <c r="V85" s="32"/>
      <c r="W85" s="29"/>
      <c r="X85" s="68"/>
    </row>
    <row r="86" spans="3:24">
      <c r="C86" s="6"/>
      <c r="D86" s="27"/>
      <c r="E86" s="6"/>
      <c r="F86" s="6"/>
      <c r="G86" s="6"/>
      <c r="H86" s="55"/>
      <c r="I86" s="6"/>
      <c r="J86" s="6"/>
      <c r="K86" s="31"/>
      <c r="L86" s="68" t="s">
        <v>192</v>
      </c>
      <c r="M86" s="104" t="s">
        <v>119</v>
      </c>
      <c r="N86" s="145">
        <v>1849.83</v>
      </c>
      <c r="O86" s="145">
        <v>1001.34</v>
      </c>
      <c r="P86" s="71">
        <f>-O86+N86</f>
        <v>848.4899999999999</v>
      </c>
      <c r="S86" s="6"/>
      <c r="T86" s="32"/>
      <c r="U86" s="6"/>
      <c r="V86" s="6"/>
      <c r="W86" s="30"/>
      <c r="X86" s="68"/>
    </row>
    <row r="87" spans="3:24">
      <c r="C87" s="6"/>
      <c r="D87" s="27"/>
      <c r="E87" s="6"/>
      <c r="F87" s="6"/>
      <c r="G87" s="6"/>
      <c r="H87" s="55"/>
      <c r="I87" s="6"/>
      <c r="J87" s="6"/>
      <c r="K87" s="31"/>
      <c r="L87" s="68" t="s">
        <v>193</v>
      </c>
      <c r="M87" s="104" t="s">
        <v>122</v>
      </c>
      <c r="N87" s="145">
        <v>495084.35</v>
      </c>
      <c r="O87" s="145">
        <v>153360.97</v>
      </c>
      <c r="P87" s="107">
        <f>-O87+N87</f>
        <v>341723.38</v>
      </c>
      <c r="S87" s="6"/>
      <c r="T87" s="32"/>
      <c r="U87" s="32"/>
      <c r="V87" s="32"/>
      <c r="W87" s="29"/>
      <c r="X87" s="68"/>
    </row>
    <row r="88" spans="3:24">
      <c r="C88" s="6"/>
      <c r="D88" s="27"/>
      <c r="E88" s="6"/>
      <c r="F88" s="6"/>
      <c r="G88" s="6"/>
      <c r="H88" s="55"/>
      <c r="I88" s="6"/>
      <c r="J88" s="6"/>
      <c r="K88" s="31"/>
      <c r="L88" s="68" t="s">
        <v>195</v>
      </c>
      <c r="M88" s="104" t="s">
        <v>124</v>
      </c>
      <c r="N88" s="145">
        <v>77859.92</v>
      </c>
      <c r="O88" s="145">
        <v>11163</v>
      </c>
      <c r="P88" s="76">
        <f>-O88+N88</f>
        <v>66696.92</v>
      </c>
      <c r="S88" s="6"/>
      <c r="T88" s="32"/>
      <c r="U88" s="32"/>
      <c r="V88" s="32"/>
      <c r="W88" s="28"/>
      <c r="X88" s="68"/>
    </row>
    <row r="89" spans="3:24">
      <c r="C89" s="6"/>
      <c r="D89" s="27"/>
      <c r="E89" s="6"/>
      <c r="F89" s="6"/>
      <c r="G89" s="6"/>
      <c r="H89" s="55"/>
      <c r="I89" s="6"/>
      <c r="J89" s="6"/>
      <c r="K89" s="31"/>
      <c r="L89" s="70" t="s">
        <v>197</v>
      </c>
      <c r="M89" s="74" t="s">
        <v>129</v>
      </c>
      <c r="N89" s="151"/>
      <c r="O89" s="151"/>
      <c r="Q89" s="117">
        <f>SUM(P90:P93)</f>
        <v>115155.64000000001</v>
      </c>
      <c r="R89" s="118">
        <f>+R47-Q89</f>
        <v>-115155.64000000001</v>
      </c>
      <c r="S89" s="6"/>
      <c r="T89" s="32"/>
      <c r="U89" s="32"/>
      <c r="V89" s="32"/>
      <c r="W89" s="29"/>
      <c r="X89" s="68"/>
    </row>
    <row r="90" spans="3:24">
      <c r="C90" s="6"/>
      <c r="D90" s="27"/>
      <c r="E90" s="6"/>
      <c r="F90" s="6"/>
      <c r="G90" s="6"/>
      <c r="H90" s="55"/>
      <c r="I90" s="6"/>
      <c r="J90" s="6"/>
      <c r="K90" s="31"/>
      <c r="L90" s="68" t="s">
        <v>199</v>
      </c>
      <c r="M90" s="104" t="s">
        <v>132</v>
      </c>
      <c r="N90" s="145">
        <v>7158.44</v>
      </c>
      <c r="O90" s="145">
        <v>3744.87</v>
      </c>
      <c r="P90" s="71">
        <f>-O90+N90</f>
        <v>3413.5699999999997</v>
      </c>
      <c r="S90" s="6"/>
      <c r="T90" s="32"/>
      <c r="U90" s="32"/>
      <c r="V90" s="32"/>
      <c r="W90" s="29"/>
      <c r="X90" s="68"/>
    </row>
    <row r="91" spans="3:24">
      <c r="C91" s="6"/>
      <c r="D91" s="27"/>
      <c r="E91" s="6"/>
      <c r="F91" s="6"/>
      <c r="G91" s="6"/>
      <c r="H91" s="55"/>
      <c r="I91" s="6"/>
      <c r="J91" s="6"/>
      <c r="K91" s="31"/>
      <c r="L91" s="68" t="s">
        <v>201</v>
      </c>
      <c r="M91" s="104" t="s">
        <v>67</v>
      </c>
      <c r="N91" s="145">
        <v>111392.07</v>
      </c>
      <c r="O91" s="145"/>
      <c r="P91" s="107">
        <f>-O91+N91</f>
        <v>111392.07</v>
      </c>
      <c r="S91" s="6"/>
      <c r="T91" s="32"/>
      <c r="U91" s="32"/>
      <c r="V91" s="32"/>
      <c r="W91" s="28"/>
      <c r="X91" s="68"/>
    </row>
    <row r="92" spans="3:24">
      <c r="C92" s="6"/>
      <c r="D92" s="27"/>
      <c r="E92" s="6"/>
      <c r="F92" s="6"/>
      <c r="G92" s="6"/>
      <c r="H92" s="55"/>
      <c r="I92" s="6"/>
      <c r="J92" s="6"/>
      <c r="K92" s="31"/>
      <c r="L92" s="68" t="s">
        <v>203</v>
      </c>
      <c r="M92" s="104" t="s">
        <v>135</v>
      </c>
      <c r="N92" s="145">
        <v>350</v>
      </c>
      <c r="O92" s="145"/>
      <c r="P92" s="76">
        <f>-O92+N92</f>
        <v>350</v>
      </c>
      <c r="S92" s="6"/>
      <c r="T92" s="32"/>
      <c r="U92" s="32"/>
      <c r="V92" s="32"/>
      <c r="W92" s="28"/>
      <c r="X92" s="68"/>
    </row>
    <row r="93" spans="3:24">
      <c r="C93" s="6"/>
      <c r="D93" s="27"/>
      <c r="E93" s="6"/>
      <c r="F93" s="6"/>
      <c r="G93" s="6"/>
      <c r="H93" s="55"/>
      <c r="I93" s="6"/>
      <c r="J93" s="6"/>
      <c r="K93" s="31"/>
      <c r="L93" s="68" t="s">
        <v>136</v>
      </c>
      <c r="M93" s="104" t="s">
        <v>137</v>
      </c>
      <c r="N93" s="53"/>
      <c r="O93" s="53"/>
      <c r="P93" s="71">
        <f>-O93</f>
        <v>0</v>
      </c>
      <c r="S93" s="6"/>
      <c r="T93" s="32"/>
      <c r="U93" s="32"/>
      <c r="V93" s="32"/>
      <c r="W93" s="28"/>
      <c r="X93" s="68"/>
    </row>
    <row r="94" spans="3:24">
      <c r="C94" s="6"/>
      <c r="D94" s="27"/>
      <c r="E94" s="6"/>
      <c r="F94" s="6"/>
      <c r="G94" s="6"/>
      <c r="H94" s="55"/>
      <c r="I94" s="6"/>
      <c r="J94" s="6"/>
      <c r="K94" s="31"/>
      <c r="L94" s="70" t="s">
        <v>206</v>
      </c>
      <c r="M94" s="74" t="s">
        <v>139</v>
      </c>
      <c r="N94" s="135"/>
      <c r="O94" s="135"/>
      <c r="Q94" s="117">
        <f>SUM(P95:P97)</f>
        <v>76904.92</v>
      </c>
      <c r="R94" s="72">
        <f>+R50-Q94</f>
        <v>-76904.92</v>
      </c>
      <c r="S94" s="6"/>
      <c r="T94" s="32"/>
      <c r="U94" s="32"/>
      <c r="V94" s="32"/>
      <c r="W94" s="28"/>
      <c r="X94" s="68"/>
    </row>
    <row r="95" spans="3:24">
      <c r="C95" s="6"/>
      <c r="D95" s="27"/>
      <c r="E95" s="6"/>
      <c r="F95" s="6"/>
      <c r="G95" s="6"/>
      <c r="H95" s="55"/>
      <c r="I95" s="6"/>
      <c r="J95" s="6"/>
      <c r="K95" s="31"/>
      <c r="L95" s="68" t="s">
        <v>207</v>
      </c>
      <c r="M95" s="104" t="s">
        <v>33</v>
      </c>
      <c r="N95" s="145">
        <v>26612.1</v>
      </c>
      <c r="O95" s="145">
        <v>16944.59</v>
      </c>
      <c r="P95" s="71">
        <f>-O95+N95</f>
        <v>9667.5099999999984</v>
      </c>
      <c r="S95" s="6"/>
      <c r="T95" s="32"/>
      <c r="U95" s="32"/>
      <c r="V95" s="32"/>
      <c r="W95" s="28"/>
      <c r="X95" s="68"/>
    </row>
    <row r="96" spans="3:24">
      <c r="C96" s="6"/>
      <c r="D96" s="27"/>
      <c r="E96" s="6"/>
      <c r="F96" s="6"/>
      <c r="G96" s="6"/>
      <c r="H96" s="55"/>
      <c r="I96" s="6"/>
      <c r="J96" s="6"/>
      <c r="K96" s="31"/>
      <c r="L96" s="68" t="s">
        <v>209</v>
      </c>
      <c r="M96" s="104" t="s">
        <v>72</v>
      </c>
      <c r="N96" s="145">
        <v>66937.41</v>
      </c>
      <c r="O96" s="145"/>
      <c r="P96" s="107">
        <f>-O96+N96</f>
        <v>66937.41</v>
      </c>
      <c r="S96" s="6"/>
      <c r="T96" s="32"/>
      <c r="U96" s="32"/>
      <c r="V96" s="32"/>
      <c r="W96" s="28"/>
      <c r="X96" s="68"/>
    </row>
    <row r="97" spans="3:23">
      <c r="C97" s="6"/>
      <c r="D97" s="27"/>
      <c r="E97" s="6"/>
      <c r="F97" s="6"/>
      <c r="G97" s="6"/>
      <c r="H97" s="55"/>
      <c r="I97" s="6"/>
      <c r="J97" s="6"/>
      <c r="K97" s="31"/>
      <c r="L97" s="68" t="s">
        <v>211</v>
      </c>
      <c r="M97" s="104" t="s">
        <v>46</v>
      </c>
      <c r="N97" s="145">
        <v>300</v>
      </c>
      <c r="O97" s="145"/>
      <c r="P97" s="76">
        <f>-O97+N97</f>
        <v>300</v>
      </c>
      <c r="S97" s="6"/>
      <c r="T97" s="32"/>
      <c r="U97" s="32"/>
      <c r="V97" s="32"/>
      <c r="W97" s="32"/>
    </row>
    <row r="98" spans="3:23">
      <c r="C98" s="6"/>
      <c r="D98" s="27"/>
      <c r="E98" s="6"/>
      <c r="F98" s="6"/>
      <c r="G98" s="6"/>
      <c r="H98" s="55"/>
      <c r="I98" s="6"/>
      <c r="J98" s="6"/>
      <c r="K98" s="31"/>
      <c r="L98" s="68"/>
      <c r="M98" s="104"/>
      <c r="N98" s="146"/>
      <c r="O98" s="146"/>
      <c r="P98" s="76"/>
      <c r="S98" s="6"/>
      <c r="T98" s="32"/>
      <c r="U98" s="32"/>
      <c r="V98" s="32"/>
      <c r="W98" s="32"/>
    </row>
    <row r="99" spans="3:23">
      <c r="C99" s="6"/>
      <c r="D99" s="27"/>
      <c r="E99" s="6"/>
      <c r="F99" s="6"/>
      <c r="G99" s="6"/>
      <c r="H99" s="55"/>
      <c r="I99" s="6"/>
      <c r="J99" s="6"/>
      <c r="K99" s="31"/>
      <c r="L99" s="70" t="s">
        <v>213</v>
      </c>
      <c r="M99" s="74" t="s">
        <v>147</v>
      </c>
      <c r="N99" s="151"/>
      <c r="O99" s="151"/>
      <c r="Q99" s="117">
        <f>SUM(P100)</f>
        <v>1886.42</v>
      </c>
      <c r="S99" s="6"/>
      <c r="T99" s="32"/>
      <c r="U99" s="32"/>
      <c r="V99" s="32"/>
      <c r="W99" s="32"/>
    </row>
    <row r="100" spans="3:23">
      <c r="C100" s="6"/>
      <c r="D100" s="27"/>
      <c r="E100" s="6"/>
      <c r="F100" s="6"/>
      <c r="G100" s="6"/>
      <c r="H100" s="55"/>
      <c r="I100" s="6"/>
      <c r="J100" s="6"/>
      <c r="K100" s="31"/>
      <c r="L100" s="68" t="s">
        <v>215</v>
      </c>
      <c r="M100" s="104" t="s">
        <v>38</v>
      </c>
      <c r="N100" s="145">
        <v>6126.24</v>
      </c>
      <c r="O100" s="145">
        <v>4239.82</v>
      </c>
      <c r="P100" s="71">
        <f>-O100+N100</f>
        <v>1886.42</v>
      </c>
      <c r="S100" s="6"/>
      <c r="T100" s="32"/>
      <c r="U100" s="32"/>
      <c r="V100" s="32"/>
      <c r="W100" s="32"/>
    </row>
    <row r="101" spans="3:23">
      <c r="C101" s="6"/>
      <c r="D101" s="27"/>
      <c r="E101" s="6"/>
      <c r="F101" s="6"/>
      <c r="G101" s="6"/>
      <c r="H101" s="55"/>
      <c r="I101" s="6"/>
      <c r="J101" s="6"/>
      <c r="K101" s="31"/>
      <c r="L101" s="68" t="s">
        <v>216</v>
      </c>
      <c r="M101" s="104" t="s">
        <v>75</v>
      </c>
      <c r="N101" s="146"/>
      <c r="O101" s="146"/>
      <c r="P101" s="107">
        <f>-O101+N101</f>
        <v>0</v>
      </c>
      <c r="S101" s="6"/>
      <c r="T101" s="32"/>
      <c r="U101" s="32"/>
      <c r="V101" s="32"/>
      <c r="W101" s="32"/>
    </row>
    <row r="102" spans="3:23">
      <c r="C102" s="6"/>
      <c r="D102" s="27"/>
      <c r="E102" s="6"/>
      <c r="F102" s="6"/>
      <c r="G102" s="6"/>
      <c r="H102" s="55"/>
      <c r="I102" s="6"/>
      <c r="J102" s="6"/>
      <c r="K102" s="31"/>
      <c r="L102" s="68"/>
      <c r="M102" s="104"/>
      <c r="N102" s="146"/>
      <c r="O102" s="146"/>
      <c r="P102" s="107"/>
      <c r="S102" s="6"/>
      <c r="T102" s="32"/>
      <c r="U102" s="6"/>
      <c r="V102" s="6"/>
      <c r="W102" s="6"/>
    </row>
    <row r="103" spans="3:23">
      <c r="C103" s="6"/>
      <c r="D103" s="27"/>
      <c r="E103" s="6"/>
      <c r="F103" s="6"/>
      <c r="G103" s="6"/>
      <c r="H103" s="55"/>
      <c r="I103" s="6"/>
      <c r="J103" s="6"/>
      <c r="K103" s="31"/>
      <c r="L103" s="70" t="s">
        <v>217</v>
      </c>
      <c r="M103" s="74" t="s">
        <v>152</v>
      </c>
      <c r="N103" s="151"/>
      <c r="O103" s="151"/>
      <c r="P103" s="139"/>
      <c r="Q103" s="117">
        <f>SUM(P104:P106)</f>
        <v>0</v>
      </c>
      <c r="S103" s="6"/>
      <c r="T103" s="32"/>
      <c r="U103" s="32"/>
      <c r="V103" s="32"/>
      <c r="W103" s="32"/>
    </row>
    <row r="104" spans="3:23">
      <c r="C104" s="6"/>
      <c r="D104" s="27"/>
      <c r="E104" s="6"/>
      <c r="F104" s="6"/>
      <c r="G104" s="6"/>
      <c r="H104" s="55"/>
      <c r="I104" s="6"/>
      <c r="J104" s="6"/>
      <c r="K104" s="31"/>
      <c r="L104" s="68" t="s">
        <v>218</v>
      </c>
      <c r="M104" s="104" t="s">
        <v>219</v>
      </c>
      <c r="N104" s="147"/>
      <c r="O104" s="147"/>
      <c r="P104" s="71">
        <f>-O104+N104</f>
        <v>0</v>
      </c>
      <c r="S104" s="6"/>
      <c r="T104" s="32"/>
      <c r="U104" s="6"/>
      <c r="V104" s="6"/>
      <c r="W104" s="6"/>
    </row>
    <row r="105" spans="3:23">
      <c r="C105" s="6"/>
      <c r="D105" s="27"/>
      <c r="E105" s="6"/>
      <c r="F105" s="6"/>
      <c r="G105" s="6"/>
      <c r="H105" s="55"/>
      <c r="I105" s="6"/>
      <c r="J105" s="6"/>
      <c r="K105" s="31"/>
      <c r="L105" s="6" t="s">
        <v>220</v>
      </c>
      <c r="M105" s="6" t="s">
        <v>221</v>
      </c>
      <c r="N105" s="147"/>
      <c r="O105" s="146"/>
      <c r="P105" s="126">
        <f>-O105+N105</f>
        <v>0</v>
      </c>
      <c r="S105" s="6"/>
      <c r="T105" s="32"/>
      <c r="U105" s="6"/>
      <c r="V105" s="6"/>
      <c r="W105" s="6"/>
    </row>
    <row r="106" spans="3:23">
      <c r="C106" s="6"/>
      <c r="D106" s="27"/>
      <c r="E106" s="6"/>
      <c r="F106" s="6"/>
      <c r="G106" s="6"/>
      <c r="H106" s="55"/>
      <c r="I106" s="6"/>
      <c r="J106" s="6"/>
      <c r="K106" s="31"/>
      <c r="L106" s="6" t="s">
        <v>222</v>
      </c>
      <c r="M106" s="6" t="s">
        <v>223</v>
      </c>
      <c r="N106" s="147"/>
      <c r="O106" s="146"/>
      <c r="P106" s="127">
        <f>-O106+N106</f>
        <v>0</v>
      </c>
      <c r="S106" s="6"/>
      <c r="T106" s="32"/>
      <c r="U106" s="6"/>
      <c r="V106" s="6"/>
      <c r="W106" s="6"/>
    </row>
    <row r="107" spans="3:23">
      <c r="C107" s="6"/>
      <c r="D107" s="27"/>
      <c r="E107" s="6"/>
      <c r="F107" s="6"/>
      <c r="G107" s="6"/>
      <c r="H107" s="55"/>
      <c r="I107" s="6"/>
      <c r="J107" s="6"/>
      <c r="K107" s="31"/>
      <c r="L107" s="68"/>
      <c r="M107" s="104"/>
      <c r="N107" s="146"/>
      <c r="O107" s="146"/>
      <c r="P107" s="139"/>
      <c r="S107" s="6"/>
      <c r="T107" s="32"/>
      <c r="U107" s="6"/>
      <c r="V107" s="6"/>
      <c r="W107" s="6"/>
    </row>
    <row r="108" spans="3:23">
      <c r="C108" s="6"/>
      <c r="D108" s="27"/>
      <c r="E108" s="6"/>
      <c r="F108" s="6"/>
      <c r="G108" s="6"/>
      <c r="H108" s="55"/>
      <c r="I108" s="6"/>
      <c r="J108" s="6"/>
      <c r="K108" s="31"/>
      <c r="L108" s="68"/>
      <c r="M108" s="104"/>
      <c r="N108" s="146"/>
      <c r="O108" s="146"/>
      <c r="P108" s="139"/>
      <c r="S108" s="6"/>
      <c r="T108" s="32"/>
      <c r="U108" s="6"/>
      <c r="V108" s="6"/>
      <c r="W108" s="6"/>
    </row>
    <row r="109" spans="3:23">
      <c r="C109" s="6"/>
      <c r="D109" s="27"/>
      <c r="E109" s="6"/>
      <c r="F109" s="6"/>
      <c r="G109" s="6"/>
      <c r="H109" s="55"/>
      <c r="I109" s="6"/>
      <c r="J109" s="6"/>
      <c r="K109" s="31"/>
      <c r="L109" s="70" t="s">
        <v>226</v>
      </c>
      <c r="M109" s="74" t="s">
        <v>227</v>
      </c>
      <c r="N109" s="151"/>
      <c r="O109" s="151"/>
      <c r="Q109" s="117">
        <f>SUM(P110)</f>
        <v>37638.049999999996</v>
      </c>
      <c r="S109" s="6"/>
      <c r="T109" s="32"/>
      <c r="U109" s="6"/>
      <c r="V109" s="6"/>
      <c r="W109" s="6"/>
    </row>
    <row r="110" spans="3:23">
      <c r="C110" s="6"/>
      <c r="D110" s="27"/>
      <c r="E110" s="6"/>
      <c r="F110" s="6"/>
      <c r="G110" s="6"/>
      <c r="H110" s="55"/>
      <c r="I110" s="6"/>
      <c r="J110" s="6"/>
      <c r="K110" s="31"/>
      <c r="L110" s="68" t="s">
        <v>229</v>
      </c>
      <c r="M110" s="104" t="s">
        <v>230</v>
      </c>
      <c r="N110" s="145">
        <v>97497.42</v>
      </c>
      <c r="O110" s="145">
        <v>59859.37</v>
      </c>
      <c r="P110" s="71">
        <f>-O110+N110</f>
        <v>37638.049999999996</v>
      </c>
      <c r="S110" s="6"/>
      <c r="T110" s="32"/>
      <c r="U110" s="6"/>
      <c r="V110" s="6"/>
      <c r="W110" s="6"/>
    </row>
    <row r="111" spans="3:23">
      <c r="C111" s="6"/>
      <c r="D111" s="27"/>
      <c r="E111" s="6"/>
      <c r="F111" s="6"/>
      <c r="G111" s="6"/>
      <c r="H111" s="55"/>
      <c r="I111" s="6"/>
      <c r="J111" s="6"/>
      <c r="K111" s="31"/>
      <c r="L111" s="68"/>
      <c r="M111" s="104"/>
      <c r="N111" s="146"/>
      <c r="O111" s="146"/>
      <c r="P111" s="77"/>
      <c r="Q111" s="124"/>
      <c r="S111" s="6"/>
      <c r="T111" s="32"/>
      <c r="U111" s="6"/>
      <c r="V111" s="6"/>
      <c r="W111" s="6"/>
    </row>
    <row r="112" spans="3:23">
      <c r="C112" s="6"/>
      <c r="D112" s="27"/>
      <c r="E112" s="6"/>
      <c r="F112" s="6"/>
      <c r="G112" s="6"/>
      <c r="H112" s="55"/>
      <c r="I112" s="6"/>
      <c r="J112" s="6"/>
      <c r="K112" s="31"/>
      <c r="L112" s="70" t="s">
        <v>127</v>
      </c>
      <c r="M112" s="6" t="s">
        <v>232</v>
      </c>
      <c r="N112" s="145">
        <v>1130884.28</v>
      </c>
      <c r="O112" s="145">
        <v>1058660.3400000001</v>
      </c>
      <c r="P112" s="128">
        <f>+N112+N113-O112-O113</f>
        <v>76881.439999999857</v>
      </c>
      <c r="Q112" s="124"/>
      <c r="S112" s="6"/>
      <c r="T112" s="32"/>
      <c r="U112" s="6"/>
      <c r="V112" s="6"/>
      <c r="W112" s="6"/>
    </row>
    <row r="113" spans="2:20">
      <c r="B113" s="6"/>
      <c r="C113" s="6"/>
      <c r="D113" s="27"/>
      <c r="E113" s="6"/>
      <c r="F113" s="6"/>
      <c r="G113" s="6"/>
      <c r="H113" s="55"/>
      <c r="I113" s="6"/>
      <c r="J113" s="6"/>
      <c r="K113" s="31"/>
      <c r="L113" s="70" t="s">
        <v>130</v>
      </c>
      <c r="M113" s="6" t="s">
        <v>234</v>
      </c>
      <c r="N113" s="145">
        <v>100735.4</v>
      </c>
      <c r="O113" s="145">
        <v>96077.9</v>
      </c>
      <c r="P113" s="128"/>
      <c r="Q113" s="124"/>
      <c r="S113" s="6"/>
      <c r="T113" s="32"/>
    </row>
    <row r="114" spans="2:20">
      <c r="B114" s="6"/>
      <c r="C114" s="6"/>
      <c r="D114" s="6"/>
      <c r="E114" s="6"/>
      <c r="F114" s="6"/>
      <c r="G114" s="6"/>
      <c r="H114" s="55"/>
      <c r="I114" s="6"/>
      <c r="J114" s="6"/>
      <c r="K114" s="31"/>
      <c r="L114" s="68"/>
      <c r="M114" s="104"/>
      <c r="N114" s="53"/>
      <c r="O114" s="53"/>
      <c r="P114" s="77"/>
      <c r="Q114" s="131"/>
      <c r="S114" s="6"/>
      <c r="T114" s="32"/>
    </row>
    <row r="115" spans="2:20">
      <c r="B115" s="6"/>
      <c r="C115" s="6"/>
      <c r="D115" s="6"/>
      <c r="E115" s="6"/>
      <c r="F115" s="6"/>
      <c r="G115" s="6"/>
      <c r="H115" s="55"/>
      <c r="I115" s="6"/>
      <c r="J115" s="6"/>
      <c r="K115" s="31"/>
      <c r="L115" s="68"/>
      <c r="M115" s="6" t="s">
        <v>165</v>
      </c>
      <c r="N115" s="140">
        <f>SUM(N77:N113)</f>
        <v>2605489.7200000002</v>
      </c>
      <c r="O115" s="140">
        <f>SUM(O77:O113)</f>
        <v>1483396.72</v>
      </c>
      <c r="P115" s="130">
        <f>+O115-N115+P112</f>
        <v>-1045211.5600000004</v>
      </c>
      <c r="Q115" s="77"/>
      <c r="S115" s="6"/>
      <c r="T115" s="32"/>
    </row>
    <row r="116" spans="2:20">
      <c r="B116" s="6"/>
      <c r="C116" s="6"/>
      <c r="D116" s="6"/>
      <c r="E116" s="6"/>
      <c r="F116" s="6"/>
      <c r="G116" s="6"/>
      <c r="H116" s="55"/>
      <c r="I116" s="6"/>
      <c r="J116" s="6"/>
      <c r="K116" s="31"/>
      <c r="L116" s="68"/>
      <c r="M116" s="6"/>
      <c r="N116" s="6"/>
      <c r="O116" s="6"/>
      <c r="P116" s="72">
        <f>+P115+G29</f>
        <v>0</v>
      </c>
      <c r="Q116" s="131"/>
      <c r="S116" s="6"/>
      <c r="T116" s="32"/>
    </row>
    <row r="117" spans="2:20">
      <c r="B117" s="6"/>
      <c r="C117" s="6"/>
      <c r="D117" s="6"/>
      <c r="E117" s="6"/>
      <c r="F117" s="6"/>
      <c r="G117" s="6"/>
      <c r="H117" s="6"/>
      <c r="I117" s="6"/>
      <c r="J117" s="6"/>
      <c r="K117" s="31"/>
      <c r="L117" s="68"/>
      <c r="M117" s="6"/>
      <c r="N117" s="73"/>
      <c r="O117" s="6"/>
      <c r="R117" s="6"/>
      <c r="S117" s="6"/>
      <c r="T117" s="32"/>
    </row>
    <row r="118" spans="2:20">
      <c r="B118" s="6"/>
      <c r="C118" s="6"/>
      <c r="D118" s="6"/>
      <c r="E118" s="6"/>
      <c r="F118" s="6"/>
      <c r="G118" s="6"/>
      <c r="H118" s="6"/>
      <c r="I118" s="6"/>
      <c r="J118" s="6"/>
      <c r="K118" s="31"/>
      <c r="L118" s="6"/>
      <c r="M118" s="6"/>
      <c r="N118" s="73"/>
      <c r="O118" s="73"/>
      <c r="R118" s="6"/>
      <c r="S118" s="6"/>
      <c r="T118" s="32"/>
    </row>
    <row r="119" spans="2:20">
      <c r="B119" s="6"/>
      <c r="C119" s="6"/>
      <c r="D119" s="6"/>
      <c r="E119" s="6"/>
      <c r="F119" s="6"/>
      <c r="G119" s="6"/>
      <c r="H119" s="6"/>
      <c r="I119" s="6"/>
      <c r="J119" s="6"/>
      <c r="K119" s="31"/>
      <c r="L119" s="6"/>
      <c r="M119" s="6"/>
      <c r="N119" s="32"/>
      <c r="O119" s="32"/>
      <c r="R119" s="6"/>
      <c r="S119" s="6"/>
      <c r="T119" s="32"/>
    </row>
    <row r="120" spans="2:20">
      <c r="B120" s="6"/>
      <c r="C120" s="6"/>
      <c r="D120" s="6"/>
      <c r="E120" s="6"/>
      <c r="F120" s="6"/>
      <c r="G120" s="6"/>
      <c r="H120" s="6"/>
      <c r="I120" s="6"/>
      <c r="J120" s="6"/>
      <c r="K120" s="31"/>
      <c r="L120" s="6"/>
      <c r="M120" s="6"/>
      <c r="N120" s="53"/>
      <c r="O120" s="53"/>
      <c r="R120" s="6"/>
      <c r="S120" s="6"/>
      <c r="T120" s="32"/>
    </row>
    <row r="121" spans="2:20">
      <c r="B121" s="6"/>
      <c r="C121" s="6"/>
      <c r="D121" s="6"/>
      <c r="E121" s="6"/>
      <c r="F121" s="6"/>
      <c r="G121" s="6"/>
      <c r="H121" s="6"/>
      <c r="I121" s="6"/>
      <c r="J121" s="6"/>
      <c r="K121" s="31"/>
      <c r="L121" s="6"/>
      <c r="M121" s="6"/>
      <c r="N121" s="6"/>
      <c r="O121" s="73"/>
      <c r="P121" s="72"/>
      <c r="R121" s="6"/>
      <c r="S121" s="6"/>
      <c r="T121" s="32"/>
    </row>
    <row r="122" spans="2:20">
      <c r="B122" s="6"/>
      <c r="C122" s="6"/>
      <c r="D122" s="6"/>
      <c r="E122" s="6"/>
      <c r="F122" s="6"/>
      <c r="G122" s="6"/>
      <c r="H122" s="6"/>
      <c r="I122" s="6"/>
      <c r="J122" s="6"/>
      <c r="K122" s="31"/>
      <c r="L122" s="6"/>
      <c r="M122" s="6"/>
      <c r="N122" s="6"/>
      <c r="O122" s="6"/>
      <c r="R122" s="6"/>
      <c r="S122" s="6"/>
      <c r="T122" s="32"/>
    </row>
    <row r="123" spans="2:20">
      <c r="B123" s="6"/>
      <c r="C123" s="6"/>
      <c r="D123" s="6"/>
      <c r="E123" s="6"/>
      <c r="F123" s="6"/>
      <c r="G123" s="6"/>
      <c r="H123" s="6"/>
      <c r="I123" s="6"/>
      <c r="J123" s="6"/>
      <c r="K123" s="31"/>
      <c r="L123" s="6"/>
      <c r="M123" s="6"/>
      <c r="N123" s="32"/>
      <c r="O123" s="32"/>
      <c r="R123" s="6"/>
      <c r="S123" s="6"/>
      <c r="T123" s="32"/>
    </row>
    <row r="124" spans="2:20">
      <c r="B124" s="6"/>
      <c r="C124" s="6"/>
      <c r="D124" s="6"/>
      <c r="E124" s="6"/>
      <c r="F124" s="6"/>
      <c r="G124" s="6"/>
      <c r="H124" s="6"/>
      <c r="I124" s="6"/>
      <c r="J124" s="6"/>
      <c r="K124" s="31"/>
      <c r="L124" s="6"/>
      <c r="M124" s="6"/>
      <c r="N124" s="32"/>
      <c r="O124" s="32"/>
      <c r="R124" s="6"/>
      <c r="S124" s="6"/>
      <c r="T124" s="32"/>
    </row>
    <row r="125" spans="2:20">
      <c r="B125" s="6"/>
      <c r="C125" s="6"/>
      <c r="D125" s="6"/>
      <c r="E125" s="6"/>
      <c r="F125" s="6"/>
      <c r="G125" s="6"/>
      <c r="H125" s="6"/>
      <c r="I125" s="6"/>
      <c r="J125" s="6"/>
      <c r="K125" s="31"/>
      <c r="L125" s="6"/>
      <c r="M125" s="6"/>
      <c r="N125" s="6"/>
      <c r="O125" s="6"/>
      <c r="P125" s="6"/>
      <c r="Q125" s="6"/>
      <c r="R125" s="6"/>
      <c r="S125" s="6"/>
      <c r="T125" s="32"/>
    </row>
    <row r="126" spans="2:20">
      <c r="B126" s="6"/>
      <c r="C126" s="6"/>
      <c r="D126" s="6"/>
      <c r="E126" s="6"/>
      <c r="F126" s="6"/>
      <c r="G126" s="6"/>
      <c r="H126" s="6"/>
      <c r="I126" s="6"/>
      <c r="J126" s="6"/>
      <c r="K126" s="31"/>
      <c r="L126" s="6"/>
      <c r="M126" s="6"/>
      <c r="N126" s="32"/>
      <c r="O126" s="6"/>
      <c r="P126" s="6"/>
      <c r="Q126" s="6"/>
      <c r="R126" s="6"/>
      <c r="S126" s="6"/>
      <c r="T126" s="32"/>
    </row>
    <row r="127" spans="2:20">
      <c r="B127" s="6"/>
      <c r="C127" s="6"/>
      <c r="D127" s="6"/>
      <c r="E127" s="6"/>
      <c r="F127" s="6"/>
      <c r="G127" s="6"/>
      <c r="H127" s="6"/>
      <c r="I127" s="6"/>
      <c r="J127" s="6"/>
      <c r="K127" s="31"/>
      <c r="L127" s="6"/>
      <c r="M127" s="6"/>
      <c r="N127" s="6"/>
      <c r="O127" s="6"/>
      <c r="P127" s="6"/>
      <c r="Q127" s="6"/>
      <c r="R127" s="6"/>
      <c r="S127" s="6"/>
      <c r="T127" s="32"/>
    </row>
    <row r="128" spans="2:20">
      <c r="B128" s="6"/>
      <c r="C128" s="6"/>
      <c r="D128" s="6"/>
      <c r="E128" s="6"/>
      <c r="F128" s="6"/>
      <c r="G128" s="6"/>
      <c r="H128" s="6"/>
      <c r="I128" s="6"/>
      <c r="J128" s="6"/>
      <c r="K128" s="31"/>
      <c r="L128" s="6"/>
      <c r="M128" s="6"/>
      <c r="N128" s="6"/>
      <c r="O128" s="6"/>
      <c r="P128" s="6"/>
      <c r="Q128" s="6"/>
      <c r="R128" s="6"/>
      <c r="S128" s="6"/>
      <c r="T128" s="32"/>
    </row>
    <row r="129" spans="12:20">
      <c r="L129" s="6"/>
      <c r="M129" s="6"/>
      <c r="N129" s="6"/>
      <c r="O129" s="6"/>
      <c r="P129" s="6"/>
      <c r="Q129" s="6"/>
      <c r="R129" s="6"/>
      <c r="S129" s="6"/>
      <c r="T129" s="32"/>
    </row>
    <row r="130" spans="12:20">
      <c r="T130" s="32"/>
    </row>
    <row r="131" spans="12:20">
      <c r="T131" s="32"/>
    </row>
    <row r="132" spans="12:20">
      <c r="T132" s="32"/>
    </row>
    <row r="133" spans="12:20">
      <c r="T133" s="32"/>
    </row>
    <row r="134" spans="12:20">
      <c r="T134" s="32"/>
    </row>
    <row r="135" spans="12:20">
      <c r="T135" s="32"/>
    </row>
    <row r="136" spans="12:20">
      <c r="T136" s="32"/>
    </row>
    <row r="137" spans="12:20">
      <c r="T137" s="32"/>
    </row>
    <row r="138" spans="12:20">
      <c r="T138" s="32"/>
    </row>
    <row r="139" spans="12:20">
      <c r="T139" s="32"/>
    </row>
    <row r="140" spans="12:20">
      <c r="T140" s="32"/>
    </row>
    <row r="141" spans="12:20">
      <c r="T141" s="32"/>
    </row>
    <row r="142" spans="12:20">
      <c r="T142" s="32"/>
    </row>
    <row r="143" spans="12:20">
      <c r="T143" s="32"/>
    </row>
    <row r="144" spans="12:20">
      <c r="T144" s="32"/>
    </row>
    <row r="145" spans="20:20">
      <c r="T145" s="32"/>
    </row>
    <row r="146" spans="20:20">
      <c r="T146" s="32"/>
    </row>
    <row r="147" spans="20:20">
      <c r="T147" s="32"/>
    </row>
    <row r="148" spans="20:20">
      <c r="T148" s="32"/>
    </row>
    <row r="149" spans="20:20">
      <c r="T149" s="32"/>
    </row>
    <row r="150" spans="20:20">
      <c r="T150" s="32"/>
    </row>
    <row r="151" spans="20:20">
      <c r="T151" s="32"/>
    </row>
    <row r="152" spans="20:20">
      <c r="T152" s="32"/>
    </row>
    <row r="153" spans="20:20">
      <c r="T153" s="32"/>
    </row>
    <row r="154" spans="20:20">
      <c r="T154" s="32"/>
    </row>
    <row r="155" spans="20:20">
      <c r="T155" s="32"/>
    </row>
    <row r="156" spans="20:20">
      <c r="T156" s="32"/>
    </row>
    <row r="157" spans="20:20">
      <c r="T157" s="32"/>
    </row>
    <row r="158" spans="20:20">
      <c r="T158" s="32"/>
    </row>
    <row r="159" spans="20:20">
      <c r="T159" s="32"/>
    </row>
    <row r="160" spans="20:20">
      <c r="T160" s="32"/>
    </row>
    <row r="161" spans="20:20">
      <c r="T161" s="32"/>
    </row>
    <row r="162" spans="20:20">
      <c r="T162" s="32"/>
    </row>
    <row r="163" spans="20:20">
      <c r="T163" s="32"/>
    </row>
    <row r="164" spans="20:20">
      <c r="T164" s="32"/>
    </row>
    <row r="165" spans="20:20">
      <c r="T165" s="32"/>
    </row>
    <row r="166" spans="20:20">
      <c r="T166" s="32"/>
    </row>
    <row r="167" spans="20:20">
      <c r="T167" s="32"/>
    </row>
    <row r="168" spans="20:20">
      <c r="T168" s="32"/>
    </row>
    <row r="169" spans="20:20">
      <c r="T169" s="32"/>
    </row>
    <row r="170" spans="20:20">
      <c r="T170" s="32"/>
    </row>
    <row r="171" spans="20:20">
      <c r="T171" s="32"/>
    </row>
    <row r="172" spans="20:20">
      <c r="T172" s="32"/>
    </row>
    <row r="173" spans="20:20">
      <c r="T173" s="32"/>
    </row>
    <row r="174" spans="20:20">
      <c r="T174" s="32"/>
    </row>
    <row r="175" spans="20:20">
      <c r="T175" s="32"/>
    </row>
    <row r="176" spans="20:20">
      <c r="T176" s="32"/>
    </row>
    <row r="177" spans="20:20">
      <c r="T177" s="32"/>
    </row>
    <row r="178" spans="20:20">
      <c r="T178" s="32"/>
    </row>
    <row r="179" spans="20:20">
      <c r="T179" s="32"/>
    </row>
    <row r="180" spans="20:20">
      <c r="T180" s="32"/>
    </row>
    <row r="181" spans="20:20">
      <c r="T181" s="32"/>
    </row>
    <row r="182" spans="20:20">
      <c r="T182" s="32"/>
    </row>
    <row r="183" spans="20:20">
      <c r="T183" s="32"/>
    </row>
    <row r="184" spans="20:20">
      <c r="T184" s="32"/>
    </row>
    <row r="185" spans="20:20">
      <c r="T185" s="32"/>
    </row>
    <row r="186" spans="20:20">
      <c r="T186" s="32"/>
    </row>
    <row r="187" spans="20:20">
      <c r="T187" s="32"/>
    </row>
    <row r="188" spans="20:20">
      <c r="T188" s="32"/>
    </row>
    <row r="189" spans="20:20">
      <c r="T189" s="32"/>
    </row>
    <row r="190" spans="20:20">
      <c r="T190" s="32"/>
    </row>
    <row r="191" spans="20:20">
      <c r="T191" s="32"/>
    </row>
    <row r="192" spans="20:20">
      <c r="T192" s="32"/>
    </row>
    <row r="193" spans="20:20">
      <c r="T193" s="32"/>
    </row>
    <row r="194" spans="20:20">
      <c r="T194" s="32"/>
    </row>
    <row r="195" spans="20:20">
      <c r="T195" s="32"/>
    </row>
    <row r="196" spans="20:20">
      <c r="T196" s="32"/>
    </row>
    <row r="197" spans="20:20">
      <c r="T197" s="32"/>
    </row>
    <row r="198" spans="20:20">
      <c r="T198" s="32"/>
    </row>
    <row r="199" spans="20:20">
      <c r="T199" s="32"/>
    </row>
    <row r="200" spans="20:20">
      <c r="T200" s="32"/>
    </row>
    <row r="201" spans="20:20">
      <c r="T201" s="32"/>
    </row>
    <row r="202" spans="20:20">
      <c r="T202" s="32"/>
    </row>
    <row r="203" spans="20:20">
      <c r="T203" s="32"/>
    </row>
    <row r="204" spans="20:20">
      <c r="T204" s="32"/>
    </row>
    <row r="205" spans="20:20">
      <c r="T205" s="32"/>
    </row>
    <row r="206" spans="20:20">
      <c r="T206" s="32"/>
    </row>
    <row r="207" spans="20:20">
      <c r="T207" s="32"/>
    </row>
    <row r="208" spans="20:20">
      <c r="T208" s="32"/>
    </row>
    <row r="209" spans="20:20">
      <c r="T209" s="32"/>
    </row>
    <row r="210" spans="20:20">
      <c r="T210" s="32"/>
    </row>
    <row r="211" spans="20:20">
      <c r="T211" s="32"/>
    </row>
    <row r="212" spans="20:20">
      <c r="T212" s="32"/>
    </row>
    <row r="213" spans="20:20">
      <c r="T213" s="32"/>
    </row>
    <row r="214" spans="20:20">
      <c r="T214" s="32"/>
    </row>
    <row r="215" spans="20:20">
      <c r="T215" s="32"/>
    </row>
    <row r="216" spans="20:20">
      <c r="T216" s="32"/>
    </row>
    <row r="217" spans="20:20">
      <c r="T217" s="32"/>
    </row>
    <row r="218" spans="20:20">
      <c r="T218" s="32"/>
    </row>
    <row r="219" spans="20:20">
      <c r="T219" s="32"/>
    </row>
    <row r="220" spans="20:20">
      <c r="T220" s="32"/>
    </row>
    <row r="221" spans="20:20">
      <c r="T221" s="32"/>
    </row>
    <row r="222" spans="20:20">
      <c r="T222" s="32"/>
    </row>
    <row r="223" spans="20:20">
      <c r="T223" s="32"/>
    </row>
    <row r="224" spans="20:20">
      <c r="T224" s="32"/>
    </row>
    <row r="225" spans="20:20">
      <c r="T225" s="32"/>
    </row>
    <row r="226" spans="20:20">
      <c r="T226" s="32"/>
    </row>
    <row r="227" spans="20:20">
      <c r="T227" s="32"/>
    </row>
    <row r="228" spans="20:20">
      <c r="T228" s="32"/>
    </row>
    <row r="229" spans="20:20">
      <c r="T229" s="32"/>
    </row>
    <row r="230" spans="20:20">
      <c r="T230" s="32"/>
    </row>
    <row r="231" spans="20:20">
      <c r="T231" s="32"/>
    </row>
    <row r="232" spans="20:20">
      <c r="T232" s="32"/>
    </row>
    <row r="233" spans="20:20">
      <c r="T233" s="32"/>
    </row>
    <row r="234" spans="20:20">
      <c r="T234" s="32"/>
    </row>
    <row r="235" spans="20:20">
      <c r="T235" s="32"/>
    </row>
    <row r="236" spans="20:20">
      <c r="T236" s="32"/>
    </row>
    <row r="237" spans="20:20">
      <c r="T237" s="32"/>
    </row>
    <row r="238" spans="20:20">
      <c r="T238" s="32"/>
    </row>
    <row r="239" spans="20:20">
      <c r="T239" s="32"/>
    </row>
    <row r="240" spans="20:20">
      <c r="T240" s="32"/>
    </row>
    <row r="241" spans="20:20">
      <c r="T241" s="32"/>
    </row>
    <row r="242" spans="20:20">
      <c r="T242" s="32"/>
    </row>
    <row r="243" spans="20:20">
      <c r="T243" s="32"/>
    </row>
    <row r="244" spans="20:20">
      <c r="T244" s="32"/>
    </row>
    <row r="245" spans="20:20">
      <c r="T245" s="32"/>
    </row>
    <row r="246" spans="20:20">
      <c r="T246" s="32"/>
    </row>
    <row r="247" spans="20:20">
      <c r="T247" s="32"/>
    </row>
    <row r="248" spans="20:20">
      <c r="T248" s="32"/>
    </row>
  </sheetData>
  <mergeCells count="8">
    <mergeCell ref="A24:A25"/>
    <mergeCell ref="E5:E8"/>
    <mergeCell ref="A12:A14"/>
    <mergeCell ref="E12:E14"/>
    <mergeCell ref="A17:A18"/>
    <mergeCell ref="E17:E18"/>
    <mergeCell ref="A21:A22"/>
    <mergeCell ref="E21:E22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Y248"/>
  <sheetViews>
    <sheetView topLeftCell="A25" workbookViewId="0">
      <selection activeCell="P114" sqref="P114"/>
    </sheetView>
  </sheetViews>
  <sheetFormatPr baseColWidth="10" defaultRowHeight="11.25"/>
  <cols>
    <col min="1" max="1" width="2.7109375" style="33" bestFit="1" customWidth="1"/>
    <col min="2" max="2" width="43.28515625" style="33" bestFit="1" customWidth="1"/>
    <col min="3" max="3" width="9.85546875" style="33" bestFit="1" customWidth="1"/>
    <col min="4" max="4" width="35.42578125" style="33" bestFit="1" customWidth="1"/>
    <col min="5" max="5" width="6.7109375" style="33" bestFit="1" customWidth="1"/>
    <col min="6" max="8" width="11.140625" style="33" bestFit="1" customWidth="1"/>
    <col min="9" max="9" width="6.7109375" style="33" customWidth="1"/>
    <col min="10" max="10" width="7.5703125" style="33" customWidth="1"/>
    <col min="11" max="11" width="5.5703125" style="132" customWidth="1"/>
    <col min="12" max="12" width="11.42578125" style="33"/>
    <col min="13" max="13" width="34.140625" style="33" customWidth="1"/>
    <col min="14" max="14" width="11.140625" style="33" bestFit="1" customWidth="1"/>
    <col min="15" max="15" width="11.5703125" style="33" bestFit="1" customWidth="1"/>
    <col min="16" max="17" width="11.140625" style="33" bestFit="1" customWidth="1"/>
    <col min="18" max="18" width="17.42578125" style="33" bestFit="1" customWidth="1"/>
    <col min="19" max="19" width="9.85546875" style="33" bestFit="1" customWidth="1"/>
    <col min="20" max="21" width="11.140625" style="33" bestFit="1" customWidth="1"/>
    <col min="22" max="16384" width="11.42578125" style="33"/>
  </cols>
  <sheetData>
    <row r="1" spans="1:25">
      <c r="A1" s="2"/>
      <c r="B1" s="21" t="s">
        <v>0</v>
      </c>
      <c r="C1" s="2"/>
      <c r="D1" s="2"/>
      <c r="E1" s="2"/>
      <c r="F1" s="2"/>
      <c r="G1" s="2" t="s">
        <v>241</v>
      </c>
      <c r="H1" s="2"/>
      <c r="I1" s="2"/>
      <c r="J1" s="2"/>
      <c r="K1" s="31"/>
      <c r="L1" s="6"/>
      <c r="M1" s="6"/>
      <c r="N1" s="6"/>
      <c r="O1" s="6"/>
      <c r="P1" s="6"/>
      <c r="Q1" s="6"/>
      <c r="R1" s="6"/>
      <c r="S1" s="6"/>
      <c r="T1" s="32"/>
      <c r="U1" s="6"/>
      <c r="V1" s="6"/>
      <c r="W1" s="6"/>
      <c r="X1" s="6"/>
      <c r="Y1" s="6"/>
    </row>
    <row r="2" spans="1:25">
      <c r="A2" s="2"/>
      <c r="B2" s="21" t="s">
        <v>1</v>
      </c>
      <c r="C2" s="2"/>
      <c r="D2" s="2"/>
      <c r="E2" s="2"/>
      <c r="F2" s="2"/>
      <c r="G2" s="2"/>
      <c r="H2" s="2"/>
      <c r="I2" s="2"/>
      <c r="J2" s="2"/>
      <c r="K2" s="31"/>
      <c r="L2" s="6"/>
      <c r="M2" s="34" t="s">
        <v>2</v>
      </c>
      <c r="N2" s="34"/>
      <c r="O2" s="34"/>
      <c r="P2" s="34"/>
      <c r="Q2" s="34"/>
      <c r="R2" s="34"/>
      <c r="S2" s="6"/>
      <c r="T2" s="32"/>
      <c r="U2" s="6"/>
      <c r="V2" s="6"/>
      <c r="W2" s="6"/>
      <c r="X2" s="6"/>
      <c r="Y2" s="6"/>
    </row>
    <row r="3" spans="1:25">
      <c r="A3" s="166"/>
      <c r="B3" s="150">
        <v>42614</v>
      </c>
      <c r="C3" s="2"/>
      <c r="D3" s="2"/>
      <c r="E3" s="3"/>
      <c r="F3" s="4" t="s">
        <v>3</v>
      </c>
      <c r="G3" s="4" t="s">
        <v>4</v>
      </c>
      <c r="H3" s="4" t="s">
        <v>5</v>
      </c>
      <c r="I3" s="36"/>
      <c r="J3" s="2"/>
      <c r="K3" s="5"/>
      <c r="L3" s="6"/>
      <c r="M3" s="34" t="s">
        <v>6</v>
      </c>
      <c r="N3" s="34"/>
      <c r="O3" s="34"/>
      <c r="P3" s="34"/>
      <c r="Q3" s="34"/>
      <c r="R3" s="34"/>
      <c r="S3" s="6"/>
      <c r="T3" s="32"/>
      <c r="U3" s="6"/>
      <c r="V3" s="6"/>
      <c r="W3" s="6"/>
      <c r="X3" s="6"/>
      <c r="Y3" s="6"/>
    </row>
    <row r="4" spans="1:25">
      <c r="A4" s="2"/>
      <c r="B4" s="2"/>
      <c r="C4" s="2"/>
      <c r="D4" s="2"/>
      <c r="E4" s="2"/>
      <c r="F4" s="2"/>
      <c r="G4" s="2"/>
      <c r="H4" s="37"/>
      <c r="I4" s="2"/>
      <c r="J4" s="2"/>
      <c r="K4" s="31"/>
      <c r="L4" s="6"/>
      <c r="M4" s="38">
        <v>42583</v>
      </c>
      <c r="N4" s="34"/>
      <c r="O4" s="34"/>
      <c r="P4" s="34"/>
      <c r="Q4" s="34"/>
      <c r="R4" s="34"/>
      <c r="S4" s="6"/>
      <c r="T4" s="32"/>
      <c r="U4" s="6"/>
      <c r="V4" s="6"/>
      <c r="W4" s="6"/>
      <c r="X4" s="6"/>
      <c r="Y4" s="6"/>
    </row>
    <row r="5" spans="1:25">
      <c r="A5" s="166" t="s">
        <v>7</v>
      </c>
      <c r="B5" s="39" t="s">
        <v>8</v>
      </c>
      <c r="C5" s="7" t="s">
        <v>9</v>
      </c>
      <c r="D5" s="7" t="s">
        <v>10</v>
      </c>
      <c r="E5" s="175">
        <f>594+16</f>
        <v>610</v>
      </c>
      <c r="F5" s="40">
        <f>+O36-N36</f>
        <v>612459.39</v>
      </c>
      <c r="G5" s="41">
        <f>+P77</f>
        <v>36911.649999999994</v>
      </c>
      <c r="H5" s="37"/>
      <c r="I5" s="42"/>
      <c r="J5" s="7"/>
      <c r="K5" s="43"/>
      <c r="L5" s="44"/>
      <c r="M5" s="34" t="s">
        <v>11</v>
      </c>
      <c r="N5" s="34"/>
      <c r="O5" s="34"/>
      <c r="P5" s="34"/>
      <c r="Q5" s="34"/>
      <c r="R5" s="34"/>
      <c r="S5" s="6"/>
      <c r="T5" s="32"/>
      <c r="U5" s="6"/>
      <c r="V5" s="6"/>
      <c r="W5" s="44"/>
      <c r="X5" s="44"/>
      <c r="Y5" s="44"/>
    </row>
    <row r="6" spans="1:25">
      <c r="A6" s="166"/>
      <c r="B6" s="39" t="s">
        <v>8</v>
      </c>
      <c r="C6" s="7" t="s">
        <v>12</v>
      </c>
      <c r="D6" s="7" t="s">
        <v>13</v>
      </c>
      <c r="E6" s="175"/>
      <c r="F6" s="40">
        <f>+O40-N40</f>
        <v>3179</v>
      </c>
      <c r="G6" s="45">
        <f>+P81</f>
        <v>857.52</v>
      </c>
      <c r="H6" s="37"/>
      <c r="I6" s="42"/>
      <c r="J6" s="7"/>
      <c r="K6" s="43"/>
      <c r="L6" s="44"/>
      <c r="M6" s="6"/>
      <c r="N6" s="6"/>
      <c r="O6" s="6"/>
      <c r="P6" s="6"/>
      <c r="Q6" s="6"/>
      <c r="R6" s="6"/>
      <c r="S6" s="6"/>
      <c r="T6" s="32"/>
      <c r="U6" s="6"/>
      <c r="V6" s="6"/>
      <c r="W6" s="44"/>
      <c r="X6" s="44"/>
      <c r="Y6" s="44"/>
    </row>
    <row r="7" spans="1:25">
      <c r="A7" s="166"/>
      <c r="B7" s="39" t="s">
        <v>8</v>
      </c>
      <c r="C7" s="7" t="s">
        <v>14</v>
      </c>
      <c r="D7" s="7" t="s">
        <v>15</v>
      </c>
      <c r="E7" s="175"/>
      <c r="F7" s="46">
        <f>+O43-N43</f>
        <v>0</v>
      </c>
      <c r="G7" s="45">
        <f>+N84-O84</f>
        <v>0</v>
      </c>
      <c r="H7" s="37"/>
      <c r="I7" s="42"/>
      <c r="J7" s="7"/>
      <c r="K7" s="43"/>
      <c r="L7" s="44"/>
      <c r="M7" s="6"/>
      <c r="N7" s="47" t="s">
        <v>16</v>
      </c>
      <c r="O7" s="47" t="s">
        <v>17</v>
      </c>
      <c r="P7" s="47" t="s">
        <v>18</v>
      </c>
      <c r="Q7" s="47" t="s">
        <v>19</v>
      </c>
      <c r="R7" s="47" t="s">
        <v>20</v>
      </c>
      <c r="S7" s="47" t="s">
        <v>21</v>
      </c>
      <c r="T7" s="47" t="s">
        <v>22</v>
      </c>
      <c r="U7" s="47" t="s">
        <v>23</v>
      </c>
      <c r="V7" s="48"/>
      <c r="W7" s="47"/>
      <c r="X7" s="44"/>
      <c r="Y7" s="44"/>
    </row>
    <row r="8" spans="1:25">
      <c r="A8" s="166"/>
      <c r="B8" s="39" t="s">
        <v>8</v>
      </c>
      <c r="C8" s="7" t="s">
        <v>24</v>
      </c>
      <c r="D8" s="7" t="s">
        <v>25</v>
      </c>
      <c r="E8" s="175"/>
      <c r="F8" s="46">
        <v>0</v>
      </c>
      <c r="G8" s="45">
        <f>+P110</f>
        <v>21865.56</v>
      </c>
      <c r="H8" s="37"/>
      <c r="I8" s="42"/>
      <c r="J8" s="7"/>
      <c r="K8" s="43"/>
      <c r="L8" s="44"/>
      <c r="M8" s="6"/>
      <c r="N8" s="6"/>
      <c r="O8" s="6"/>
      <c r="P8" s="6"/>
      <c r="Q8" s="6"/>
      <c r="R8" s="6"/>
      <c r="S8" s="6"/>
      <c r="T8" s="6"/>
      <c r="U8" s="6"/>
      <c r="V8" s="32"/>
      <c r="W8" s="6"/>
      <c r="X8" s="44"/>
      <c r="Y8" s="44"/>
    </row>
    <row r="9" spans="1:25">
      <c r="A9" s="166" t="s">
        <v>26</v>
      </c>
      <c r="B9" s="49" t="s">
        <v>27</v>
      </c>
      <c r="C9" s="7" t="s">
        <v>28</v>
      </c>
      <c r="D9" s="7" t="s">
        <v>29</v>
      </c>
      <c r="E9" s="167">
        <v>58</v>
      </c>
      <c r="F9" s="40">
        <f>+O50-N50</f>
        <v>12018.3</v>
      </c>
      <c r="G9" s="45">
        <f>+P90</f>
        <v>1515.3400000000001</v>
      </c>
      <c r="H9" s="37"/>
      <c r="I9" s="42"/>
      <c r="J9" s="7"/>
      <c r="K9" s="43"/>
      <c r="L9" s="44"/>
      <c r="M9" s="44"/>
      <c r="N9" s="50"/>
      <c r="O9" s="51"/>
      <c r="P9" s="52"/>
      <c r="Q9" s="6"/>
      <c r="R9" s="6"/>
      <c r="S9" s="6"/>
      <c r="T9" s="6"/>
      <c r="U9" s="6"/>
      <c r="V9" s="32"/>
      <c r="W9" s="6"/>
      <c r="X9" s="44"/>
      <c r="Y9" s="44"/>
    </row>
    <row r="10" spans="1:25">
      <c r="A10" s="166" t="s">
        <v>30</v>
      </c>
      <c r="B10" s="39" t="s">
        <v>31</v>
      </c>
      <c r="C10" s="7" t="s">
        <v>32</v>
      </c>
      <c r="D10" s="7" t="s">
        <v>33</v>
      </c>
      <c r="E10" s="167">
        <v>159</v>
      </c>
      <c r="F10" s="40">
        <f>+O55-N55</f>
        <v>23203.8</v>
      </c>
      <c r="G10" s="45">
        <f>+P95</f>
        <v>11628.84</v>
      </c>
      <c r="H10" s="37"/>
      <c r="I10" s="42"/>
      <c r="J10" s="7"/>
      <c r="K10" s="43"/>
      <c r="L10" s="6">
        <v>218</v>
      </c>
      <c r="M10" s="6" t="s">
        <v>34</v>
      </c>
      <c r="N10" s="53">
        <v>12018.3</v>
      </c>
      <c r="O10" s="54">
        <v>126555.57</v>
      </c>
      <c r="P10" s="53"/>
      <c r="Q10" s="53">
        <v>491.08</v>
      </c>
      <c r="R10" s="55">
        <f>SUM(N10:Q10)</f>
        <v>139064.94999999998</v>
      </c>
      <c r="S10" s="55">
        <f t="shared" ref="S10:S16" si="0">+R10*0.16</f>
        <v>22250.391999999996</v>
      </c>
      <c r="T10" s="55">
        <f t="shared" ref="T10:T16" si="1">+R10+S10</f>
        <v>161315.34199999998</v>
      </c>
      <c r="U10" s="53">
        <v>64.5</v>
      </c>
      <c r="V10" s="6"/>
      <c r="W10" s="44"/>
      <c r="X10" s="44"/>
      <c r="Y10" s="44"/>
    </row>
    <row r="11" spans="1:25">
      <c r="A11" s="166" t="s">
        <v>35</v>
      </c>
      <c r="B11" s="39" t="s">
        <v>36</v>
      </c>
      <c r="C11" s="7" t="s">
        <v>37</v>
      </c>
      <c r="D11" s="7" t="s">
        <v>38</v>
      </c>
      <c r="E11" s="167">
        <v>225</v>
      </c>
      <c r="F11" s="40">
        <f>+O60-N60</f>
        <v>13981.5</v>
      </c>
      <c r="G11" s="41">
        <f>+P100</f>
        <v>9367.57</v>
      </c>
      <c r="H11" s="37"/>
      <c r="I11" s="42"/>
      <c r="J11" s="7"/>
      <c r="K11" s="43"/>
      <c r="L11" s="6">
        <v>16</v>
      </c>
      <c r="M11" s="6" t="s">
        <v>39</v>
      </c>
      <c r="N11" s="53">
        <v>-943.6</v>
      </c>
      <c r="O11" s="53">
        <v>346125.16</v>
      </c>
      <c r="P11" s="53">
        <v>89119.32</v>
      </c>
      <c r="Q11" s="53">
        <v>31.22</v>
      </c>
      <c r="R11" s="55">
        <f t="shared" ref="R11:R16" si="2">SUM(N11:Q11)</f>
        <v>434332.1</v>
      </c>
      <c r="S11" s="55">
        <f t="shared" si="0"/>
        <v>69493.135999999999</v>
      </c>
      <c r="T11" s="55">
        <f t="shared" si="1"/>
        <v>503825.23599999998</v>
      </c>
      <c r="U11" s="53">
        <v>10.050000000000001</v>
      </c>
      <c r="V11" s="6"/>
      <c r="W11" s="44"/>
      <c r="X11" s="44"/>
      <c r="Y11" s="44"/>
    </row>
    <row r="12" spans="1:25">
      <c r="A12" s="174"/>
      <c r="B12" s="56" t="s">
        <v>40</v>
      </c>
      <c r="C12" s="2" t="s">
        <v>41</v>
      </c>
      <c r="D12" s="2" t="s">
        <v>42</v>
      </c>
      <c r="E12" s="175">
        <v>7</v>
      </c>
      <c r="F12" s="57">
        <f>+O42-N42</f>
        <v>13334.46</v>
      </c>
      <c r="G12" s="41">
        <f>+P83</f>
        <v>8606.56</v>
      </c>
      <c r="H12" s="37"/>
      <c r="I12" s="42"/>
      <c r="J12" s="7"/>
      <c r="K12" s="43"/>
      <c r="L12" s="6">
        <v>62</v>
      </c>
      <c r="M12" s="6" t="s">
        <v>43</v>
      </c>
      <c r="N12" s="53">
        <v>23203.8</v>
      </c>
      <c r="O12" s="53">
        <v>48277.5</v>
      </c>
      <c r="P12" s="53">
        <v>2200</v>
      </c>
      <c r="Q12" s="53">
        <v>690</v>
      </c>
      <c r="R12" s="55">
        <f t="shared" si="2"/>
        <v>74371.3</v>
      </c>
      <c r="S12" s="55">
        <f t="shared" si="0"/>
        <v>11899.408000000001</v>
      </c>
      <c r="T12" s="55">
        <f t="shared" si="1"/>
        <v>86270.707999999999</v>
      </c>
      <c r="U12" s="53">
        <v>270.04000000000002</v>
      </c>
      <c r="V12" s="6"/>
      <c r="W12" s="44"/>
      <c r="X12" s="44"/>
      <c r="Y12" s="44"/>
    </row>
    <row r="13" spans="1:25">
      <c r="A13" s="174"/>
      <c r="B13" s="39" t="s">
        <v>44</v>
      </c>
      <c r="C13" s="7" t="s">
        <v>45</v>
      </c>
      <c r="D13" s="7" t="s">
        <v>46</v>
      </c>
      <c r="E13" s="175"/>
      <c r="F13" s="57">
        <f>+O57-N57</f>
        <v>2200</v>
      </c>
      <c r="G13" s="41">
        <f>+P97</f>
        <v>2200</v>
      </c>
      <c r="H13" s="37"/>
      <c r="I13" s="42"/>
      <c r="J13" s="7"/>
      <c r="K13" s="43"/>
      <c r="L13" s="6">
        <v>74</v>
      </c>
      <c r="M13" s="6" t="s">
        <v>47</v>
      </c>
      <c r="N13" s="53">
        <v>13981.5</v>
      </c>
      <c r="O13" s="53">
        <v>3623.24</v>
      </c>
      <c r="P13" s="53"/>
      <c r="Q13" s="53"/>
      <c r="R13" s="55">
        <f t="shared" si="2"/>
        <v>17604.739999999998</v>
      </c>
      <c r="S13" s="55">
        <f t="shared" si="0"/>
        <v>2816.7583999999997</v>
      </c>
      <c r="T13" s="55">
        <f t="shared" si="1"/>
        <v>20421.498399999997</v>
      </c>
      <c r="U13" s="53">
        <v>186.42</v>
      </c>
      <c r="V13" s="6"/>
      <c r="W13" s="44"/>
      <c r="X13" s="44"/>
      <c r="Y13" s="44"/>
    </row>
    <row r="14" spans="1:25">
      <c r="A14" s="174"/>
      <c r="B14" s="39" t="s">
        <v>40</v>
      </c>
      <c r="C14" s="7" t="s">
        <v>48</v>
      </c>
      <c r="D14" s="7" t="s">
        <v>49</v>
      </c>
      <c r="E14" s="175"/>
      <c r="F14" s="57">
        <f>+O52-N52</f>
        <v>0</v>
      </c>
      <c r="G14" s="41">
        <f>+P92</f>
        <v>0</v>
      </c>
      <c r="H14" s="37"/>
      <c r="I14" s="42"/>
      <c r="J14" s="7"/>
      <c r="K14" s="43"/>
      <c r="L14" s="44"/>
      <c r="M14" s="44" t="s">
        <v>50</v>
      </c>
      <c r="N14" s="44"/>
      <c r="O14" s="44"/>
      <c r="P14" s="44"/>
      <c r="Q14" s="44"/>
      <c r="R14" s="55">
        <f t="shared" si="2"/>
        <v>0</v>
      </c>
      <c r="S14" s="55">
        <f t="shared" si="0"/>
        <v>0</v>
      </c>
      <c r="T14" s="55">
        <f t="shared" si="1"/>
        <v>0</v>
      </c>
      <c r="U14" s="53"/>
      <c r="V14" s="6"/>
      <c r="W14" s="44"/>
      <c r="X14" s="44"/>
      <c r="Y14" s="44"/>
    </row>
    <row r="15" spans="1:25">
      <c r="A15" s="166"/>
      <c r="B15" s="56"/>
      <c r="C15" s="9"/>
      <c r="D15" s="2"/>
      <c r="E15" s="10">
        <f>+E12+E11+E10+E9+E5</f>
        <v>1059</v>
      </c>
      <c r="F15" s="58">
        <f>SUM(F5:F14)</f>
        <v>680376.45000000007</v>
      </c>
      <c r="G15" s="58">
        <f>SUM(G5:G14)</f>
        <v>92953.039999999979</v>
      </c>
      <c r="H15" s="37">
        <f>+F15-G15</f>
        <v>587423.41000000015</v>
      </c>
      <c r="I15" s="42"/>
      <c r="J15" s="2"/>
      <c r="K15" s="43"/>
      <c r="L15" s="44">
        <v>423</v>
      </c>
      <c r="M15" s="6" t="s">
        <v>51</v>
      </c>
      <c r="N15" s="53">
        <v>540773.62</v>
      </c>
      <c r="O15" s="53">
        <v>452952.95</v>
      </c>
      <c r="P15" s="53">
        <v>344.82</v>
      </c>
      <c r="Q15" s="53">
        <v>2707.01</v>
      </c>
      <c r="R15" s="55">
        <f t="shared" si="2"/>
        <v>996778.4</v>
      </c>
      <c r="S15" s="55">
        <f t="shared" si="0"/>
        <v>159484.54399999999</v>
      </c>
      <c r="T15" s="55">
        <f t="shared" si="1"/>
        <v>1156262.9440000001</v>
      </c>
      <c r="U15" s="53">
        <v>1061.01</v>
      </c>
      <c r="V15" s="6"/>
      <c r="W15" s="44"/>
      <c r="X15" s="44"/>
      <c r="Y15" s="44"/>
    </row>
    <row r="16" spans="1:25">
      <c r="A16" s="2"/>
      <c r="B16" s="59"/>
      <c r="C16" s="9"/>
      <c r="D16" s="2"/>
      <c r="E16" s="2"/>
      <c r="F16" s="37"/>
      <c r="G16" s="37"/>
      <c r="H16" s="37"/>
      <c r="I16" s="2"/>
      <c r="J16" s="2"/>
      <c r="K16" s="31"/>
      <c r="L16" s="44">
        <v>62</v>
      </c>
      <c r="M16" s="6" t="s">
        <v>52</v>
      </c>
      <c r="N16" s="53">
        <v>74864.77</v>
      </c>
      <c r="O16" s="53">
        <v>169797.65</v>
      </c>
      <c r="P16" s="53">
        <v>12989.64</v>
      </c>
      <c r="Q16" s="53">
        <v>24.01</v>
      </c>
      <c r="R16" s="55">
        <f t="shared" si="2"/>
        <v>257676.07</v>
      </c>
      <c r="S16" s="55">
        <f t="shared" si="0"/>
        <v>41228.171200000004</v>
      </c>
      <c r="T16" s="55">
        <f t="shared" si="1"/>
        <v>298904.24119999999</v>
      </c>
      <c r="U16" s="53">
        <v>227.83</v>
      </c>
      <c r="V16" s="6"/>
      <c r="W16" s="44"/>
      <c r="X16" s="44"/>
      <c r="Y16" s="44"/>
    </row>
    <row r="17" spans="1:25">
      <c r="A17" s="174"/>
      <c r="B17" s="60" t="s">
        <v>40</v>
      </c>
      <c r="C17" s="9" t="s">
        <v>53</v>
      </c>
      <c r="D17" s="2" t="s">
        <v>54</v>
      </c>
      <c r="E17" s="175">
        <v>37</v>
      </c>
      <c r="F17" s="40">
        <f>+P38+P48+P53</f>
        <v>3253.3199999999997</v>
      </c>
      <c r="G17" s="41">
        <f>+P86</f>
        <v>52.15</v>
      </c>
      <c r="H17" s="37"/>
      <c r="I17" s="2"/>
      <c r="J17" s="2"/>
      <c r="K17" s="31"/>
      <c r="L17" s="6"/>
      <c r="M17" s="6"/>
      <c r="N17" s="53"/>
      <c r="O17" s="53"/>
      <c r="P17" s="53"/>
      <c r="Q17" s="53"/>
      <c r="R17" s="53"/>
      <c r="S17" s="53"/>
      <c r="T17" s="53">
        <v>0</v>
      </c>
      <c r="U17" s="61"/>
      <c r="V17" s="32"/>
      <c r="W17" s="6"/>
      <c r="X17" s="44"/>
      <c r="Y17" s="6"/>
    </row>
    <row r="18" spans="1:25">
      <c r="A18" s="174"/>
      <c r="B18" s="60" t="s">
        <v>40</v>
      </c>
      <c r="C18" s="2" t="s">
        <v>55</v>
      </c>
      <c r="D18" s="2" t="s">
        <v>56</v>
      </c>
      <c r="E18" s="175"/>
      <c r="F18" s="57">
        <f>+P47</f>
        <v>125644.41</v>
      </c>
      <c r="G18" s="41">
        <f>+P88</f>
        <v>62830</v>
      </c>
      <c r="H18" s="37"/>
      <c r="I18" s="2"/>
      <c r="J18" s="2"/>
      <c r="K18" s="31"/>
      <c r="L18" s="62">
        <f>SUM(L10:L16)</f>
        <v>855</v>
      </c>
      <c r="M18" s="6" t="s">
        <v>57</v>
      </c>
      <c r="N18" s="63">
        <f>SUM(N10:N17)</f>
        <v>663898.39</v>
      </c>
      <c r="O18" s="64">
        <f t="shared" ref="O18:U18" si="3">SUM(O10:O17)</f>
        <v>1147332.0699999998</v>
      </c>
      <c r="P18" s="65">
        <f t="shared" si="3"/>
        <v>104653.78000000001</v>
      </c>
      <c r="Q18" s="63">
        <f t="shared" si="3"/>
        <v>3943.3200000000006</v>
      </c>
      <c r="R18" s="66">
        <f t="shared" si="3"/>
        <v>1919827.56</v>
      </c>
      <c r="S18" s="66">
        <f t="shared" si="3"/>
        <v>307172.40959999996</v>
      </c>
      <c r="T18" s="66">
        <f t="shared" si="3"/>
        <v>2226999.9696</v>
      </c>
      <c r="U18" s="141">
        <f t="shared" si="3"/>
        <v>1819.85</v>
      </c>
      <c r="V18" s="6"/>
      <c r="W18" s="6"/>
      <c r="X18" s="6"/>
      <c r="Y18" s="6"/>
    </row>
    <row r="19" spans="1:25">
      <c r="A19" s="166"/>
      <c r="B19" s="60"/>
      <c r="C19" s="9"/>
      <c r="D19" s="2"/>
      <c r="E19" s="10"/>
      <c r="F19" s="58">
        <f>SUM(F17:F18)</f>
        <v>128897.73000000001</v>
      </c>
      <c r="G19" s="58">
        <f>SUM(G17:G18)</f>
        <v>62882.15</v>
      </c>
      <c r="H19" s="37">
        <f>+F19-G19</f>
        <v>66015.580000000016</v>
      </c>
      <c r="I19" s="2"/>
      <c r="J19" s="2"/>
      <c r="K19" s="31"/>
      <c r="L19" s="6"/>
      <c r="M19" s="6"/>
      <c r="N19" s="53"/>
      <c r="O19" s="53"/>
      <c r="P19" s="53"/>
      <c r="Q19" s="53"/>
      <c r="R19" s="53"/>
      <c r="S19" s="53"/>
      <c r="T19" s="32"/>
      <c r="U19" s="6"/>
      <c r="V19" s="6"/>
      <c r="W19" s="6"/>
      <c r="X19" s="6"/>
      <c r="Y19" s="6"/>
    </row>
    <row r="20" spans="1:25">
      <c r="A20" s="2"/>
      <c r="B20" s="59"/>
      <c r="C20" s="9"/>
      <c r="D20" s="2"/>
      <c r="E20" s="2"/>
      <c r="F20" s="37"/>
      <c r="G20" s="41"/>
      <c r="H20" s="37"/>
      <c r="I20" s="2"/>
      <c r="J20" s="2"/>
      <c r="K20" s="31"/>
      <c r="L20" s="6"/>
      <c r="M20" s="6"/>
      <c r="N20" s="6"/>
      <c r="O20" s="6"/>
      <c r="P20" s="6"/>
      <c r="Q20" s="6"/>
      <c r="R20" s="6"/>
      <c r="S20" s="6"/>
      <c r="T20" s="32"/>
      <c r="U20" s="6"/>
      <c r="V20" s="6"/>
      <c r="W20" s="6"/>
      <c r="X20" s="6"/>
      <c r="Y20" s="6"/>
    </row>
    <row r="21" spans="1:25">
      <c r="A21" s="174" t="s">
        <v>58</v>
      </c>
      <c r="B21" s="19" t="s">
        <v>59</v>
      </c>
      <c r="C21" s="2" t="s">
        <v>60</v>
      </c>
      <c r="D21" s="2" t="s">
        <v>61</v>
      </c>
      <c r="E21" s="175">
        <f>554+9</f>
        <v>563</v>
      </c>
      <c r="F21" s="67">
        <f>+P37</f>
        <v>617246.02</v>
      </c>
      <c r="G21" s="41">
        <f>+P78</f>
        <v>389968.99</v>
      </c>
      <c r="H21" s="37"/>
      <c r="I21" s="2"/>
      <c r="J21" s="2"/>
      <c r="K21" s="31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>
      <c r="A22" s="174"/>
      <c r="B22" s="19" t="s">
        <v>59</v>
      </c>
      <c r="C22" s="2" t="s">
        <v>62</v>
      </c>
      <c r="D22" s="2" t="s">
        <v>63</v>
      </c>
      <c r="E22" s="175"/>
      <c r="F22" s="67">
        <f>+P41</f>
        <v>5504.58</v>
      </c>
      <c r="G22" s="41">
        <f>+P82</f>
        <v>3379.17</v>
      </c>
      <c r="H22" s="37"/>
      <c r="I22" s="2"/>
      <c r="J22" s="2"/>
      <c r="K22" s="31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8"/>
      <c r="X22" s="6"/>
      <c r="Y22" s="6"/>
    </row>
    <row r="23" spans="1:25">
      <c r="A23" s="166" t="s">
        <v>64</v>
      </c>
      <c r="B23" s="19" t="s">
        <v>65</v>
      </c>
      <c r="C23" s="2" t="s">
        <v>66</v>
      </c>
      <c r="D23" s="2" t="s">
        <v>67</v>
      </c>
      <c r="E23" s="167">
        <v>53</v>
      </c>
      <c r="F23" s="67">
        <f>+O51-N51</f>
        <v>126555.57</v>
      </c>
      <c r="G23" s="41">
        <f>+P91</f>
        <v>104486.77</v>
      </c>
      <c r="H23" s="37"/>
      <c r="I23" s="2"/>
      <c r="J23" s="2"/>
      <c r="K23" s="31"/>
      <c r="L23" s="68"/>
      <c r="M23" s="68"/>
      <c r="N23" s="53"/>
      <c r="O23" s="69"/>
      <c r="P23" s="69"/>
      <c r="Q23" s="53"/>
      <c r="R23" s="70" t="s">
        <v>68</v>
      </c>
      <c r="S23" s="6"/>
      <c r="T23" s="71">
        <f>+P36+P40+P45+P50+P55+P60+P68+P38</f>
        <v>666629.41000000015</v>
      </c>
      <c r="U23" s="72">
        <f>+N18-T23</f>
        <v>-2731.020000000135</v>
      </c>
      <c r="V23" s="73"/>
      <c r="W23" s="68"/>
      <c r="X23" s="6"/>
      <c r="Y23" s="6"/>
    </row>
    <row r="24" spans="1:25">
      <c r="A24" s="174" t="s">
        <v>69</v>
      </c>
      <c r="B24" s="19" t="s">
        <v>70</v>
      </c>
      <c r="C24" s="2" t="s">
        <v>71</v>
      </c>
      <c r="D24" s="2" t="s">
        <v>72</v>
      </c>
      <c r="E24" s="167">
        <v>28</v>
      </c>
      <c r="F24" s="67">
        <f>+O56-N56</f>
        <v>48277.5</v>
      </c>
      <c r="G24" s="41">
        <f>+P96</f>
        <v>43767.360000000001</v>
      </c>
      <c r="H24" s="37"/>
      <c r="I24" s="2"/>
      <c r="J24" s="2"/>
      <c r="K24" s="31"/>
      <c r="L24" s="70"/>
      <c r="M24" s="74"/>
      <c r="N24" s="70"/>
      <c r="O24" s="70"/>
      <c r="P24" s="70"/>
      <c r="Q24" s="68"/>
      <c r="R24" s="70" t="s">
        <v>73</v>
      </c>
      <c r="S24" s="6"/>
      <c r="T24" s="75">
        <f>+P37+P41+P46+P51+P56+P61+P65-P68</f>
        <v>1147332.07</v>
      </c>
      <c r="U24" s="72">
        <f>+O18-T24</f>
        <v>0</v>
      </c>
      <c r="V24" s="68"/>
      <c r="W24" s="68"/>
      <c r="X24" s="6"/>
      <c r="Y24" s="6"/>
    </row>
    <row r="25" spans="1:25">
      <c r="A25" s="174"/>
      <c r="B25" s="19" t="s">
        <v>70</v>
      </c>
      <c r="C25" s="2" t="s">
        <v>74</v>
      </c>
      <c r="D25" s="2" t="s">
        <v>75</v>
      </c>
      <c r="E25" s="167">
        <v>1</v>
      </c>
      <c r="F25" s="37">
        <f>+O61-N61</f>
        <v>3623.24</v>
      </c>
      <c r="G25" s="41">
        <f>P101</f>
        <v>3293.86</v>
      </c>
      <c r="H25" s="37"/>
      <c r="I25" s="2"/>
      <c r="J25" s="2"/>
      <c r="K25" s="31"/>
      <c r="L25" s="6"/>
      <c r="M25" s="6"/>
      <c r="N25" s="6"/>
      <c r="O25" s="6"/>
      <c r="P25" s="6"/>
      <c r="Q25" s="6"/>
      <c r="R25" s="70" t="s">
        <v>76</v>
      </c>
      <c r="S25" s="6"/>
      <c r="T25" s="76">
        <f>+P42+P47+P52+P57+P66</f>
        <v>141178.87</v>
      </c>
      <c r="U25" s="77">
        <f>+P18-T25</f>
        <v>-36525.089999999982</v>
      </c>
      <c r="V25" s="68"/>
      <c r="W25" s="68"/>
      <c r="X25" s="6"/>
      <c r="Y25" s="6"/>
    </row>
    <row r="26" spans="1:25">
      <c r="A26" s="166" t="s">
        <v>77</v>
      </c>
      <c r="B26" s="19" t="s">
        <v>59</v>
      </c>
      <c r="C26" s="2" t="s">
        <v>78</v>
      </c>
      <c r="D26" s="2" t="s">
        <v>79</v>
      </c>
      <c r="E26" s="167">
        <v>23</v>
      </c>
      <c r="F26" s="67">
        <f>+P46</f>
        <v>346125.16</v>
      </c>
      <c r="G26" s="41">
        <f>+P87</f>
        <v>202968.07</v>
      </c>
      <c r="H26" s="37"/>
      <c r="I26" s="2"/>
      <c r="J26" s="2"/>
      <c r="K26" s="31"/>
      <c r="L26" s="6"/>
      <c r="M26" s="6"/>
      <c r="N26" s="6"/>
      <c r="O26" s="6"/>
      <c r="P26" s="6"/>
      <c r="Q26" s="6"/>
      <c r="R26" s="70" t="s">
        <v>80</v>
      </c>
      <c r="S26" s="6"/>
      <c r="T26" s="71">
        <f>+P38+P43+P48+P53+P58</f>
        <v>3943.3199999999997</v>
      </c>
      <c r="U26" s="77">
        <f>+Q18-T26</f>
        <v>0</v>
      </c>
      <c r="V26" s="6"/>
      <c r="W26" s="6"/>
      <c r="X26" s="6"/>
      <c r="Y26" s="6"/>
    </row>
    <row r="27" spans="1:25">
      <c r="A27" s="78"/>
      <c r="B27" s="12"/>
      <c r="C27" s="11"/>
      <c r="D27" s="12"/>
      <c r="E27" s="13">
        <f>SUM(E21:E26)</f>
        <v>668</v>
      </c>
      <c r="F27" s="79">
        <f>SUM(F21:F26)</f>
        <v>1147332.0699999998</v>
      </c>
      <c r="G27" s="79">
        <f>SUM(G21:G26)</f>
        <v>747864.22</v>
      </c>
      <c r="H27" s="79">
        <f>+F27-G27</f>
        <v>399467.84999999986</v>
      </c>
      <c r="I27" s="2"/>
      <c r="J27" s="2"/>
      <c r="K27" s="31"/>
      <c r="L27" s="6"/>
      <c r="M27" s="6"/>
      <c r="N27" s="6"/>
      <c r="O27" s="6"/>
      <c r="P27" s="6"/>
      <c r="Q27" s="6"/>
      <c r="R27" s="70"/>
      <c r="S27" s="6"/>
      <c r="V27" s="6"/>
      <c r="W27" s="6"/>
      <c r="X27" s="6"/>
      <c r="Y27" s="6"/>
    </row>
    <row r="28" spans="1:25" ht="12" thickBot="1">
      <c r="A28" s="78"/>
      <c r="B28" s="12"/>
      <c r="C28" s="11"/>
      <c r="D28" s="12"/>
      <c r="E28" s="13"/>
      <c r="F28" s="79"/>
      <c r="G28" s="80"/>
      <c r="H28" s="79"/>
      <c r="I28" s="2"/>
      <c r="J28" s="80"/>
      <c r="K28" s="31"/>
      <c r="L28" s="6"/>
      <c r="M28" s="6"/>
      <c r="N28" s="6"/>
      <c r="O28" s="6"/>
      <c r="P28" s="6"/>
      <c r="Q28" s="6"/>
      <c r="R28" s="6"/>
      <c r="S28" s="6"/>
      <c r="T28" s="81">
        <f>SUM(T23:T27)</f>
        <v>1959083.6700000002</v>
      </c>
      <c r="U28" s="72">
        <f>+T28-R18</f>
        <v>39256.110000000102</v>
      </c>
      <c r="V28" s="6"/>
      <c r="W28" s="6"/>
      <c r="X28" s="6"/>
      <c r="Y28" s="6"/>
    </row>
    <row r="29" spans="1:25" ht="12" thickTop="1">
      <c r="A29" s="2"/>
      <c r="B29" s="14" t="s">
        <v>81</v>
      </c>
      <c r="C29" s="14"/>
      <c r="D29" s="14"/>
      <c r="E29" s="15">
        <f>+E15+E19+E27</f>
        <v>1727</v>
      </c>
      <c r="F29" s="82">
        <f>+F15+F19+F27</f>
        <v>1956606.25</v>
      </c>
      <c r="G29" s="83">
        <f>+G15+G19+G27</f>
        <v>903699.40999999992</v>
      </c>
      <c r="H29" s="83">
        <f>+H15+H19+H27</f>
        <v>1052906.8400000001</v>
      </c>
      <c r="I29" s="84"/>
      <c r="J29" s="2"/>
      <c r="K29" s="31"/>
      <c r="L29" s="70" t="s">
        <v>82</v>
      </c>
      <c r="M29" s="74"/>
      <c r="N29" s="70"/>
      <c r="O29" s="70"/>
      <c r="P29" s="70"/>
      <c r="Q29" s="68"/>
      <c r="R29" s="6"/>
      <c r="S29" s="6"/>
      <c r="T29" s="72">
        <f>+T28-P70</f>
        <v>2731.0200000002515</v>
      </c>
      <c r="V29" s="6"/>
      <c r="W29" s="6"/>
      <c r="X29" s="6"/>
      <c r="Y29" s="6"/>
    </row>
    <row r="30" spans="1:25">
      <c r="A30" s="78"/>
      <c r="B30" s="12"/>
      <c r="C30" s="11"/>
      <c r="D30" s="12"/>
      <c r="E30" s="13"/>
      <c r="F30" s="80"/>
      <c r="G30" s="80"/>
      <c r="H30" s="79"/>
      <c r="I30" s="42"/>
      <c r="J30" s="80"/>
      <c r="K30" s="85"/>
      <c r="L30" s="70" t="s">
        <v>83</v>
      </c>
      <c r="M30" s="74"/>
      <c r="N30" s="70"/>
      <c r="O30" s="70"/>
      <c r="P30" s="70"/>
      <c r="Q30" s="68"/>
      <c r="R30" s="68"/>
      <c r="S30" s="68"/>
      <c r="T30" s="86"/>
      <c r="U30" s="86"/>
      <c r="V30" s="6"/>
      <c r="W30" s="6"/>
      <c r="X30" s="6"/>
      <c r="Y30" s="6"/>
    </row>
    <row r="31" spans="1:25">
      <c r="A31" s="166" t="s">
        <v>84</v>
      </c>
      <c r="B31" s="19" t="s">
        <v>85</v>
      </c>
      <c r="C31" s="2" t="s">
        <v>86</v>
      </c>
      <c r="D31" s="2" t="s">
        <v>87</v>
      </c>
      <c r="E31" s="3">
        <v>234</v>
      </c>
      <c r="F31" s="87">
        <f>363839.63-17192.34</f>
        <v>346647.29</v>
      </c>
      <c r="G31" s="87">
        <f>223850.43-1061.5</f>
        <v>222788.93</v>
      </c>
      <c r="H31" s="37"/>
      <c r="I31" s="42"/>
      <c r="J31" s="88"/>
      <c r="K31" s="85"/>
      <c r="L31" s="70"/>
      <c r="M31" s="68"/>
      <c r="N31" s="89"/>
      <c r="O31" s="90"/>
      <c r="P31" s="91"/>
      <c r="Q31" s="68"/>
      <c r="R31" s="86"/>
      <c r="S31" s="86"/>
      <c r="T31" s="86"/>
      <c r="U31" s="6"/>
      <c r="V31" s="86"/>
      <c r="W31" s="86"/>
      <c r="X31" s="86"/>
      <c r="Y31" s="86"/>
    </row>
    <row r="32" spans="1:25">
      <c r="A32" s="2"/>
      <c r="B32" s="17"/>
      <c r="C32" s="16"/>
      <c r="D32" s="17"/>
      <c r="E32" s="18"/>
      <c r="F32" s="79">
        <f>SUM(F31:F31)</f>
        <v>346647.29</v>
      </c>
      <c r="G32" s="79">
        <f>SUM(G31:G31)</f>
        <v>222788.93</v>
      </c>
      <c r="H32" s="92">
        <f>+F32-G32</f>
        <v>123858.35999999999</v>
      </c>
      <c r="I32" s="2"/>
      <c r="J32" s="17"/>
      <c r="K32" s="31"/>
      <c r="L32" s="70"/>
      <c r="M32" s="6"/>
      <c r="N32" s="6"/>
      <c r="O32" s="6"/>
      <c r="P32" s="68"/>
      <c r="Q32" s="68"/>
      <c r="R32" s="86"/>
      <c r="S32" s="86"/>
      <c r="T32" s="86"/>
      <c r="U32" s="86"/>
      <c r="V32" s="86"/>
      <c r="W32" s="86"/>
      <c r="X32" s="86"/>
      <c r="Y32" s="86"/>
    </row>
    <row r="33" spans="1:25">
      <c r="A33" s="166"/>
      <c r="B33" s="2"/>
      <c r="C33" s="2"/>
      <c r="D33" s="2"/>
      <c r="E33" s="3"/>
      <c r="F33" s="87"/>
      <c r="G33" s="87"/>
      <c r="H33" s="37"/>
      <c r="I33" s="42"/>
      <c r="J33" s="2"/>
      <c r="K33" s="85"/>
      <c r="L33" s="93"/>
      <c r="M33" s="94"/>
      <c r="N33" s="95" t="s">
        <v>88</v>
      </c>
      <c r="O33" s="96" t="s">
        <v>89</v>
      </c>
      <c r="P33" s="96" t="s">
        <v>90</v>
      </c>
      <c r="Q33" s="97"/>
      <c r="R33" s="86"/>
      <c r="S33" s="86"/>
      <c r="T33" s="86"/>
      <c r="U33" s="6"/>
      <c r="V33" s="6"/>
      <c r="W33" s="6"/>
      <c r="X33" s="86"/>
      <c r="Y33" s="86"/>
    </row>
    <row r="34" spans="1:25">
      <c r="A34" s="2"/>
      <c r="B34" s="98" t="s">
        <v>91</v>
      </c>
      <c r="C34" s="19"/>
      <c r="D34" s="19"/>
      <c r="E34" s="20"/>
      <c r="F34" s="58">
        <f>SUM(F32,F27)</f>
        <v>1493979.3599999999</v>
      </c>
      <c r="G34" s="58">
        <f>SUM(G32,G27)</f>
        <v>970653.14999999991</v>
      </c>
      <c r="H34" s="58">
        <f>SUM(H32,H27,H57)</f>
        <v>523326.20999999985</v>
      </c>
      <c r="I34" s="2"/>
      <c r="J34" s="2"/>
      <c r="K34" s="99"/>
      <c r="L34" s="93">
        <v>483</v>
      </c>
      <c r="M34" s="74" t="s">
        <v>92</v>
      </c>
      <c r="N34" s="53"/>
      <c r="O34" s="28"/>
      <c r="P34" s="86"/>
      <c r="Q34" s="86"/>
      <c r="R34" s="86"/>
      <c r="S34" s="86"/>
      <c r="T34" s="6"/>
      <c r="U34" s="100"/>
      <c r="V34" s="86"/>
      <c r="W34" s="86"/>
      <c r="X34" s="6"/>
      <c r="Y34" s="6"/>
    </row>
    <row r="35" spans="1:25">
      <c r="A35" s="166"/>
      <c r="B35" s="2"/>
      <c r="C35" s="2"/>
      <c r="D35" s="2"/>
      <c r="E35" s="3"/>
      <c r="F35" s="87"/>
      <c r="G35" s="87"/>
      <c r="H35" s="58"/>
      <c r="I35" s="42"/>
      <c r="J35" s="2"/>
      <c r="K35" s="101"/>
      <c r="L35" s="70" t="s">
        <v>93</v>
      </c>
      <c r="M35" s="74" t="s">
        <v>94</v>
      </c>
      <c r="N35" s="53"/>
      <c r="O35" s="28"/>
      <c r="Q35" s="102">
        <f>SUM(P36:P43)</f>
        <v>1254454.4700000002</v>
      </c>
      <c r="R35" s="103">
        <f>+R16-Q35</f>
        <v>-996778.40000000014</v>
      </c>
      <c r="S35" s="6"/>
      <c r="T35" s="142">
        <f>+Q35-1091108.5</f>
        <v>163345.9700000002</v>
      </c>
      <c r="U35" s="6"/>
      <c r="V35" s="6"/>
      <c r="W35" s="6"/>
      <c r="X35" s="100"/>
      <c r="Y35" s="100"/>
    </row>
    <row r="36" spans="1:25">
      <c r="A36" s="2"/>
      <c r="B36" s="2"/>
      <c r="C36" s="2"/>
      <c r="D36" s="2"/>
      <c r="E36" s="2"/>
      <c r="F36" s="2"/>
      <c r="G36" s="2"/>
      <c r="H36" s="37"/>
      <c r="I36" s="2"/>
      <c r="J36" s="2"/>
      <c r="K36" s="31"/>
      <c r="L36" s="68" t="s">
        <v>95</v>
      </c>
      <c r="M36" s="104" t="s">
        <v>96</v>
      </c>
      <c r="N36" s="145">
        <v>29828.07</v>
      </c>
      <c r="O36" s="145">
        <v>642287.46</v>
      </c>
      <c r="P36" s="71">
        <f>+O36-N36</f>
        <v>612459.39</v>
      </c>
      <c r="Q36" s="106"/>
      <c r="R36" s="106"/>
      <c r="S36" s="86"/>
      <c r="T36" s="6"/>
      <c r="U36" s="6"/>
      <c r="V36" s="100"/>
      <c r="W36" s="100"/>
      <c r="X36" s="6"/>
      <c r="Y36" s="6"/>
    </row>
    <row r="37" spans="1:25">
      <c r="A37" s="2"/>
      <c r="B37" s="21" t="s">
        <v>97</v>
      </c>
      <c r="C37" s="21"/>
      <c r="D37" s="21"/>
      <c r="E37" s="10"/>
      <c r="F37" s="58">
        <f>+F29+F32</f>
        <v>2303253.54</v>
      </c>
      <c r="G37" s="165">
        <f>+G29+G32</f>
        <v>1126488.3399999999</v>
      </c>
      <c r="H37" s="58">
        <f>+H29+H32</f>
        <v>1176765.2000000002</v>
      </c>
      <c r="I37" s="2"/>
      <c r="J37" s="21"/>
      <c r="K37" s="31"/>
      <c r="L37" s="68" t="s">
        <v>98</v>
      </c>
      <c r="M37" s="104" t="s">
        <v>99</v>
      </c>
      <c r="N37" s="145">
        <v>19531.59</v>
      </c>
      <c r="O37" s="145">
        <v>636777.61</v>
      </c>
      <c r="P37" s="107">
        <f>+O37-N37</f>
        <v>617246.02</v>
      </c>
      <c r="S37" s="6"/>
      <c r="T37" s="6"/>
      <c r="U37" s="100"/>
      <c r="V37" s="6"/>
      <c r="W37" s="6"/>
      <c r="X37" s="6"/>
      <c r="Y37" s="6"/>
    </row>
    <row r="38" spans="1:25">
      <c r="A38" s="166"/>
      <c r="B38" s="2"/>
      <c r="C38" s="2"/>
      <c r="D38" s="2"/>
      <c r="E38" s="3"/>
      <c r="F38" s="87"/>
      <c r="G38" s="87"/>
      <c r="H38" s="37"/>
      <c r="I38" s="42"/>
      <c r="J38" s="2"/>
      <c r="K38" s="101"/>
      <c r="L38" s="68" t="s">
        <v>100</v>
      </c>
      <c r="M38" s="104" t="s">
        <v>101</v>
      </c>
      <c r="N38" s="145">
        <v>102</v>
      </c>
      <c r="O38" s="145">
        <v>2833.02</v>
      </c>
      <c r="P38" s="71">
        <f>+O38-N38</f>
        <v>2731.02</v>
      </c>
      <c r="S38" s="6"/>
      <c r="T38" s="100"/>
      <c r="U38" s="6"/>
      <c r="V38" s="6"/>
      <c r="W38" s="6"/>
      <c r="X38" s="100"/>
      <c r="Y38" s="100"/>
    </row>
    <row r="39" spans="1:25">
      <c r="A39" s="2"/>
      <c r="B39" s="2" t="s">
        <v>102</v>
      </c>
      <c r="C39" s="2"/>
      <c r="D39" s="2"/>
      <c r="E39" s="2"/>
      <c r="F39" s="2"/>
      <c r="G39" s="2"/>
      <c r="H39" s="37"/>
      <c r="I39" s="2"/>
      <c r="J39" s="2"/>
      <c r="K39" s="31"/>
      <c r="L39" s="70" t="s">
        <v>103</v>
      </c>
      <c r="M39" s="74" t="s">
        <v>104</v>
      </c>
      <c r="N39" s="146"/>
      <c r="O39" s="146"/>
      <c r="Q39" s="108"/>
      <c r="R39" s="108"/>
      <c r="S39" s="100"/>
      <c r="T39" s="6"/>
      <c r="U39" s="6"/>
      <c r="V39" s="100"/>
      <c r="W39" s="109"/>
      <c r="X39" s="32"/>
      <c r="Y39" s="32"/>
    </row>
    <row r="40" spans="1:25">
      <c r="A40" s="2"/>
      <c r="B40" s="2"/>
      <c r="C40" s="2"/>
      <c r="D40" s="2" t="s">
        <v>105</v>
      </c>
      <c r="E40" s="2"/>
      <c r="F40" s="110">
        <v>346647.29</v>
      </c>
      <c r="G40" s="110">
        <v>213688.93</v>
      </c>
      <c r="H40" s="37"/>
      <c r="I40" s="2"/>
      <c r="J40" s="2"/>
      <c r="K40" s="31"/>
      <c r="L40" s="68" t="s">
        <v>106</v>
      </c>
      <c r="M40" s="104" t="s">
        <v>13</v>
      </c>
      <c r="N40" s="145"/>
      <c r="O40" s="145">
        <v>3179</v>
      </c>
      <c r="P40" s="71">
        <f>+O40-N40</f>
        <v>3179</v>
      </c>
      <c r="S40" s="6"/>
      <c r="T40" s="6"/>
      <c r="U40" s="6"/>
      <c r="V40" s="6"/>
      <c r="W40" s="32"/>
      <c r="X40" s="32"/>
      <c r="Y40" s="32"/>
    </row>
    <row r="41" spans="1:25">
      <c r="A41" s="2"/>
      <c r="B41" s="2"/>
      <c r="C41" s="2"/>
      <c r="D41" s="2" t="s">
        <v>107</v>
      </c>
      <c r="E41" s="2"/>
      <c r="F41" s="110">
        <v>1956352.65</v>
      </c>
      <c r="G41" s="110">
        <v>924461.97</v>
      </c>
      <c r="H41" s="79"/>
      <c r="I41" s="2"/>
      <c r="J41" s="88"/>
      <c r="K41" s="31"/>
      <c r="L41" s="68" t="s">
        <v>108</v>
      </c>
      <c r="M41" s="104" t="s">
        <v>109</v>
      </c>
      <c r="N41" s="145">
        <v>584.76</v>
      </c>
      <c r="O41" s="145">
        <v>6089.34</v>
      </c>
      <c r="P41" s="107">
        <f>+O41-N41</f>
        <v>5504.58</v>
      </c>
      <c r="S41" s="6"/>
      <c r="T41" s="6"/>
      <c r="U41" s="6"/>
      <c r="V41" s="6"/>
      <c r="W41" s="6"/>
      <c r="X41" s="6"/>
      <c r="Y41" s="6"/>
    </row>
    <row r="42" spans="1:25">
      <c r="A42" s="2"/>
      <c r="B42" s="2"/>
      <c r="C42" s="2"/>
      <c r="D42" s="2"/>
      <c r="E42" s="2"/>
      <c r="F42" s="2"/>
      <c r="G42" s="111"/>
      <c r="H42" s="37"/>
      <c r="I42" s="2"/>
      <c r="J42" s="2"/>
      <c r="K42" s="31"/>
      <c r="L42" s="68" t="s">
        <v>110</v>
      </c>
      <c r="M42" s="104" t="s">
        <v>111</v>
      </c>
      <c r="N42" s="145">
        <v>3000</v>
      </c>
      <c r="O42" s="145">
        <v>16334.46</v>
      </c>
      <c r="P42" s="76">
        <f>+O42-N42</f>
        <v>13334.46</v>
      </c>
      <c r="Q42" s="108"/>
      <c r="R42" s="108"/>
      <c r="S42" s="100"/>
      <c r="T42" s="47"/>
      <c r="U42" s="6"/>
      <c r="V42" s="32"/>
      <c r="W42" s="32"/>
      <c r="X42" s="32"/>
      <c r="Y42" s="6"/>
    </row>
    <row r="43" spans="1:25">
      <c r="A43" s="166"/>
      <c r="B43" s="2"/>
      <c r="C43" s="2"/>
      <c r="D43" s="2" t="s">
        <v>112</v>
      </c>
      <c r="E43" s="3"/>
      <c r="F43" s="37">
        <f>SUM(F40:F42)</f>
        <v>2302999.94</v>
      </c>
      <c r="G43" s="164">
        <f>+SUM(G40:G41)</f>
        <v>1138150.8999999999</v>
      </c>
      <c r="H43" s="37">
        <f>+F43-G43</f>
        <v>1164849.04</v>
      </c>
      <c r="I43" s="42"/>
      <c r="J43" s="2"/>
      <c r="K43" s="112"/>
      <c r="L43" s="68" t="s">
        <v>113</v>
      </c>
      <c r="M43" s="104" t="s">
        <v>114</v>
      </c>
      <c r="N43" s="145"/>
      <c r="O43" s="145"/>
      <c r="P43" s="71">
        <f>+O43-N43</f>
        <v>0</v>
      </c>
      <c r="Q43" s="108"/>
      <c r="R43" s="108"/>
      <c r="S43" s="6"/>
      <c r="T43" s="6"/>
      <c r="U43" s="6"/>
      <c r="V43" s="32"/>
      <c r="W43" s="48"/>
      <c r="X43" s="48"/>
      <c r="Y43" s="47"/>
    </row>
    <row r="44" spans="1:25">
      <c r="A44" s="2"/>
      <c r="B44" s="2"/>
      <c r="C44" s="2"/>
      <c r="D44" s="2"/>
      <c r="E44" s="2"/>
      <c r="F44" s="2"/>
      <c r="G44" s="2"/>
      <c r="H44" s="37"/>
      <c r="I44" s="2"/>
      <c r="J44" s="2"/>
      <c r="K44" s="31"/>
      <c r="L44" s="70" t="s">
        <v>115</v>
      </c>
      <c r="M44" s="74" t="s">
        <v>116</v>
      </c>
      <c r="N44" s="147"/>
      <c r="O44" s="147"/>
      <c r="Q44" s="102">
        <f>SUM(P45:P48)</f>
        <v>470857.18999999994</v>
      </c>
      <c r="R44" s="72">
        <f>+R11-Q44</f>
        <v>-36525.089999999967</v>
      </c>
      <c r="S44" s="6"/>
      <c r="T44" s="6"/>
      <c r="U44" s="47"/>
      <c r="V44" s="48"/>
      <c r="W44" s="32"/>
      <c r="X44" s="32"/>
      <c r="Y44" s="6"/>
    </row>
    <row r="45" spans="1:25">
      <c r="A45" s="2"/>
      <c r="B45" s="2"/>
      <c r="C45" s="2"/>
      <c r="D45" s="2" t="s">
        <v>117</v>
      </c>
      <c r="E45" s="2"/>
      <c r="F45" s="114">
        <f>+F43-F37</f>
        <v>-253.60000000009313</v>
      </c>
      <c r="G45" s="114">
        <f>+G43-G37</f>
        <v>11662.560000000056</v>
      </c>
      <c r="H45" s="37"/>
      <c r="I45" s="2"/>
      <c r="J45" s="2"/>
      <c r="K45" s="31"/>
      <c r="L45" s="68" t="s">
        <v>118</v>
      </c>
      <c r="M45" s="104" t="s">
        <v>119</v>
      </c>
      <c r="N45" s="145">
        <v>2520</v>
      </c>
      <c r="O45" s="145">
        <v>1576.4</v>
      </c>
      <c r="P45" s="71">
        <f>+O45-N45</f>
        <v>-943.59999999999991</v>
      </c>
      <c r="S45" s="6"/>
      <c r="T45" s="6"/>
      <c r="U45" s="6"/>
      <c r="V45" s="32"/>
      <c r="W45" s="32"/>
      <c r="X45" s="32"/>
      <c r="Y45" s="6"/>
    </row>
    <row r="46" spans="1:25">
      <c r="A46" s="2"/>
      <c r="B46" s="2"/>
      <c r="C46" s="2"/>
      <c r="D46" s="2"/>
      <c r="E46" s="2"/>
      <c r="F46" s="87" t="s">
        <v>120</v>
      </c>
      <c r="G46" s="115">
        <f>+F45+G45</f>
        <v>11408.959999999963</v>
      </c>
      <c r="H46" s="37"/>
      <c r="I46" s="2"/>
      <c r="J46" s="2"/>
      <c r="K46" s="31"/>
      <c r="L46" s="68" t="s">
        <v>121</v>
      </c>
      <c r="M46" s="104" t="s">
        <v>122</v>
      </c>
      <c r="N46" s="145">
        <v>65399.56</v>
      </c>
      <c r="O46" s="145">
        <v>411524.72</v>
      </c>
      <c r="P46" s="107">
        <f>+O46-N46</f>
        <v>346125.16</v>
      </c>
      <c r="S46" s="6"/>
      <c r="T46" s="6"/>
      <c r="U46" s="6"/>
      <c r="V46" s="6"/>
      <c r="W46" s="32"/>
      <c r="X46" s="32"/>
      <c r="Y46" s="6"/>
    </row>
    <row r="47" spans="1:25">
      <c r="A47" s="2"/>
      <c r="B47" s="2"/>
      <c r="C47" s="2"/>
      <c r="D47" s="2"/>
      <c r="E47" s="2"/>
      <c r="F47" s="2"/>
      <c r="G47" s="2"/>
      <c r="H47" s="37"/>
      <c r="I47" s="2"/>
      <c r="J47" s="2"/>
      <c r="K47" s="31"/>
      <c r="L47" s="68" t="s">
        <v>123</v>
      </c>
      <c r="M47" s="104" t="s">
        <v>124</v>
      </c>
      <c r="N47" s="145">
        <v>12093.37</v>
      </c>
      <c r="O47" s="145">
        <v>137737.78</v>
      </c>
      <c r="P47" s="76">
        <f>+O47-N47</f>
        <v>125644.41</v>
      </c>
      <c r="S47" s="47"/>
      <c r="T47" s="6"/>
      <c r="U47" s="6"/>
      <c r="V47" s="6"/>
      <c r="W47" s="32"/>
      <c r="X47" s="32"/>
      <c r="Y47" s="6"/>
    </row>
    <row r="48" spans="1:25">
      <c r="A48" s="2"/>
      <c r="B48" s="2"/>
      <c r="C48" s="2"/>
      <c r="D48" s="2"/>
      <c r="E48" s="2"/>
      <c r="F48" s="2"/>
      <c r="G48" s="2"/>
      <c r="H48" s="37"/>
      <c r="I48" s="2"/>
      <c r="J48" s="2"/>
      <c r="K48" s="99"/>
      <c r="L48" s="6" t="s">
        <v>125</v>
      </c>
      <c r="M48" s="6" t="s">
        <v>126</v>
      </c>
      <c r="N48" s="145"/>
      <c r="O48" s="145">
        <v>31.22</v>
      </c>
      <c r="P48" s="77">
        <f>+O48-N48</f>
        <v>31.22</v>
      </c>
      <c r="S48" s="6"/>
      <c r="T48" s="6"/>
      <c r="U48" s="6"/>
      <c r="V48" s="6"/>
      <c r="W48" s="32"/>
      <c r="X48" s="32"/>
      <c r="Y48" s="6"/>
    </row>
    <row r="49" spans="1:24">
      <c r="A49" s="2"/>
      <c r="B49" s="2"/>
      <c r="C49" s="2"/>
      <c r="D49" s="2"/>
      <c r="E49" s="3" t="s">
        <v>127</v>
      </c>
      <c r="F49" s="105">
        <f>+N112</f>
        <v>892262.82</v>
      </c>
      <c r="G49" s="105">
        <f>+O112</f>
        <v>877605.78</v>
      </c>
      <c r="H49" s="37"/>
      <c r="I49" s="2"/>
      <c r="J49" s="2"/>
      <c r="K49" s="31"/>
      <c r="L49" s="70" t="s">
        <v>128</v>
      </c>
      <c r="M49" s="74" t="s">
        <v>129</v>
      </c>
      <c r="N49" s="146"/>
      <c r="O49" s="146"/>
      <c r="Q49" s="117">
        <f>SUM(P50:P53)</f>
        <v>139064.94999999998</v>
      </c>
      <c r="R49" s="118">
        <f>+R10-Q49</f>
        <v>0</v>
      </c>
      <c r="S49" s="6"/>
      <c r="T49" s="6"/>
      <c r="U49" s="6"/>
      <c r="V49" s="6"/>
      <c r="W49" s="32"/>
      <c r="X49" s="32"/>
    </row>
    <row r="50" spans="1:24">
      <c r="A50" s="2"/>
      <c r="B50" s="2"/>
      <c r="C50" s="2"/>
      <c r="D50" s="2"/>
      <c r="E50" s="3" t="s">
        <v>130</v>
      </c>
      <c r="F50" s="105">
        <f>+N113</f>
        <v>92173.6</v>
      </c>
      <c r="G50" s="105">
        <f>+O113</f>
        <v>86068.08</v>
      </c>
      <c r="H50" s="37"/>
      <c r="I50" s="2"/>
      <c r="J50" s="2"/>
      <c r="K50" s="31"/>
      <c r="L50" s="68" t="s">
        <v>131</v>
      </c>
      <c r="M50" s="104" t="s">
        <v>132</v>
      </c>
      <c r="N50" s="145"/>
      <c r="O50" s="145">
        <v>12018.3</v>
      </c>
      <c r="P50" s="71">
        <f>+O50-N50</f>
        <v>12018.3</v>
      </c>
      <c r="S50" s="6"/>
      <c r="T50" s="6"/>
      <c r="U50" s="6"/>
      <c r="V50" s="6"/>
      <c r="W50" s="32"/>
      <c r="X50" s="32"/>
    </row>
    <row r="51" spans="1:24">
      <c r="A51" s="2"/>
      <c r="B51" s="2"/>
      <c r="C51" s="2"/>
      <c r="D51" s="2"/>
      <c r="E51" s="2"/>
      <c r="F51" s="116"/>
      <c r="G51" s="116"/>
      <c r="H51" s="37"/>
      <c r="I51" s="2"/>
      <c r="J51" s="2"/>
      <c r="K51" s="31"/>
      <c r="L51" s="68" t="s">
        <v>133</v>
      </c>
      <c r="M51" s="104" t="s">
        <v>67</v>
      </c>
      <c r="N51" s="145"/>
      <c r="O51" s="145">
        <v>126555.57</v>
      </c>
      <c r="P51" s="107">
        <f>+O51-N51</f>
        <v>126555.57</v>
      </c>
      <c r="S51" s="6"/>
      <c r="T51" s="6"/>
      <c r="U51" s="6"/>
      <c r="V51" s="6"/>
      <c r="W51" s="6"/>
      <c r="X51" s="32"/>
    </row>
    <row r="52" spans="1:24">
      <c r="A52" s="2"/>
      <c r="B52" s="2"/>
      <c r="C52" s="2"/>
      <c r="D52" s="2"/>
      <c r="E52" s="2"/>
      <c r="F52" s="37">
        <f>SUM(F49:F51)</f>
        <v>984436.41999999993</v>
      </c>
      <c r="G52" s="37">
        <f>SUM(G49:G51)</f>
        <v>963673.86</v>
      </c>
      <c r="H52" s="37"/>
      <c r="I52" s="2"/>
      <c r="J52" s="2"/>
      <c r="K52" s="31"/>
      <c r="L52" s="68" t="s">
        <v>134</v>
      </c>
      <c r="M52" s="104" t="s">
        <v>135</v>
      </c>
      <c r="N52" s="145"/>
      <c r="O52" s="145"/>
      <c r="P52" s="76">
        <f>+O52-N52</f>
        <v>0</v>
      </c>
      <c r="S52" s="6"/>
      <c r="T52" s="6"/>
      <c r="U52" s="6"/>
      <c r="V52" s="6"/>
      <c r="W52" s="32"/>
      <c r="X52" s="32"/>
    </row>
    <row r="53" spans="1:24">
      <c r="A53" s="2"/>
      <c r="B53" s="2"/>
      <c r="C53" s="2"/>
      <c r="D53" s="2"/>
      <c r="E53" s="2"/>
      <c r="F53" s="37"/>
      <c r="G53" s="37"/>
      <c r="H53" s="37"/>
      <c r="I53" s="2"/>
      <c r="J53" s="2"/>
      <c r="K53" s="31"/>
      <c r="L53" s="68" t="s">
        <v>136</v>
      </c>
      <c r="M53" s="104" t="s">
        <v>137</v>
      </c>
      <c r="N53" s="145"/>
      <c r="O53" s="145">
        <v>491.08</v>
      </c>
      <c r="P53" s="71">
        <f>+O53-N53</f>
        <v>491.08</v>
      </c>
      <c r="S53" s="6"/>
      <c r="T53" s="6"/>
      <c r="U53" s="6"/>
      <c r="V53" s="6"/>
      <c r="W53" s="6"/>
      <c r="X53" s="32"/>
    </row>
    <row r="54" spans="1:24">
      <c r="A54" s="2"/>
      <c r="B54" s="2"/>
      <c r="C54" s="2"/>
      <c r="D54" s="2"/>
      <c r="E54" s="2"/>
      <c r="F54" s="58">
        <f>+F52-G52</f>
        <v>20762.559999999939</v>
      </c>
      <c r="G54" s="37"/>
      <c r="H54" s="37"/>
      <c r="I54" s="2"/>
      <c r="J54" s="2"/>
      <c r="K54" s="31"/>
      <c r="L54" s="70" t="s">
        <v>138</v>
      </c>
      <c r="M54" s="74" t="s">
        <v>139</v>
      </c>
      <c r="N54" s="146"/>
      <c r="O54" s="146"/>
      <c r="Q54" s="117">
        <f>SUM(P55:P58)</f>
        <v>74371.3</v>
      </c>
      <c r="R54" s="72">
        <f>+R12-Q54</f>
        <v>0</v>
      </c>
      <c r="S54" s="6"/>
      <c r="T54" s="6"/>
      <c r="U54" s="6"/>
      <c r="V54" s="6"/>
      <c r="W54" s="32"/>
      <c r="X54" s="32"/>
    </row>
    <row r="55" spans="1:24">
      <c r="A55" s="2"/>
      <c r="B55" s="2"/>
      <c r="C55" s="2"/>
      <c r="D55" s="2"/>
      <c r="E55" s="2"/>
      <c r="F55" s="37">
        <f>+G45-F54</f>
        <v>-9099.9999999998836</v>
      </c>
      <c r="G55" s="37"/>
      <c r="H55" s="37"/>
      <c r="I55" s="2"/>
      <c r="J55" s="2"/>
      <c r="K55" s="31"/>
      <c r="L55" s="68" t="s">
        <v>140</v>
      </c>
      <c r="M55" s="104" t="s">
        <v>33</v>
      </c>
      <c r="N55" s="145">
        <v>1105.2</v>
      </c>
      <c r="O55" s="145">
        <v>24309</v>
      </c>
      <c r="P55" s="71">
        <f>+O55-N55</f>
        <v>23203.8</v>
      </c>
      <c r="S55" s="6"/>
      <c r="T55" s="6"/>
      <c r="U55" s="6"/>
      <c r="V55" s="6"/>
      <c r="W55" s="32"/>
      <c r="X55" s="32"/>
    </row>
    <row r="56" spans="1:24">
      <c r="A56" s="6"/>
      <c r="B56" s="6"/>
      <c r="C56" s="6"/>
      <c r="D56" s="6"/>
      <c r="E56" s="6"/>
      <c r="F56" s="6"/>
      <c r="G56" s="119"/>
      <c r="H56" s="55"/>
      <c r="I56" s="6"/>
      <c r="J56" s="6"/>
      <c r="K56" s="31"/>
      <c r="L56" s="68" t="s">
        <v>141</v>
      </c>
      <c r="M56" s="104" t="s">
        <v>72</v>
      </c>
      <c r="N56" s="145">
        <v>976.91</v>
      </c>
      <c r="O56" s="145">
        <v>49254.41</v>
      </c>
      <c r="P56" s="107">
        <f>+O56-N56</f>
        <v>48277.5</v>
      </c>
      <c r="S56" s="6"/>
      <c r="T56" s="6"/>
      <c r="U56" s="6"/>
      <c r="V56" s="6"/>
      <c r="W56" s="32"/>
      <c r="X56" s="32"/>
    </row>
    <row r="57" spans="1:24">
      <c r="A57" s="120" t="s">
        <v>84</v>
      </c>
      <c r="B57" s="121" t="s">
        <v>85</v>
      </c>
      <c r="C57" s="22">
        <v>403</v>
      </c>
      <c r="D57" s="6" t="s">
        <v>142</v>
      </c>
      <c r="E57" s="23"/>
      <c r="F57" s="122"/>
      <c r="G57" s="122"/>
      <c r="H57" s="123"/>
      <c r="I57" s="6"/>
      <c r="J57" s="100"/>
      <c r="K57" s="31"/>
      <c r="L57" s="68" t="s">
        <v>143</v>
      </c>
      <c r="M57" s="104" t="s">
        <v>46</v>
      </c>
      <c r="N57" s="145"/>
      <c r="O57" s="145">
        <v>2200</v>
      </c>
      <c r="P57" s="76">
        <f>+O57-N57</f>
        <v>2200</v>
      </c>
      <c r="S57" s="6"/>
      <c r="T57" s="6"/>
      <c r="U57" s="6"/>
      <c r="V57" s="6"/>
      <c r="W57" s="32"/>
      <c r="X57" s="32"/>
    </row>
    <row r="58" spans="1:24">
      <c r="A58" s="6"/>
      <c r="B58" s="6"/>
      <c r="C58" s="6"/>
      <c r="D58" s="6"/>
      <c r="E58" s="6"/>
      <c r="F58" s="6"/>
      <c r="G58" s="6"/>
      <c r="H58" s="55"/>
      <c r="I58" s="6"/>
      <c r="J58" s="6"/>
      <c r="K58" s="31"/>
      <c r="L58" s="68" t="s">
        <v>242</v>
      </c>
      <c r="M58" s="104" t="s">
        <v>145</v>
      </c>
      <c r="N58" s="147"/>
      <c r="O58" s="147">
        <v>690</v>
      </c>
      <c r="P58" s="77">
        <f>+O58</f>
        <v>690</v>
      </c>
      <c r="S58" s="6"/>
      <c r="T58" s="6"/>
      <c r="U58" s="6"/>
      <c r="V58" s="6"/>
      <c r="W58" s="32"/>
      <c r="X58" s="32"/>
    </row>
    <row r="59" spans="1:24">
      <c r="A59" s="6"/>
      <c r="B59" s="6"/>
      <c r="C59" s="6"/>
      <c r="D59" s="6"/>
      <c r="E59" s="6"/>
      <c r="F59" s="6"/>
      <c r="G59" s="6"/>
      <c r="H59" s="55"/>
      <c r="I59" s="6"/>
      <c r="J59" s="6"/>
      <c r="K59" s="31"/>
      <c r="L59" s="70" t="s">
        <v>146</v>
      </c>
      <c r="M59" s="74" t="s">
        <v>147</v>
      </c>
      <c r="N59" s="146"/>
      <c r="O59" s="146"/>
      <c r="Q59" s="117">
        <f>SUM(P60)</f>
        <v>13981.5</v>
      </c>
      <c r="S59" s="6"/>
      <c r="T59" s="6"/>
      <c r="U59" s="6"/>
      <c r="V59" s="6"/>
      <c r="W59" s="32"/>
      <c r="X59" s="32"/>
    </row>
    <row r="60" spans="1:24">
      <c r="A60" s="6"/>
      <c r="B60" s="6"/>
      <c r="C60" s="6"/>
      <c r="D60" s="6"/>
      <c r="E60" s="6"/>
      <c r="F60" s="6"/>
      <c r="G60" s="6"/>
      <c r="H60" s="55"/>
      <c r="I60" s="6"/>
      <c r="J60" s="6"/>
      <c r="K60" s="31"/>
      <c r="L60" s="68" t="s">
        <v>148</v>
      </c>
      <c r="M60" s="104" t="s">
        <v>38</v>
      </c>
      <c r="N60" s="147"/>
      <c r="O60" s="145">
        <v>13981.5</v>
      </c>
      <c r="P60" s="71">
        <f>+O60-N60</f>
        <v>13981.5</v>
      </c>
      <c r="S60" s="6"/>
      <c r="T60" s="6"/>
      <c r="U60" s="6"/>
      <c r="V60" s="6"/>
      <c r="W60" s="6"/>
      <c r="X60" s="32"/>
    </row>
    <row r="61" spans="1:24">
      <c r="A61" s="6"/>
      <c r="B61" s="6"/>
      <c r="C61" s="6"/>
      <c r="D61" s="6"/>
      <c r="E61" s="6"/>
      <c r="F61" s="6"/>
      <c r="G61" s="6"/>
      <c r="H61" s="55"/>
      <c r="I61" s="6"/>
      <c r="J61" s="6"/>
      <c r="K61" s="31"/>
      <c r="L61" s="68" t="s">
        <v>150</v>
      </c>
      <c r="M61" s="104" t="s">
        <v>75</v>
      </c>
      <c r="N61" s="146"/>
      <c r="O61" s="146">
        <v>3623.24</v>
      </c>
      <c r="P61" s="107">
        <f>+O61-N61</f>
        <v>3623.24</v>
      </c>
      <c r="S61" s="6"/>
      <c r="T61" s="6"/>
      <c r="U61" s="6"/>
      <c r="V61" s="6"/>
      <c r="W61" s="32"/>
      <c r="X61" s="32"/>
    </row>
    <row r="62" spans="1:24">
      <c r="A62" s="6"/>
      <c r="B62" s="6"/>
      <c r="C62" s="6"/>
      <c r="D62" s="6"/>
      <c r="E62" s="6"/>
      <c r="F62" s="6"/>
      <c r="G62" s="6"/>
      <c r="H62" s="55"/>
      <c r="I62" s="6"/>
      <c r="J62" s="6"/>
      <c r="K62" s="31"/>
      <c r="L62" s="68"/>
      <c r="M62" s="104"/>
      <c r="N62" s="146"/>
      <c r="O62" s="146"/>
      <c r="P62" s="77"/>
      <c r="Q62" s="124"/>
      <c r="S62" s="6"/>
      <c r="T62" s="6"/>
      <c r="U62" s="6"/>
      <c r="V62" s="6"/>
      <c r="W62" s="32"/>
      <c r="X62" s="32"/>
    </row>
    <row r="63" spans="1:24">
      <c r="A63" s="6"/>
      <c r="B63" s="6"/>
      <c r="C63" s="6"/>
      <c r="D63" s="6"/>
      <c r="E63" s="6"/>
      <c r="F63" s="6"/>
      <c r="G63" s="6"/>
      <c r="H63" s="55"/>
      <c r="I63" s="6"/>
      <c r="J63" s="6"/>
      <c r="K63" s="31"/>
      <c r="L63" s="70" t="s">
        <v>151</v>
      </c>
      <c r="M63" s="74" t="s">
        <v>152</v>
      </c>
      <c r="N63" s="53"/>
      <c r="O63" s="53"/>
      <c r="P63" s="77"/>
      <c r="Q63" s="117">
        <f>SUM(P64:P66)</f>
        <v>0</v>
      </c>
      <c r="S63" s="6"/>
      <c r="T63" s="6"/>
      <c r="U63" s="6"/>
      <c r="V63" s="6"/>
      <c r="W63" s="32"/>
      <c r="X63" s="32"/>
    </row>
    <row r="64" spans="1:24">
      <c r="A64" s="6"/>
      <c r="B64" s="6"/>
      <c r="C64" s="6"/>
      <c r="D64" s="6"/>
      <c r="E64" s="6"/>
      <c r="F64" s="6"/>
      <c r="G64" s="6"/>
      <c r="H64" s="55"/>
      <c r="I64" s="6"/>
      <c r="J64" s="6"/>
      <c r="K64" s="31"/>
      <c r="L64" s="68" t="s">
        <v>153</v>
      </c>
      <c r="M64" s="104" t="s">
        <v>154</v>
      </c>
      <c r="N64" s="53"/>
      <c r="O64" s="32"/>
      <c r="P64" s="71">
        <f>+O64-N64</f>
        <v>0</v>
      </c>
      <c r="Q64" s="124"/>
      <c r="S64" s="6"/>
      <c r="T64" s="6"/>
      <c r="U64" s="6"/>
      <c r="V64" s="6"/>
      <c r="W64" s="32"/>
      <c r="X64" s="32"/>
    </row>
    <row r="65" spans="2:24">
      <c r="B65" s="6"/>
      <c r="C65" s="6"/>
      <c r="D65" s="6"/>
      <c r="E65" s="6"/>
      <c r="F65" s="6"/>
      <c r="G65" s="6"/>
      <c r="H65" s="55"/>
      <c r="I65" s="6"/>
      <c r="J65" s="6"/>
      <c r="K65" s="31"/>
      <c r="L65" s="68" t="s">
        <v>155</v>
      </c>
      <c r="M65" s="6" t="s">
        <v>156</v>
      </c>
      <c r="N65" s="53"/>
      <c r="O65" s="125"/>
      <c r="P65" s="126">
        <f>+O65-N65</f>
        <v>0</v>
      </c>
      <c r="Q65" s="124"/>
      <c r="S65" s="6"/>
      <c r="T65" s="6"/>
      <c r="U65" s="6"/>
      <c r="V65" s="6"/>
      <c r="W65" s="32"/>
      <c r="X65" s="32"/>
    </row>
    <row r="66" spans="2:24">
      <c r="B66" s="6"/>
      <c r="C66" s="6"/>
      <c r="D66" s="6"/>
      <c r="E66" s="6"/>
      <c r="F66" s="6"/>
      <c r="G66" s="6"/>
      <c r="H66" s="55"/>
      <c r="I66" s="6"/>
      <c r="J66" s="6"/>
      <c r="K66" s="31"/>
      <c r="L66" s="68" t="s">
        <v>157</v>
      </c>
      <c r="M66" s="6" t="s">
        <v>158</v>
      </c>
      <c r="N66" s="53"/>
      <c r="O66" s="125"/>
      <c r="P66" s="127">
        <f>+O66-N66</f>
        <v>0</v>
      </c>
      <c r="Q66" s="124"/>
      <c r="S66" s="6"/>
      <c r="T66" s="6"/>
      <c r="U66" s="6"/>
      <c r="V66" s="6"/>
      <c r="W66" s="32"/>
      <c r="X66" s="32"/>
    </row>
    <row r="67" spans="2:24">
      <c r="B67" s="6"/>
      <c r="C67" s="6"/>
      <c r="D67" s="6"/>
      <c r="E67" s="6"/>
      <c r="F67" s="6"/>
      <c r="G67" s="6"/>
      <c r="H67" s="55"/>
      <c r="I67" s="6"/>
      <c r="J67" s="6"/>
      <c r="K67" s="31"/>
      <c r="L67" s="68"/>
      <c r="M67" s="104"/>
      <c r="N67" s="53"/>
      <c r="O67" s="125"/>
      <c r="P67" s="77"/>
      <c r="Q67" s="124"/>
      <c r="S67" s="6"/>
      <c r="T67" s="6"/>
      <c r="U67" s="6"/>
      <c r="V67" s="6"/>
      <c r="W67" s="6"/>
      <c r="X67" s="6"/>
    </row>
    <row r="68" spans="2:24">
      <c r="B68" s="6"/>
      <c r="C68" s="6"/>
      <c r="D68" s="6"/>
      <c r="E68" s="6"/>
      <c r="F68" s="6"/>
      <c r="G68" s="6"/>
      <c r="H68" s="55"/>
      <c r="I68" s="6"/>
      <c r="J68" s="6"/>
      <c r="K68" s="31"/>
      <c r="L68" s="70" t="s">
        <v>161</v>
      </c>
      <c r="M68" s="74" t="s">
        <v>162</v>
      </c>
      <c r="N68" s="32"/>
      <c r="O68" s="53"/>
      <c r="P68" s="128"/>
      <c r="Q68" s="124"/>
      <c r="S68" s="6"/>
      <c r="T68" s="6"/>
      <c r="U68" s="6"/>
      <c r="V68" s="6"/>
      <c r="W68" s="6"/>
      <c r="X68" s="32"/>
    </row>
    <row r="69" spans="2:24">
      <c r="B69" s="6"/>
      <c r="C69" s="6"/>
      <c r="D69" s="6"/>
      <c r="E69" s="6"/>
      <c r="F69" s="6"/>
      <c r="G69" s="6"/>
      <c r="H69" s="55"/>
      <c r="I69" s="6"/>
      <c r="J69" s="6"/>
      <c r="K69" s="31"/>
      <c r="L69" s="68"/>
      <c r="M69" s="104"/>
      <c r="N69" s="53"/>
      <c r="O69" s="53"/>
      <c r="P69" s="77"/>
      <c r="Q69" s="124"/>
      <c r="S69" s="6"/>
      <c r="T69" s="6"/>
      <c r="U69" s="6"/>
      <c r="V69" s="6"/>
      <c r="W69" s="6"/>
      <c r="X69" s="32"/>
    </row>
    <row r="70" spans="2:24">
      <c r="B70" s="6"/>
      <c r="C70" s="6"/>
      <c r="D70" s="6"/>
      <c r="E70" s="6"/>
      <c r="F70" s="6"/>
      <c r="G70" s="6"/>
      <c r="H70" s="55"/>
      <c r="I70" s="6"/>
      <c r="J70" s="6"/>
      <c r="K70" s="31"/>
      <c r="L70" s="68"/>
      <c r="M70" s="6" t="s">
        <v>165</v>
      </c>
      <c r="N70" s="129">
        <f>SUM(N34:N68)</f>
        <v>135141.46000000002</v>
      </c>
      <c r="O70" s="129">
        <f>SUM(O34:O68)</f>
        <v>2091494.1099999999</v>
      </c>
      <c r="P70" s="130">
        <f>+O70-N70+P68</f>
        <v>1956352.65</v>
      </c>
      <c r="Q70" s="131"/>
      <c r="S70" s="6"/>
      <c r="T70" s="6"/>
      <c r="U70" s="6"/>
      <c r="V70" s="6"/>
      <c r="W70" s="6"/>
      <c r="X70" s="6"/>
    </row>
    <row r="71" spans="2:24">
      <c r="B71" s="6"/>
      <c r="C71" s="6"/>
      <c r="D71" s="6"/>
      <c r="E71" s="6"/>
      <c r="F71" s="6"/>
      <c r="G71" s="6"/>
      <c r="H71" s="55"/>
      <c r="I71" s="6"/>
      <c r="J71" s="6"/>
      <c r="K71" s="31"/>
      <c r="L71" s="68"/>
      <c r="M71" s="6"/>
      <c r="N71" s="6"/>
      <c r="O71" s="6"/>
      <c r="P71" s="72">
        <f>+P70-F29</f>
        <v>-253.60000000009313</v>
      </c>
      <c r="Q71" s="131"/>
      <c r="S71" s="6"/>
      <c r="T71" s="6"/>
      <c r="U71" s="6"/>
      <c r="V71" s="32"/>
      <c r="W71" s="32"/>
      <c r="X71" s="32"/>
    </row>
    <row r="72" spans="2:24">
      <c r="H72" s="55"/>
      <c r="L72" s="68"/>
      <c r="M72" s="6"/>
      <c r="N72" s="6"/>
      <c r="O72" s="6"/>
      <c r="Q72" s="131"/>
      <c r="S72" s="6"/>
    </row>
    <row r="73" spans="2:24">
      <c r="B73" s="6"/>
      <c r="C73" s="6"/>
      <c r="D73" s="24"/>
      <c r="E73" s="6"/>
      <c r="F73" s="6"/>
      <c r="G73" s="6"/>
      <c r="H73" s="55"/>
      <c r="I73" s="6"/>
      <c r="J73" s="6"/>
      <c r="K73" s="31"/>
      <c r="T73" s="6"/>
      <c r="U73" s="6"/>
      <c r="V73" s="6"/>
      <c r="W73" s="6"/>
      <c r="X73" s="6"/>
    </row>
    <row r="74" spans="2:24">
      <c r="B74" s="6"/>
      <c r="C74" s="6"/>
      <c r="D74" s="6"/>
      <c r="E74" s="6"/>
      <c r="F74" s="6"/>
      <c r="G74" s="6"/>
      <c r="H74" s="55"/>
      <c r="I74" s="6"/>
      <c r="J74" s="6"/>
      <c r="K74" s="31"/>
      <c r="L74" s="93"/>
      <c r="M74" s="94"/>
      <c r="N74" s="154"/>
      <c r="O74" s="155"/>
      <c r="P74" s="133" t="s">
        <v>90</v>
      </c>
      <c r="Q74" s="134"/>
      <c r="R74" s="106"/>
      <c r="S74" s="6"/>
      <c r="T74" s="32"/>
      <c r="U74" s="32"/>
      <c r="V74" s="32"/>
      <c r="W74" s="6"/>
      <c r="X74" s="6"/>
    </row>
    <row r="75" spans="2:24">
      <c r="B75" s="6"/>
      <c r="C75" s="6"/>
      <c r="D75" s="6"/>
      <c r="E75" s="6"/>
      <c r="F75" s="6"/>
      <c r="G75" s="6"/>
      <c r="H75" s="55"/>
      <c r="I75" s="6"/>
      <c r="J75" s="6"/>
      <c r="K75" s="31"/>
      <c r="L75" s="93">
        <v>683</v>
      </c>
      <c r="M75" s="74" t="s">
        <v>92</v>
      </c>
      <c r="N75" s="53"/>
      <c r="O75" s="28"/>
      <c r="P75" s="106"/>
      <c r="Q75" s="106"/>
      <c r="R75" s="106"/>
      <c r="S75" s="6"/>
      <c r="T75" s="32"/>
      <c r="U75" s="32"/>
      <c r="V75" s="32"/>
      <c r="W75" s="25"/>
      <c r="X75" s="68"/>
    </row>
    <row r="76" spans="2:24">
      <c r="B76" s="6"/>
      <c r="C76" s="6"/>
      <c r="D76" s="6"/>
      <c r="E76" s="6"/>
      <c r="F76" s="6"/>
      <c r="G76" s="6"/>
      <c r="H76" s="55"/>
      <c r="I76" s="6"/>
      <c r="J76" s="6"/>
      <c r="K76" s="31"/>
      <c r="L76" s="70" t="s">
        <v>171</v>
      </c>
      <c r="M76" s="74" t="s">
        <v>94</v>
      </c>
      <c r="N76" s="135"/>
      <c r="O76" s="136"/>
      <c r="Q76" s="102">
        <f>SUM(P77:P84)</f>
        <v>439723.89</v>
      </c>
      <c r="R76" s="103">
        <f>+R52-Q76</f>
        <v>-439723.89</v>
      </c>
      <c r="S76" s="6"/>
      <c r="T76" s="32"/>
      <c r="U76" s="6"/>
      <c r="V76" s="6"/>
      <c r="W76" s="26"/>
      <c r="X76" s="68"/>
    </row>
    <row r="77" spans="2:24">
      <c r="B77" s="6"/>
      <c r="C77" s="6"/>
      <c r="D77" s="6"/>
      <c r="E77" s="6"/>
      <c r="F77" s="6"/>
      <c r="G77" s="6"/>
      <c r="H77" s="55"/>
      <c r="I77" s="6"/>
      <c r="J77" s="6"/>
      <c r="K77" s="31"/>
      <c r="L77" s="68" t="s">
        <v>172</v>
      </c>
      <c r="M77" s="104" t="s">
        <v>96</v>
      </c>
      <c r="N77" s="145">
        <v>54811.74</v>
      </c>
      <c r="O77" s="145">
        <v>17900.09</v>
      </c>
      <c r="P77" s="71">
        <f>+N77-O77</f>
        <v>36911.649999999994</v>
      </c>
      <c r="Q77" s="106"/>
      <c r="R77" s="106"/>
      <c r="S77" s="6"/>
      <c r="T77" s="32"/>
      <c r="U77" s="32"/>
      <c r="V77" s="32"/>
      <c r="W77" s="25"/>
      <c r="X77" s="68"/>
    </row>
    <row r="78" spans="2:24">
      <c r="B78" s="6"/>
      <c r="C78" s="6"/>
      <c r="D78" s="6"/>
      <c r="E78" s="6"/>
      <c r="F78" s="6"/>
      <c r="G78" s="6"/>
      <c r="H78" s="55"/>
      <c r="I78" s="6"/>
      <c r="J78" s="6"/>
      <c r="K78" s="31"/>
      <c r="L78" s="68" t="s">
        <v>175</v>
      </c>
      <c r="M78" s="104" t="s">
        <v>99</v>
      </c>
      <c r="N78" s="145">
        <v>402162.79</v>
      </c>
      <c r="O78" s="145">
        <v>12193.8</v>
      </c>
      <c r="P78" s="107">
        <f>+N78-O78</f>
        <v>389968.99</v>
      </c>
      <c r="S78" s="6"/>
      <c r="T78" s="32"/>
      <c r="U78" s="32"/>
      <c r="V78" s="32"/>
      <c r="W78" s="25"/>
      <c r="X78" s="68"/>
    </row>
    <row r="79" spans="2:24">
      <c r="B79" s="6"/>
      <c r="C79" s="6"/>
      <c r="D79" s="6"/>
      <c r="E79" s="6"/>
      <c r="F79" s="6"/>
      <c r="G79" s="6"/>
      <c r="H79" s="55"/>
      <c r="I79" s="6"/>
      <c r="J79" s="6"/>
      <c r="K79" s="31"/>
      <c r="L79" s="68" t="s">
        <v>178</v>
      </c>
      <c r="M79" s="104" t="s">
        <v>101</v>
      </c>
      <c r="N79" s="145"/>
      <c r="O79" s="145"/>
      <c r="P79" s="71">
        <f>-O79+N79</f>
        <v>0</v>
      </c>
      <c r="Q79" s="138"/>
      <c r="S79" s="6"/>
      <c r="T79" s="32"/>
      <c r="U79" s="32"/>
      <c r="V79" s="6"/>
      <c r="W79" s="25"/>
      <c r="X79" s="68"/>
    </row>
    <row r="80" spans="2:24">
      <c r="B80" s="6"/>
      <c r="C80" s="6"/>
      <c r="D80" s="27"/>
      <c r="E80" s="6"/>
      <c r="F80" s="6"/>
      <c r="G80" s="6"/>
      <c r="H80" s="55"/>
      <c r="I80" s="6"/>
      <c r="J80" s="6"/>
      <c r="K80" s="31"/>
      <c r="L80" s="70" t="s">
        <v>180</v>
      </c>
      <c r="M80" s="74" t="s">
        <v>104</v>
      </c>
      <c r="N80" s="151"/>
      <c r="O80" s="151"/>
      <c r="Q80" s="108"/>
      <c r="R80" s="108"/>
      <c r="S80" s="6"/>
      <c r="T80" s="32"/>
      <c r="U80" s="32"/>
      <c r="V80" s="6"/>
      <c r="W80" s="25"/>
      <c r="X80" s="68"/>
    </row>
    <row r="81" spans="3:24">
      <c r="C81" s="6"/>
      <c r="D81" s="27"/>
      <c r="E81" s="6"/>
      <c r="F81" s="6"/>
      <c r="G81" s="6"/>
      <c r="H81" s="55"/>
      <c r="I81" s="6"/>
      <c r="J81" s="6"/>
      <c r="K81" s="31"/>
      <c r="L81" s="68" t="s">
        <v>182</v>
      </c>
      <c r="M81" s="104" t="s">
        <v>13</v>
      </c>
      <c r="N81" s="145">
        <v>989.98</v>
      </c>
      <c r="O81" s="145">
        <v>132.46</v>
      </c>
      <c r="P81" s="71">
        <f>+N81-O81</f>
        <v>857.52</v>
      </c>
      <c r="S81" s="6"/>
      <c r="T81" s="32"/>
      <c r="U81" s="32"/>
      <c r="V81" s="32"/>
      <c r="W81" s="25"/>
      <c r="X81" s="68"/>
    </row>
    <row r="82" spans="3:24">
      <c r="C82" s="6"/>
      <c r="D82" s="27"/>
      <c r="E82" s="6"/>
      <c r="F82" s="6"/>
      <c r="G82" s="6"/>
      <c r="H82" s="55"/>
      <c r="I82" s="6"/>
      <c r="J82" s="6"/>
      <c r="K82" s="31"/>
      <c r="L82" s="68" t="s">
        <v>184</v>
      </c>
      <c r="M82" s="104" t="s">
        <v>109</v>
      </c>
      <c r="N82" s="145">
        <v>3730.78</v>
      </c>
      <c r="O82" s="145">
        <v>351.61</v>
      </c>
      <c r="P82" s="107">
        <f>+N82-O82</f>
        <v>3379.17</v>
      </c>
      <c r="S82" s="6"/>
      <c r="T82" s="32"/>
      <c r="U82" s="32"/>
      <c r="V82" s="6"/>
      <c r="W82" s="28"/>
      <c r="X82" s="68"/>
    </row>
    <row r="83" spans="3:24">
      <c r="C83" s="6"/>
      <c r="D83" s="27"/>
      <c r="E83" s="6"/>
      <c r="F83" s="6"/>
      <c r="G83" s="6"/>
      <c r="H83" s="55"/>
      <c r="I83" s="6"/>
      <c r="J83" s="6"/>
      <c r="K83" s="31"/>
      <c r="L83" s="68" t="s">
        <v>186</v>
      </c>
      <c r="M83" s="104" t="s">
        <v>111</v>
      </c>
      <c r="N83" s="145">
        <v>11306.56</v>
      </c>
      <c r="O83" s="145">
        <v>2700</v>
      </c>
      <c r="P83" s="76">
        <f>+N83-O83</f>
        <v>8606.56</v>
      </c>
      <c r="Q83" s="108"/>
      <c r="R83" s="108"/>
      <c r="S83" s="6"/>
      <c r="T83" s="32"/>
      <c r="U83" s="32"/>
      <c r="V83" s="6"/>
      <c r="W83" s="25"/>
      <c r="X83" s="68"/>
    </row>
    <row r="84" spans="3:24">
      <c r="C84" s="6"/>
      <c r="D84" s="27"/>
      <c r="E84" s="6"/>
      <c r="F84" s="6"/>
      <c r="G84" s="6"/>
      <c r="H84" s="55"/>
      <c r="I84" s="6"/>
      <c r="J84" s="6"/>
      <c r="K84" s="31"/>
      <c r="L84" s="68" t="s">
        <v>188</v>
      </c>
      <c r="M84" s="104" t="s">
        <v>114</v>
      </c>
      <c r="N84" s="146"/>
      <c r="O84" s="146"/>
      <c r="P84" s="71">
        <f>-O84+N84</f>
        <v>0</v>
      </c>
      <c r="Q84" s="108"/>
      <c r="R84" s="108"/>
      <c r="S84" s="6"/>
      <c r="T84" s="32"/>
      <c r="U84" s="32"/>
      <c r="V84" s="6"/>
      <c r="W84" s="25"/>
      <c r="X84" s="68"/>
    </row>
    <row r="85" spans="3:24">
      <c r="C85" s="6"/>
      <c r="D85" s="27"/>
      <c r="E85" s="6"/>
      <c r="F85" s="6"/>
      <c r="G85" s="6"/>
      <c r="H85" s="55"/>
      <c r="I85" s="6"/>
      <c r="J85" s="6"/>
      <c r="K85" s="31"/>
      <c r="L85" s="70" t="s">
        <v>190</v>
      </c>
      <c r="M85" s="74" t="s">
        <v>116</v>
      </c>
      <c r="N85" s="151"/>
      <c r="O85" s="151"/>
      <c r="Q85" s="102">
        <f>SUM(P86:P88)</f>
        <v>265850.21999999997</v>
      </c>
      <c r="R85" s="72">
        <f>+R49-Q85</f>
        <v>-265850.21999999997</v>
      </c>
      <c r="S85" s="6"/>
      <c r="T85" s="32"/>
      <c r="U85" s="32"/>
      <c r="V85" s="32"/>
      <c r="W85" s="29"/>
      <c r="X85" s="68"/>
    </row>
    <row r="86" spans="3:24">
      <c r="C86" s="6"/>
      <c r="D86" s="27"/>
      <c r="E86" s="6"/>
      <c r="F86" s="6"/>
      <c r="G86" s="6"/>
      <c r="H86" s="55"/>
      <c r="I86" s="6"/>
      <c r="J86" s="6"/>
      <c r="K86" s="31"/>
      <c r="L86" s="68" t="s">
        <v>192</v>
      </c>
      <c r="M86" s="104" t="s">
        <v>119</v>
      </c>
      <c r="N86" s="145">
        <v>52.15</v>
      </c>
      <c r="O86" s="145"/>
      <c r="P86" s="71">
        <f>-O86+N86</f>
        <v>52.15</v>
      </c>
      <c r="S86" s="6"/>
      <c r="T86" s="32"/>
      <c r="U86" s="6"/>
      <c r="V86" s="6"/>
      <c r="W86" s="30"/>
      <c r="X86" s="68"/>
    </row>
    <row r="87" spans="3:24">
      <c r="C87" s="6"/>
      <c r="D87" s="27"/>
      <c r="E87" s="6"/>
      <c r="F87" s="6"/>
      <c r="G87" s="6"/>
      <c r="H87" s="55"/>
      <c r="I87" s="6"/>
      <c r="J87" s="6"/>
      <c r="K87" s="31"/>
      <c r="L87" s="68" t="s">
        <v>193</v>
      </c>
      <c r="M87" s="104" t="s">
        <v>122</v>
      </c>
      <c r="N87" s="145">
        <v>241674.41</v>
      </c>
      <c r="O87" s="145">
        <v>38706.339999999997</v>
      </c>
      <c r="P87" s="107">
        <f>-O87+N87</f>
        <v>202968.07</v>
      </c>
      <c r="S87" s="6"/>
      <c r="T87" s="32"/>
      <c r="U87" s="32"/>
      <c r="V87" s="32"/>
      <c r="W87" s="29"/>
      <c r="X87" s="68"/>
    </row>
    <row r="88" spans="3:24">
      <c r="C88" s="6"/>
      <c r="D88" s="27"/>
      <c r="E88" s="6"/>
      <c r="F88" s="6"/>
      <c r="G88" s="6"/>
      <c r="H88" s="55"/>
      <c r="I88" s="6"/>
      <c r="J88" s="6"/>
      <c r="K88" s="31"/>
      <c r="L88" s="68" t="s">
        <v>195</v>
      </c>
      <c r="M88" s="104" t="s">
        <v>124</v>
      </c>
      <c r="N88" s="145">
        <v>69943</v>
      </c>
      <c r="O88" s="145">
        <v>7113</v>
      </c>
      <c r="P88" s="76">
        <f>-O88+N88</f>
        <v>62830</v>
      </c>
      <c r="S88" s="6"/>
      <c r="T88" s="32"/>
      <c r="U88" s="32"/>
      <c r="V88" s="32"/>
      <c r="W88" s="28"/>
      <c r="X88" s="68"/>
    </row>
    <row r="89" spans="3:24">
      <c r="C89" s="6"/>
      <c r="D89" s="27"/>
      <c r="E89" s="6"/>
      <c r="F89" s="6"/>
      <c r="G89" s="6"/>
      <c r="H89" s="55"/>
      <c r="I89" s="6"/>
      <c r="J89" s="6"/>
      <c r="K89" s="31"/>
      <c r="L89" s="70" t="s">
        <v>197</v>
      </c>
      <c r="M89" s="74" t="s">
        <v>129</v>
      </c>
      <c r="N89" s="151"/>
      <c r="O89" s="151"/>
      <c r="Q89" s="117">
        <f>SUM(P90:P93)</f>
        <v>106002.11</v>
      </c>
      <c r="R89" s="118">
        <f>+R47-Q89</f>
        <v>-106002.11</v>
      </c>
      <c r="S89" s="6"/>
      <c r="T89" s="32"/>
      <c r="U89" s="32"/>
      <c r="V89" s="32"/>
      <c r="W89" s="29"/>
      <c r="X89" s="68"/>
    </row>
    <row r="90" spans="3:24">
      <c r="C90" s="6"/>
      <c r="D90" s="27"/>
      <c r="E90" s="6"/>
      <c r="F90" s="6"/>
      <c r="G90" s="6"/>
      <c r="H90" s="55"/>
      <c r="I90" s="6"/>
      <c r="J90" s="6"/>
      <c r="K90" s="31"/>
      <c r="L90" s="68" t="s">
        <v>199</v>
      </c>
      <c r="M90" s="104" t="s">
        <v>132</v>
      </c>
      <c r="N90" s="145">
        <v>2077.71</v>
      </c>
      <c r="O90" s="145">
        <v>562.37</v>
      </c>
      <c r="P90" s="71">
        <f>-O90+N90</f>
        <v>1515.3400000000001</v>
      </c>
      <c r="S90" s="6"/>
      <c r="T90" s="32"/>
      <c r="U90" s="32"/>
      <c r="V90" s="32"/>
      <c r="W90" s="29"/>
      <c r="X90" s="68"/>
    </row>
    <row r="91" spans="3:24">
      <c r="C91" s="6"/>
      <c r="D91" s="27"/>
      <c r="E91" s="6"/>
      <c r="F91" s="6"/>
      <c r="G91" s="6"/>
      <c r="H91" s="55"/>
      <c r="I91" s="6"/>
      <c r="J91" s="6"/>
      <c r="K91" s="31"/>
      <c r="L91" s="68" t="s">
        <v>201</v>
      </c>
      <c r="M91" s="104" t="s">
        <v>67</v>
      </c>
      <c r="N91" s="145">
        <v>104486.77</v>
      </c>
      <c r="O91" s="145"/>
      <c r="P91" s="107">
        <f>-O91+N91</f>
        <v>104486.77</v>
      </c>
      <c r="S91" s="6"/>
      <c r="T91" s="32"/>
      <c r="U91" s="32"/>
      <c r="V91" s="32"/>
      <c r="W91" s="28"/>
      <c r="X91" s="68"/>
    </row>
    <row r="92" spans="3:24">
      <c r="C92" s="6"/>
      <c r="D92" s="27"/>
      <c r="E92" s="6"/>
      <c r="F92" s="6"/>
      <c r="G92" s="6"/>
      <c r="H92" s="55"/>
      <c r="I92" s="6"/>
      <c r="J92" s="6"/>
      <c r="K92" s="31"/>
      <c r="L92" s="68" t="s">
        <v>203</v>
      </c>
      <c r="M92" s="104" t="s">
        <v>135</v>
      </c>
      <c r="N92" s="145"/>
      <c r="O92" s="145"/>
      <c r="P92" s="76">
        <f>-O92+N92</f>
        <v>0</v>
      </c>
      <c r="S92" s="6"/>
      <c r="T92" s="32"/>
      <c r="U92" s="32"/>
      <c r="V92" s="32"/>
      <c r="W92" s="28"/>
      <c r="X92" s="68"/>
    </row>
    <row r="93" spans="3:24">
      <c r="C93" s="6"/>
      <c r="D93" s="27"/>
      <c r="E93" s="6"/>
      <c r="F93" s="6"/>
      <c r="G93" s="6"/>
      <c r="H93" s="55"/>
      <c r="I93" s="6"/>
      <c r="J93" s="6"/>
      <c r="K93" s="31"/>
      <c r="L93" s="68" t="s">
        <v>136</v>
      </c>
      <c r="M93" s="104" t="s">
        <v>137</v>
      </c>
      <c r="N93" s="53"/>
      <c r="O93" s="53"/>
      <c r="P93" s="71">
        <f>-O93</f>
        <v>0</v>
      </c>
      <c r="S93" s="6"/>
      <c r="T93" s="32"/>
      <c r="U93" s="32"/>
      <c r="V93" s="32"/>
      <c r="W93" s="28"/>
      <c r="X93" s="68"/>
    </row>
    <row r="94" spans="3:24">
      <c r="C94" s="6"/>
      <c r="D94" s="27"/>
      <c r="E94" s="6"/>
      <c r="F94" s="6"/>
      <c r="G94" s="6"/>
      <c r="H94" s="55"/>
      <c r="I94" s="6"/>
      <c r="J94" s="6"/>
      <c r="K94" s="31"/>
      <c r="L94" s="70" t="s">
        <v>206</v>
      </c>
      <c r="M94" s="74" t="s">
        <v>139</v>
      </c>
      <c r="N94" s="135"/>
      <c r="O94" s="135"/>
      <c r="Q94" s="117">
        <f>SUM(P95:P97)</f>
        <v>57596.2</v>
      </c>
      <c r="R94" s="72">
        <f>+R50-Q94</f>
        <v>-57596.2</v>
      </c>
      <c r="S94" s="6"/>
      <c r="T94" s="32"/>
      <c r="U94" s="32"/>
      <c r="V94" s="32"/>
      <c r="W94" s="28"/>
      <c r="X94" s="68"/>
    </row>
    <row r="95" spans="3:24">
      <c r="C95" s="6"/>
      <c r="D95" s="27"/>
      <c r="E95" s="6"/>
      <c r="F95" s="6"/>
      <c r="G95" s="6"/>
      <c r="H95" s="55"/>
      <c r="I95" s="6"/>
      <c r="J95" s="6"/>
      <c r="K95" s="31"/>
      <c r="L95" s="68" t="s">
        <v>207</v>
      </c>
      <c r="M95" s="104" t="s">
        <v>33</v>
      </c>
      <c r="N95" s="145">
        <v>18156.98</v>
      </c>
      <c r="O95" s="145">
        <v>6528.14</v>
      </c>
      <c r="P95" s="71">
        <f>-O95+N95</f>
        <v>11628.84</v>
      </c>
      <c r="S95" s="6"/>
      <c r="T95" s="32"/>
      <c r="U95" s="32"/>
      <c r="V95" s="32"/>
      <c r="W95" s="28"/>
      <c r="X95" s="68"/>
    </row>
    <row r="96" spans="3:24">
      <c r="C96" s="6"/>
      <c r="D96" s="27"/>
      <c r="E96" s="6"/>
      <c r="F96" s="6"/>
      <c r="G96" s="6"/>
      <c r="H96" s="55"/>
      <c r="I96" s="6"/>
      <c r="J96" s="6"/>
      <c r="K96" s="31"/>
      <c r="L96" s="68" t="s">
        <v>209</v>
      </c>
      <c r="M96" s="104" t="s">
        <v>72</v>
      </c>
      <c r="N96" s="145">
        <v>44655.48</v>
      </c>
      <c r="O96" s="145">
        <v>888.12</v>
      </c>
      <c r="P96" s="107">
        <f>-O96+N96</f>
        <v>43767.360000000001</v>
      </c>
      <c r="S96" s="6"/>
      <c r="T96" s="32"/>
      <c r="U96" s="32"/>
      <c r="V96" s="32"/>
      <c r="W96" s="28"/>
      <c r="X96" s="68"/>
    </row>
    <row r="97" spans="3:23">
      <c r="C97" s="6"/>
      <c r="D97" s="27"/>
      <c r="E97" s="6"/>
      <c r="F97" s="6"/>
      <c r="G97" s="6"/>
      <c r="H97" s="55"/>
      <c r="I97" s="6"/>
      <c r="J97" s="6"/>
      <c r="K97" s="31"/>
      <c r="L97" s="68" t="s">
        <v>211</v>
      </c>
      <c r="M97" s="104" t="s">
        <v>46</v>
      </c>
      <c r="N97" s="145">
        <v>2200</v>
      </c>
      <c r="O97" s="145"/>
      <c r="P97" s="76">
        <f>-O97+N97</f>
        <v>2200</v>
      </c>
      <c r="S97" s="6"/>
      <c r="T97" s="32"/>
      <c r="U97" s="32"/>
      <c r="V97" s="32"/>
      <c r="W97" s="32"/>
    </row>
    <row r="98" spans="3:23">
      <c r="C98" s="6"/>
      <c r="D98" s="27"/>
      <c r="E98" s="6"/>
      <c r="F98" s="6"/>
      <c r="G98" s="6"/>
      <c r="H98" s="55"/>
      <c r="I98" s="6"/>
      <c r="J98" s="6"/>
      <c r="K98" s="31"/>
      <c r="L98" s="68"/>
      <c r="M98" s="104"/>
      <c r="N98" s="146"/>
      <c r="O98" s="146"/>
      <c r="P98" s="76"/>
      <c r="S98" s="6"/>
      <c r="T98" s="32"/>
      <c r="U98" s="32"/>
      <c r="V98" s="32"/>
      <c r="W98" s="32"/>
    </row>
    <row r="99" spans="3:23">
      <c r="C99" s="6"/>
      <c r="D99" s="27"/>
      <c r="E99" s="6"/>
      <c r="F99" s="6"/>
      <c r="G99" s="6"/>
      <c r="H99" s="55"/>
      <c r="I99" s="6"/>
      <c r="J99" s="6"/>
      <c r="K99" s="31"/>
      <c r="L99" s="70" t="s">
        <v>213</v>
      </c>
      <c r="M99" s="74" t="s">
        <v>147</v>
      </c>
      <c r="N99" s="151"/>
      <c r="O99" s="151"/>
      <c r="Q99" s="117">
        <f>SUM(P100)</f>
        <v>9367.57</v>
      </c>
      <c r="S99" s="6"/>
      <c r="T99" s="32"/>
      <c r="U99" s="32"/>
      <c r="V99" s="32"/>
      <c r="W99" s="32"/>
    </row>
    <row r="100" spans="3:23">
      <c r="C100" s="6"/>
      <c r="D100" s="27"/>
      <c r="E100" s="6"/>
      <c r="F100" s="6"/>
      <c r="G100" s="6"/>
      <c r="H100" s="55"/>
      <c r="I100" s="6"/>
      <c r="J100" s="6"/>
      <c r="K100" s="31"/>
      <c r="L100" s="68" t="s">
        <v>215</v>
      </c>
      <c r="M100" s="104" t="s">
        <v>38</v>
      </c>
      <c r="N100" s="145">
        <v>14047.79</v>
      </c>
      <c r="O100" s="145">
        <v>4680.22</v>
      </c>
      <c r="P100" s="71">
        <f>-O100+N100</f>
        <v>9367.57</v>
      </c>
      <c r="S100" s="6"/>
      <c r="T100" s="32"/>
      <c r="U100" s="32"/>
      <c r="V100" s="32"/>
      <c r="W100" s="32"/>
    </row>
    <row r="101" spans="3:23">
      <c r="C101" s="6"/>
      <c r="D101" s="27"/>
      <c r="E101" s="6"/>
      <c r="F101" s="6"/>
      <c r="G101" s="6"/>
      <c r="H101" s="55"/>
      <c r="I101" s="6"/>
      <c r="J101" s="6"/>
      <c r="K101" s="31"/>
      <c r="L101" s="68" t="s">
        <v>216</v>
      </c>
      <c r="M101" s="104" t="s">
        <v>75</v>
      </c>
      <c r="N101" s="146">
        <v>3293.86</v>
      </c>
      <c r="O101" s="146"/>
      <c r="P101" s="107">
        <f>-O101+N101</f>
        <v>3293.86</v>
      </c>
      <c r="S101" s="6"/>
      <c r="T101" s="32"/>
      <c r="U101" s="32"/>
      <c r="V101" s="32"/>
      <c r="W101" s="32"/>
    </row>
    <row r="102" spans="3:23">
      <c r="C102" s="6"/>
      <c r="D102" s="27"/>
      <c r="E102" s="6"/>
      <c r="F102" s="6"/>
      <c r="G102" s="6"/>
      <c r="H102" s="55"/>
      <c r="I102" s="6"/>
      <c r="J102" s="6"/>
      <c r="K102" s="31"/>
      <c r="L102" s="68"/>
      <c r="M102" s="104"/>
      <c r="N102" s="146"/>
      <c r="O102" s="146"/>
      <c r="P102" s="107"/>
      <c r="S102" s="6"/>
      <c r="T102" s="32"/>
      <c r="U102" s="6"/>
      <c r="V102" s="6"/>
      <c r="W102" s="6"/>
    </row>
    <row r="103" spans="3:23">
      <c r="C103" s="6"/>
      <c r="D103" s="27"/>
      <c r="E103" s="6"/>
      <c r="F103" s="6"/>
      <c r="G103" s="6"/>
      <c r="H103" s="55"/>
      <c r="I103" s="6"/>
      <c r="J103" s="6"/>
      <c r="K103" s="31"/>
      <c r="L103" s="70" t="s">
        <v>217</v>
      </c>
      <c r="M103" s="74" t="s">
        <v>152</v>
      </c>
      <c r="N103" s="151"/>
      <c r="O103" s="151"/>
      <c r="P103" s="139"/>
      <c r="Q103" s="117">
        <f>SUM(P104:P106)</f>
        <v>0</v>
      </c>
      <c r="S103" s="6"/>
      <c r="T103" s="32"/>
      <c r="U103" s="32"/>
      <c r="V103" s="32"/>
      <c r="W103" s="32"/>
    </row>
    <row r="104" spans="3:23">
      <c r="C104" s="6"/>
      <c r="D104" s="27"/>
      <c r="E104" s="6"/>
      <c r="F104" s="6"/>
      <c r="G104" s="6"/>
      <c r="H104" s="55"/>
      <c r="I104" s="6"/>
      <c r="J104" s="6"/>
      <c r="K104" s="31"/>
      <c r="L104" s="68" t="s">
        <v>218</v>
      </c>
      <c r="M104" s="104" t="s">
        <v>219</v>
      </c>
      <c r="N104" s="147"/>
      <c r="O104" s="147"/>
      <c r="P104" s="71">
        <f>-O104+N104</f>
        <v>0</v>
      </c>
      <c r="S104" s="6"/>
      <c r="T104" s="32"/>
      <c r="U104" s="6"/>
      <c r="V104" s="6"/>
      <c r="W104" s="6"/>
    </row>
    <row r="105" spans="3:23">
      <c r="C105" s="6"/>
      <c r="D105" s="27"/>
      <c r="E105" s="6"/>
      <c r="F105" s="6"/>
      <c r="G105" s="6"/>
      <c r="H105" s="55"/>
      <c r="I105" s="6"/>
      <c r="J105" s="6"/>
      <c r="K105" s="31"/>
      <c r="L105" s="6" t="s">
        <v>220</v>
      </c>
      <c r="M105" s="6" t="s">
        <v>221</v>
      </c>
      <c r="N105" s="147"/>
      <c r="O105" s="146"/>
      <c r="P105" s="126">
        <f>-O105+N105</f>
        <v>0</v>
      </c>
      <c r="S105" s="6"/>
      <c r="T105" s="32"/>
      <c r="U105" s="6"/>
      <c r="V105" s="6"/>
      <c r="W105" s="6"/>
    </row>
    <row r="106" spans="3:23">
      <c r="C106" s="6"/>
      <c r="D106" s="27"/>
      <c r="E106" s="6"/>
      <c r="F106" s="6"/>
      <c r="G106" s="6"/>
      <c r="H106" s="55"/>
      <c r="I106" s="6"/>
      <c r="J106" s="6"/>
      <c r="K106" s="31"/>
      <c r="L106" s="6" t="s">
        <v>222</v>
      </c>
      <c r="M106" s="6" t="s">
        <v>223</v>
      </c>
      <c r="N106" s="147"/>
      <c r="O106" s="146"/>
      <c r="P106" s="127">
        <f>-O106+N106</f>
        <v>0</v>
      </c>
      <c r="S106" s="6"/>
      <c r="T106" s="32"/>
      <c r="U106" s="6"/>
      <c r="V106" s="6"/>
      <c r="W106" s="6"/>
    </row>
    <row r="107" spans="3:23">
      <c r="C107" s="6"/>
      <c r="D107" s="27"/>
      <c r="E107" s="6"/>
      <c r="F107" s="6"/>
      <c r="G107" s="6"/>
      <c r="H107" s="55"/>
      <c r="I107" s="6"/>
      <c r="J107" s="6"/>
      <c r="K107" s="31"/>
      <c r="L107" s="68"/>
      <c r="M107" s="104"/>
      <c r="N107" s="146"/>
      <c r="O107" s="146"/>
      <c r="P107" s="139"/>
      <c r="S107" s="6"/>
      <c r="T107" s="32"/>
      <c r="U107" s="6"/>
      <c r="V107" s="6"/>
      <c r="W107" s="6"/>
    </row>
    <row r="108" spans="3:23">
      <c r="C108" s="6"/>
      <c r="D108" s="27"/>
      <c r="E108" s="6"/>
      <c r="F108" s="6"/>
      <c r="G108" s="6"/>
      <c r="H108" s="55"/>
      <c r="I108" s="6"/>
      <c r="J108" s="6"/>
      <c r="K108" s="31"/>
      <c r="L108" s="68"/>
      <c r="M108" s="104"/>
      <c r="N108" s="146"/>
      <c r="O108" s="146"/>
      <c r="P108" s="139"/>
      <c r="S108" s="6"/>
      <c r="T108" s="32"/>
      <c r="U108" s="6"/>
      <c r="V108" s="6"/>
      <c r="W108" s="6"/>
    </row>
    <row r="109" spans="3:23">
      <c r="C109" s="6"/>
      <c r="D109" s="27"/>
      <c r="E109" s="6"/>
      <c r="F109" s="6"/>
      <c r="G109" s="6"/>
      <c r="H109" s="55"/>
      <c r="I109" s="6"/>
      <c r="J109" s="6"/>
      <c r="K109" s="31"/>
      <c r="L109" s="70" t="s">
        <v>226</v>
      </c>
      <c r="M109" s="74" t="s">
        <v>227</v>
      </c>
      <c r="N109" s="151"/>
      <c r="O109" s="151"/>
      <c r="Q109" s="117">
        <f>SUM(P110)</f>
        <v>21865.56</v>
      </c>
      <c r="S109" s="6"/>
      <c r="T109" s="32"/>
      <c r="U109" s="6"/>
      <c r="V109" s="6"/>
      <c r="W109" s="6"/>
    </row>
    <row r="110" spans="3:23">
      <c r="C110" s="6"/>
      <c r="D110" s="27"/>
      <c r="E110" s="6"/>
      <c r="F110" s="6"/>
      <c r="G110" s="6"/>
      <c r="H110" s="55"/>
      <c r="I110" s="6"/>
      <c r="J110" s="6"/>
      <c r="K110" s="31"/>
      <c r="L110" s="68" t="s">
        <v>229</v>
      </c>
      <c r="M110" s="104" t="s">
        <v>230</v>
      </c>
      <c r="N110" s="145">
        <v>31661.95</v>
      </c>
      <c r="O110" s="145">
        <v>9796.39</v>
      </c>
      <c r="P110" s="71">
        <f>-O110+N110</f>
        <v>21865.56</v>
      </c>
      <c r="S110" s="6"/>
      <c r="T110" s="32"/>
      <c r="U110" s="6"/>
      <c r="V110" s="6"/>
      <c r="W110" s="6"/>
    </row>
    <row r="111" spans="3:23">
      <c r="C111" s="6"/>
      <c r="D111" s="27"/>
      <c r="E111" s="6"/>
      <c r="F111" s="6"/>
      <c r="G111" s="6"/>
      <c r="H111" s="55"/>
      <c r="I111" s="6"/>
      <c r="J111" s="6"/>
      <c r="K111" s="31"/>
      <c r="L111" s="68"/>
      <c r="M111" s="104"/>
      <c r="N111" s="146"/>
      <c r="O111" s="146"/>
      <c r="P111" s="77"/>
      <c r="Q111" s="124"/>
      <c r="S111" s="6"/>
      <c r="T111" s="32"/>
      <c r="U111" s="6"/>
      <c r="V111" s="6"/>
      <c r="W111" s="6"/>
    </row>
    <row r="112" spans="3:23">
      <c r="C112" s="6"/>
      <c r="D112" s="27"/>
      <c r="E112" s="6"/>
      <c r="F112" s="6"/>
      <c r="G112" s="6"/>
      <c r="H112" s="55"/>
      <c r="I112" s="6"/>
      <c r="J112" s="6"/>
      <c r="K112" s="31"/>
      <c r="L112" s="70" t="s">
        <v>127</v>
      </c>
      <c r="M112" s="6" t="s">
        <v>232</v>
      </c>
      <c r="N112" s="145">
        <v>892262.82</v>
      </c>
      <c r="O112" s="145">
        <v>877605.78</v>
      </c>
      <c r="P112" s="128">
        <f>+N112+N113-O112-O113</f>
        <v>20762.559999999896</v>
      </c>
      <c r="Q112" s="124"/>
      <c r="S112" s="6"/>
      <c r="T112" s="32"/>
      <c r="U112" s="6"/>
      <c r="V112" s="6"/>
      <c r="W112" s="6"/>
    </row>
    <row r="113" spans="2:20">
      <c r="B113" s="6"/>
      <c r="C113" s="6"/>
      <c r="D113" s="27"/>
      <c r="E113" s="6"/>
      <c r="F113" s="6"/>
      <c r="G113" s="6"/>
      <c r="H113" s="55"/>
      <c r="I113" s="6"/>
      <c r="J113" s="6"/>
      <c r="K113" s="31"/>
      <c r="L113" s="70" t="s">
        <v>130</v>
      </c>
      <c r="M113" s="6" t="s">
        <v>234</v>
      </c>
      <c r="N113" s="145">
        <v>92173.6</v>
      </c>
      <c r="O113" s="145">
        <v>86068.08</v>
      </c>
      <c r="P113" s="128"/>
      <c r="Q113" s="124"/>
      <c r="S113" s="6"/>
      <c r="T113" s="32"/>
    </row>
    <row r="114" spans="2:20">
      <c r="B114" s="6"/>
      <c r="C114" s="6"/>
      <c r="D114" s="6"/>
      <c r="E114" s="6"/>
      <c r="F114" s="6"/>
      <c r="G114" s="6"/>
      <c r="H114" s="55"/>
      <c r="I114" s="6"/>
      <c r="J114" s="6"/>
      <c r="K114" s="31"/>
      <c r="L114" s="68"/>
      <c r="M114" s="104"/>
      <c r="N114" s="53"/>
      <c r="O114" s="53"/>
      <c r="P114" s="77"/>
      <c r="Q114" s="131"/>
      <c r="S114" s="6"/>
      <c r="T114" s="32"/>
    </row>
    <row r="115" spans="2:20">
      <c r="B115" s="6"/>
      <c r="C115" s="6"/>
      <c r="D115" s="6"/>
      <c r="E115" s="6"/>
      <c r="F115" s="6"/>
      <c r="G115" s="6"/>
      <c r="H115" s="55"/>
      <c r="I115" s="6"/>
      <c r="J115" s="6"/>
      <c r="K115" s="31"/>
      <c r="L115" s="68"/>
      <c r="M115" s="6" t="s">
        <v>165</v>
      </c>
      <c r="N115" s="140">
        <f>SUM(N77:N113)</f>
        <v>1989688.37</v>
      </c>
      <c r="O115" s="140">
        <f>SUM(O77:O113)</f>
        <v>1065226.4000000001</v>
      </c>
      <c r="P115" s="130">
        <f>+O115-N115+P112</f>
        <v>-903699.41</v>
      </c>
      <c r="Q115" s="77"/>
      <c r="S115" s="6"/>
      <c r="T115" s="32"/>
    </row>
    <row r="116" spans="2:20">
      <c r="B116" s="6"/>
      <c r="C116" s="6"/>
      <c r="D116" s="6"/>
      <c r="E116" s="6"/>
      <c r="F116" s="6"/>
      <c r="G116" s="6"/>
      <c r="H116" s="55"/>
      <c r="I116" s="6"/>
      <c r="J116" s="6"/>
      <c r="K116" s="31"/>
      <c r="L116" s="68"/>
      <c r="M116" s="6"/>
      <c r="N116" s="6"/>
      <c r="O116" s="6"/>
      <c r="P116" s="72">
        <f>+P115+G29</f>
        <v>0</v>
      </c>
      <c r="Q116" s="131"/>
      <c r="S116" s="6"/>
      <c r="T116" s="32"/>
    </row>
    <row r="117" spans="2:20">
      <c r="B117" s="6"/>
      <c r="C117" s="6"/>
      <c r="D117" s="6"/>
      <c r="E117" s="6"/>
      <c r="F117" s="6"/>
      <c r="G117" s="6"/>
      <c r="H117" s="6"/>
      <c r="I117" s="6"/>
      <c r="J117" s="6"/>
      <c r="K117" s="31"/>
      <c r="L117" s="68"/>
      <c r="M117" s="6"/>
      <c r="N117" s="73"/>
      <c r="O117" s="6"/>
      <c r="R117" s="6"/>
      <c r="S117" s="6"/>
      <c r="T117" s="32"/>
    </row>
    <row r="118" spans="2:20">
      <c r="B118" s="6"/>
      <c r="C118" s="6"/>
      <c r="D118" s="6"/>
      <c r="E118" s="6"/>
      <c r="F118" s="6"/>
      <c r="G118" s="6"/>
      <c r="H118" s="6"/>
      <c r="I118" s="6"/>
      <c r="J118" s="6"/>
      <c r="K118" s="31"/>
      <c r="L118" s="6"/>
      <c r="M118" s="6"/>
      <c r="N118" s="73"/>
      <c r="O118" s="73"/>
      <c r="R118" s="6"/>
      <c r="S118" s="6"/>
      <c r="T118" s="32"/>
    </row>
    <row r="119" spans="2:20">
      <c r="B119" s="6"/>
      <c r="C119" s="6"/>
      <c r="D119" s="6"/>
      <c r="E119" s="6"/>
      <c r="F119" s="6"/>
      <c r="G119" s="6"/>
      <c r="H119" s="6"/>
      <c r="I119" s="6"/>
      <c r="J119" s="6"/>
      <c r="K119" s="31"/>
      <c r="L119" s="6"/>
      <c r="M119" s="6"/>
      <c r="N119" s="32"/>
      <c r="O119" s="32"/>
      <c r="R119" s="6"/>
      <c r="S119" s="6"/>
      <c r="T119" s="32"/>
    </row>
    <row r="120" spans="2:20">
      <c r="B120" s="6"/>
      <c r="C120" s="6"/>
      <c r="D120" s="6"/>
      <c r="E120" s="6"/>
      <c r="F120" s="6"/>
      <c r="G120" s="6"/>
      <c r="H120" s="6"/>
      <c r="I120" s="6"/>
      <c r="J120" s="6"/>
      <c r="K120" s="31"/>
      <c r="L120" s="6"/>
      <c r="M120" s="6"/>
      <c r="N120" s="53"/>
      <c r="O120" s="53"/>
      <c r="R120" s="6"/>
      <c r="S120" s="6"/>
      <c r="T120" s="32"/>
    </row>
    <row r="121" spans="2:20">
      <c r="B121" s="6"/>
      <c r="C121" s="6"/>
      <c r="D121" s="6"/>
      <c r="E121" s="6"/>
      <c r="F121" s="6"/>
      <c r="G121" s="6"/>
      <c r="H121" s="6"/>
      <c r="I121" s="6"/>
      <c r="J121" s="6"/>
      <c r="K121" s="31"/>
      <c r="L121" s="6"/>
      <c r="M121" s="6"/>
      <c r="N121" s="6"/>
      <c r="O121" s="73"/>
      <c r="P121" s="72"/>
      <c r="R121" s="6"/>
      <c r="S121" s="6"/>
      <c r="T121" s="32"/>
    </row>
    <row r="122" spans="2:20">
      <c r="B122" s="6"/>
      <c r="C122" s="6"/>
      <c r="D122" s="6"/>
      <c r="E122" s="6"/>
      <c r="F122" s="6"/>
      <c r="G122" s="6"/>
      <c r="H122" s="6"/>
      <c r="I122" s="6"/>
      <c r="J122" s="6"/>
      <c r="K122" s="31"/>
      <c r="L122" s="6"/>
      <c r="M122" s="6"/>
      <c r="N122" s="6"/>
      <c r="O122" s="6"/>
      <c r="R122" s="6"/>
      <c r="S122" s="6"/>
      <c r="T122" s="32"/>
    </row>
    <row r="123" spans="2:20">
      <c r="B123" s="6"/>
      <c r="C123" s="6"/>
      <c r="D123" s="6"/>
      <c r="E123" s="6"/>
      <c r="F123" s="6"/>
      <c r="G123" s="6"/>
      <c r="H123" s="6"/>
      <c r="I123" s="6"/>
      <c r="J123" s="6"/>
      <c r="K123" s="31"/>
      <c r="L123" s="6"/>
      <c r="M123" s="6"/>
      <c r="N123" s="32"/>
      <c r="O123" s="32"/>
      <c r="R123" s="6"/>
      <c r="S123" s="6"/>
      <c r="T123" s="32"/>
    </row>
    <row r="124" spans="2:20">
      <c r="B124" s="6"/>
      <c r="C124" s="6"/>
      <c r="D124" s="6"/>
      <c r="E124" s="6"/>
      <c r="F124" s="6"/>
      <c r="G124" s="6"/>
      <c r="H124" s="6"/>
      <c r="I124" s="6"/>
      <c r="J124" s="6"/>
      <c r="K124" s="31"/>
      <c r="L124" s="6"/>
      <c r="M124" s="6"/>
      <c r="N124" s="32"/>
      <c r="O124" s="32"/>
      <c r="R124" s="6"/>
      <c r="S124" s="6"/>
      <c r="T124" s="32"/>
    </row>
    <row r="125" spans="2:20">
      <c r="B125" s="6"/>
      <c r="C125" s="6"/>
      <c r="D125" s="6"/>
      <c r="E125" s="6"/>
      <c r="F125" s="6"/>
      <c r="G125" s="6"/>
      <c r="H125" s="6"/>
      <c r="I125" s="6"/>
      <c r="J125" s="6"/>
      <c r="K125" s="31"/>
      <c r="L125" s="6"/>
      <c r="M125" s="6"/>
      <c r="N125" s="6"/>
      <c r="O125" s="6"/>
      <c r="P125" s="6"/>
      <c r="Q125" s="6"/>
      <c r="R125" s="6"/>
      <c r="S125" s="6"/>
      <c r="T125" s="32"/>
    </row>
    <row r="126" spans="2:20">
      <c r="B126" s="6"/>
      <c r="C126" s="6"/>
      <c r="D126" s="6"/>
      <c r="E126" s="6"/>
      <c r="F126" s="6"/>
      <c r="G126" s="6"/>
      <c r="H126" s="6"/>
      <c r="I126" s="6"/>
      <c r="J126" s="6"/>
      <c r="K126" s="31"/>
      <c r="L126" s="6"/>
      <c r="M126" s="6"/>
      <c r="N126" s="32"/>
      <c r="O126" s="6"/>
      <c r="P126" s="6"/>
      <c r="Q126" s="6"/>
      <c r="R126" s="6"/>
      <c r="S126" s="6"/>
      <c r="T126" s="32"/>
    </row>
    <row r="127" spans="2:20">
      <c r="B127" s="6"/>
      <c r="C127" s="6"/>
      <c r="D127" s="6"/>
      <c r="E127" s="6"/>
      <c r="F127" s="6"/>
      <c r="G127" s="6"/>
      <c r="H127" s="6"/>
      <c r="I127" s="6"/>
      <c r="J127" s="6"/>
      <c r="K127" s="31"/>
      <c r="L127" s="6"/>
      <c r="M127" s="6"/>
      <c r="N127" s="6"/>
      <c r="O127" s="6"/>
      <c r="P127" s="6"/>
      <c r="Q127" s="6"/>
      <c r="R127" s="6"/>
      <c r="S127" s="6"/>
      <c r="T127" s="32"/>
    </row>
    <row r="128" spans="2:20">
      <c r="B128" s="6"/>
      <c r="C128" s="6"/>
      <c r="D128" s="6"/>
      <c r="E128" s="6"/>
      <c r="F128" s="6"/>
      <c r="G128" s="6"/>
      <c r="H128" s="6"/>
      <c r="I128" s="6"/>
      <c r="J128" s="6"/>
      <c r="K128" s="31"/>
      <c r="L128" s="6"/>
      <c r="M128" s="6"/>
      <c r="N128" s="6"/>
      <c r="O128" s="6"/>
      <c r="P128" s="6"/>
      <c r="Q128" s="6"/>
      <c r="R128" s="6"/>
      <c r="S128" s="6"/>
      <c r="T128" s="32"/>
    </row>
    <row r="129" spans="12:20">
      <c r="L129" s="6"/>
      <c r="M129" s="6"/>
      <c r="N129" s="6"/>
      <c r="O129" s="6"/>
      <c r="P129" s="6"/>
      <c r="Q129" s="6"/>
      <c r="R129" s="6"/>
      <c r="S129" s="6"/>
      <c r="T129" s="32"/>
    </row>
    <row r="130" spans="12:20">
      <c r="T130" s="32"/>
    </row>
    <row r="131" spans="12:20">
      <c r="T131" s="32"/>
    </row>
    <row r="132" spans="12:20">
      <c r="T132" s="32"/>
    </row>
    <row r="133" spans="12:20">
      <c r="T133" s="32"/>
    </row>
    <row r="134" spans="12:20">
      <c r="T134" s="32"/>
    </row>
    <row r="135" spans="12:20">
      <c r="T135" s="32"/>
    </row>
    <row r="136" spans="12:20">
      <c r="T136" s="32"/>
    </row>
    <row r="137" spans="12:20">
      <c r="T137" s="32"/>
    </row>
    <row r="138" spans="12:20">
      <c r="T138" s="32"/>
    </row>
    <row r="139" spans="12:20">
      <c r="T139" s="32"/>
    </row>
    <row r="140" spans="12:20">
      <c r="T140" s="32"/>
    </row>
    <row r="141" spans="12:20">
      <c r="T141" s="32"/>
    </row>
    <row r="142" spans="12:20">
      <c r="T142" s="32"/>
    </row>
    <row r="143" spans="12:20">
      <c r="T143" s="32"/>
    </row>
    <row r="144" spans="12:20">
      <c r="T144" s="32"/>
    </row>
    <row r="145" spans="20:20">
      <c r="T145" s="32"/>
    </row>
    <row r="146" spans="20:20">
      <c r="T146" s="32"/>
    </row>
    <row r="147" spans="20:20">
      <c r="T147" s="32"/>
    </row>
    <row r="148" spans="20:20">
      <c r="T148" s="32"/>
    </row>
    <row r="149" spans="20:20">
      <c r="T149" s="32"/>
    </row>
    <row r="150" spans="20:20">
      <c r="T150" s="32"/>
    </row>
    <row r="151" spans="20:20">
      <c r="T151" s="32"/>
    </row>
    <row r="152" spans="20:20">
      <c r="T152" s="32"/>
    </row>
    <row r="153" spans="20:20">
      <c r="T153" s="32"/>
    </row>
    <row r="154" spans="20:20">
      <c r="T154" s="32"/>
    </row>
    <row r="155" spans="20:20">
      <c r="T155" s="32"/>
    </row>
    <row r="156" spans="20:20">
      <c r="T156" s="32"/>
    </row>
    <row r="157" spans="20:20">
      <c r="T157" s="32"/>
    </row>
    <row r="158" spans="20:20">
      <c r="T158" s="32"/>
    </row>
    <row r="159" spans="20:20">
      <c r="T159" s="32"/>
    </row>
    <row r="160" spans="20:20">
      <c r="T160" s="32"/>
    </row>
    <row r="161" spans="20:20">
      <c r="T161" s="32"/>
    </row>
    <row r="162" spans="20:20">
      <c r="T162" s="32"/>
    </row>
    <row r="163" spans="20:20">
      <c r="T163" s="32"/>
    </row>
    <row r="164" spans="20:20">
      <c r="T164" s="32"/>
    </row>
    <row r="165" spans="20:20">
      <c r="T165" s="32"/>
    </row>
    <row r="166" spans="20:20">
      <c r="T166" s="32"/>
    </row>
    <row r="167" spans="20:20">
      <c r="T167" s="32"/>
    </row>
    <row r="168" spans="20:20">
      <c r="T168" s="32"/>
    </row>
    <row r="169" spans="20:20">
      <c r="T169" s="32"/>
    </row>
    <row r="170" spans="20:20">
      <c r="T170" s="32"/>
    </row>
    <row r="171" spans="20:20">
      <c r="T171" s="32"/>
    </row>
    <row r="172" spans="20:20">
      <c r="T172" s="32"/>
    </row>
    <row r="173" spans="20:20">
      <c r="T173" s="32"/>
    </row>
    <row r="174" spans="20:20">
      <c r="T174" s="32"/>
    </row>
    <row r="175" spans="20:20">
      <c r="T175" s="32"/>
    </row>
    <row r="176" spans="20:20">
      <c r="T176" s="32"/>
    </row>
    <row r="177" spans="20:20">
      <c r="T177" s="32"/>
    </row>
    <row r="178" spans="20:20">
      <c r="T178" s="32"/>
    </row>
    <row r="179" spans="20:20">
      <c r="T179" s="32"/>
    </row>
    <row r="180" spans="20:20">
      <c r="T180" s="32"/>
    </row>
    <row r="181" spans="20:20">
      <c r="T181" s="32"/>
    </row>
    <row r="182" spans="20:20">
      <c r="T182" s="32"/>
    </row>
    <row r="183" spans="20:20">
      <c r="T183" s="32"/>
    </row>
    <row r="184" spans="20:20">
      <c r="T184" s="32"/>
    </row>
    <row r="185" spans="20:20">
      <c r="T185" s="32"/>
    </row>
    <row r="186" spans="20:20">
      <c r="T186" s="32"/>
    </row>
    <row r="187" spans="20:20">
      <c r="T187" s="32"/>
    </row>
    <row r="188" spans="20:20">
      <c r="T188" s="32"/>
    </row>
    <row r="189" spans="20:20">
      <c r="T189" s="32"/>
    </row>
    <row r="190" spans="20:20">
      <c r="T190" s="32"/>
    </row>
    <row r="191" spans="20:20">
      <c r="T191" s="32"/>
    </row>
    <row r="192" spans="20:20">
      <c r="T192" s="32"/>
    </row>
    <row r="193" spans="20:20">
      <c r="T193" s="32"/>
    </row>
    <row r="194" spans="20:20">
      <c r="T194" s="32"/>
    </row>
    <row r="195" spans="20:20">
      <c r="T195" s="32"/>
    </row>
    <row r="196" spans="20:20">
      <c r="T196" s="32"/>
    </row>
    <row r="197" spans="20:20">
      <c r="T197" s="32"/>
    </row>
    <row r="198" spans="20:20">
      <c r="T198" s="32"/>
    </row>
    <row r="199" spans="20:20">
      <c r="T199" s="32"/>
    </row>
    <row r="200" spans="20:20">
      <c r="T200" s="32"/>
    </row>
    <row r="201" spans="20:20">
      <c r="T201" s="32"/>
    </row>
    <row r="202" spans="20:20">
      <c r="T202" s="32"/>
    </row>
    <row r="203" spans="20:20">
      <c r="T203" s="32"/>
    </row>
    <row r="204" spans="20:20">
      <c r="T204" s="32"/>
    </row>
    <row r="205" spans="20:20">
      <c r="T205" s="32"/>
    </row>
    <row r="206" spans="20:20">
      <c r="T206" s="32"/>
    </row>
    <row r="207" spans="20:20">
      <c r="T207" s="32"/>
    </row>
    <row r="208" spans="20:20">
      <c r="T208" s="32"/>
    </row>
    <row r="209" spans="20:20">
      <c r="T209" s="32"/>
    </row>
    <row r="210" spans="20:20">
      <c r="T210" s="32"/>
    </row>
    <row r="211" spans="20:20">
      <c r="T211" s="32"/>
    </row>
    <row r="212" spans="20:20">
      <c r="T212" s="32"/>
    </row>
    <row r="213" spans="20:20">
      <c r="T213" s="32"/>
    </row>
    <row r="214" spans="20:20">
      <c r="T214" s="32"/>
    </row>
    <row r="215" spans="20:20">
      <c r="T215" s="32"/>
    </row>
    <row r="216" spans="20:20">
      <c r="T216" s="32"/>
    </row>
    <row r="217" spans="20:20">
      <c r="T217" s="32"/>
    </row>
    <row r="218" spans="20:20">
      <c r="T218" s="32"/>
    </row>
    <row r="219" spans="20:20">
      <c r="T219" s="32"/>
    </row>
    <row r="220" spans="20:20">
      <c r="T220" s="32"/>
    </row>
    <row r="221" spans="20:20">
      <c r="T221" s="32"/>
    </row>
    <row r="222" spans="20:20">
      <c r="T222" s="32"/>
    </row>
    <row r="223" spans="20:20">
      <c r="T223" s="32"/>
    </row>
    <row r="224" spans="20:20">
      <c r="T224" s="32"/>
    </row>
    <row r="225" spans="20:20">
      <c r="T225" s="32"/>
    </row>
    <row r="226" spans="20:20">
      <c r="T226" s="32"/>
    </row>
    <row r="227" spans="20:20">
      <c r="T227" s="32"/>
    </row>
    <row r="228" spans="20:20">
      <c r="T228" s="32"/>
    </row>
    <row r="229" spans="20:20">
      <c r="T229" s="32"/>
    </row>
    <row r="230" spans="20:20">
      <c r="T230" s="32"/>
    </row>
    <row r="231" spans="20:20">
      <c r="T231" s="32"/>
    </row>
    <row r="232" spans="20:20">
      <c r="T232" s="32"/>
    </row>
    <row r="233" spans="20:20">
      <c r="T233" s="32"/>
    </row>
    <row r="234" spans="20:20">
      <c r="T234" s="32"/>
    </row>
    <row r="235" spans="20:20">
      <c r="T235" s="32"/>
    </row>
    <row r="236" spans="20:20">
      <c r="T236" s="32"/>
    </row>
    <row r="237" spans="20:20">
      <c r="T237" s="32"/>
    </row>
    <row r="238" spans="20:20">
      <c r="T238" s="32"/>
    </row>
    <row r="239" spans="20:20">
      <c r="T239" s="32"/>
    </row>
    <row r="240" spans="20:20">
      <c r="T240" s="32"/>
    </row>
    <row r="241" spans="20:20">
      <c r="T241" s="32"/>
    </row>
    <row r="242" spans="20:20">
      <c r="T242" s="32"/>
    </row>
    <row r="243" spans="20:20">
      <c r="T243" s="32"/>
    </row>
    <row r="244" spans="20:20">
      <c r="T244" s="32"/>
    </row>
    <row r="245" spans="20:20">
      <c r="T245" s="32"/>
    </row>
    <row r="246" spans="20:20">
      <c r="T246" s="32"/>
    </row>
    <row r="247" spans="20:20">
      <c r="T247" s="32"/>
    </row>
    <row r="248" spans="20:20">
      <c r="T248" s="32"/>
    </row>
  </sheetData>
  <mergeCells count="8">
    <mergeCell ref="A24:A25"/>
    <mergeCell ref="E5:E8"/>
    <mergeCell ref="A12:A14"/>
    <mergeCell ref="E12:E14"/>
    <mergeCell ref="A17:A18"/>
    <mergeCell ref="E17:E18"/>
    <mergeCell ref="A21:A22"/>
    <mergeCell ref="E21:E22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2</vt:i4>
      </vt:variant>
    </vt:vector>
  </HeadingPairs>
  <TitlesOfParts>
    <vt:vector size="14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OCT</vt:lpstr>
      <vt:lpstr>NOV</vt:lpstr>
      <vt:lpstr>DIC</vt:lpstr>
      <vt:lpstr>ABR!Área_de_impresión</vt:lpstr>
      <vt:lpstr>ENE!Área_de_impresión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cp:lastPrinted>2017-01-07T18:16:33Z</cp:lastPrinted>
  <dcterms:created xsi:type="dcterms:W3CDTF">2016-02-09T21:52:03Z</dcterms:created>
  <dcterms:modified xsi:type="dcterms:W3CDTF">2017-01-07T18:17:10Z</dcterms:modified>
</cp:coreProperties>
</file>