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19575" windowHeight="7365" activeTab="12"/>
  </bookViews>
  <sheets>
    <sheet name="DIC.20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definedNames>
    <definedName name="_xlnm._FilterDatabase" localSheetId="4" hidden="1">ABR!$A$4:$G$196</definedName>
    <definedName name="_xlnm._FilterDatabase" localSheetId="8" hidden="1">AGO!$A$4:$G$196</definedName>
    <definedName name="_xlnm._FilterDatabase" localSheetId="12" hidden="1">DIC!$A$4:$H$196</definedName>
    <definedName name="_xlnm._FilterDatabase" localSheetId="0" hidden="1">DIC.2015!$A$4:$G$196</definedName>
    <definedName name="_xlnm._FilterDatabase" localSheetId="1" hidden="1">ENE!$A$4:$G$196</definedName>
    <definedName name="_xlnm._FilterDatabase" localSheetId="2" hidden="1">FEB!$A$4:$G$196</definedName>
    <definedName name="_xlnm._FilterDatabase" localSheetId="7" hidden="1">JUL!$B$4:$G$196</definedName>
    <definedName name="_xlnm._FilterDatabase" localSheetId="6" hidden="1">JUN!$A$4:$G$196</definedName>
    <definedName name="_xlnm._FilterDatabase" localSheetId="3" hidden="1">MAR!$A$4:$I$196</definedName>
    <definedName name="_xlnm._FilterDatabase" localSheetId="5" hidden="1">MAY!$A$4:$G$196</definedName>
    <definedName name="_xlnm._FilterDatabase" localSheetId="11" hidden="1">NOV!$A$4:$G$196</definedName>
    <definedName name="_xlnm._FilterDatabase" localSheetId="10" hidden="1">OCT!$A$4:$G$196</definedName>
    <definedName name="_xlnm._FilterDatabase" localSheetId="9" hidden="1">SEP!$A$4:$G$196</definedName>
  </definedNames>
  <calcPr calcId="124519"/>
</workbook>
</file>

<file path=xl/calcChain.xml><?xml version="1.0" encoding="utf-8"?>
<calcChain xmlns="http://schemas.openxmlformats.org/spreadsheetml/2006/main">
  <c r="F183" i="13"/>
  <c r="F86"/>
  <c r="F71"/>
  <c r="F206"/>
  <c r="F205"/>
  <c r="F63"/>
  <c r="F110"/>
  <c r="F67"/>
  <c r="F109"/>
  <c r="F198"/>
  <c r="F204"/>
  <c r="F203"/>
  <c r="F179"/>
  <c r="F105"/>
  <c r="F166"/>
  <c r="F202"/>
  <c r="F48"/>
  <c r="F201"/>
  <c r="F51"/>
  <c r="F164"/>
  <c r="F107"/>
  <c r="F47"/>
  <c r="F106"/>
  <c r="F72"/>
  <c r="F10"/>
  <c r="F18"/>
  <c r="F200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183" i="12"/>
  <c r="F203"/>
  <c r="F200"/>
  <c r="F205"/>
  <c r="F63"/>
  <c r="F86"/>
  <c r="F18"/>
  <c r="F47"/>
  <c r="F189"/>
  <c r="G191" s="1"/>
  <c r="F188"/>
  <c r="F132"/>
  <c r="F67"/>
  <c r="F129"/>
  <c r="F70"/>
  <c r="F125"/>
  <c r="F10"/>
  <c r="F207"/>
  <c r="F198"/>
  <c r="G196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3" i="11"/>
  <c r="F183"/>
  <c r="F86"/>
  <c r="F63"/>
  <c r="F110"/>
  <c r="F205"/>
  <c r="F204"/>
  <c r="F67"/>
  <c r="F109"/>
  <c r="F105"/>
  <c r="F94"/>
  <c r="F201"/>
  <c r="F107"/>
  <c r="F200"/>
  <c r="F47"/>
  <c r="G48"/>
  <c r="F70"/>
  <c r="F12"/>
  <c r="F106"/>
  <c r="F74"/>
  <c r="F123"/>
  <c r="F10"/>
  <c r="F207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6"/>
  <c r="G42"/>
  <c r="G41"/>
  <c r="G38"/>
  <c r="G37"/>
  <c r="G34"/>
  <c r="G32"/>
  <c r="G30"/>
  <c r="G28"/>
  <c r="G27"/>
  <c r="G26"/>
  <c r="G22"/>
  <c r="G20"/>
  <c r="G18"/>
  <c r="G15"/>
  <c r="G13"/>
  <c r="F198"/>
  <c r="G6"/>
  <c r="F71" i="10"/>
  <c r="F86"/>
  <c r="F183"/>
  <c r="F10"/>
  <c r="F18"/>
  <c r="F203"/>
  <c r="F201"/>
  <c r="F200"/>
  <c r="F205"/>
  <c r="F63"/>
  <c r="F54"/>
  <c r="F67"/>
  <c r="F47"/>
  <c r="F169"/>
  <c r="F207" i="13" l="1"/>
  <c r="H67"/>
  <c r="H84"/>
  <c r="G198"/>
  <c r="H32"/>
  <c r="H196"/>
  <c r="H67" i="12"/>
  <c r="H32"/>
  <c r="G198"/>
  <c r="H196"/>
  <c r="H84"/>
  <c r="H67" i="11"/>
  <c r="H84"/>
  <c r="H196"/>
  <c r="H32"/>
  <c r="G198"/>
  <c r="F207" i="10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F198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183" i="9"/>
  <c r="F86"/>
  <c r="F71"/>
  <c r="F203"/>
  <c r="F196"/>
  <c r="G196" s="1"/>
  <c r="F69"/>
  <c r="F207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6" i="8"/>
  <c r="F207"/>
  <c r="F205"/>
  <c r="F183"/>
  <c r="F86"/>
  <c r="F71"/>
  <c r="F63"/>
  <c r="F188"/>
  <c r="F110"/>
  <c r="F204"/>
  <c r="F109"/>
  <c r="F203"/>
  <c r="F201"/>
  <c r="F200"/>
  <c r="F105"/>
  <c r="F119"/>
  <c r="F107"/>
  <c r="F47"/>
  <c r="F70"/>
  <c r="F106"/>
  <c r="F10"/>
  <c r="F18"/>
  <c r="F16"/>
  <c r="F198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3" i="7"/>
  <c r="F200"/>
  <c r="F183"/>
  <c r="F86"/>
  <c r="F79"/>
  <c r="F179"/>
  <c r="F152"/>
  <c r="F70"/>
  <c r="F10"/>
  <c r="F16"/>
  <c r="F207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3" i="6"/>
  <c r="F183"/>
  <c r="F86"/>
  <c r="F205"/>
  <c r="F78"/>
  <c r="F61"/>
  <c r="G61" s="1"/>
  <c r="F71"/>
  <c r="F152"/>
  <c r="G156" s="1"/>
  <c r="F42"/>
  <c r="G42" s="1"/>
  <c r="F200"/>
  <c r="F47"/>
  <c r="F69"/>
  <c r="F123"/>
  <c r="F39"/>
  <c r="F10"/>
  <c r="F16"/>
  <c r="F207"/>
  <c r="G196"/>
  <c r="G191"/>
  <c r="G158"/>
  <c r="G147"/>
  <c r="G141"/>
  <c r="G134"/>
  <c r="G133"/>
  <c r="G132"/>
  <c r="G122"/>
  <c r="G116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0"/>
  <c r="G54"/>
  <c r="G53"/>
  <c r="G52"/>
  <c r="G51"/>
  <c r="G50"/>
  <c r="G48"/>
  <c r="G46"/>
  <c r="G41"/>
  <c r="G38"/>
  <c r="G37"/>
  <c r="G34"/>
  <c r="G32"/>
  <c r="G30"/>
  <c r="G28"/>
  <c r="G27"/>
  <c r="G26"/>
  <c r="G22"/>
  <c r="G20"/>
  <c r="G18"/>
  <c r="G15"/>
  <c r="G13"/>
  <c r="G6"/>
  <c r="F203" i="5"/>
  <c r="F201"/>
  <c r="F200"/>
  <c r="F183"/>
  <c r="F86"/>
  <c r="F205"/>
  <c r="F60"/>
  <c r="F63"/>
  <c r="G87"/>
  <c r="F103"/>
  <c r="F51"/>
  <c r="F47"/>
  <c r="F39"/>
  <c r="F192"/>
  <c r="G18"/>
  <c r="F207"/>
  <c r="G196"/>
  <c r="G191"/>
  <c r="G158"/>
  <c r="G156"/>
  <c r="G147"/>
  <c r="G141"/>
  <c r="G134"/>
  <c r="G133"/>
  <c r="G132"/>
  <c r="G122"/>
  <c r="G116"/>
  <c r="G104"/>
  <c r="G102"/>
  <c r="G96"/>
  <c r="G90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5"/>
  <c r="G6"/>
  <c r="F200" i="4"/>
  <c r="F125"/>
  <c r="F47"/>
  <c r="F18"/>
  <c r="F9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F198"/>
  <c r="G15"/>
  <c r="G13"/>
  <c r="G6"/>
  <c r="F203" i="3"/>
  <c r="F196"/>
  <c r="F200"/>
  <c r="F207" s="1"/>
  <c r="F129"/>
  <c r="F183"/>
  <c r="F86"/>
  <c r="G87"/>
  <c r="F94"/>
  <c r="F47"/>
  <c r="F198"/>
  <c r="F18"/>
  <c r="G196"/>
  <c r="G191"/>
  <c r="G158"/>
  <c r="G156"/>
  <c r="G147"/>
  <c r="G141"/>
  <c r="G134"/>
  <c r="G133"/>
  <c r="G132"/>
  <c r="G122"/>
  <c r="G116"/>
  <c r="G104"/>
  <c r="G102"/>
  <c r="G96"/>
  <c r="G90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6"/>
  <c r="G42"/>
  <c r="G41"/>
  <c r="G38"/>
  <c r="G37"/>
  <c r="G34"/>
  <c r="G32"/>
  <c r="G30"/>
  <c r="G28"/>
  <c r="G27"/>
  <c r="G26"/>
  <c r="G22"/>
  <c r="G20"/>
  <c r="G18"/>
  <c r="G15"/>
  <c r="G13"/>
  <c r="G6"/>
  <c r="G116" i="2"/>
  <c r="F86"/>
  <c r="H198" i="13" l="1"/>
  <c r="F208" s="1"/>
  <c r="F209" s="1"/>
  <c r="H198" i="12"/>
  <c r="F208" s="1"/>
  <c r="F209" s="1"/>
  <c r="H198" i="11"/>
  <c r="F208" s="1"/>
  <c r="F209" s="1"/>
  <c r="H67" i="10"/>
  <c r="H196"/>
  <c r="H32"/>
  <c r="G198"/>
  <c r="G71"/>
  <c r="H84" s="1"/>
  <c r="F198" i="9"/>
  <c r="H67"/>
  <c r="H84"/>
  <c r="G198"/>
  <c r="H32"/>
  <c r="H196"/>
  <c r="H196" i="8"/>
  <c r="H84"/>
  <c r="H67"/>
  <c r="G198"/>
  <c r="H32"/>
  <c r="H84" i="7"/>
  <c r="G198"/>
  <c r="H32"/>
  <c r="H67"/>
  <c r="H196"/>
  <c r="F198"/>
  <c r="F198" i="6"/>
  <c r="H84"/>
  <c r="H32"/>
  <c r="H67"/>
  <c r="G104"/>
  <c r="H196" s="1"/>
  <c r="F198" i="5"/>
  <c r="H84"/>
  <c r="H67"/>
  <c r="H196"/>
  <c r="G13"/>
  <c r="H32" s="1"/>
  <c r="F207" i="4"/>
  <c r="H84"/>
  <c r="H196"/>
  <c r="H67"/>
  <c r="G198"/>
  <c r="H32"/>
  <c r="H84" i="3"/>
  <c r="H196"/>
  <c r="G198"/>
  <c r="H32"/>
  <c r="G48"/>
  <c r="H67" s="1"/>
  <c r="F47" i="2"/>
  <c r="H198" i="10" l="1"/>
  <c r="F208" s="1"/>
  <c r="F209" s="1"/>
  <c r="H198" i="9"/>
  <c r="F208" s="1"/>
  <c r="F209" s="1"/>
  <c r="H198" i="8"/>
  <c r="F208" s="1"/>
  <c r="F209" s="1"/>
  <c r="H198" i="7"/>
  <c r="F208" s="1"/>
  <c r="F209" s="1"/>
  <c r="G198" i="6"/>
  <c r="H198"/>
  <c r="F208" s="1"/>
  <c r="F209" s="1"/>
  <c r="H198" i="5"/>
  <c r="F208" s="1"/>
  <c r="F209" s="1"/>
  <c r="G198"/>
  <c r="H198" i="4"/>
  <c r="F208" s="1"/>
  <c r="F209" s="1"/>
  <c r="H198" i="3"/>
  <c r="F208" s="1"/>
  <c r="F209" s="1"/>
  <c r="F207" i="2"/>
  <c r="G196"/>
  <c r="G191"/>
  <c r="G158"/>
  <c r="G156"/>
  <c r="G147"/>
  <c r="G141"/>
  <c r="G134"/>
  <c r="G133"/>
  <c r="G132"/>
  <c r="G122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7" i="1"/>
  <c r="G196"/>
  <c r="G191"/>
  <c r="G158"/>
  <c r="G156"/>
  <c r="G147"/>
  <c r="G141"/>
  <c r="G134"/>
  <c r="G133"/>
  <c r="G132"/>
  <c r="G122"/>
  <c r="G116"/>
  <c r="G104"/>
  <c r="G102"/>
  <c r="G96"/>
  <c r="G90"/>
  <c r="G87"/>
  <c r="H196" s="1"/>
  <c r="F86"/>
  <c r="G85"/>
  <c r="G84"/>
  <c r="G83"/>
  <c r="G81"/>
  <c r="G80"/>
  <c r="G79"/>
  <c r="G78"/>
  <c r="G77"/>
  <c r="G76"/>
  <c r="G75"/>
  <c r="G74"/>
  <c r="G73"/>
  <c r="G71"/>
  <c r="H84" s="1"/>
  <c r="F67"/>
  <c r="G67" s="1"/>
  <c r="G66"/>
  <c r="G65"/>
  <c r="G64"/>
  <c r="F63"/>
  <c r="G63" s="1"/>
  <c r="G62"/>
  <c r="G61"/>
  <c r="G60"/>
  <c r="G54"/>
  <c r="G53"/>
  <c r="G52"/>
  <c r="G51"/>
  <c r="F51"/>
  <c r="G50"/>
  <c r="F47"/>
  <c r="G48" s="1"/>
  <c r="G46"/>
  <c r="G42"/>
  <c r="G41"/>
  <c r="G38"/>
  <c r="G37"/>
  <c r="G34"/>
  <c r="G32"/>
  <c r="G30"/>
  <c r="G28"/>
  <c r="G27"/>
  <c r="G26"/>
  <c r="G22"/>
  <c r="G20"/>
  <c r="G18"/>
  <c r="G15"/>
  <c r="G13"/>
  <c r="G6"/>
  <c r="H32" s="1"/>
  <c r="H196" i="2" l="1"/>
  <c r="H84"/>
  <c r="H32"/>
  <c r="H67"/>
  <c r="G198"/>
  <c r="F198"/>
  <c r="H67" i="1"/>
  <c r="H198" s="1"/>
  <c r="F208" s="1"/>
  <c r="F209" s="1"/>
  <c r="G198"/>
  <c r="F198"/>
  <c r="H198" i="2" l="1"/>
  <c r="F208" s="1"/>
  <c r="F209" s="1"/>
</calcChain>
</file>

<file path=xl/sharedStrings.xml><?xml version="1.0" encoding="utf-8"?>
<sst xmlns="http://schemas.openxmlformats.org/spreadsheetml/2006/main" count="7630" uniqueCount="295">
  <si>
    <t>ALECSA CELAYA , S DE RL DE CV</t>
  </si>
  <si>
    <t>30/11/2015</t>
  </si>
  <si>
    <t>RESUMEN DE GASTOS PARA ESTADO FINANCIERO TOYOTA</t>
  </si>
  <si>
    <t>MENSUAL</t>
  </si>
  <si>
    <t>.</t>
  </si>
  <si>
    <t>GVN</t>
  </si>
  <si>
    <t>700-002</t>
  </si>
  <si>
    <t>COMISION POR VENTA</t>
  </si>
  <si>
    <t>700-006</t>
  </si>
  <si>
    <t>SERVICIOS ADMINISTRATIVOS</t>
  </si>
  <si>
    <t>700-005</t>
  </si>
  <si>
    <t>GASTOS DE ENTREGA</t>
  </si>
  <si>
    <t>700-071</t>
  </si>
  <si>
    <t>GASTOS POR TRASLADOS</t>
  </si>
  <si>
    <t>700-011</t>
  </si>
  <si>
    <t>SERVICIO DE PRE-ENTREGA</t>
  </si>
  <si>
    <t>700-014</t>
  </si>
  <si>
    <t>REACONDICIONAMIENTO NUEVOS</t>
  </si>
  <si>
    <t>700-015</t>
  </si>
  <si>
    <t>FLETES</t>
  </si>
  <si>
    <t>700-060</t>
  </si>
  <si>
    <t>GASOLINA Y LUBRICANTES</t>
  </si>
  <si>
    <t>701-060</t>
  </si>
  <si>
    <t>700-058</t>
  </si>
  <si>
    <t>PRIMAS DE SEGURO</t>
  </si>
  <si>
    <t>701-058</t>
  </si>
  <si>
    <t>700-007</t>
  </si>
  <si>
    <t>PUBLICIDAD</t>
  </si>
  <si>
    <t>703-007</t>
  </si>
  <si>
    <t>700-012</t>
  </si>
  <si>
    <t>CORTESIA CLIENTES</t>
  </si>
  <si>
    <t>GVU</t>
  </si>
  <si>
    <t>701-002</t>
  </si>
  <si>
    <t>COMISION POR VENTA SEMINUEVOS</t>
  </si>
  <si>
    <t>702-002</t>
  </si>
  <si>
    <t>COMISION POR VENTA F&amp;I</t>
  </si>
  <si>
    <t>701-007</t>
  </si>
  <si>
    <t>701-012</t>
  </si>
  <si>
    <t>701-005</t>
  </si>
  <si>
    <t>701-011</t>
  </si>
  <si>
    <t>ACONDICIONAMIENTO SEMINUEVOS</t>
  </si>
  <si>
    <t>701-013</t>
  </si>
  <si>
    <t>AVALUOS SEMINUEVOS</t>
  </si>
  <si>
    <t>701-014</t>
  </si>
  <si>
    <t>REACONDICIONAMIENTO USADOS</t>
  </si>
  <si>
    <t>701-008</t>
  </si>
  <si>
    <t>INTERESES PLAN PISO</t>
  </si>
  <si>
    <t>705-005</t>
  </si>
  <si>
    <t>GVS</t>
  </si>
  <si>
    <t>705-002</t>
  </si>
  <si>
    <t>704-002</t>
  </si>
  <si>
    <t>705-007</t>
  </si>
  <si>
    <t>704-007</t>
  </si>
  <si>
    <t>GON</t>
  </si>
  <si>
    <t>700-009</t>
  </si>
  <si>
    <t>MANTENIMIENTO DE INVENTARIO</t>
  </si>
  <si>
    <t>700-010</t>
  </si>
  <si>
    <t>CAPACITACION A PERSONAL</t>
  </si>
  <si>
    <t>701-010</t>
  </si>
  <si>
    <t>702-010</t>
  </si>
  <si>
    <t>700-020</t>
  </si>
  <si>
    <t>SUMINISTROS Y HERRTAS PEQUEÑA</t>
  </si>
  <si>
    <t>700-023</t>
  </si>
  <si>
    <t>UNIFORMES Y LAVANDERIA</t>
  </si>
  <si>
    <t>701-023</t>
  </si>
  <si>
    <t>704-023</t>
  </si>
  <si>
    <t>703-023</t>
  </si>
  <si>
    <t>700-040</t>
  </si>
  <si>
    <t>MTTO EQUIPO DE TRANSPORTE</t>
  </si>
  <si>
    <t>703-040</t>
  </si>
  <si>
    <t>700-016</t>
  </si>
  <si>
    <t>REPOSICION DE MOB Y EQUIPO</t>
  </si>
  <si>
    <t>700-055</t>
  </si>
  <si>
    <t>MTTO REP RTA MOB EQUIPO</t>
  </si>
  <si>
    <t>700-070</t>
  </si>
  <si>
    <t>SERVICIOS ADMVOS (SUELDOS)</t>
  </si>
  <si>
    <t>GOU</t>
  </si>
  <si>
    <t>702-070</t>
  </si>
  <si>
    <t>701-009</t>
  </si>
  <si>
    <t>701-055</t>
  </si>
  <si>
    <t>701-070</t>
  </si>
  <si>
    <t>701-020</t>
  </si>
  <si>
    <t>SIMINISTROS Y HERRTAS PEQUEÑA</t>
  </si>
  <si>
    <t>GOS</t>
  </si>
  <si>
    <t>705-014</t>
  </si>
  <si>
    <t>GARANTIAS Y RECLAMACIONES</t>
  </si>
  <si>
    <t>705-010</t>
  </si>
  <si>
    <t>705-002-020</t>
  </si>
  <si>
    <t>705-060</t>
  </si>
  <si>
    <t>705-009</t>
  </si>
  <si>
    <t>705-002-060</t>
  </si>
  <si>
    <t>704-060</t>
  </si>
  <si>
    <t>705-020</t>
  </si>
  <si>
    <t>705-023</t>
  </si>
  <si>
    <t>705-055</t>
  </si>
  <si>
    <t>MTTO REPARACION Y RENTA EQUIPO</t>
  </si>
  <si>
    <t>705-070</t>
  </si>
  <si>
    <t>GOR</t>
  </si>
  <si>
    <t>704-010</t>
  </si>
  <si>
    <t>704-020</t>
  </si>
  <si>
    <t>704-055</t>
  </si>
  <si>
    <t>704-070</t>
  </si>
  <si>
    <t>GIN</t>
  </si>
  <si>
    <t>700-056</t>
  </si>
  <si>
    <t>ARRENDAMIENTO EDIFICIO</t>
  </si>
  <si>
    <t>700-059</t>
  </si>
  <si>
    <t>ARRENDAMIENTO PMORAL</t>
  </si>
  <si>
    <t>703-056</t>
  </si>
  <si>
    <t>700-045</t>
  </si>
  <si>
    <t>COMUNIC-TEL-MENSAJ-INTERN-CORR</t>
  </si>
  <si>
    <t>702-045</t>
  </si>
  <si>
    <t>700-051</t>
  </si>
  <si>
    <t>AIRE, GAS, LUZ Y AGUA</t>
  </si>
  <si>
    <t>GIU</t>
  </si>
  <si>
    <t>701-056</t>
  </si>
  <si>
    <t>701-045</t>
  </si>
  <si>
    <t>701-051</t>
  </si>
  <si>
    <t>GIS</t>
  </si>
  <si>
    <t>705-056</t>
  </si>
  <si>
    <t>705-045</t>
  </si>
  <si>
    <t>705-011</t>
  </si>
  <si>
    <t>CUOTAS SINDICALES</t>
  </si>
  <si>
    <t>705-051</t>
  </si>
  <si>
    <t>705-002-051</t>
  </si>
  <si>
    <t>GIR</t>
  </si>
  <si>
    <t>704-056</t>
  </si>
  <si>
    <t>704-045</t>
  </si>
  <si>
    <t>ADM</t>
  </si>
  <si>
    <t>703-070</t>
  </si>
  <si>
    <t>703-006</t>
  </si>
  <si>
    <t xml:space="preserve">SERVICIOS ADMVOS </t>
  </si>
  <si>
    <t>703-005</t>
  </si>
  <si>
    <t>RELACION CON EMPLEADOS</t>
  </si>
  <si>
    <t>703-014</t>
  </si>
  <si>
    <t>SERVICIOS PERSONAL</t>
  </si>
  <si>
    <t>703-010</t>
  </si>
  <si>
    <t>CAPACITACION AL PERSONAL</t>
  </si>
  <si>
    <t>700-035</t>
  </si>
  <si>
    <t>PAPELERIA Y ARTICULOS OFNA</t>
  </si>
  <si>
    <t>701-035</t>
  </si>
  <si>
    <t>702-035</t>
  </si>
  <si>
    <t>703-035</t>
  </si>
  <si>
    <t>704-035</t>
  </si>
  <si>
    <t>705-035</t>
  </si>
  <si>
    <t>700-038</t>
  </si>
  <si>
    <t>SERVICIOS DE COMPUTO Y CONSUM</t>
  </si>
  <si>
    <t>701-038</t>
  </si>
  <si>
    <t>703-038</t>
  </si>
  <si>
    <t>704-038</t>
  </si>
  <si>
    <t>705-002-038</t>
  </si>
  <si>
    <t>705-038</t>
  </si>
  <si>
    <t>703-045</t>
  </si>
  <si>
    <t>703-067</t>
  </si>
  <si>
    <t>GATOS DE MENSAJERIA</t>
  </si>
  <si>
    <t>703-052</t>
  </si>
  <si>
    <t>GASTOS DE ASEO Y LIMPIEZA</t>
  </si>
  <si>
    <t>700-052</t>
  </si>
  <si>
    <t>701-052</t>
  </si>
  <si>
    <t>702-052</t>
  </si>
  <si>
    <t>704-052</t>
  </si>
  <si>
    <t>705-052</t>
  </si>
  <si>
    <t>703-061</t>
  </si>
  <si>
    <t>VIGILANICIA</t>
  </si>
  <si>
    <t>700-061</t>
  </si>
  <si>
    <t>VIGILANCIA</t>
  </si>
  <si>
    <t>701-061</t>
  </si>
  <si>
    <t>702-061</t>
  </si>
  <si>
    <t>704-061</t>
  </si>
  <si>
    <t>705-061</t>
  </si>
  <si>
    <t>700-043</t>
  </si>
  <si>
    <t>CUOTAS Y SUSCRIPCIONES</t>
  </si>
  <si>
    <t>701-043</t>
  </si>
  <si>
    <t>703-043</t>
  </si>
  <si>
    <t>704-043</t>
  </si>
  <si>
    <t>705-043</t>
  </si>
  <si>
    <t>705-002-043</t>
  </si>
  <si>
    <t>700-046</t>
  </si>
  <si>
    <t>GESTORIAS Y SERV PROFESIONALES</t>
  </si>
  <si>
    <t>700-048</t>
  </si>
  <si>
    <t>SERVICIOS LEGALES Y AUDITORIA</t>
  </si>
  <si>
    <t>700-062</t>
  </si>
  <si>
    <t>HONORARIOS</t>
  </si>
  <si>
    <t>702-046</t>
  </si>
  <si>
    <t>703-046</t>
  </si>
  <si>
    <t>SERVICIOS PROFESIONALES</t>
  </si>
  <si>
    <t>703-048</t>
  </si>
  <si>
    <t>703-062</t>
  </si>
  <si>
    <t>704-062</t>
  </si>
  <si>
    <t>705-048</t>
  </si>
  <si>
    <t>705-062</t>
  </si>
  <si>
    <t>703-060</t>
  </si>
  <si>
    <t>ARRENDAMINETO DE TRANSPORTE</t>
  </si>
  <si>
    <t>703-059</t>
  </si>
  <si>
    <t>VEHICULOS DE LA COMPAÑÍA</t>
  </si>
  <si>
    <t>700-027</t>
  </si>
  <si>
    <t>701-027</t>
  </si>
  <si>
    <t>703-027</t>
  </si>
  <si>
    <t>703-055</t>
  </si>
  <si>
    <t>MTTO, REP, RENTA MOB Y EQUIPO</t>
  </si>
  <si>
    <t>703-053</t>
  </si>
  <si>
    <t>RENTA DE MAQUINARIA</t>
  </si>
  <si>
    <t>704-027</t>
  </si>
  <si>
    <t>705-027</t>
  </si>
  <si>
    <t>700-025</t>
  </si>
  <si>
    <t>DEPRECIACION DE ACTIVOS</t>
  </si>
  <si>
    <t>703-024</t>
  </si>
  <si>
    <t>AMORTIZACION DEP GTIA</t>
  </si>
  <si>
    <t>703-025</t>
  </si>
  <si>
    <t>703-026</t>
  </si>
  <si>
    <t>AMORTIZACION DE MEJORAS</t>
  </si>
  <si>
    <t>704-025</t>
  </si>
  <si>
    <t>705-025</t>
  </si>
  <si>
    <t>700-049</t>
  </si>
  <si>
    <t>GASTOS DE VIAJE Y REPRESENTACI</t>
  </si>
  <si>
    <t>701-049</t>
  </si>
  <si>
    <t>700-050</t>
  </si>
  <si>
    <t>GASTOS DE TRANSPORTACION</t>
  </si>
  <si>
    <t>701-050</t>
  </si>
  <si>
    <t>703-049</t>
  </si>
  <si>
    <t>703-050</t>
  </si>
  <si>
    <t>704-049</t>
  </si>
  <si>
    <t>705-049</t>
  </si>
  <si>
    <t>705-050</t>
  </si>
  <si>
    <t>703-058</t>
  </si>
  <si>
    <t>705-058</t>
  </si>
  <si>
    <t>700-064</t>
  </si>
  <si>
    <t>PARTIDAS NO DEDUCIBLES</t>
  </si>
  <si>
    <t>700-090</t>
  </si>
  <si>
    <t>VARIOS</t>
  </si>
  <si>
    <t>700-095</t>
  </si>
  <si>
    <t>GTS NO GRAVABLES</t>
  </si>
  <si>
    <t>701-015</t>
  </si>
  <si>
    <t>701-064</t>
  </si>
  <si>
    <t>701-090</t>
  </si>
  <si>
    <t>702-090</t>
  </si>
  <si>
    <t>703-015</t>
  </si>
  <si>
    <t>703-020</t>
  </si>
  <si>
    <t>SUMINISTROS Y HERRTAS PEQUEÑAS</t>
  </si>
  <si>
    <t>703-051</t>
  </si>
  <si>
    <t>700-057</t>
  </si>
  <si>
    <t>MTTO A PROPIEDAD ARRENDADA</t>
  </si>
  <si>
    <t>701-057</t>
  </si>
  <si>
    <t>704-057</t>
  </si>
  <si>
    <t>705-057</t>
  </si>
  <si>
    <t>703-057</t>
  </si>
  <si>
    <t>703-063</t>
  </si>
  <si>
    <t>RECARGOS</t>
  </si>
  <si>
    <t>703-064</t>
  </si>
  <si>
    <t>700-065</t>
  </si>
  <si>
    <t>TRASLADO DE VALORES</t>
  </si>
  <si>
    <t>700-066</t>
  </si>
  <si>
    <t>DONATIVOS</t>
  </si>
  <si>
    <t>703-065</t>
  </si>
  <si>
    <t>703-066</t>
  </si>
  <si>
    <t>705-001-066</t>
  </si>
  <si>
    <t>704-066</t>
  </si>
  <si>
    <t>703-068</t>
  </si>
  <si>
    <t>MULTAS</t>
  </si>
  <si>
    <t>703-090</t>
  </si>
  <si>
    <t>703-095</t>
  </si>
  <si>
    <t>704-015</t>
  </si>
  <si>
    <t>704-064</t>
  </si>
  <si>
    <t>704-090</t>
  </si>
  <si>
    <t>705-015</t>
  </si>
  <si>
    <t>705-064</t>
  </si>
  <si>
    <t>705-090</t>
  </si>
  <si>
    <t>705-095</t>
  </si>
  <si>
    <t>PARTIDAS NO GRAVABLES</t>
  </si>
  <si>
    <t>700-047</t>
  </si>
  <si>
    <t>IMPUESTOS Y DERECHOS VARIOS</t>
  </si>
  <si>
    <t>701-047</t>
  </si>
  <si>
    <t>703-047</t>
  </si>
  <si>
    <t>704-047</t>
  </si>
  <si>
    <t>705-047</t>
  </si>
  <si>
    <t>700-</t>
  </si>
  <si>
    <t>701-</t>
  </si>
  <si>
    <t>702-</t>
  </si>
  <si>
    <t>703-</t>
  </si>
  <si>
    <t>704-</t>
  </si>
  <si>
    <t>705-</t>
  </si>
  <si>
    <t>706-</t>
  </si>
  <si>
    <t>01/01/2016</t>
  </si>
  <si>
    <t>01/02/2016</t>
  </si>
  <si>
    <t xml:space="preserve"> </t>
  </si>
  <si>
    <t xml:space="preserve">  </t>
  </si>
  <si>
    <t>01/03/2016</t>
  </si>
  <si>
    <t>01/04/2016</t>
  </si>
  <si>
    <t>01/05/2016</t>
  </si>
  <si>
    <t>01/06/2016</t>
  </si>
  <si>
    <t>01/07/2016</t>
  </si>
  <si>
    <t>01/08/2016</t>
  </si>
  <si>
    <t>09/2016</t>
  </si>
  <si>
    <t>10/2016</t>
  </si>
  <si>
    <t>11/2016</t>
  </si>
  <si>
    <t>12/2016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</si>
</sst>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_-* #,##0.00_-;\-* #,##0.00_-;_-* \-??_-;_-@_-"/>
  </numFmts>
  <fonts count="1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Mang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8"/>
      <name val="Arial"/>
      <family val="2"/>
    </font>
    <font>
      <b/>
      <sz val="8"/>
      <color indexed="62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ill="0" applyBorder="0" applyAlignment="0" applyProtection="0"/>
    <xf numFmtId="0" fontId="1" fillId="0" borderId="0"/>
    <xf numFmtId="164" fontId="4" fillId="0" borderId="0" applyFill="0" applyBorder="0" applyAlignment="0" applyProtection="0"/>
  </cellStyleXfs>
  <cellXfs count="21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2" fillId="0" borderId="0" xfId="2" applyFont="1" applyFill="1"/>
    <xf numFmtId="164" fontId="5" fillId="0" borderId="0" xfId="3" applyNumberFormat="1" applyFont="1" applyFill="1" applyBorder="1" applyAlignment="1" applyProtection="1"/>
    <xf numFmtId="49" fontId="2" fillId="0" borderId="0" xfId="2" applyNumberFormat="1" applyFont="1" applyBorder="1" applyAlignment="1">
      <alignment horizontal="center"/>
    </xf>
    <xf numFmtId="165" fontId="2" fillId="0" borderId="0" xfId="3" applyNumberFormat="1" applyFont="1" applyFill="1" applyBorder="1" applyAlignment="1" applyProtection="1"/>
    <xf numFmtId="0" fontId="2" fillId="0" borderId="0" xfId="2" applyFont="1" applyBorder="1"/>
    <xf numFmtId="0" fontId="1" fillId="0" borderId="0" xfId="2" applyFont="1"/>
    <xf numFmtId="165" fontId="1" fillId="0" borderId="0" xfId="3" applyNumberFormat="1" applyFont="1" applyFill="1" applyBorder="1" applyAlignment="1" applyProtection="1"/>
    <xf numFmtId="0" fontId="3" fillId="0" borderId="1" xfId="2" applyFont="1" applyFill="1" applyBorder="1" applyAlignment="1">
      <alignment horizontal="center"/>
    </xf>
    <xf numFmtId="0" fontId="1" fillId="2" borderId="2" xfId="2" applyFont="1" applyFill="1" applyBorder="1"/>
    <xf numFmtId="0" fontId="1" fillId="0" borderId="2" xfId="2" applyFont="1" applyFill="1" applyBorder="1"/>
    <xf numFmtId="164" fontId="1" fillId="0" borderId="2" xfId="3" applyNumberFormat="1" applyFont="1" applyFill="1" applyBorder="1" applyAlignment="1" applyProtection="1"/>
    <xf numFmtId="165" fontId="1" fillId="0" borderId="3" xfId="3" applyNumberFormat="1" applyFont="1" applyFill="1" applyBorder="1" applyAlignment="1" applyProtection="1"/>
    <xf numFmtId="0" fontId="3" fillId="0" borderId="4" xfId="2" applyFont="1" applyFill="1" applyBorder="1" applyAlignment="1">
      <alignment horizontal="center"/>
    </xf>
    <xf numFmtId="0" fontId="1" fillId="2" borderId="5" xfId="2" applyFont="1" applyFill="1" applyBorder="1"/>
    <xf numFmtId="0" fontId="1" fillId="0" borderId="5" xfId="2" applyFont="1" applyFill="1" applyBorder="1"/>
    <xf numFmtId="165" fontId="1" fillId="0" borderId="5" xfId="3" applyNumberFormat="1" applyFont="1" applyFill="1" applyBorder="1" applyAlignment="1" applyProtection="1"/>
    <xf numFmtId="165" fontId="1" fillId="0" borderId="6" xfId="3" applyNumberFormat="1" applyFont="1" applyFill="1" applyBorder="1" applyAlignment="1" applyProtection="1"/>
    <xf numFmtId="4" fontId="6" fillId="0" borderId="0" xfId="0" applyNumberFormat="1" applyFont="1"/>
    <xf numFmtId="0" fontId="3" fillId="0" borderId="7" xfId="2" applyFont="1" applyFill="1" applyBorder="1" applyAlignment="1">
      <alignment horizontal="center"/>
    </xf>
    <xf numFmtId="0" fontId="1" fillId="2" borderId="0" xfId="2" applyFont="1" applyFill="1" applyBorder="1"/>
    <xf numFmtId="0" fontId="1" fillId="0" borderId="0" xfId="2" applyFont="1" applyFill="1" applyBorder="1"/>
    <xf numFmtId="165" fontId="1" fillId="0" borderId="8" xfId="3" applyNumberFormat="1" applyFont="1" applyFill="1" applyBorder="1" applyAlignment="1" applyProtection="1"/>
    <xf numFmtId="4" fontId="1" fillId="0" borderId="0" xfId="3" applyNumberFormat="1" applyFont="1" applyFill="1" applyBorder="1" applyAlignment="1" applyProtection="1"/>
    <xf numFmtId="0" fontId="1" fillId="3" borderId="5" xfId="2" applyFont="1" applyFill="1" applyBorder="1"/>
    <xf numFmtId="165" fontId="2" fillId="0" borderId="6" xfId="3" applyNumberFormat="1" applyFont="1" applyFill="1" applyBorder="1" applyAlignment="1" applyProtection="1"/>
    <xf numFmtId="4" fontId="1" fillId="0" borderId="9" xfId="3" applyNumberFormat="1" applyFont="1" applyFill="1" applyBorder="1" applyAlignment="1" applyProtection="1"/>
    <xf numFmtId="165" fontId="1" fillId="0" borderId="9" xfId="3" applyNumberFormat="1" applyFont="1" applyFill="1" applyBorder="1" applyAlignment="1" applyProtection="1"/>
    <xf numFmtId="165" fontId="1" fillId="0" borderId="10" xfId="3" applyNumberFormat="1" applyFont="1" applyFill="1" applyBorder="1" applyAlignment="1" applyProtection="1"/>
    <xf numFmtId="0" fontId="1" fillId="4" borderId="0" xfId="2" applyFont="1" applyFill="1" applyBorder="1"/>
    <xf numFmtId="0" fontId="1" fillId="3" borderId="2" xfId="2" applyFont="1" applyFill="1" applyBorder="1"/>
    <xf numFmtId="0" fontId="1" fillId="5" borderId="5" xfId="2" applyFont="1" applyFill="1" applyBorder="1"/>
    <xf numFmtId="165" fontId="1" fillId="0" borderId="2" xfId="3" applyNumberFormat="1" applyFont="1" applyFill="1" applyBorder="1" applyAlignment="1" applyProtection="1"/>
    <xf numFmtId="0" fontId="1" fillId="3" borderId="0" xfId="2" applyFont="1" applyFill="1" applyBorder="1"/>
    <xf numFmtId="0" fontId="1" fillId="3" borderId="0" xfId="2" applyFont="1" applyFill="1"/>
    <xf numFmtId="0" fontId="1" fillId="0" borderId="0" xfId="2" applyFont="1" applyFill="1"/>
    <xf numFmtId="0" fontId="1" fillId="6" borderId="0" xfId="2" applyFont="1" applyFill="1"/>
    <xf numFmtId="0" fontId="1" fillId="6" borderId="2" xfId="2" applyFont="1" applyFill="1" applyBorder="1"/>
    <xf numFmtId="4" fontId="1" fillId="0" borderId="2" xfId="3" applyNumberFormat="1" applyFont="1" applyFill="1" applyBorder="1" applyAlignment="1" applyProtection="1"/>
    <xf numFmtId="0" fontId="1" fillId="7" borderId="5" xfId="2" applyFont="1" applyFill="1" applyBorder="1"/>
    <xf numFmtId="0" fontId="1" fillId="2" borderId="0" xfId="2" applyFont="1" applyFill="1"/>
    <xf numFmtId="0" fontId="3" fillId="0" borderId="0" xfId="2" applyFont="1" applyBorder="1" applyAlignment="1">
      <alignment horizontal="center"/>
    </xf>
    <xf numFmtId="4" fontId="1" fillId="0" borderId="11" xfId="3" applyNumberFormat="1" applyFont="1" applyFill="1" applyBorder="1" applyAlignment="1" applyProtection="1"/>
    <xf numFmtId="165" fontId="1" fillId="0" borderId="11" xfId="3" applyNumberFormat="1" applyFont="1" applyFill="1" applyBorder="1" applyAlignment="1" applyProtection="1"/>
    <xf numFmtId="0" fontId="3" fillId="0" borderId="0" xfId="2" applyFont="1" applyFill="1" applyBorder="1" applyAlignment="1">
      <alignment horizontal="center"/>
    </xf>
    <xf numFmtId="0" fontId="1" fillId="0" borderId="0" xfId="2" applyFont="1" applyBorder="1"/>
    <xf numFmtId="0" fontId="1" fillId="8" borderId="2" xfId="2" applyFont="1" applyFill="1" applyBorder="1"/>
    <xf numFmtId="165" fontId="2" fillId="0" borderId="0" xfId="2" applyNumberFormat="1" applyFont="1"/>
    <xf numFmtId="0" fontId="1" fillId="8" borderId="0" xfId="2" applyFont="1" applyFill="1"/>
    <xf numFmtId="0" fontId="1" fillId="7" borderId="0" xfId="2" applyFont="1" applyFill="1" applyBorder="1"/>
    <xf numFmtId="0" fontId="1" fillId="6" borderId="5" xfId="2" applyFont="1" applyFill="1" applyBorder="1"/>
    <xf numFmtId="0" fontId="1" fillId="7" borderId="2" xfId="2" applyFont="1" applyFill="1" applyBorder="1"/>
    <xf numFmtId="165" fontId="1" fillId="0" borderId="12" xfId="3" applyNumberFormat="1" applyFont="1" applyFill="1" applyBorder="1" applyAlignment="1" applyProtection="1"/>
    <xf numFmtId="0" fontId="1" fillId="7" borderId="0" xfId="2" applyFont="1" applyFill="1"/>
    <xf numFmtId="0" fontId="1" fillId="4" borderId="5" xfId="2" applyFont="1" applyFill="1" applyBorder="1"/>
    <xf numFmtId="0" fontId="1" fillId="8" borderId="5" xfId="2" applyFont="1" applyFill="1" applyBorder="1"/>
    <xf numFmtId="0" fontId="1" fillId="4" borderId="2" xfId="2" applyFont="1" applyFill="1" applyBorder="1"/>
    <xf numFmtId="165" fontId="2" fillId="0" borderId="3" xfId="3" applyNumberFormat="1" applyFont="1" applyFill="1" applyBorder="1" applyAlignment="1" applyProtection="1"/>
    <xf numFmtId="165" fontId="2" fillId="0" borderId="3" xfId="3" applyNumberFormat="1" applyFont="1" applyFill="1" applyBorder="1" applyAlignment="1" applyProtection="1">
      <alignment horizontal="center"/>
    </xf>
    <xf numFmtId="165" fontId="1" fillId="0" borderId="8" xfId="3" applyNumberFormat="1" applyFont="1" applyFill="1" applyBorder="1" applyAlignment="1" applyProtection="1">
      <alignment horizontal="center"/>
    </xf>
    <xf numFmtId="4" fontId="7" fillId="0" borderId="0" xfId="0" applyNumberFormat="1" applyFont="1"/>
    <xf numFmtId="0" fontId="1" fillId="5" borderId="0" xfId="2" applyFont="1" applyFill="1" applyBorder="1"/>
    <xf numFmtId="165" fontId="2" fillId="0" borderId="8" xfId="3" applyNumberFormat="1" applyFont="1" applyFill="1" applyBorder="1" applyAlignment="1" applyProtection="1"/>
    <xf numFmtId="0" fontId="1" fillId="8" borderId="0" xfId="2" applyFont="1" applyFill="1" applyBorder="1"/>
    <xf numFmtId="0" fontId="1" fillId="0" borderId="0" xfId="3" applyNumberFormat="1" applyFont="1" applyFill="1" applyBorder="1" applyAlignment="1" applyProtection="1"/>
    <xf numFmtId="0" fontId="1" fillId="5" borderId="0" xfId="2" applyFont="1" applyFill="1"/>
    <xf numFmtId="0" fontId="1" fillId="6" borderId="0" xfId="2" applyFont="1" applyFill="1" applyBorder="1"/>
    <xf numFmtId="0" fontId="1" fillId="4" borderId="0" xfId="2" applyFont="1" applyFill="1"/>
    <xf numFmtId="4" fontId="0" fillId="0" borderId="0" xfId="0" applyNumberFormat="1"/>
    <xf numFmtId="0" fontId="3" fillId="0" borderId="13" xfId="2" applyFont="1" applyFill="1" applyBorder="1" applyAlignment="1">
      <alignment horizontal="center"/>
    </xf>
    <xf numFmtId="0" fontId="1" fillId="4" borderId="14" xfId="2" applyFont="1" applyFill="1" applyBorder="1"/>
    <xf numFmtId="0" fontId="1" fillId="0" borderId="14" xfId="2" applyFont="1" applyFill="1" applyBorder="1"/>
    <xf numFmtId="165" fontId="1" fillId="0" borderId="14" xfId="3" applyNumberFormat="1" applyFont="1" applyFill="1" applyBorder="1" applyAlignment="1" applyProtection="1"/>
    <xf numFmtId="165" fontId="1" fillId="0" borderId="15" xfId="3" applyNumberFormat="1" applyFont="1" applyFill="1" applyBorder="1" applyAlignment="1" applyProtection="1"/>
    <xf numFmtId="0" fontId="1" fillId="0" borderId="9" xfId="3" applyNumberFormat="1" applyFont="1" applyFill="1" applyBorder="1" applyAlignment="1" applyProtection="1"/>
    <xf numFmtId="164" fontId="1" fillId="0" borderId="0" xfId="3" applyNumberFormat="1" applyFont="1" applyFill="1" applyBorder="1" applyAlignment="1" applyProtection="1"/>
    <xf numFmtId="165" fontId="1" fillId="0" borderId="0" xfId="2" applyNumberFormat="1" applyFont="1"/>
    <xf numFmtId="165" fontId="1" fillId="0" borderId="0" xfId="2" applyNumberFormat="1" applyFont="1" applyFill="1"/>
    <xf numFmtId="43" fontId="1" fillId="0" borderId="0" xfId="2" applyNumberFormat="1" applyFont="1"/>
    <xf numFmtId="165" fontId="1" fillId="0" borderId="0" xfId="2" applyNumberFormat="1" applyFont="1" applyBorder="1"/>
    <xf numFmtId="0" fontId="1" fillId="0" borderId="0" xfId="2" applyFont="1" applyFill="1" applyAlignment="1">
      <alignment horizontal="right"/>
    </xf>
    <xf numFmtId="43" fontId="1" fillId="0" borderId="0" xfId="1" applyFont="1"/>
    <xf numFmtId="164" fontId="2" fillId="0" borderId="0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4" fontId="1" fillId="0" borderId="0" xfId="2" applyNumberFormat="1" applyFont="1"/>
    <xf numFmtId="0" fontId="10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0" fontId="10" fillId="0" borderId="0" xfId="2" applyFont="1" applyFill="1"/>
    <xf numFmtId="164" fontId="12" fillId="0" borderId="0" xfId="3" applyNumberFormat="1" applyFont="1" applyFill="1" applyBorder="1" applyAlignment="1" applyProtection="1"/>
    <xf numFmtId="49" fontId="10" fillId="0" borderId="0" xfId="2" applyNumberFormat="1" applyFont="1" applyBorder="1" applyAlignment="1">
      <alignment horizontal="center"/>
    </xf>
    <xf numFmtId="165" fontId="10" fillId="0" borderId="0" xfId="3" applyNumberFormat="1" applyFont="1" applyFill="1" applyBorder="1" applyAlignment="1" applyProtection="1"/>
    <xf numFmtId="0" fontId="10" fillId="0" borderId="0" xfId="2" applyFont="1" applyBorder="1"/>
    <xf numFmtId="0" fontId="13" fillId="0" borderId="0" xfId="2" applyFont="1"/>
    <xf numFmtId="165" fontId="13" fillId="0" borderId="0" xfId="3" applyNumberFormat="1" applyFont="1" applyFill="1" applyBorder="1" applyAlignment="1" applyProtection="1"/>
    <xf numFmtId="0" fontId="11" fillId="0" borderId="1" xfId="2" applyFont="1" applyFill="1" applyBorder="1" applyAlignment="1">
      <alignment horizontal="center"/>
    </xf>
    <xf numFmtId="0" fontId="13" fillId="2" borderId="2" xfId="2" applyFont="1" applyFill="1" applyBorder="1"/>
    <xf numFmtId="0" fontId="13" fillId="0" borderId="2" xfId="2" applyFont="1" applyFill="1" applyBorder="1"/>
    <xf numFmtId="164" fontId="13" fillId="0" borderId="2" xfId="3" applyNumberFormat="1" applyFont="1" applyFill="1" applyBorder="1" applyAlignment="1" applyProtection="1"/>
    <xf numFmtId="165" fontId="13" fillId="0" borderId="3" xfId="3" applyNumberFormat="1" applyFont="1" applyFill="1" applyBorder="1" applyAlignment="1" applyProtection="1"/>
    <xf numFmtId="0" fontId="11" fillId="0" borderId="4" xfId="2" applyFont="1" applyFill="1" applyBorder="1" applyAlignment="1">
      <alignment horizontal="center"/>
    </xf>
    <xf numFmtId="0" fontId="13" fillId="2" borderId="5" xfId="2" applyFont="1" applyFill="1" applyBorder="1"/>
    <xf numFmtId="0" fontId="13" fillId="0" borderId="5" xfId="2" applyFont="1" applyFill="1" applyBorder="1"/>
    <xf numFmtId="165" fontId="13" fillId="0" borderId="5" xfId="3" applyNumberFormat="1" applyFont="1" applyFill="1" applyBorder="1" applyAlignment="1" applyProtection="1"/>
    <xf numFmtId="165" fontId="13" fillId="0" borderId="6" xfId="3" applyNumberFormat="1" applyFont="1" applyFill="1" applyBorder="1" applyAlignment="1" applyProtection="1"/>
    <xf numFmtId="4" fontId="14" fillId="0" borderId="0" xfId="0" applyNumberFormat="1" applyFont="1"/>
    <xf numFmtId="0" fontId="11" fillId="0" borderId="7" xfId="2" applyFont="1" applyFill="1" applyBorder="1" applyAlignment="1">
      <alignment horizontal="center"/>
    </xf>
    <xf numFmtId="0" fontId="13" fillId="2" borderId="0" xfId="2" applyFont="1" applyFill="1" applyBorder="1"/>
    <xf numFmtId="0" fontId="13" fillId="0" borderId="0" xfId="2" applyFont="1" applyFill="1" applyBorder="1"/>
    <xf numFmtId="165" fontId="13" fillId="0" borderId="8" xfId="3" applyNumberFormat="1" applyFont="1" applyFill="1" applyBorder="1" applyAlignment="1" applyProtection="1"/>
    <xf numFmtId="4" fontId="13" fillId="0" borderId="0" xfId="3" applyNumberFormat="1" applyFont="1" applyFill="1" applyBorder="1" applyAlignment="1" applyProtection="1"/>
    <xf numFmtId="0" fontId="13" fillId="3" borderId="5" xfId="2" applyFont="1" applyFill="1" applyBorder="1"/>
    <xf numFmtId="165" fontId="10" fillId="0" borderId="6" xfId="3" applyNumberFormat="1" applyFont="1" applyFill="1" applyBorder="1" applyAlignment="1" applyProtection="1"/>
    <xf numFmtId="4" fontId="13" fillId="0" borderId="9" xfId="3" applyNumberFormat="1" applyFont="1" applyFill="1" applyBorder="1" applyAlignment="1" applyProtection="1"/>
    <xf numFmtId="165" fontId="13" fillId="0" borderId="9" xfId="3" applyNumberFormat="1" applyFont="1" applyFill="1" applyBorder="1" applyAlignment="1" applyProtection="1"/>
    <xf numFmtId="165" fontId="13" fillId="0" borderId="10" xfId="3" applyNumberFormat="1" applyFont="1" applyFill="1" applyBorder="1" applyAlignment="1" applyProtection="1"/>
    <xf numFmtId="0" fontId="13" fillId="4" borderId="0" xfId="2" applyFont="1" applyFill="1" applyBorder="1"/>
    <xf numFmtId="165" fontId="13" fillId="9" borderId="0" xfId="3" applyNumberFormat="1" applyFont="1" applyFill="1" applyBorder="1" applyAlignment="1" applyProtection="1"/>
    <xf numFmtId="0" fontId="13" fillId="3" borderId="2" xfId="2" applyFont="1" applyFill="1" applyBorder="1"/>
    <xf numFmtId="0" fontId="13" fillId="5" borderId="5" xfId="2" applyFont="1" applyFill="1" applyBorder="1"/>
    <xf numFmtId="165" fontId="13" fillId="0" borderId="2" xfId="3" applyNumberFormat="1" applyFont="1" applyFill="1" applyBorder="1" applyAlignment="1" applyProtection="1"/>
    <xf numFmtId="0" fontId="13" fillId="3" borderId="0" xfId="2" applyFont="1" applyFill="1" applyBorder="1"/>
    <xf numFmtId="0" fontId="13" fillId="3" borderId="0" xfId="2" applyFont="1" applyFill="1"/>
    <xf numFmtId="0" fontId="13" fillId="0" borderId="0" xfId="2" applyFont="1" applyFill="1"/>
    <xf numFmtId="0" fontId="13" fillId="6" borderId="0" xfId="2" applyFont="1" applyFill="1"/>
    <xf numFmtId="0" fontId="13" fillId="6" borderId="2" xfId="2" applyFont="1" applyFill="1" applyBorder="1"/>
    <xf numFmtId="4" fontId="13" fillId="0" borderId="2" xfId="3" applyNumberFormat="1" applyFont="1" applyFill="1" applyBorder="1" applyAlignment="1" applyProtection="1"/>
    <xf numFmtId="0" fontId="13" fillId="7" borderId="5" xfId="2" applyFont="1" applyFill="1" applyBorder="1"/>
    <xf numFmtId="0" fontId="13" fillId="2" borderId="0" xfId="2" applyFont="1" applyFill="1"/>
    <xf numFmtId="0" fontId="11" fillId="0" borderId="0" xfId="2" applyFont="1" applyBorder="1" applyAlignment="1">
      <alignment horizontal="center"/>
    </xf>
    <xf numFmtId="4" fontId="13" fillId="0" borderId="11" xfId="3" applyNumberFormat="1" applyFont="1" applyFill="1" applyBorder="1" applyAlignment="1" applyProtection="1"/>
    <xf numFmtId="165" fontId="13" fillId="0" borderId="11" xfId="3" applyNumberFormat="1" applyFont="1" applyFill="1" applyBorder="1" applyAlignment="1" applyProtection="1"/>
    <xf numFmtId="0" fontId="11" fillId="0" borderId="0" xfId="2" applyFont="1" applyFill="1" applyBorder="1" applyAlignment="1">
      <alignment horizontal="center"/>
    </xf>
    <xf numFmtId="0" fontId="13" fillId="0" borderId="0" xfId="2" applyFont="1" applyBorder="1"/>
    <xf numFmtId="0" fontId="13" fillId="8" borderId="2" xfId="2" applyFont="1" applyFill="1" applyBorder="1"/>
    <xf numFmtId="165" fontId="10" fillId="0" borderId="0" xfId="2" applyNumberFormat="1" applyFont="1"/>
    <xf numFmtId="0" fontId="13" fillId="8" borderId="0" xfId="2" applyFont="1" applyFill="1"/>
    <xf numFmtId="0" fontId="13" fillId="7" borderId="0" xfId="2" applyFont="1" applyFill="1" applyBorder="1"/>
    <xf numFmtId="0" fontId="13" fillId="6" borderId="5" xfId="2" applyFont="1" applyFill="1" applyBorder="1"/>
    <xf numFmtId="0" fontId="13" fillId="7" borderId="2" xfId="2" applyFont="1" applyFill="1" applyBorder="1"/>
    <xf numFmtId="165" fontId="13" fillId="0" borderId="12" xfId="3" applyNumberFormat="1" applyFont="1" applyFill="1" applyBorder="1" applyAlignment="1" applyProtection="1"/>
    <xf numFmtId="0" fontId="13" fillId="7" borderId="0" xfId="2" applyFont="1" applyFill="1"/>
    <xf numFmtId="0" fontId="13" fillId="4" borderId="5" xfId="2" applyFont="1" applyFill="1" applyBorder="1"/>
    <xf numFmtId="0" fontId="13" fillId="8" borderId="5" xfId="2" applyFont="1" applyFill="1" applyBorder="1"/>
    <xf numFmtId="0" fontId="13" fillId="4" borderId="2" xfId="2" applyFont="1" applyFill="1" applyBorder="1"/>
    <xf numFmtId="165" fontId="10" fillId="0" borderId="3" xfId="3" applyNumberFormat="1" applyFont="1" applyFill="1" applyBorder="1" applyAlignment="1" applyProtection="1"/>
    <xf numFmtId="165" fontId="10" fillId="0" borderId="3" xfId="3" applyNumberFormat="1" applyFont="1" applyFill="1" applyBorder="1" applyAlignment="1" applyProtection="1">
      <alignment horizontal="center"/>
    </xf>
    <xf numFmtId="165" fontId="13" fillId="0" borderId="8" xfId="3" applyNumberFormat="1" applyFont="1" applyFill="1" applyBorder="1" applyAlignment="1" applyProtection="1">
      <alignment horizontal="center"/>
    </xf>
    <xf numFmtId="0" fontId="13" fillId="5" borderId="0" xfId="2" applyFont="1" applyFill="1" applyBorder="1"/>
    <xf numFmtId="165" fontId="10" fillId="0" borderId="8" xfId="3" applyNumberFormat="1" applyFont="1" applyFill="1" applyBorder="1" applyAlignment="1" applyProtection="1"/>
    <xf numFmtId="0" fontId="13" fillId="8" borderId="0" xfId="2" applyFont="1" applyFill="1" applyBorder="1"/>
    <xf numFmtId="0" fontId="13" fillId="0" borderId="0" xfId="3" applyNumberFormat="1" applyFont="1" applyFill="1" applyBorder="1" applyAlignment="1" applyProtection="1"/>
    <xf numFmtId="0" fontId="13" fillId="5" borderId="0" xfId="2" applyFont="1" applyFill="1"/>
    <xf numFmtId="0" fontId="13" fillId="6" borderId="0" xfId="2" applyFont="1" applyFill="1" applyBorder="1"/>
    <xf numFmtId="0" fontId="13" fillId="4" borderId="0" xfId="2" applyFont="1" applyFill="1"/>
    <xf numFmtId="4" fontId="13" fillId="0" borderId="0" xfId="0" applyNumberFormat="1" applyFont="1"/>
    <xf numFmtId="0" fontId="11" fillId="0" borderId="13" xfId="2" applyFont="1" applyFill="1" applyBorder="1" applyAlignment="1">
      <alignment horizontal="center"/>
    </xf>
    <xf numFmtId="0" fontId="13" fillId="4" borderId="14" xfId="2" applyFont="1" applyFill="1" applyBorder="1"/>
    <xf numFmtId="0" fontId="13" fillId="0" borderId="14" xfId="2" applyFont="1" applyFill="1" applyBorder="1"/>
    <xf numFmtId="165" fontId="13" fillId="0" borderId="14" xfId="3" applyNumberFormat="1" applyFont="1" applyFill="1" applyBorder="1" applyAlignment="1" applyProtection="1"/>
    <xf numFmtId="165" fontId="13" fillId="0" borderId="15" xfId="3" applyNumberFormat="1" applyFont="1" applyFill="1" applyBorder="1" applyAlignment="1" applyProtection="1"/>
    <xf numFmtId="43" fontId="13" fillId="0" borderId="0" xfId="1" applyFont="1"/>
    <xf numFmtId="43" fontId="13" fillId="0" borderId="9" xfId="1" applyFont="1" applyFill="1" applyBorder="1" applyAlignment="1" applyProtection="1"/>
    <xf numFmtId="164" fontId="13" fillId="0" borderId="0" xfId="3" applyNumberFormat="1" applyFont="1" applyFill="1" applyBorder="1" applyAlignment="1" applyProtection="1"/>
    <xf numFmtId="165" fontId="13" fillId="0" borderId="0" xfId="2" applyNumberFormat="1" applyFont="1"/>
    <xf numFmtId="165" fontId="13" fillId="0" borderId="0" xfId="2" applyNumberFormat="1" applyFont="1" applyFill="1"/>
    <xf numFmtId="43" fontId="13" fillId="0" borderId="0" xfId="2" applyNumberFormat="1" applyFont="1"/>
    <xf numFmtId="164" fontId="13" fillId="0" borderId="0" xfId="2" applyNumberFormat="1" applyFont="1"/>
    <xf numFmtId="165" fontId="13" fillId="0" borderId="0" xfId="2" applyNumberFormat="1" applyFont="1" applyBorder="1"/>
    <xf numFmtId="0" fontId="13" fillId="0" borderId="0" xfId="2" applyFont="1" applyFill="1" applyAlignment="1">
      <alignment horizontal="right"/>
    </xf>
    <xf numFmtId="164" fontId="10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/>
    <xf numFmtId="4" fontId="13" fillId="0" borderId="0" xfId="2" applyNumberFormat="1" applyFont="1"/>
    <xf numFmtId="4" fontId="13" fillId="0" borderId="16" xfId="3" applyNumberFormat="1" applyFont="1" applyFill="1" applyBorder="1" applyAlignment="1" applyProtection="1"/>
    <xf numFmtId="165" fontId="13" fillId="0" borderId="16" xfId="3" applyNumberFormat="1" applyFont="1" applyFill="1" applyBorder="1" applyAlignment="1" applyProtection="1"/>
    <xf numFmtId="0" fontId="11" fillId="0" borderId="16" xfId="2" applyFont="1" applyFill="1" applyBorder="1" applyAlignment="1">
      <alignment horizontal="center"/>
    </xf>
    <xf numFmtId="0" fontId="13" fillId="3" borderId="16" xfId="2" applyFont="1" applyFill="1" applyBorder="1"/>
    <xf numFmtId="0" fontId="13" fillId="0" borderId="16" xfId="2" applyFont="1" applyFill="1" applyBorder="1"/>
    <xf numFmtId="165" fontId="13" fillId="0" borderId="17" xfId="3" applyNumberFormat="1" applyFont="1" applyFill="1" applyBorder="1" applyAlignment="1" applyProtection="1"/>
    <xf numFmtId="165" fontId="13" fillId="0" borderId="18" xfId="3" applyNumberFormat="1" applyFont="1" applyFill="1" applyBorder="1" applyAlignment="1" applyProtection="1"/>
    <xf numFmtId="0" fontId="11" fillId="0" borderId="19" xfId="2" applyFont="1" applyFill="1" applyBorder="1" applyAlignment="1">
      <alignment horizontal="center"/>
    </xf>
    <xf numFmtId="0" fontId="13" fillId="4" borderId="20" xfId="2" applyFont="1" applyFill="1" applyBorder="1"/>
    <xf numFmtId="0" fontId="13" fillId="0" borderId="20" xfId="2" applyFont="1" applyFill="1" applyBorder="1"/>
    <xf numFmtId="0" fontId="13" fillId="4" borderId="16" xfId="2" applyFont="1" applyFill="1" applyBorder="1"/>
    <xf numFmtId="0" fontId="13" fillId="3" borderId="20" xfId="2" applyFont="1" applyFill="1" applyBorder="1"/>
    <xf numFmtId="165" fontId="13" fillId="0" borderId="20" xfId="3" applyNumberFormat="1" applyFont="1" applyFill="1" applyBorder="1" applyAlignment="1" applyProtection="1"/>
    <xf numFmtId="0" fontId="11" fillId="0" borderId="22" xfId="2" applyFont="1" applyFill="1" applyBorder="1" applyAlignment="1">
      <alignment horizontal="center"/>
    </xf>
    <xf numFmtId="0" fontId="11" fillId="0" borderId="17" xfId="2" applyFont="1" applyFill="1" applyBorder="1" applyAlignment="1">
      <alignment horizontal="center"/>
    </xf>
    <xf numFmtId="0" fontId="11" fillId="0" borderId="23" xfId="2" applyFont="1" applyFill="1" applyBorder="1" applyAlignment="1">
      <alignment horizontal="center"/>
    </xf>
    <xf numFmtId="165" fontId="13" fillId="0" borderId="1" xfId="3" applyNumberFormat="1" applyFont="1" applyFill="1" applyBorder="1" applyAlignment="1" applyProtection="1"/>
    <xf numFmtId="165" fontId="13" fillId="0" borderId="4" xfId="3" applyNumberFormat="1" applyFont="1" applyFill="1" applyBorder="1" applyAlignment="1" applyProtection="1"/>
    <xf numFmtId="165" fontId="13" fillId="0" borderId="7" xfId="3" applyNumberFormat="1" applyFont="1" applyFill="1" applyBorder="1" applyAlignment="1" applyProtection="1"/>
    <xf numFmtId="165" fontId="10" fillId="0" borderId="4" xfId="3" applyNumberFormat="1" applyFont="1" applyFill="1" applyBorder="1" applyAlignment="1" applyProtection="1"/>
    <xf numFmtId="165" fontId="13" fillId="0" borderId="19" xfId="3" applyNumberFormat="1" applyFont="1" applyFill="1" applyBorder="1" applyAlignment="1" applyProtection="1"/>
    <xf numFmtId="165" fontId="10" fillId="0" borderId="1" xfId="3" applyNumberFormat="1" applyFont="1" applyFill="1" applyBorder="1" applyAlignment="1" applyProtection="1"/>
    <xf numFmtId="165" fontId="10" fillId="0" borderId="7" xfId="3" applyNumberFormat="1" applyFont="1" applyFill="1" applyBorder="1" applyAlignment="1" applyProtection="1"/>
    <xf numFmtId="165" fontId="13" fillId="0" borderId="13" xfId="3" applyNumberFormat="1" applyFont="1" applyFill="1" applyBorder="1" applyAlignment="1" applyProtection="1"/>
    <xf numFmtId="165" fontId="10" fillId="0" borderId="17" xfId="3" applyNumberFormat="1" applyFont="1" applyFill="1" applyBorder="1" applyAlignment="1" applyProtection="1"/>
    <xf numFmtId="0" fontId="13" fillId="0" borderId="17" xfId="2" applyFont="1" applyBorder="1"/>
    <xf numFmtId="0" fontId="13" fillId="2" borderId="16" xfId="2" applyFont="1" applyFill="1" applyBorder="1"/>
    <xf numFmtId="165" fontId="13" fillId="0" borderId="24" xfId="3" applyNumberFormat="1" applyFont="1" applyFill="1" applyBorder="1" applyAlignment="1" applyProtection="1"/>
    <xf numFmtId="0" fontId="11" fillId="0" borderId="25" xfId="2" applyFont="1" applyFill="1" applyBorder="1" applyAlignment="1">
      <alignment horizontal="center"/>
    </xf>
    <xf numFmtId="0" fontId="11" fillId="0" borderId="21" xfId="2" applyFont="1" applyFill="1" applyBorder="1" applyAlignment="1">
      <alignment horizontal="center"/>
    </xf>
    <xf numFmtId="165" fontId="13" fillId="0" borderId="26" xfId="3" applyNumberFormat="1" applyFont="1" applyFill="1" applyBorder="1" applyAlignment="1" applyProtection="1"/>
    <xf numFmtId="165" fontId="13" fillId="0" borderId="27" xfId="3" applyNumberFormat="1" applyFont="1" applyFill="1" applyBorder="1" applyAlignment="1" applyProtection="1"/>
    <xf numFmtId="165" fontId="13" fillId="0" borderId="28" xfId="3" applyNumberFormat="1" applyFont="1" applyFill="1" applyBorder="1" applyAlignment="1" applyProtection="1"/>
    <xf numFmtId="165" fontId="13" fillId="0" borderId="29" xfId="3" applyNumberFormat="1" applyFont="1" applyFill="1" applyBorder="1" applyAlignment="1" applyProtection="1"/>
    <xf numFmtId="165" fontId="10" fillId="0" borderId="29" xfId="3" applyNumberFormat="1" applyFont="1" applyFill="1" applyBorder="1" applyAlignment="1" applyProtection="1"/>
    <xf numFmtId="165" fontId="10" fillId="0" borderId="29" xfId="3" applyNumberFormat="1" applyFont="1" applyFill="1" applyBorder="1" applyAlignment="1" applyProtection="1">
      <alignment horizontal="center"/>
    </xf>
    <xf numFmtId="165" fontId="13" fillId="0" borderId="18" xfId="3" applyNumberFormat="1" applyFont="1" applyFill="1" applyBorder="1" applyAlignment="1" applyProtection="1">
      <alignment horizontal="center"/>
    </xf>
    <xf numFmtId="165" fontId="13" fillId="0" borderId="30" xfId="3" applyNumberFormat="1" applyFont="1" applyFill="1" applyBorder="1" applyAlignment="1" applyProtection="1"/>
    <xf numFmtId="165" fontId="10" fillId="0" borderId="5" xfId="3" applyNumberFormat="1" applyFont="1" applyFill="1" applyBorder="1" applyAlignment="1" applyProtection="1"/>
    <xf numFmtId="43" fontId="13" fillId="0" borderId="0" xfId="1" applyFont="1" applyFill="1" applyBorder="1" applyAlignment="1" applyProtection="1"/>
    <xf numFmtId="43" fontId="13" fillId="0" borderId="2" xfId="1" applyFont="1" applyFill="1" applyBorder="1" applyAlignment="1" applyProtection="1"/>
  </cellXfs>
  <cellStyles count="4">
    <cellStyle name="Millares" xfId="1" builtinId="3"/>
    <cellStyle name="Millares_DFS GASTOS PACHUCA 2012" xfId="3"/>
    <cellStyle name="Normal" xfId="0" builtinId="0"/>
    <cellStyle name="Normal_DFS GASTOS PACHUCA 201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4"/>
  <sheetViews>
    <sheetView topLeftCell="A190" workbookViewId="0">
      <selection activeCell="G200" sqref="G200"/>
    </sheetView>
  </sheetViews>
  <sheetFormatPr baseColWidth="10" defaultRowHeight="12.75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38" customWidth="1"/>
    <col min="6" max="6" width="16" style="78" customWidth="1"/>
    <col min="7" max="7" width="17.5703125" style="48" customWidth="1"/>
    <col min="8" max="8" width="13.85546875" style="10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>
      <c r="A1" s="1" t="s">
        <v>0</v>
      </c>
      <c r="B1" s="2"/>
      <c r="C1" s="3"/>
      <c r="E1" s="4"/>
      <c r="F1" s="5"/>
      <c r="G1" s="6" t="s">
        <v>1</v>
      </c>
      <c r="H1" s="7"/>
    </row>
    <row r="2" spans="1:8" s="1" customFormat="1">
      <c r="A2" s="1" t="s">
        <v>2</v>
      </c>
      <c r="B2" s="2"/>
      <c r="C2" s="3"/>
      <c r="E2" s="4"/>
      <c r="F2" s="5"/>
      <c r="G2" s="8" t="s">
        <v>3</v>
      </c>
      <c r="H2" s="7"/>
    </row>
    <row r="4" spans="1:8">
      <c r="A4" s="9" t="s">
        <v>4</v>
      </c>
      <c r="B4" s="2" t="s">
        <v>4</v>
      </c>
      <c r="C4" s="3" t="s">
        <v>4</v>
      </c>
      <c r="D4" s="3" t="s">
        <v>4</v>
      </c>
      <c r="E4" s="3" t="s">
        <v>4</v>
      </c>
      <c r="F4" s="3" t="s">
        <v>4</v>
      </c>
      <c r="G4" s="3" t="s">
        <v>4</v>
      </c>
    </row>
    <row r="5" spans="1:8">
      <c r="A5" s="9">
        <v>1</v>
      </c>
      <c r="B5" s="2" t="s">
        <v>5</v>
      </c>
      <c r="C5" s="11">
        <v>31</v>
      </c>
      <c r="D5" s="12" t="s">
        <v>6</v>
      </c>
      <c r="E5" s="13" t="s">
        <v>7</v>
      </c>
      <c r="F5" s="14"/>
      <c r="G5" s="15"/>
    </row>
    <row r="6" spans="1:8">
      <c r="A6" s="9">
        <v>1</v>
      </c>
      <c r="B6" s="2" t="s">
        <v>5</v>
      </c>
      <c r="C6" s="16">
        <v>31</v>
      </c>
      <c r="D6" s="17" t="s">
        <v>8</v>
      </c>
      <c r="E6" s="18" t="s">
        <v>9</v>
      </c>
      <c r="F6" s="19"/>
      <c r="G6" s="20">
        <f>SUM(F5:F6)</f>
        <v>0</v>
      </c>
    </row>
    <row r="7" spans="1:8">
      <c r="A7" s="9">
        <v>1</v>
      </c>
      <c r="B7" s="2" t="s">
        <v>5</v>
      </c>
      <c r="C7" s="11">
        <v>33</v>
      </c>
      <c r="D7" s="12" t="s">
        <v>10</v>
      </c>
      <c r="E7" s="13" t="s">
        <v>11</v>
      </c>
      <c r="F7" s="21">
        <v>2705.51</v>
      </c>
      <c r="G7" s="15"/>
    </row>
    <row r="8" spans="1:8">
      <c r="A8" s="9">
        <v>1</v>
      </c>
      <c r="B8" s="2" t="s">
        <v>5</v>
      </c>
      <c r="C8" s="22">
        <v>33</v>
      </c>
      <c r="D8" s="23" t="s">
        <v>12</v>
      </c>
      <c r="E8" s="24" t="s">
        <v>13</v>
      </c>
      <c r="F8" s="10"/>
      <c r="G8" s="25"/>
    </row>
    <row r="9" spans="1:8">
      <c r="A9" s="9">
        <v>1</v>
      </c>
      <c r="B9" s="2" t="s">
        <v>5</v>
      </c>
      <c r="C9" s="22">
        <v>33</v>
      </c>
      <c r="D9" s="23" t="s">
        <v>14</v>
      </c>
      <c r="E9" s="24" t="s">
        <v>15</v>
      </c>
      <c r="F9" s="10">
        <v>7160.1</v>
      </c>
      <c r="G9" s="25"/>
    </row>
    <row r="10" spans="1:8">
      <c r="A10" s="9">
        <v>1</v>
      </c>
      <c r="B10" s="2" t="s">
        <v>5</v>
      </c>
      <c r="C10" s="22">
        <v>33</v>
      </c>
      <c r="D10" s="23" t="s">
        <v>16</v>
      </c>
      <c r="E10" s="24" t="s">
        <v>17</v>
      </c>
      <c r="F10" s="10">
        <v>35384.81</v>
      </c>
      <c r="G10" s="25"/>
    </row>
    <row r="11" spans="1:8">
      <c r="A11" s="9">
        <v>1</v>
      </c>
      <c r="B11" s="2" t="s">
        <v>5</v>
      </c>
      <c r="C11" s="22">
        <v>33</v>
      </c>
      <c r="D11" s="23" t="s">
        <v>18</v>
      </c>
      <c r="E11" s="24" t="s">
        <v>19</v>
      </c>
      <c r="F11" s="10"/>
      <c r="G11" s="25"/>
    </row>
    <row r="12" spans="1:8">
      <c r="A12" s="9">
        <v>1</v>
      </c>
      <c r="B12" s="2" t="s">
        <v>5</v>
      </c>
      <c r="C12" s="16">
        <v>33</v>
      </c>
      <c r="D12" s="23" t="s">
        <v>20</v>
      </c>
      <c r="E12" s="24" t="s">
        <v>21</v>
      </c>
      <c r="F12" s="26">
        <v>85866.240000000005</v>
      </c>
      <c r="G12" s="25"/>
    </row>
    <row r="13" spans="1:8">
      <c r="A13" s="9">
        <v>1</v>
      </c>
      <c r="B13" s="2" t="s">
        <v>5</v>
      </c>
      <c r="C13" s="16">
        <v>33</v>
      </c>
      <c r="D13" s="27" t="s">
        <v>22</v>
      </c>
      <c r="E13" s="18" t="s">
        <v>21</v>
      </c>
      <c r="F13" s="19"/>
      <c r="G13" s="28">
        <f>SUM(F7:F13)</f>
        <v>131116.66</v>
      </c>
    </row>
    <row r="14" spans="1:8">
      <c r="A14" s="9">
        <v>1</v>
      </c>
      <c r="B14" s="2" t="s">
        <v>5</v>
      </c>
      <c r="C14" s="11">
        <v>34</v>
      </c>
      <c r="D14" s="12" t="s">
        <v>23</v>
      </c>
      <c r="E14" s="13" t="s">
        <v>24</v>
      </c>
      <c r="F14" s="29">
        <v>25232.44</v>
      </c>
      <c r="G14" s="30"/>
    </row>
    <row r="15" spans="1:8">
      <c r="A15" s="9">
        <v>1</v>
      </c>
      <c r="B15" s="2" t="s">
        <v>5</v>
      </c>
      <c r="C15" s="16">
        <v>34</v>
      </c>
      <c r="D15" s="27" t="s">
        <v>25</v>
      </c>
      <c r="E15" s="18" t="s">
        <v>24</v>
      </c>
      <c r="F15" s="31">
        <v>1946.56</v>
      </c>
      <c r="G15" s="31">
        <f>SUM(F14:F15)</f>
        <v>27179</v>
      </c>
    </row>
    <row r="16" spans="1:8">
      <c r="A16" s="9">
        <v>1</v>
      </c>
      <c r="B16" s="2" t="s">
        <v>5</v>
      </c>
      <c r="C16" s="11">
        <v>35</v>
      </c>
      <c r="D16" s="12" t="s">
        <v>26</v>
      </c>
      <c r="E16" s="13" t="s">
        <v>27</v>
      </c>
      <c r="F16" s="29">
        <v>153338.13</v>
      </c>
      <c r="G16" s="15"/>
    </row>
    <row r="17" spans="1:9">
      <c r="A17" s="9">
        <v>1</v>
      </c>
      <c r="B17" s="2" t="s">
        <v>5</v>
      </c>
      <c r="C17" s="22">
        <v>35</v>
      </c>
      <c r="D17" s="32" t="s">
        <v>28</v>
      </c>
      <c r="E17" s="24" t="s">
        <v>27</v>
      </c>
      <c r="F17" s="10">
        <v>1739.55</v>
      </c>
      <c r="G17" s="25"/>
    </row>
    <row r="18" spans="1:9">
      <c r="A18" s="9">
        <v>1</v>
      </c>
      <c r="B18" s="2" t="s">
        <v>5</v>
      </c>
      <c r="C18" s="16">
        <v>35</v>
      </c>
      <c r="D18" s="17" t="s">
        <v>29</v>
      </c>
      <c r="E18" s="18" t="s">
        <v>30</v>
      </c>
      <c r="F18" s="19">
        <v>12188.72</v>
      </c>
      <c r="G18" s="20">
        <f>SUM(F16:F18)</f>
        <v>167266.4</v>
      </c>
    </row>
    <row r="19" spans="1:9">
      <c r="A19" s="9">
        <v>1</v>
      </c>
      <c r="B19" s="2" t="s">
        <v>31</v>
      </c>
      <c r="C19" s="11">
        <v>38</v>
      </c>
      <c r="D19" s="33" t="s">
        <v>32</v>
      </c>
      <c r="E19" s="13" t="s">
        <v>33</v>
      </c>
      <c r="F19" s="30"/>
      <c r="G19" s="30"/>
    </row>
    <row r="20" spans="1:9">
      <c r="A20" s="9">
        <v>1</v>
      </c>
      <c r="B20" s="2" t="s">
        <v>31</v>
      </c>
      <c r="C20" s="16">
        <v>38</v>
      </c>
      <c r="D20" s="34" t="s">
        <v>34</v>
      </c>
      <c r="E20" s="18" t="s">
        <v>35</v>
      </c>
      <c r="F20" s="31"/>
      <c r="G20" s="31">
        <f>SUM(F19:F20)</f>
        <v>0</v>
      </c>
    </row>
    <row r="21" spans="1:9">
      <c r="A21" s="9">
        <v>1</v>
      </c>
      <c r="B21" s="2" t="s">
        <v>31</v>
      </c>
      <c r="C21" s="11">
        <v>39</v>
      </c>
      <c r="D21" s="33" t="s">
        <v>36</v>
      </c>
      <c r="E21" s="13" t="s">
        <v>27</v>
      </c>
      <c r="F21" s="30"/>
      <c r="G21" s="30"/>
    </row>
    <row r="22" spans="1:9">
      <c r="A22" s="9">
        <v>1</v>
      </c>
      <c r="B22" s="2" t="s">
        <v>31</v>
      </c>
      <c r="C22" s="16">
        <v>39</v>
      </c>
      <c r="D22" s="27" t="s">
        <v>37</v>
      </c>
      <c r="E22" s="18" t="s">
        <v>30</v>
      </c>
      <c r="F22" s="31"/>
      <c r="G22" s="31">
        <f>SUM(F21:F22)</f>
        <v>0</v>
      </c>
    </row>
    <row r="23" spans="1:9">
      <c r="A23" s="9">
        <v>1</v>
      </c>
      <c r="B23" s="2" t="s">
        <v>31</v>
      </c>
      <c r="C23" s="11">
        <v>40</v>
      </c>
      <c r="D23" s="33" t="s">
        <v>38</v>
      </c>
      <c r="E23" s="13" t="s">
        <v>11</v>
      </c>
      <c r="F23" s="35"/>
      <c r="G23" s="15"/>
    </row>
    <row r="24" spans="1:9">
      <c r="A24" s="9">
        <v>1</v>
      </c>
      <c r="B24" s="2" t="s">
        <v>31</v>
      </c>
      <c r="C24" s="22">
        <v>40</v>
      </c>
      <c r="D24" s="36" t="s">
        <v>39</v>
      </c>
      <c r="E24" s="24" t="s">
        <v>40</v>
      </c>
      <c r="F24" s="10"/>
      <c r="G24" s="25"/>
      <c r="I24" s="10"/>
    </row>
    <row r="25" spans="1:9">
      <c r="A25" s="9">
        <v>1</v>
      </c>
      <c r="B25" s="2" t="s">
        <v>31</v>
      </c>
      <c r="C25" s="22">
        <v>40</v>
      </c>
      <c r="D25" s="36" t="s">
        <v>41</v>
      </c>
      <c r="E25" s="24" t="s">
        <v>42</v>
      </c>
      <c r="F25" s="10"/>
      <c r="G25" s="25"/>
    </row>
    <row r="26" spans="1:9">
      <c r="A26" s="9">
        <v>1</v>
      </c>
      <c r="B26" s="2" t="s">
        <v>31</v>
      </c>
      <c r="C26" s="16">
        <v>40</v>
      </c>
      <c r="D26" s="27" t="s">
        <v>43</v>
      </c>
      <c r="E26" s="18" t="s">
        <v>44</v>
      </c>
      <c r="F26" s="19"/>
      <c r="G26" s="20">
        <f>SUM(F23:F26)</f>
        <v>0</v>
      </c>
    </row>
    <row r="27" spans="1:9">
      <c r="A27" s="9">
        <v>1</v>
      </c>
      <c r="B27" s="2" t="s">
        <v>31</v>
      </c>
      <c r="C27" s="3">
        <v>41</v>
      </c>
      <c r="D27" s="37" t="s">
        <v>45</v>
      </c>
      <c r="E27" s="38" t="s">
        <v>46</v>
      </c>
      <c r="F27" s="10"/>
      <c r="G27" s="10">
        <f>SUM(F27)</f>
        <v>0</v>
      </c>
    </row>
    <row r="28" spans="1:9">
      <c r="A28" s="9">
        <v>1</v>
      </c>
      <c r="B28" s="2" t="s">
        <v>31</v>
      </c>
      <c r="C28" s="3">
        <v>43</v>
      </c>
      <c r="D28" s="39" t="s">
        <v>47</v>
      </c>
      <c r="E28" s="38" t="s">
        <v>11</v>
      </c>
      <c r="F28" s="10"/>
      <c r="G28" s="10">
        <f>SUM(F28)</f>
        <v>0</v>
      </c>
    </row>
    <row r="29" spans="1:9">
      <c r="A29" s="9">
        <v>1</v>
      </c>
      <c r="B29" s="2" t="s">
        <v>48</v>
      </c>
      <c r="C29" s="11">
        <v>44</v>
      </c>
      <c r="D29" s="40" t="s">
        <v>49</v>
      </c>
      <c r="E29" s="13" t="s">
        <v>7</v>
      </c>
      <c r="F29" s="41">
        <v>1936.16</v>
      </c>
      <c r="G29" s="15"/>
    </row>
    <row r="30" spans="1:9">
      <c r="A30" s="9">
        <v>1</v>
      </c>
      <c r="B30" s="2" t="s">
        <v>48</v>
      </c>
      <c r="C30" s="16">
        <v>44</v>
      </c>
      <c r="D30" s="42" t="s">
        <v>50</v>
      </c>
      <c r="E30" s="18" t="s">
        <v>7</v>
      </c>
      <c r="F30" s="19"/>
      <c r="G30" s="20">
        <f>SUM(F29:F30)</f>
        <v>1936.16</v>
      </c>
    </row>
    <row r="31" spans="1:9">
      <c r="A31" s="9">
        <v>1</v>
      </c>
      <c r="B31" s="2" t="s">
        <v>48</v>
      </c>
      <c r="C31" s="11">
        <v>45</v>
      </c>
      <c r="D31" s="40" t="s">
        <v>51</v>
      </c>
      <c r="E31" s="13" t="s">
        <v>27</v>
      </c>
      <c r="F31" s="35"/>
      <c r="G31" s="30"/>
    </row>
    <row r="32" spans="1:9">
      <c r="A32" s="9">
        <v>1</v>
      </c>
      <c r="B32" s="2" t="s">
        <v>48</v>
      </c>
      <c r="C32" s="16">
        <v>45</v>
      </c>
      <c r="D32" s="42" t="s">
        <v>52</v>
      </c>
      <c r="E32" s="18" t="s">
        <v>27</v>
      </c>
      <c r="F32" s="19"/>
      <c r="G32" s="31">
        <f>SUM(F31:F32)</f>
        <v>0</v>
      </c>
      <c r="H32" s="7">
        <f>SUM(G5:G32)</f>
        <v>327498.21999999997</v>
      </c>
    </row>
    <row r="33" spans="1:7" s="10" customFormat="1">
      <c r="A33" s="9"/>
      <c r="B33" s="2"/>
      <c r="C33" s="3"/>
      <c r="D33" s="38"/>
      <c r="E33" s="38" t="s">
        <v>4</v>
      </c>
    </row>
    <row r="34" spans="1:7" s="10" customFormat="1">
      <c r="A34" s="9">
        <v>2</v>
      </c>
      <c r="B34" s="2" t="s">
        <v>53</v>
      </c>
      <c r="C34" s="3">
        <v>59</v>
      </c>
      <c r="D34" s="43" t="s">
        <v>54</v>
      </c>
      <c r="E34" s="38" t="s">
        <v>55</v>
      </c>
      <c r="G34" s="10">
        <f>SUM(F34)</f>
        <v>0</v>
      </c>
    </row>
    <row r="35" spans="1:7" s="10" customFormat="1">
      <c r="A35" s="9">
        <v>2</v>
      </c>
      <c r="B35" s="2" t="s">
        <v>53</v>
      </c>
      <c r="C35" s="11">
        <v>60</v>
      </c>
      <c r="D35" s="12" t="s">
        <v>56</v>
      </c>
      <c r="E35" s="13" t="s">
        <v>57</v>
      </c>
      <c r="F35" s="29">
        <v>11884.26</v>
      </c>
      <c r="G35" s="30"/>
    </row>
    <row r="36" spans="1:7" s="10" customFormat="1">
      <c r="A36" s="9">
        <v>2</v>
      </c>
      <c r="B36" s="44" t="s">
        <v>53</v>
      </c>
      <c r="C36" s="22">
        <v>60</v>
      </c>
      <c r="D36" s="36" t="s">
        <v>58</v>
      </c>
      <c r="E36" s="24" t="s">
        <v>57</v>
      </c>
      <c r="F36" s="45">
        <v>5000</v>
      </c>
      <c r="G36" s="46"/>
    </row>
    <row r="37" spans="1:7" s="10" customFormat="1">
      <c r="A37" s="9">
        <v>2</v>
      </c>
      <c r="B37" s="2" t="s">
        <v>53</v>
      </c>
      <c r="C37" s="16">
        <v>60</v>
      </c>
      <c r="D37" s="34" t="s">
        <v>59</v>
      </c>
      <c r="E37" s="18" t="s">
        <v>57</v>
      </c>
      <c r="F37" s="31"/>
      <c r="G37" s="31">
        <f>SUM(F35:F37)</f>
        <v>16884.260000000002</v>
      </c>
    </row>
    <row r="38" spans="1:7" s="10" customFormat="1">
      <c r="A38" s="9">
        <v>2</v>
      </c>
      <c r="B38" s="2" t="s">
        <v>53</v>
      </c>
      <c r="C38" s="3">
        <v>61</v>
      </c>
      <c r="D38" s="43" t="s">
        <v>60</v>
      </c>
      <c r="E38" s="38" t="s">
        <v>61</v>
      </c>
      <c r="G38" s="10">
        <f>SUM(F38)</f>
        <v>0</v>
      </c>
    </row>
    <row r="39" spans="1:7" s="10" customFormat="1">
      <c r="A39" s="9">
        <v>2</v>
      </c>
      <c r="B39" s="2" t="s">
        <v>53</v>
      </c>
      <c r="C39" s="11">
        <v>62</v>
      </c>
      <c r="D39" s="12" t="s">
        <v>62</v>
      </c>
      <c r="E39" s="13" t="s">
        <v>63</v>
      </c>
      <c r="F39" s="30"/>
      <c r="G39" s="30"/>
    </row>
    <row r="40" spans="1:7" s="10" customFormat="1">
      <c r="A40" s="9">
        <v>2</v>
      </c>
      <c r="B40" s="2" t="s">
        <v>53</v>
      </c>
      <c r="C40" s="22">
        <v>62</v>
      </c>
      <c r="D40" s="27" t="s">
        <v>64</v>
      </c>
      <c r="E40" s="24" t="s">
        <v>63</v>
      </c>
      <c r="F40" s="46"/>
      <c r="G40" s="46"/>
    </row>
    <row r="41" spans="1:7" s="10" customFormat="1">
      <c r="A41" s="9">
        <v>2</v>
      </c>
      <c r="B41" s="2" t="s">
        <v>53</v>
      </c>
      <c r="C41" s="16">
        <v>62</v>
      </c>
      <c r="D41" s="42" t="s">
        <v>65</v>
      </c>
      <c r="E41" s="18" t="s">
        <v>63</v>
      </c>
      <c r="F41" s="31"/>
      <c r="G41" s="31">
        <f>SUM(F39:F41)</f>
        <v>0</v>
      </c>
    </row>
    <row r="42" spans="1:7" s="10" customFormat="1">
      <c r="A42" s="9">
        <v>2</v>
      </c>
      <c r="B42" s="2" t="s">
        <v>53</v>
      </c>
      <c r="C42" s="47">
        <v>62</v>
      </c>
      <c r="D42" s="32" t="s">
        <v>66</v>
      </c>
      <c r="E42" s="24" t="s">
        <v>63</v>
      </c>
      <c r="G42" s="10">
        <f>SUM(F42)</f>
        <v>0</v>
      </c>
    </row>
    <row r="43" spans="1:7" s="10" customFormat="1">
      <c r="A43" s="9">
        <v>2</v>
      </c>
      <c r="B43" s="2" t="s">
        <v>53</v>
      </c>
      <c r="C43" s="11">
        <v>63</v>
      </c>
      <c r="D43" s="12" t="s">
        <v>67</v>
      </c>
      <c r="E43" s="13" t="s">
        <v>68</v>
      </c>
      <c r="F43" s="30"/>
      <c r="G43" s="30"/>
    </row>
    <row r="44" spans="1:7" s="10" customFormat="1">
      <c r="A44" s="9">
        <v>2</v>
      </c>
      <c r="B44" s="2" t="s">
        <v>53</v>
      </c>
      <c r="C44" s="11">
        <v>63</v>
      </c>
      <c r="D44" s="32" t="s">
        <v>69</v>
      </c>
      <c r="E44" s="13" t="s">
        <v>68</v>
      </c>
      <c r="F44" s="46"/>
      <c r="G44" s="46"/>
    </row>
    <row r="45" spans="1:7" s="10" customFormat="1">
      <c r="A45" s="9">
        <v>2</v>
      </c>
      <c r="B45" s="2" t="s">
        <v>53</v>
      </c>
      <c r="C45" s="11">
        <v>63</v>
      </c>
      <c r="D45" s="23" t="s">
        <v>70</v>
      </c>
      <c r="E45" s="24" t="s">
        <v>71</v>
      </c>
      <c r="F45" s="46"/>
      <c r="G45" s="46"/>
    </row>
    <row r="46" spans="1:7" s="10" customFormat="1">
      <c r="A46" s="9">
        <v>2</v>
      </c>
      <c r="B46" s="2" t="s">
        <v>53</v>
      </c>
      <c r="C46" s="11">
        <v>63</v>
      </c>
      <c r="D46" s="17" t="s">
        <v>72</v>
      </c>
      <c r="E46" s="18" t="s">
        <v>73</v>
      </c>
      <c r="F46" s="31"/>
      <c r="G46" s="31">
        <f>SUM(F43:F46)</f>
        <v>0</v>
      </c>
    </row>
    <row r="47" spans="1:7" s="10" customFormat="1">
      <c r="A47" s="9">
        <v>2</v>
      </c>
      <c r="B47" s="2" t="s">
        <v>53</v>
      </c>
      <c r="C47" s="11">
        <v>64</v>
      </c>
      <c r="D47" s="12" t="s">
        <v>74</v>
      </c>
      <c r="E47" s="13" t="s">
        <v>75</v>
      </c>
      <c r="F47" s="30">
        <f>927814.75+60250.85</f>
        <v>988065.6</v>
      </c>
      <c r="G47" s="30"/>
    </row>
    <row r="48" spans="1:7" s="10" customFormat="1">
      <c r="A48" s="9">
        <v>2</v>
      </c>
      <c r="B48" s="2" t="s">
        <v>76</v>
      </c>
      <c r="C48" s="16">
        <v>61</v>
      </c>
      <c r="D48" s="34" t="s">
        <v>77</v>
      </c>
      <c r="E48" s="18" t="s">
        <v>75</v>
      </c>
      <c r="F48" s="31">
        <v>567.36</v>
      </c>
      <c r="G48" s="31">
        <f>SUM(F47:F48)</f>
        <v>988632.96</v>
      </c>
    </row>
    <row r="49" spans="1:9">
      <c r="A49" s="9">
        <v>2</v>
      </c>
      <c r="B49" s="2" t="s">
        <v>76</v>
      </c>
      <c r="C49" s="11">
        <v>59</v>
      </c>
      <c r="D49" s="33" t="s">
        <v>78</v>
      </c>
      <c r="E49" s="13" t="s">
        <v>55</v>
      </c>
      <c r="F49" s="46"/>
      <c r="G49" s="30"/>
    </row>
    <row r="50" spans="1:9">
      <c r="A50" s="9">
        <v>2</v>
      </c>
      <c r="B50" s="2" t="s">
        <v>76</v>
      </c>
      <c r="C50" s="16">
        <v>63</v>
      </c>
      <c r="D50" s="27" t="s">
        <v>79</v>
      </c>
      <c r="E50" s="18" t="s">
        <v>73</v>
      </c>
      <c r="F50" s="31"/>
      <c r="G50" s="31">
        <f>SUM(F49:F50)</f>
        <v>0</v>
      </c>
    </row>
    <row r="51" spans="1:9">
      <c r="A51" s="9">
        <v>2</v>
      </c>
      <c r="B51" s="2" t="s">
        <v>76</v>
      </c>
      <c r="C51" s="3">
        <v>68</v>
      </c>
      <c r="D51" s="37" t="s">
        <v>80</v>
      </c>
      <c r="E51" s="38" t="s">
        <v>75</v>
      </c>
      <c r="F51" s="10">
        <f>21427.14+3541.25</f>
        <v>24968.39</v>
      </c>
      <c r="G51" s="10">
        <f>SUM(F51)</f>
        <v>24968.39</v>
      </c>
    </row>
    <row r="52" spans="1:9">
      <c r="A52" s="9">
        <v>2</v>
      </c>
      <c r="B52" s="2" t="s">
        <v>76</v>
      </c>
      <c r="C52" s="3">
        <v>70</v>
      </c>
      <c r="D52" s="37" t="s">
        <v>81</v>
      </c>
      <c r="E52" s="38" t="s">
        <v>82</v>
      </c>
      <c r="F52" s="10"/>
      <c r="G52" s="10">
        <f>SUM(F52)</f>
        <v>0</v>
      </c>
    </row>
    <row r="53" spans="1:9">
      <c r="A53" s="9">
        <v>2</v>
      </c>
      <c r="B53" s="2" t="s">
        <v>83</v>
      </c>
      <c r="C53" s="3">
        <v>69</v>
      </c>
      <c r="D53" s="39" t="s">
        <v>84</v>
      </c>
      <c r="E53" s="38" t="s">
        <v>85</v>
      </c>
      <c r="F53" s="10"/>
      <c r="G53" s="10">
        <f>+F53</f>
        <v>0</v>
      </c>
    </row>
    <row r="54" spans="1:9">
      <c r="A54" s="9">
        <v>2</v>
      </c>
      <c r="B54" s="2" t="s">
        <v>83</v>
      </c>
      <c r="C54" s="3">
        <v>74</v>
      </c>
      <c r="D54" s="39" t="s">
        <v>86</v>
      </c>
      <c r="E54" s="38" t="s">
        <v>57</v>
      </c>
      <c r="F54" s="10">
        <v>10115</v>
      </c>
      <c r="G54" s="10">
        <f>+F54</f>
        <v>10115</v>
      </c>
    </row>
    <row r="55" spans="1:9" s="48" customFormat="1">
      <c r="A55" s="48">
        <v>2</v>
      </c>
      <c r="B55" s="44" t="s">
        <v>83</v>
      </c>
      <c r="C55" s="11">
        <v>71</v>
      </c>
      <c r="D55" s="49" t="s">
        <v>87</v>
      </c>
      <c r="E55" s="13" t="s">
        <v>61</v>
      </c>
      <c r="F55" s="35"/>
      <c r="G55" s="15"/>
    </row>
    <row r="56" spans="1:9">
      <c r="A56" s="9">
        <v>2</v>
      </c>
      <c r="B56" s="2" t="s">
        <v>83</v>
      </c>
      <c r="C56" s="3">
        <v>71</v>
      </c>
      <c r="D56" s="39" t="s">
        <v>88</v>
      </c>
      <c r="E56" s="38" t="s">
        <v>21</v>
      </c>
      <c r="F56" s="10"/>
      <c r="G56" s="25"/>
      <c r="I56" s="50"/>
    </row>
    <row r="57" spans="1:9">
      <c r="A57" s="9">
        <v>2</v>
      </c>
      <c r="B57" s="2" t="s">
        <v>83</v>
      </c>
      <c r="C57" s="3">
        <v>71</v>
      </c>
      <c r="D57" s="39" t="s">
        <v>89</v>
      </c>
      <c r="E57" s="38" t="s">
        <v>55</v>
      </c>
      <c r="F57" s="10"/>
      <c r="G57" s="25"/>
      <c r="I57" s="50"/>
    </row>
    <row r="58" spans="1:9">
      <c r="A58" s="9">
        <v>2</v>
      </c>
      <c r="B58" s="2" t="s">
        <v>83</v>
      </c>
      <c r="C58" s="3">
        <v>71</v>
      </c>
      <c r="D58" s="51" t="s">
        <v>90</v>
      </c>
      <c r="E58" s="38" t="s">
        <v>21</v>
      </c>
      <c r="F58" s="10"/>
      <c r="G58" s="25"/>
      <c r="I58" s="50"/>
    </row>
    <row r="59" spans="1:9">
      <c r="A59" s="9">
        <v>2</v>
      </c>
      <c r="B59" s="2" t="s">
        <v>83</v>
      </c>
      <c r="C59" s="22">
        <v>75</v>
      </c>
      <c r="D59" s="52" t="s">
        <v>91</v>
      </c>
      <c r="E59" s="24" t="s">
        <v>21</v>
      </c>
      <c r="F59" s="46"/>
      <c r="G59" s="25"/>
      <c r="I59" s="50"/>
    </row>
    <row r="60" spans="1:9">
      <c r="A60" s="9">
        <v>2</v>
      </c>
      <c r="B60" s="2" t="s">
        <v>83</v>
      </c>
      <c r="C60" s="16">
        <v>75</v>
      </c>
      <c r="D60" s="53" t="s">
        <v>92</v>
      </c>
      <c r="E60" s="18" t="s">
        <v>82</v>
      </c>
      <c r="F60" s="31"/>
      <c r="G60" s="20">
        <f>SUM(F55:F60)</f>
        <v>0</v>
      </c>
    </row>
    <row r="61" spans="1:9">
      <c r="A61" s="9">
        <v>2</v>
      </c>
      <c r="B61" s="2" t="s">
        <v>83</v>
      </c>
      <c r="C61" s="3">
        <v>72</v>
      </c>
      <c r="D61" s="39" t="s">
        <v>93</v>
      </c>
      <c r="E61" s="38" t="s">
        <v>63</v>
      </c>
      <c r="F61" s="10"/>
      <c r="G61" s="10">
        <f>+F61</f>
        <v>0</v>
      </c>
    </row>
    <row r="62" spans="1:9">
      <c r="A62" s="9">
        <v>2</v>
      </c>
      <c r="B62" s="2" t="s">
        <v>83</v>
      </c>
      <c r="C62" s="3">
        <v>73</v>
      </c>
      <c r="D62" s="39" t="s">
        <v>94</v>
      </c>
      <c r="E62" s="38" t="s">
        <v>95</v>
      </c>
      <c r="F62" s="10"/>
      <c r="G62" s="10">
        <f>+F62</f>
        <v>0</v>
      </c>
    </row>
    <row r="63" spans="1:9">
      <c r="A63" s="9">
        <v>2</v>
      </c>
      <c r="B63" s="2" t="s">
        <v>83</v>
      </c>
      <c r="C63" s="3">
        <v>78</v>
      </c>
      <c r="D63" s="39" t="s">
        <v>96</v>
      </c>
      <c r="E63" s="38" t="s">
        <v>75</v>
      </c>
      <c r="F63" s="10">
        <f>94917.47+7081.6</f>
        <v>101999.07</v>
      </c>
      <c r="G63" s="10">
        <f>+F63</f>
        <v>101999.07</v>
      </c>
    </row>
    <row r="64" spans="1:9">
      <c r="A64" s="9">
        <v>2</v>
      </c>
      <c r="B64" s="2" t="s">
        <v>97</v>
      </c>
      <c r="C64" s="11">
        <v>81</v>
      </c>
      <c r="D64" s="54" t="s">
        <v>98</v>
      </c>
      <c r="E64" s="13" t="s">
        <v>57</v>
      </c>
      <c r="F64" s="55">
        <v>5515.65</v>
      </c>
      <c r="G64" s="30">
        <f>+F64</f>
        <v>5515.65</v>
      </c>
      <c r="H64" s="7"/>
    </row>
    <row r="65" spans="1:8">
      <c r="A65" s="9">
        <v>2</v>
      </c>
      <c r="B65" s="2" t="s">
        <v>97</v>
      </c>
      <c r="C65" s="11">
        <v>82</v>
      </c>
      <c r="D65" s="54" t="s">
        <v>99</v>
      </c>
      <c r="E65" s="13" t="s">
        <v>82</v>
      </c>
      <c r="F65" s="46"/>
      <c r="G65" s="30">
        <f>+F65</f>
        <v>0</v>
      </c>
      <c r="H65" s="7"/>
    </row>
    <row r="66" spans="1:8">
      <c r="A66" s="9">
        <v>2</v>
      </c>
      <c r="B66" s="2" t="s">
        <v>97</v>
      </c>
      <c r="C66" s="16">
        <v>82</v>
      </c>
      <c r="D66" s="42" t="s">
        <v>100</v>
      </c>
      <c r="E66" s="18" t="s">
        <v>95</v>
      </c>
      <c r="F66" s="31"/>
      <c r="G66" s="31">
        <f>SUM(F65:F66)</f>
        <v>0</v>
      </c>
      <c r="H66" s="7"/>
    </row>
    <row r="67" spans="1:8">
      <c r="A67" s="9">
        <v>2</v>
      </c>
      <c r="B67" s="2" t="s">
        <v>97</v>
      </c>
      <c r="C67" s="3">
        <v>83</v>
      </c>
      <c r="D67" s="56" t="s">
        <v>101</v>
      </c>
      <c r="E67" s="38" t="s">
        <v>75</v>
      </c>
      <c r="F67" s="10">
        <f>50938.41+3541.25</f>
        <v>54479.66</v>
      </c>
      <c r="G67" s="10">
        <f>+F67</f>
        <v>54479.66</v>
      </c>
      <c r="H67" s="7">
        <f>SUM(G34:G67)</f>
        <v>1202594.9899999998</v>
      </c>
    </row>
    <row r="68" spans="1:8">
      <c r="D68" s="38"/>
      <c r="E68" s="38" t="s">
        <v>4</v>
      </c>
      <c r="F68" s="10"/>
      <c r="G68" s="10"/>
    </row>
    <row r="69" spans="1:8">
      <c r="A69" s="9">
        <v>3</v>
      </c>
      <c r="B69" s="2" t="s">
        <v>102</v>
      </c>
      <c r="C69" s="11">
        <v>99</v>
      </c>
      <c r="D69" s="12" t="s">
        <v>103</v>
      </c>
      <c r="E69" s="13" t="s">
        <v>104</v>
      </c>
      <c r="F69" s="35">
        <v>133928.57999999999</v>
      </c>
      <c r="G69" s="15"/>
    </row>
    <row r="70" spans="1:8">
      <c r="A70" s="9">
        <v>3</v>
      </c>
      <c r="B70" s="2" t="s">
        <v>102</v>
      </c>
      <c r="C70" s="11">
        <v>99</v>
      </c>
      <c r="D70" s="23" t="s">
        <v>105</v>
      </c>
      <c r="E70" s="24" t="s">
        <v>106</v>
      </c>
      <c r="F70" s="10">
        <v>36890.46</v>
      </c>
      <c r="G70" s="25"/>
    </row>
    <row r="71" spans="1:8">
      <c r="A71" s="9">
        <v>3</v>
      </c>
      <c r="B71" s="2" t="s">
        <v>102</v>
      </c>
      <c r="C71" s="11">
        <v>99</v>
      </c>
      <c r="D71" s="57" t="s">
        <v>107</v>
      </c>
      <c r="E71" s="18" t="s">
        <v>104</v>
      </c>
      <c r="F71" s="19">
        <v>53571.42</v>
      </c>
      <c r="G71" s="20">
        <f>SUM(F69:F71)</f>
        <v>224390.45999999996</v>
      </c>
    </row>
    <row r="72" spans="1:8">
      <c r="A72" s="9">
        <v>3</v>
      </c>
      <c r="B72" s="3" t="s">
        <v>102</v>
      </c>
      <c r="C72" s="11">
        <v>100</v>
      </c>
      <c r="D72" s="12" t="s">
        <v>108</v>
      </c>
      <c r="E72" s="13" t="s">
        <v>109</v>
      </c>
      <c r="F72" s="29">
        <v>37797.699999999997</v>
      </c>
      <c r="G72" s="30"/>
    </row>
    <row r="73" spans="1:8">
      <c r="A73" s="9">
        <v>3</v>
      </c>
      <c r="B73" s="3" t="s">
        <v>102</v>
      </c>
      <c r="C73" s="16">
        <v>100</v>
      </c>
      <c r="D73" s="34" t="s">
        <v>110</v>
      </c>
      <c r="E73" s="18" t="s">
        <v>109</v>
      </c>
      <c r="F73" s="31"/>
      <c r="G73" s="31">
        <f>SUM(F72:F73)</f>
        <v>37797.699999999997</v>
      </c>
    </row>
    <row r="74" spans="1:8">
      <c r="A74" s="9">
        <v>3</v>
      </c>
      <c r="B74" s="47" t="s">
        <v>102</v>
      </c>
      <c r="C74" s="3">
        <v>104</v>
      </c>
      <c r="D74" s="43" t="s">
        <v>111</v>
      </c>
      <c r="E74" s="38" t="s">
        <v>112</v>
      </c>
      <c r="F74" s="26">
        <v>27716.66</v>
      </c>
      <c r="G74" s="10">
        <f t="shared" ref="G74:G80" si="0">+F74</f>
        <v>27716.66</v>
      </c>
    </row>
    <row r="75" spans="1:8">
      <c r="A75" s="9">
        <v>3</v>
      </c>
      <c r="B75" s="3" t="s">
        <v>113</v>
      </c>
      <c r="C75" s="3">
        <v>106</v>
      </c>
      <c r="D75" s="37" t="s">
        <v>114</v>
      </c>
      <c r="E75" s="38" t="s">
        <v>104</v>
      </c>
      <c r="F75" s="10"/>
      <c r="G75" s="10">
        <f t="shared" si="0"/>
        <v>0</v>
      </c>
    </row>
    <row r="76" spans="1:8">
      <c r="A76" s="9">
        <v>3</v>
      </c>
      <c r="B76" s="3" t="s">
        <v>113</v>
      </c>
      <c r="C76" s="3">
        <v>107</v>
      </c>
      <c r="D76" s="37" t="s">
        <v>115</v>
      </c>
      <c r="E76" s="38" t="s">
        <v>109</v>
      </c>
      <c r="F76" s="10"/>
      <c r="G76" s="10">
        <f t="shared" si="0"/>
        <v>0</v>
      </c>
    </row>
    <row r="77" spans="1:8">
      <c r="A77" s="9">
        <v>3</v>
      </c>
      <c r="B77" s="2" t="s">
        <v>113</v>
      </c>
      <c r="C77" s="3">
        <v>109</v>
      </c>
      <c r="D77" s="37" t="s">
        <v>116</v>
      </c>
      <c r="E77" s="38" t="s">
        <v>112</v>
      </c>
      <c r="F77" s="10"/>
      <c r="G77" s="10">
        <f t="shared" si="0"/>
        <v>0</v>
      </c>
    </row>
    <row r="78" spans="1:8">
      <c r="A78" s="9">
        <v>3</v>
      </c>
      <c r="B78" s="2" t="s">
        <v>117</v>
      </c>
      <c r="C78" s="3">
        <v>111</v>
      </c>
      <c r="D78" s="39" t="s">
        <v>118</v>
      </c>
      <c r="E78" s="38" t="s">
        <v>104</v>
      </c>
      <c r="F78" s="10">
        <v>80357.14</v>
      </c>
      <c r="G78" s="10">
        <f t="shared" si="0"/>
        <v>80357.14</v>
      </c>
    </row>
    <row r="79" spans="1:8">
      <c r="A79" s="9">
        <v>3</v>
      </c>
      <c r="B79" s="2" t="s">
        <v>117</v>
      </c>
      <c r="C79" s="3">
        <v>112</v>
      </c>
      <c r="D79" s="39" t="s">
        <v>119</v>
      </c>
      <c r="E79" s="38" t="s">
        <v>109</v>
      </c>
      <c r="F79" s="10">
        <v>2949.81</v>
      </c>
      <c r="G79" s="10">
        <f t="shared" si="0"/>
        <v>2949.81</v>
      </c>
    </row>
    <row r="80" spans="1:8">
      <c r="A80" s="9">
        <v>3</v>
      </c>
      <c r="B80" s="2" t="s">
        <v>117</v>
      </c>
      <c r="C80" s="3">
        <v>106</v>
      </c>
      <c r="D80" s="39" t="s">
        <v>120</v>
      </c>
      <c r="E80" s="38" t="s">
        <v>121</v>
      </c>
      <c r="F80" s="10"/>
      <c r="G80" s="10">
        <f t="shared" si="0"/>
        <v>0</v>
      </c>
    </row>
    <row r="81" spans="1:9">
      <c r="A81" s="9">
        <v>3</v>
      </c>
      <c r="B81" s="2" t="s">
        <v>117</v>
      </c>
      <c r="C81" s="11">
        <v>116</v>
      </c>
      <c r="D81" s="40" t="s">
        <v>122</v>
      </c>
      <c r="E81" s="13" t="s">
        <v>112</v>
      </c>
      <c r="F81" s="30"/>
      <c r="G81" s="30">
        <f>SUM(F81:F82)</f>
        <v>0</v>
      </c>
      <c r="H81" s="7"/>
    </row>
    <row r="82" spans="1:9">
      <c r="A82" s="9">
        <v>3</v>
      </c>
      <c r="B82" s="2" t="s">
        <v>117</v>
      </c>
      <c r="C82" s="16">
        <v>109</v>
      </c>
      <c r="D82" s="58" t="s">
        <v>123</v>
      </c>
      <c r="E82" s="18" t="s">
        <v>112</v>
      </c>
      <c r="F82" s="31"/>
      <c r="G82" s="31"/>
      <c r="H82" s="7"/>
    </row>
    <row r="83" spans="1:9">
      <c r="A83" s="9">
        <v>3</v>
      </c>
      <c r="B83" s="2" t="s">
        <v>124</v>
      </c>
      <c r="C83" s="3">
        <v>122</v>
      </c>
      <c r="D83" s="56" t="s">
        <v>125</v>
      </c>
      <c r="E83" s="38" t="s">
        <v>104</v>
      </c>
      <c r="F83" s="10"/>
      <c r="G83" s="10">
        <f>+F83</f>
        <v>0</v>
      </c>
      <c r="H83" s="7"/>
    </row>
    <row r="84" spans="1:9">
      <c r="A84" s="9">
        <v>3</v>
      </c>
      <c r="B84" s="2" t="s">
        <v>117</v>
      </c>
      <c r="C84" s="3">
        <v>116</v>
      </c>
      <c r="D84" s="56" t="s">
        <v>126</v>
      </c>
      <c r="E84" s="38" t="s">
        <v>109</v>
      </c>
      <c r="F84" s="10">
        <v>8849.43</v>
      </c>
      <c r="G84" s="10">
        <f>+F84</f>
        <v>8849.43</v>
      </c>
      <c r="H84" s="7">
        <f>SUM(G69:G84)</f>
        <v>382061.19999999995</v>
      </c>
    </row>
    <row r="85" spans="1:9">
      <c r="D85" s="38"/>
      <c r="E85" s="38" t="s">
        <v>4</v>
      </c>
      <c r="F85" s="10"/>
      <c r="G85" s="10">
        <f>+F85</f>
        <v>0</v>
      </c>
    </row>
    <row r="86" spans="1:9">
      <c r="A86" s="9">
        <v>4</v>
      </c>
      <c r="B86" s="2" t="s">
        <v>127</v>
      </c>
      <c r="C86" s="11">
        <v>132</v>
      </c>
      <c r="D86" s="59" t="s">
        <v>128</v>
      </c>
      <c r="E86" s="13" t="s">
        <v>75</v>
      </c>
      <c r="F86" s="35">
        <f>309306.23+30784.78+39577.37+143736.49</f>
        <v>523404.87</v>
      </c>
      <c r="G86" s="60"/>
    </row>
    <row r="87" spans="1:9">
      <c r="A87" s="9">
        <v>4</v>
      </c>
      <c r="B87" s="2" t="s">
        <v>127</v>
      </c>
      <c r="C87" s="16">
        <v>122</v>
      </c>
      <c r="D87" s="57" t="s">
        <v>129</v>
      </c>
      <c r="E87" s="18" t="s">
        <v>130</v>
      </c>
      <c r="F87" s="19"/>
      <c r="G87" s="20">
        <f>SUM(F86:F87)</f>
        <v>523404.87</v>
      </c>
    </row>
    <row r="88" spans="1:9">
      <c r="A88" s="9">
        <v>4</v>
      </c>
      <c r="B88" s="2" t="s">
        <v>127</v>
      </c>
      <c r="C88" s="11">
        <v>134</v>
      </c>
      <c r="D88" s="59" t="s">
        <v>131</v>
      </c>
      <c r="E88" s="13" t="s">
        <v>132</v>
      </c>
      <c r="F88" s="35"/>
      <c r="G88" s="61"/>
    </row>
    <row r="89" spans="1:9">
      <c r="A89" s="9">
        <v>4</v>
      </c>
      <c r="B89" s="2" t="s">
        <v>127</v>
      </c>
      <c r="C89" s="22">
        <v>134</v>
      </c>
      <c r="D89" s="32" t="s">
        <v>133</v>
      </c>
      <c r="E89" s="24" t="s">
        <v>134</v>
      </c>
      <c r="F89" s="10"/>
      <c r="G89" s="62"/>
    </row>
    <row r="90" spans="1:9">
      <c r="A90" s="9">
        <v>4</v>
      </c>
      <c r="B90" s="2" t="s">
        <v>127</v>
      </c>
      <c r="C90" s="16">
        <v>134</v>
      </c>
      <c r="D90" s="57" t="s">
        <v>135</v>
      </c>
      <c r="E90" s="18" t="s">
        <v>136</v>
      </c>
      <c r="F90" s="19"/>
      <c r="G90" s="20">
        <f>SUM(F88:F90)</f>
        <v>0</v>
      </c>
    </row>
    <row r="91" spans="1:9">
      <c r="A91" s="9">
        <v>4</v>
      </c>
      <c r="B91" s="2" t="s">
        <v>127</v>
      </c>
      <c r="C91" s="11">
        <v>138</v>
      </c>
      <c r="D91" s="12" t="s">
        <v>137</v>
      </c>
      <c r="E91" s="13" t="s">
        <v>138</v>
      </c>
      <c r="F91" s="63">
        <v>2250</v>
      </c>
      <c r="G91" s="15"/>
    </row>
    <row r="92" spans="1:9">
      <c r="A92" s="9">
        <v>4</v>
      </c>
      <c r="B92" s="2" t="s">
        <v>127</v>
      </c>
      <c r="C92" s="22">
        <v>138</v>
      </c>
      <c r="D92" s="36" t="s">
        <v>139</v>
      </c>
      <c r="E92" s="24" t="s">
        <v>138</v>
      </c>
      <c r="F92" s="10"/>
      <c r="G92" s="25"/>
    </row>
    <row r="93" spans="1:9">
      <c r="A93" s="9">
        <v>4</v>
      </c>
      <c r="B93" s="2" t="s">
        <v>127</v>
      </c>
      <c r="C93" s="22">
        <v>138</v>
      </c>
      <c r="D93" s="64" t="s">
        <v>140</v>
      </c>
      <c r="E93" s="24" t="s">
        <v>138</v>
      </c>
      <c r="F93" s="10"/>
      <c r="G93" s="25"/>
    </row>
    <row r="94" spans="1:9">
      <c r="A94" s="9">
        <v>4</v>
      </c>
      <c r="B94" s="2" t="s">
        <v>127</v>
      </c>
      <c r="C94" s="22">
        <v>138</v>
      </c>
      <c r="D94" s="32" t="s">
        <v>141</v>
      </c>
      <c r="E94" s="24" t="s">
        <v>138</v>
      </c>
      <c r="F94" s="10">
        <v>11014.88</v>
      </c>
      <c r="G94" s="25"/>
    </row>
    <row r="95" spans="1:9">
      <c r="A95" s="9">
        <v>4</v>
      </c>
      <c r="B95" s="2" t="s">
        <v>127</v>
      </c>
      <c r="C95" s="22">
        <v>138</v>
      </c>
      <c r="D95" s="52" t="s">
        <v>142</v>
      </c>
      <c r="E95" s="24" t="s">
        <v>138</v>
      </c>
      <c r="F95" s="10"/>
      <c r="G95" s="25"/>
      <c r="I95" s="50"/>
    </row>
    <row r="96" spans="1:9">
      <c r="A96" s="9">
        <v>4</v>
      </c>
      <c r="B96" s="2" t="s">
        <v>127</v>
      </c>
      <c r="C96" s="22">
        <v>138</v>
      </c>
      <c r="D96" s="53" t="s">
        <v>143</v>
      </c>
      <c r="E96" s="18" t="s">
        <v>138</v>
      </c>
      <c r="F96" s="19">
        <v>16095</v>
      </c>
      <c r="G96" s="20">
        <f>SUM(F91:F96)</f>
        <v>29359.879999999997</v>
      </c>
    </row>
    <row r="97" spans="1:9">
      <c r="A97" s="9">
        <v>4</v>
      </c>
      <c r="B97" s="2" t="s">
        <v>127</v>
      </c>
      <c r="C97" s="11">
        <v>139</v>
      </c>
      <c r="D97" s="12" t="s">
        <v>144</v>
      </c>
      <c r="E97" s="13" t="s">
        <v>145</v>
      </c>
      <c r="F97" s="35"/>
      <c r="G97" s="15"/>
      <c r="I97" s="50"/>
    </row>
    <row r="98" spans="1:9">
      <c r="A98" s="9">
        <v>4</v>
      </c>
      <c r="B98" s="2" t="s">
        <v>127</v>
      </c>
      <c r="C98" s="22">
        <v>139</v>
      </c>
      <c r="D98" s="37" t="s">
        <v>146</v>
      </c>
      <c r="E98" s="24" t="s">
        <v>145</v>
      </c>
      <c r="F98" s="10"/>
      <c r="G98" s="25"/>
      <c r="I98" s="50"/>
    </row>
    <row r="99" spans="1:9">
      <c r="A99" s="9">
        <v>4</v>
      </c>
      <c r="B99" s="2" t="s">
        <v>127</v>
      </c>
      <c r="C99" s="22">
        <v>139</v>
      </c>
      <c r="D99" s="32" t="s">
        <v>147</v>
      </c>
      <c r="E99" s="24" t="s">
        <v>145</v>
      </c>
      <c r="F99" s="10"/>
      <c r="G99" s="65"/>
      <c r="I99" s="50"/>
    </row>
    <row r="100" spans="1:9">
      <c r="A100" s="9">
        <v>4</v>
      </c>
      <c r="B100" s="2" t="s">
        <v>127</v>
      </c>
      <c r="C100" s="22">
        <v>139</v>
      </c>
      <c r="D100" s="56" t="s">
        <v>148</v>
      </c>
      <c r="E100" s="24" t="s">
        <v>145</v>
      </c>
      <c r="F100" s="10"/>
      <c r="G100" s="25"/>
      <c r="I100" s="50"/>
    </row>
    <row r="101" spans="1:9">
      <c r="A101" s="9">
        <v>4</v>
      </c>
      <c r="B101" s="2" t="s">
        <v>127</v>
      </c>
      <c r="C101" s="22">
        <v>139</v>
      </c>
      <c r="D101" s="66" t="s">
        <v>149</v>
      </c>
      <c r="E101" s="24" t="s">
        <v>145</v>
      </c>
      <c r="F101" s="10"/>
      <c r="G101" s="25"/>
      <c r="I101" s="50"/>
    </row>
    <row r="102" spans="1:9">
      <c r="A102" s="9">
        <v>4</v>
      </c>
      <c r="B102" s="2" t="s">
        <v>127</v>
      </c>
      <c r="C102" s="22">
        <v>139</v>
      </c>
      <c r="D102" s="53" t="s">
        <v>150</v>
      </c>
      <c r="E102" s="18" t="s">
        <v>145</v>
      </c>
      <c r="F102" s="19"/>
      <c r="G102" s="20">
        <f>SUM(F97:F102)</f>
        <v>0</v>
      </c>
      <c r="I102" s="50"/>
    </row>
    <row r="103" spans="1:9">
      <c r="A103" s="9">
        <v>4</v>
      </c>
      <c r="B103" s="2" t="s">
        <v>127</v>
      </c>
      <c r="C103" s="11">
        <v>140</v>
      </c>
      <c r="D103" s="59" t="s">
        <v>151</v>
      </c>
      <c r="E103" s="13" t="s">
        <v>109</v>
      </c>
      <c r="F103" s="35">
        <v>6363.31</v>
      </c>
      <c r="G103" s="15"/>
      <c r="I103" s="50"/>
    </row>
    <row r="104" spans="1:9">
      <c r="A104" s="9">
        <v>4</v>
      </c>
      <c r="B104" s="2" t="s">
        <v>127</v>
      </c>
      <c r="C104" s="16">
        <v>140</v>
      </c>
      <c r="D104" s="57" t="s">
        <v>152</v>
      </c>
      <c r="E104" s="18" t="s">
        <v>153</v>
      </c>
      <c r="F104" s="19"/>
      <c r="G104" s="20">
        <f>SUM(F103:F104)</f>
        <v>6363.31</v>
      </c>
      <c r="I104" s="50"/>
    </row>
    <row r="105" spans="1:9">
      <c r="A105" s="9">
        <v>4</v>
      </c>
      <c r="B105" s="2" t="s">
        <v>127</v>
      </c>
      <c r="C105" s="22">
        <v>141</v>
      </c>
      <c r="D105" s="32" t="s">
        <v>154</v>
      </c>
      <c r="E105" s="24" t="s">
        <v>155</v>
      </c>
      <c r="F105" s="26">
        <v>1398.26</v>
      </c>
      <c r="G105" s="15"/>
    </row>
    <row r="106" spans="1:9">
      <c r="A106" s="9">
        <v>2</v>
      </c>
      <c r="B106" s="2" t="s">
        <v>127</v>
      </c>
      <c r="C106" s="22">
        <v>141</v>
      </c>
      <c r="D106" s="43" t="s">
        <v>156</v>
      </c>
      <c r="E106" s="38" t="s">
        <v>155</v>
      </c>
      <c r="F106" s="63">
        <v>1677.93</v>
      </c>
      <c r="G106" s="25"/>
    </row>
    <row r="107" spans="1:9">
      <c r="A107" s="9">
        <v>2</v>
      </c>
      <c r="B107" s="2" t="s">
        <v>127</v>
      </c>
      <c r="C107" s="22">
        <v>141</v>
      </c>
      <c r="D107" s="37" t="s">
        <v>157</v>
      </c>
      <c r="E107" s="38" t="s">
        <v>155</v>
      </c>
      <c r="F107" s="67">
        <v>279.67</v>
      </c>
      <c r="G107" s="25"/>
    </row>
    <row r="108" spans="1:9">
      <c r="A108" s="9">
        <v>2</v>
      </c>
      <c r="B108" s="2" t="s">
        <v>127</v>
      </c>
      <c r="C108" s="22">
        <v>141</v>
      </c>
      <c r="D108" s="68" t="s">
        <v>158</v>
      </c>
      <c r="E108" s="38" t="s">
        <v>155</v>
      </c>
      <c r="F108" s="10"/>
      <c r="G108" s="25"/>
    </row>
    <row r="109" spans="1:9">
      <c r="A109" s="9">
        <v>2</v>
      </c>
      <c r="B109" s="2" t="s">
        <v>127</v>
      </c>
      <c r="C109" s="22">
        <v>141</v>
      </c>
      <c r="D109" s="56" t="s">
        <v>159</v>
      </c>
      <c r="E109" s="38" t="s">
        <v>155</v>
      </c>
      <c r="F109" s="10">
        <v>559.29999999999995</v>
      </c>
      <c r="G109" s="25"/>
    </row>
    <row r="110" spans="1:9">
      <c r="A110" s="9">
        <v>2</v>
      </c>
      <c r="B110" s="2" t="s">
        <v>127</v>
      </c>
      <c r="C110" s="22">
        <v>141</v>
      </c>
      <c r="D110" s="39" t="s">
        <v>160</v>
      </c>
      <c r="E110" s="38" t="s">
        <v>155</v>
      </c>
      <c r="F110" s="10">
        <v>1677.93</v>
      </c>
      <c r="G110" s="25"/>
    </row>
    <row r="111" spans="1:9">
      <c r="A111" s="9">
        <v>4</v>
      </c>
      <c r="B111" s="2" t="s">
        <v>127</v>
      </c>
      <c r="C111" s="22">
        <v>141</v>
      </c>
      <c r="D111" s="32" t="s">
        <v>161</v>
      </c>
      <c r="E111" s="24" t="s">
        <v>162</v>
      </c>
      <c r="F111" s="10"/>
      <c r="G111" s="25"/>
    </row>
    <row r="112" spans="1:9">
      <c r="A112" s="9">
        <v>2</v>
      </c>
      <c r="B112" s="2" t="s">
        <v>127</v>
      </c>
      <c r="C112" s="22">
        <v>141</v>
      </c>
      <c r="D112" s="43" t="s">
        <v>163</v>
      </c>
      <c r="E112" s="38" t="s">
        <v>164</v>
      </c>
      <c r="F112" s="10"/>
      <c r="G112" s="25"/>
    </row>
    <row r="113" spans="1:9">
      <c r="A113" s="9">
        <v>2</v>
      </c>
      <c r="B113" s="2" t="s">
        <v>127</v>
      </c>
      <c r="C113" s="22">
        <v>141</v>
      </c>
      <c r="D113" s="37" t="s">
        <v>165</v>
      </c>
      <c r="E113" s="38" t="s">
        <v>164</v>
      </c>
      <c r="F113" s="10"/>
      <c r="G113" s="25"/>
    </row>
    <row r="114" spans="1:9">
      <c r="A114" s="9">
        <v>2</v>
      </c>
      <c r="B114" s="2" t="s">
        <v>127</v>
      </c>
      <c r="C114" s="22">
        <v>141</v>
      </c>
      <c r="D114" s="68" t="s">
        <v>166</v>
      </c>
      <c r="E114" s="38" t="s">
        <v>164</v>
      </c>
      <c r="F114" s="10"/>
      <c r="G114" s="25"/>
    </row>
    <row r="115" spans="1:9">
      <c r="A115" s="9">
        <v>2</v>
      </c>
      <c r="B115" s="2" t="s">
        <v>127</v>
      </c>
      <c r="C115" s="22">
        <v>141</v>
      </c>
      <c r="D115" s="56" t="s">
        <v>167</v>
      </c>
      <c r="E115" s="38" t="s">
        <v>164</v>
      </c>
      <c r="F115" s="10"/>
      <c r="G115" s="25"/>
    </row>
    <row r="116" spans="1:9">
      <c r="A116" s="9">
        <v>2</v>
      </c>
      <c r="B116" s="2" t="s">
        <v>127</v>
      </c>
      <c r="C116" s="22">
        <v>141</v>
      </c>
      <c r="D116" s="39" t="s">
        <v>168</v>
      </c>
      <c r="E116" s="38" t="s">
        <v>164</v>
      </c>
      <c r="F116" s="10"/>
      <c r="G116" s="20">
        <f>SUM(F105:F116)</f>
        <v>5593.09</v>
      </c>
    </row>
    <row r="117" spans="1:9">
      <c r="A117" s="9">
        <v>4</v>
      </c>
      <c r="B117" s="2" t="s">
        <v>127</v>
      </c>
      <c r="C117" s="11">
        <v>142</v>
      </c>
      <c r="D117" s="12" t="s">
        <v>169</v>
      </c>
      <c r="E117" s="13" t="s">
        <v>170</v>
      </c>
      <c r="F117" s="35"/>
      <c r="G117" s="15"/>
    </row>
    <row r="118" spans="1:9">
      <c r="A118" s="9">
        <v>4</v>
      </c>
      <c r="B118" s="2" t="s">
        <v>127</v>
      </c>
      <c r="C118" s="11">
        <v>142</v>
      </c>
      <c r="D118" s="36" t="s">
        <v>171</v>
      </c>
      <c r="E118" s="24" t="s">
        <v>170</v>
      </c>
      <c r="F118" s="10"/>
      <c r="G118" s="25"/>
    </row>
    <row r="119" spans="1:9">
      <c r="A119" s="9">
        <v>4</v>
      </c>
      <c r="B119" s="2" t="s">
        <v>127</v>
      </c>
      <c r="C119" s="11">
        <v>142</v>
      </c>
      <c r="D119" s="32" t="s">
        <v>172</v>
      </c>
      <c r="E119" s="24" t="s">
        <v>170</v>
      </c>
      <c r="F119" s="10">
        <v>2000</v>
      </c>
      <c r="G119" s="25"/>
    </row>
    <row r="120" spans="1:9">
      <c r="A120" s="9">
        <v>4</v>
      </c>
      <c r="B120" s="2" t="s">
        <v>127</v>
      </c>
      <c r="C120" s="22"/>
      <c r="D120" s="56" t="s">
        <v>173</v>
      </c>
      <c r="E120" s="24" t="s">
        <v>170</v>
      </c>
      <c r="F120" s="10"/>
      <c r="G120" s="25"/>
    </row>
    <row r="121" spans="1:9">
      <c r="A121" s="9">
        <v>4</v>
      </c>
      <c r="B121" s="2" t="s">
        <v>127</v>
      </c>
      <c r="C121" s="22">
        <v>142</v>
      </c>
      <c r="D121" s="69" t="s">
        <v>174</v>
      </c>
      <c r="E121" s="24" t="s">
        <v>170</v>
      </c>
      <c r="F121" s="10"/>
      <c r="G121" s="25"/>
    </row>
    <row r="122" spans="1:9">
      <c r="C122" s="16"/>
      <c r="D122" s="58" t="s">
        <v>175</v>
      </c>
      <c r="E122" s="18" t="s">
        <v>170</v>
      </c>
      <c r="F122" s="31"/>
      <c r="G122" s="20">
        <f>SUM(F117:F122)</f>
        <v>2000</v>
      </c>
    </row>
    <row r="123" spans="1:9">
      <c r="A123" s="9">
        <v>4</v>
      </c>
      <c r="B123" s="2" t="s">
        <v>127</v>
      </c>
      <c r="C123" s="11">
        <v>143</v>
      </c>
      <c r="D123" s="12" t="s">
        <v>176</v>
      </c>
      <c r="E123" s="13" t="s">
        <v>177</v>
      </c>
      <c r="F123" s="41">
        <v>17157.669999999998</v>
      </c>
      <c r="G123" s="15"/>
      <c r="I123" s="50"/>
    </row>
    <row r="124" spans="1:9">
      <c r="A124" s="9">
        <v>4</v>
      </c>
      <c r="B124" s="2" t="s">
        <v>127</v>
      </c>
      <c r="C124" s="22">
        <v>143</v>
      </c>
      <c r="D124" s="23" t="s">
        <v>178</v>
      </c>
      <c r="E124" s="24" t="s">
        <v>179</v>
      </c>
      <c r="F124" s="26">
        <v>20149.490000000002</v>
      </c>
      <c r="G124" s="25"/>
      <c r="I124" s="50"/>
    </row>
    <row r="125" spans="1:9">
      <c r="A125" s="9">
        <v>4</v>
      </c>
      <c r="B125" s="2" t="s">
        <v>127</v>
      </c>
      <c r="C125" s="22">
        <v>143</v>
      </c>
      <c r="D125" s="23" t="s">
        <v>180</v>
      </c>
      <c r="E125" s="24" t="s">
        <v>181</v>
      </c>
      <c r="F125" s="10"/>
      <c r="G125" s="25"/>
    </row>
    <row r="126" spans="1:9">
      <c r="A126" s="9">
        <v>4</v>
      </c>
      <c r="B126" s="2" t="s">
        <v>127</v>
      </c>
      <c r="C126" s="22">
        <v>143</v>
      </c>
      <c r="D126" s="64" t="s">
        <v>182</v>
      </c>
      <c r="E126" s="24" t="s">
        <v>177</v>
      </c>
      <c r="F126" s="10"/>
      <c r="G126" s="25"/>
    </row>
    <row r="127" spans="1:9">
      <c r="A127" s="9">
        <v>4</v>
      </c>
      <c r="B127" s="2" t="s">
        <v>127</v>
      </c>
      <c r="C127" s="22">
        <v>143</v>
      </c>
      <c r="D127" s="32" t="s">
        <v>183</v>
      </c>
      <c r="E127" s="24" t="s">
        <v>184</v>
      </c>
      <c r="F127" s="10">
        <v>41894.379999999997</v>
      </c>
      <c r="G127" s="25"/>
    </row>
    <row r="128" spans="1:9">
      <c r="A128" s="9">
        <v>4</v>
      </c>
      <c r="B128" s="2" t="s">
        <v>127</v>
      </c>
      <c r="C128" s="22">
        <v>143</v>
      </c>
      <c r="D128" s="70" t="s">
        <v>185</v>
      </c>
      <c r="E128" s="38" t="s">
        <v>179</v>
      </c>
      <c r="F128" s="71">
        <v>4734.09</v>
      </c>
      <c r="G128" s="25"/>
    </row>
    <row r="129" spans="1:7" s="10" customFormat="1">
      <c r="A129" s="9">
        <v>4</v>
      </c>
      <c r="B129" s="2" t="s">
        <v>127</v>
      </c>
      <c r="C129" s="22">
        <v>143</v>
      </c>
      <c r="D129" s="32" t="s">
        <v>186</v>
      </c>
      <c r="E129" s="24" t="s">
        <v>181</v>
      </c>
      <c r="G129" s="25"/>
    </row>
    <row r="130" spans="1:7" s="10" customFormat="1">
      <c r="A130" s="9">
        <v>4</v>
      </c>
      <c r="B130" s="2" t="s">
        <v>127</v>
      </c>
      <c r="C130" s="22">
        <v>143</v>
      </c>
      <c r="D130" s="52" t="s">
        <v>187</v>
      </c>
      <c r="E130" s="24" t="s">
        <v>181</v>
      </c>
      <c r="G130" s="25"/>
    </row>
    <row r="131" spans="1:7" s="10" customFormat="1">
      <c r="A131" s="9">
        <v>4</v>
      </c>
      <c r="B131" s="2" t="s">
        <v>127</v>
      </c>
      <c r="C131" s="22">
        <v>143</v>
      </c>
      <c r="D131" s="69" t="s">
        <v>188</v>
      </c>
      <c r="E131" s="24" t="s">
        <v>179</v>
      </c>
      <c r="F131" s="26">
        <v>1578.03</v>
      </c>
      <c r="G131" s="25"/>
    </row>
    <row r="132" spans="1:7" s="10" customFormat="1">
      <c r="A132" s="9">
        <v>4</v>
      </c>
      <c r="B132" s="2" t="s">
        <v>127</v>
      </c>
      <c r="C132" s="22">
        <v>143</v>
      </c>
      <c r="D132" s="53" t="s">
        <v>189</v>
      </c>
      <c r="E132" s="24" t="s">
        <v>181</v>
      </c>
      <c r="F132" s="19"/>
      <c r="G132" s="20">
        <f>SUM(F123:F132)</f>
        <v>85513.66</v>
      </c>
    </row>
    <row r="133" spans="1:7" s="10" customFormat="1">
      <c r="A133" s="9"/>
      <c r="B133" s="2"/>
      <c r="C133" s="72"/>
      <c r="D133" s="73" t="s">
        <v>190</v>
      </c>
      <c r="E133" s="74" t="s">
        <v>191</v>
      </c>
      <c r="F133" s="75"/>
      <c r="G133" s="76">
        <f>+F133</f>
        <v>0</v>
      </c>
    </row>
    <row r="134" spans="1:7" s="10" customFormat="1">
      <c r="A134" s="9">
        <v>4</v>
      </c>
      <c r="B134" s="2" t="s">
        <v>127</v>
      </c>
      <c r="C134" s="3">
        <v>134</v>
      </c>
      <c r="D134" s="70" t="s">
        <v>192</v>
      </c>
      <c r="E134" s="38" t="s">
        <v>193</v>
      </c>
      <c r="G134" s="25">
        <f>+F134</f>
        <v>0</v>
      </c>
    </row>
    <row r="135" spans="1:7" s="10" customFormat="1">
      <c r="A135" s="9">
        <v>4</v>
      </c>
      <c r="B135" s="2" t="s">
        <v>127</v>
      </c>
      <c r="C135" s="11">
        <v>145</v>
      </c>
      <c r="D135" s="12" t="s">
        <v>194</v>
      </c>
      <c r="E135" s="13" t="s">
        <v>95</v>
      </c>
      <c r="F135" s="41">
        <v>3294.04</v>
      </c>
      <c r="G135" s="15"/>
    </row>
    <row r="136" spans="1:7" s="10" customFormat="1">
      <c r="A136" s="9">
        <v>4</v>
      </c>
      <c r="B136" s="2" t="s">
        <v>127</v>
      </c>
      <c r="C136" s="22">
        <v>145</v>
      </c>
      <c r="D136" s="36" t="s">
        <v>195</v>
      </c>
      <c r="E136" s="24" t="s">
        <v>95</v>
      </c>
      <c r="G136" s="25"/>
    </row>
    <row r="137" spans="1:7" s="10" customFormat="1">
      <c r="A137" s="9">
        <v>4</v>
      </c>
      <c r="B137" s="2" t="s">
        <v>127</v>
      </c>
      <c r="C137" s="22">
        <v>145</v>
      </c>
      <c r="D137" s="32" t="s">
        <v>196</v>
      </c>
      <c r="E137" s="24" t="s">
        <v>95</v>
      </c>
      <c r="F137" s="10">
        <v>3294.04</v>
      </c>
      <c r="G137" s="25"/>
    </row>
    <row r="138" spans="1:7" s="10" customFormat="1">
      <c r="A138" s="9">
        <v>4</v>
      </c>
      <c r="B138" s="2" t="s">
        <v>127</v>
      </c>
      <c r="C138" s="22">
        <v>145</v>
      </c>
      <c r="D138" s="32" t="s">
        <v>197</v>
      </c>
      <c r="E138" s="24" t="s">
        <v>198</v>
      </c>
      <c r="G138" s="25"/>
    </row>
    <row r="139" spans="1:7" s="10" customFormat="1">
      <c r="A139" s="9">
        <v>4</v>
      </c>
      <c r="B139" s="2" t="s">
        <v>127</v>
      </c>
      <c r="C139" s="22">
        <v>145</v>
      </c>
      <c r="D139" s="32" t="s">
        <v>199</v>
      </c>
      <c r="E139" s="24" t="s">
        <v>200</v>
      </c>
      <c r="G139" s="25"/>
    </row>
    <row r="140" spans="1:7" s="10" customFormat="1">
      <c r="A140" s="9">
        <v>4</v>
      </c>
      <c r="B140" s="2" t="s">
        <v>127</v>
      </c>
      <c r="C140" s="22">
        <v>145</v>
      </c>
      <c r="D140" s="52" t="s">
        <v>201</v>
      </c>
      <c r="E140" s="24" t="s">
        <v>95</v>
      </c>
      <c r="G140" s="25"/>
    </row>
    <row r="141" spans="1:7" s="10" customFormat="1">
      <c r="A141" s="9">
        <v>4</v>
      </c>
      <c r="B141" s="2" t="s">
        <v>127</v>
      </c>
      <c r="C141" s="22">
        <v>145</v>
      </c>
      <c r="D141" s="53" t="s">
        <v>202</v>
      </c>
      <c r="E141" s="18" t="s">
        <v>95</v>
      </c>
      <c r="F141" s="19">
        <v>11450</v>
      </c>
      <c r="G141" s="20">
        <f>SUM(F135:F141)</f>
        <v>18038.080000000002</v>
      </c>
    </row>
    <row r="142" spans="1:7" s="10" customFormat="1">
      <c r="A142" s="9">
        <v>4</v>
      </c>
      <c r="B142" s="2" t="s">
        <v>127</v>
      </c>
      <c r="C142" s="11">
        <v>146</v>
      </c>
      <c r="D142" s="12" t="s">
        <v>203</v>
      </c>
      <c r="E142" s="13" t="s">
        <v>204</v>
      </c>
      <c r="F142" s="35"/>
      <c r="G142" s="15"/>
    </row>
    <row r="143" spans="1:7" s="10" customFormat="1">
      <c r="A143" s="9">
        <v>4</v>
      </c>
      <c r="B143" s="2" t="s">
        <v>127</v>
      </c>
      <c r="C143" s="22">
        <v>146</v>
      </c>
      <c r="D143" s="32" t="s">
        <v>205</v>
      </c>
      <c r="E143" s="24" t="s">
        <v>206</v>
      </c>
      <c r="G143" s="25"/>
    </row>
    <row r="144" spans="1:7" s="10" customFormat="1">
      <c r="A144" s="9">
        <v>4</v>
      </c>
      <c r="B144" s="2" t="s">
        <v>127</v>
      </c>
      <c r="C144" s="22">
        <v>146</v>
      </c>
      <c r="D144" s="32" t="s">
        <v>207</v>
      </c>
      <c r="E144" s="24" t="s">
        <v>204</v>
      </c>
      <c r="F144" s="10">
        <v>62654.15</v>
      </c>
      <c r="G144" s="25"/>
    </row>
    <row r="145" spans="1:7" s="10" customFormat="1">
      <c r="A145" s="9">
        <v>4</v>
      </c>
      <c r="B145" s="2" t="s">
        <v>127</v>
      </c>
      <c r="C145" s="22">
        <v>146</v>
      </c>
      <c r="D145" s="32" t="s">
        <v>208</v>
      </c>
      <c r="E145" s="24" t="s">
        <v>209</v>
      </c>
      <c r="G145" s="25"/>
    </row>
    <row r="146" spans="1:7" s="10" customFormat="1">
      <c r="A146" s="9">
        <v>4</v>
      </c>
      <c r="B146" s="2" t="s">
        <v>127</v>
      </c>
      <c r="C146" s="22">
        <v>146</v>
      </c>
      <c r="D146" s="52" t="s">
        <v>210</v>
      </c>
      <c r="E146" s="24" t="s">
        <v>204</v>
      </c>
      <c r="F146" s="26">
        <v>3494.79</v>
      </c>
      <c r="G146" s="25"/>
    </row>
    <row r="147" spans="1:7" s="10" customFormat="1">
      <c r="A147" s="9">
        <v>4</v>
      </c>
      <c r="B147" s="2" t="s">
        <v>127</v>
      </c>
      <c r="C147" s="22">
        <v>146</v>
      </c>
      <c r="D147" s="53" t="s">
        <v>211</v>
      </c>
      <c r="E147" s="18" t="s">
        <v>204</v>
      </c>
      <c r="F147" s="19">
        <v>18323.75</v>
      </c>
      <c r="G147" s="20">
        <f>SUM(F142:F147)</f>
        <v>84472.69</v>
      </c>
    </row>
    <row r="148" spans="1:7" s="10" customFormat="1">
      <c r="A148" s="9">
        <v>4</v>
      </c>
      <c r="B148" s="2" t="s">
        <v>127</v>
      </c>
      <c r="C148" s="11">
        <v>147</v>
      </c>
      <c r="D148" s="12" t="s">
        <v>212</v>
      </c>
      <c r="E148" s="13" t="s">
        <v>213</v>
      </c>
      <c r="F148" s="35"/>
      <c r="G148" s="60"/>
    </row>
    <row r="149" spans="1:7" s="10" customFormat="1">
      <c r="A149" s="9">
        <v>4</v>
      </c>
      <c r="B149" s="2" t="s">
        <v>127</v>
      </c>
      <c r="C149" s="22">
        <v>147</v>
      </c>
      <c r="D149" s="36" t="s">
        <v>214</v>
      </c>
      <c r="E149" s="24" t="s">
        <v>213</v>
      </c>
      <c r="G149" s="25"/>
    </row>
    <row r="150" spans="1:7" s="10" customFormat="1">
      <c r="A150" s="9">
        <v>4</v>
      </c>
      <c r="B150" s="47" t="s">
        <v>127</v>
      </c>
      <c r="C150" s="22">
        <v>147</v>
      </c>
      <c r="D150" s="23" t="s">
        <v>215</v>
      </c>
      <c r="E150" s="24" t="s">
        <v>216</v>
      </c>
      <c r="G150" s="25"/>
    </row>
    <row r="151" spans="1:7" s="10" customFormat="1">
      <c r="A151" s="9">
        <v>4</v>
      </c>
      <c r="B151" s="47" t="s">
        <v>127</v>
      </c>
      <c r="C151" s="22">
        <v>147</v>
      </c>
      <c r="D151" s="36" t="s">
        <v>217</v>
      </c>
      <c r="E151" s="24" t="s">
        <v>216</v>
      </c>
      <c r="G151" s="25"/>
    </row>
    <row r="152" spans="1:7" s="10" customFormat="1">
      <c r="A152" s="9">
        <v>4</v>
      </c>
      <c r="B152" s="2" t="s">
        <v>127</v>
      </c>
      <c r="C152" s="22">
        <v>147</v>
      </c>
      <c r="D152" s="32" t="s">
        <v>218</v>
      </c>
      <c r="E152" s="24" t="s">
        <v>213</v>
      </c>
      <c r="F152" s="10">
        <v>6205.25</v>
      </c>
      <c r="G152" s="25"/>
    </row>
    <row r="153" spans="1:7" s="10" customFormat="1">
      <c r="A153" s="9">
        <v>4</v>
      </c>
      <c r="B153" s="47" t="s">
        <v>127</v>
      </c>
      <c r="C153" s="22">
        <v>147</v>
      </c>
      <c r="D153" s="32" t="s">
        <v>219</v>
      </c>
      <c r="E153" s="24" t="s">
        <v>216</v>
      </c>
      <c r="G153" s="25"/>
    </row>
    <row r="154" spans="1:7" s="10" customFormat="1">
      <c r="A154" s="9">
        <v>4</v>
      </c>
      <c r="B154" s="2" t="s">
        <v>127</v>
      </c>
      <c r="C154" s="22">
        <v>147</v>
      </c>
      <c r="D154" s="52" t="s">
        <v>220</v>
      </c>
      <c r="E154" s="24" t="s">
        <v>213</v>
      </c>
      <c r="G154" s="25"/>
    </row>
    <row r="155" spans="1:7" s="10" customFormat="1">
      <c r="A155" s="9">
        <v>4</v>
      </c>
      <c r="B155" s="2" t="s">
        <v>127</v>
      </c>
      <c r="C155" s="22">
        <v>147</v>
      </c>
      <c r="D155" s="69" t="s">
        <v>221</v>
      </c>
      <c r="E155" s="24" t="s">
        <v>213</v>
      </c>
      <c r="G155" s="25"/>
    </row>
    <row r="156" spans="1:7" s="10" customFormat="1">
      <c r="A156" s="9">
        <v>4</v>
      </c>
      <c r="B156" s="47" t="s">
        <v>127</v>
      </c>
      <c r="C156" s="22">
        <v>147</v>
      </c>
      <c r="D156" s="53" t="s">
        <v>222</v>
      </c>
      <c r="E156" s="18" t="s">
        <v>216</v>
      </c>
      <c r="F156" s="19"/>
      <c r="G156" s="25">
        <f>SUM(F148:F156)</f>
        <v>6205.25</v>
      </c>
    </row>
    <row r="157" spans="1:7" s="10" customFormat="1">
      <c r="A157" s="9">
        <v>4</v>
      </c>
      <c r="B157" s="2" t="s">
        <v>127</v>
      </c>
      <c r="C157" s="3">
        <v>138</v>
      </c>
      <c r="D157" s="70" t="s">
        <v>223</v>
      </c>
      <c r="E157" s="38" t="s">
        <v>24</v>
      </c>
      <c r="G157" s="15"/>
    </row>
    <row r="158" spans="1:7" s="10" customFormat="1">
      <c r="A158" s="9">
        <v>4</v>
      </c>
      <c r="B158" s="2" t="s">
        <v>127</v>
      </c>
      <c r="C158" s="3">
        <v>138</v>
      </c>
      <c r="D158" s="39" t="s">
        <v>224</v>
      </c>
      <c r="E158" s="38" t="s">
        <v>24</v>
      </c>
      <c r="G158" s="20">
        <f>SUM(F157:F158)</f>
        <v>0</v>
      </c>
    </row>
    <row r="159" spans="1:7" s="10" customFormat="1">
      <c r="A159" s="9">
        <v>2</v>
      </c>
      <c r="B159" s="2" t="s">
        <v>53</v>
      </c>
      <c r="C159" s="11">
        <v>139</v>
      </c>
      <c r="D159" s="12" t="s">
        <v>225</v>
      </c>
      <c r="E159" s="13" t="s">
        <v>226</v>
      </c>
      <c r="F159" s="30">
        <v>3096.8</v>
      </c>
      <c r="G159" s="15"/>
    </row>
    <row r="160" spans="1:7" s="10" customFormat="1">
      <c r="A160" s="9">
        <v>2</v>
      </c>
      <c r="B160" s="2" t="s">
        <v>53</v>
      </c>
      <c r="C160" s="22">
        <v>139</v>
      </c>
      <c r="D160" s="23" t="s">
        <v>227</v>
      </c>
      <c r="E160" s="24" t="s">
        <v>228</v>
      </c>
      <c r="F160" s="46">
        <v>265</v>
      </c>
      <c r="G160" s="25"/>
    </row>
    <row r="161" spans="1:9">
      <c r="A161" s="9">
        <v>2</v>
      </c>
      <c r="B161" s="2" t="s">
        <v>53</v>
      </c>
      <c r="C161" s="22">
        <v>139</v>
      </c>
      <c r="D161" s="23" t="s">
        <v>229</v>
      </c>
      <c r="E161" s="24" t="s">
        <v>230</v>
      </c>
      <c r="F161" s="46"/>
      <c r="G161" s="25"/>
    </row>
    <row r="162" spans="1:9">
      <c r="A162" s="9">
        <v>2</v>
      </c>
      <c r="B162" s="2" t="s">
        <v>76</v>
      </c>
      <c r="C162" s="22">
        <v>139</v>
      </c>
      <c r="D162" s="36" t="s">
        <v>231</v>
      </c>
      <c r="E162" s="24" t="s">
        <v>19</v>
      </c>
      <c r="F162" s="46"/>
      <c r="G162" s="25"/>
    </row>
    <row r="163" spans="1:9">
      <c r="A163" s="9">
        <v>2</v>
      </c>
      <c r="B163" s="2" t="s">
        <v>76</v>
      </c>
      <c r="C163" s="22">
        <v>139</v>
      </c>
      <c r="D163" s="36" t="s">
        <v>232</v>
      </c>
      <c r="E163" s="24" t="s">
        <v>226</v>
      </c>
      <c r="F163" s="46"/>
      <c r="G163" s="25"/>
    </row>
    <row r="164" spans="1:9">
      <c r="A164" s="9">
        <v>2</v>
      </c>
      <c r="B164" s="2" t="s">
        <v>76</v>
      </c>
      <c r="C164" s="22">
        <v>139</v>
      </c>
      <c r="D164" s="36" t="s">
        <v>233</v>
      </c>
      <c r="E164" s="24" t="s">
        <v>228</v>
      </c>
      <c r="F164" s="46"/>
      <c r="G164" s="25"/>
    </row>
    <row r="165" spans="1:9">
      <c r="A165" s="9">
        <v>2</v>
      </c>
      <c r="B165" s="2" t="s">
        <v>76</v>
      </c>
      <c r="C165" s="22">
        <v>139</v>
      </c>
      <c r="D165" s="64" t="s">
        <v>234</v>
      </c>
      <c r="E165" s="24" t="s">
        <v>228</v>
      </c>
      <c r="F165" s="46"/>
      <c r="G165" s="25"/>
    </row>
    <row r="166" spans="1:9">
      <c r="A166" s="9">
        <v>4</v>
      </c>
      <c r="B166" s="2" t="s">
        <v>127</v>
      </c>
      <c r="C166" s="22">
        <v>139</v>
      </c>
      <c r="D166" s="32" t="s">
        <v>235</v>
      </c>
      <c r="E166" s="24" t="s">
        <v>19</v>
      </c>
      <c r="F166" s="46"/>
      <c r="G166" s="25"/>
    </row>
    <row r="167" spans="1:9">
      <c r="A167" s="9">
        <v>4</v>
      </c>
      <c r="B167" s="2" t="s">
        <v>127</v>
      </c>
      <c r="C167" s="22">
        <v>139</v>
      </c>
      <c r="D167" s="32" t="s">
        <v>236</v>
      </c>
      <c r="E167" s="24" t="s">
        <v>237</v>
      </c>
      <c r="F167" s="46"/>
      <c r="G167" s="25"/>
    </row>
    <row r="168" spans="1:9">
      <c r="A168" s="9">
        <v>4</v>
      </c>
      <c r="B168" s="3" t="s">
        <v>127</v>
      </c>
      <c r="C168" s="22">
        <v>139</v>
      </c>
      <c r="D168" s="32" t="s">
        <v>238</v>
      </c>
      <c r="E168" s="24" t="s">
        <v>112</v>
      </c>
      <c r="F168" s="46"/>
      <c r="G168" s="25"/>
    </row>
    <row r="169" spans="1:9">
      <c r="A169" s="9">
        <v>4</v>
      </c>
      <c r="B169" s="3" t="s">
        <v>127</v>
      </c>
      <c r="C169" s="22">
        <v>139</v>
      </c>
      <c r="D169" s="23" t="s">
        <v>239</v>
      </c>
      <c r="E169" s="24" t="s">
        <v>240</v>
      </c>
      <c r="F169" s="46">
        <v>9259.48</v>
      </c>
      <c r="G169" s="25"/>
    </row>
    <row r="170" spans="1:9">
      <c r="A170" s="9">
        <v>4</v>
      </c>
      <c r="B170" s="3" t="s">
        <v>127</v>
      </c>
      <c r="C170" s="22">
        <v>139</v>
      </c>
      <c r="D170" s="36" t="s">
        <v>241</v>
      </c>
      <c r="E170" s="24" t="s">
        <v>240</v>
      </c>
      <c r="F170" s="46"/>
      <c r="G170" s="25"/>
    </row>
    <row r="171" spans="1:9">
      <c r="A171" s="9">
        <v>4</v>
      </c>
      <c r="B171" s="3" t="s">
        <v>127</v>
      </c>
      <c r="C171" s="22">
        <v>139</v>
      </c>
      <c r="D171" s="52" t="s">
        <v>242</v>
      </c>
      <c r="E171" s="24" t="s">
        <v>240</v>
      </c>
      <c r="F171" s="46"/>
      <c r="G171" s="25"/>
      <c r="H171" s="7"/>
      <c r="I171" s="50"/>
    </row>
    <row r="172" spans="1:9">
      <c r="A172" s="9">
        <v>4</v>
      </c>
      <c r="B172" s="3" t="s">
        <v>127</v>
      </c>
      <c r="C172" s="22">
        <v>139</v>
      </c>
      <c r="D172" s="69" t="s">
        <v>243</v>
      </c>
      <c r="E172" s="24" t="s">
        <v>240</v>
      </c>
      <c r="F172" s="46"/>
      <c r="G172" s="25"/>
    </row>
    <row r="173" spans="1:9">
      <c r="A173" s="9">
        <v>4</v>
      </c>
      <c r="B173" s="3" t="s">
        <v>127</v>
      </c>
      <c r="C173" s="22">
        <v>139</v>
      </c>
      <c r="D173" s="32" t="s">
        <v>244</v>
      </c>
      <c r="E173" s="24" t="s">
        <v>240</v>
      </c>
      <c r="F173" s="46"/>
      <c r="G173" s="25"/>
    </row>
    <row r="174" spans="1:9">
      <c r="A174" s="9">
        <v>4</v>
      </c>
      <c r="B174" s="2" t="s">
        <v>127</v>
      </c>
      <c r="C174" s="22">
        <v>139</v>
      </c>
      <c r="D174" s="32" t="s">
        <v>245</v>
      </c>
      <c r="E174" s="24" t="s">
        <v>246</v>
      </c>
      <c r="F174" s="46"/>
      <c r="G174" s="25"/>
    </row>
    <row r="175" spans="1:9">
      <c r="A175" s="9">
        <v>4</v>
      </c>
      <c r="B175" s="2" t="s">
        <v>127</v>
      </c>
      <c r="C175" s="22">
        <v>139</v>
      </c>
      <c r="D175" s="32" t="s">
        <v>247</v>
      </c>
      <c r="E175" s="24" t="s">
        <v>226</v>
      </c>
      <c r="F175" s="46"/>
      <c r="G175" s="25"/>
    </row>
    <row r="176" spans="1:9">
      <c r="A176" s="9">
        <v>4</v>
      </c>
      <c r="B176" s="2" t="s">
        <v>127</v>
      </c>
      <c r="C176" s="22">
        <v>139</v>
      </c>
      <c r="D176" s="23" t="s">
        <v>248</v>
      </c>
      <c r="E176" s="24" t="s">
        <v>249</v>
      </c>
      <c r="F176" s="46"/>
      <c r="G176" s="25"/>
    </row>
    <row r="177" spans="1:9">
      <c r="A177" s="9">
        <v>4</v>
      </c>
      <c r="B177" s="2" t="s">
        <v>127</v>
      </c>
      <c r="C177" s="22">
        <v>139</v>
      </c>
      <c r="D177" s="23" t="s">
        <v>250</v>
      </c>
      <c r="E177" s="24" t="s">
        <v>251</v>
      </c>
      <c r="F177" s="46"/>
      <c r="G177" s="25"/>
    </row>
    <row r="178" spans="1:9">
      <c r="A178" s="9">
        <v>4</v>
      </c>
      <c r="B178" s="2" t="s">
        <v>127</v>
      </c>
      <c r="C178" s="22">
        <v>139</v>
      </c>
      <c r="D178" s="32" t="s">
        <v>252</v>
      </c>
      <c r="E178" s="24" t="s">
        <v>249</v>
      </c>
      <c r="F178" s="46"/>
      <c r="G178" s="25"/>
    </row>
    <row r="179" spans="1:9">
      <c r="A179" s="9">
        <v>4</v>
      </c>
      <c r="B179" s="2" t="s">
        <v>127</v>
      </c>
      <c r="C179" s="22">
        <v>139</v>
      </c>
      <c r="D179" s="32" t="s">
        <v>253</v>
      </c>
      <c r="E179" s="24" t="s">
        <v>251</v>
      </c>
      <c r="F179" s="45">
        <v>1250</v>
      </c>
      <c r="G179" s="25"/>
    </row>
    <row r="180" spans="1:9">
      <c r="A180" s="9">
        <v>4</v>
      </c>
      <c r="B180" s="2" t="s">
        <v>127</v>
      </c>
      <c r="C180" s="22">
        <v>139</v>
      </c>
      <c r="D180" s="69" t="s">
        <v>254</v>
      </c>
      <c r="E180" s="24" t="s">
        <v>251</v>
      </c>
      <c r="F180" s="46"/>
      <c r="G180" s="25"/>
    </row>
    <row r="181" spans="1:9">
      <c r="A181" s="9">
        <v>4</v>
      </c>
      <c r="B181" s="2" t="s">
        <v>127</v>
      </c>
      <c r="C181" s="22">
        <v>139</v>
      </c>
      <c r="D181" s="52" t="s">
        <v>255</v>
      </c>
      <c r="E181" s="24" t="s">
        <v>251</v>
      </c>
      <c r="F181" s="46"/>
      <c r="G181" s="25"/>
    </row>
    <row r="182" spans="1:9">
      <c r="A182" s="9">
        <v>4</v>
      </c>
      <c r="B182" s="2" t="s">
        <v>127</v>
      </c>
      <c r="C182" s="22">
        <v>139</v>
      </c>
      <c r="D182" s="32" t="s">
        <v>256</v>
      </c>
      <c r="E182" s="24" t="s">
        <v>257</v>
      </c>
      <c r="F182" s="46"/>
      <c r="G182" s="25"/>
    </row>
    <row r="183" spans="1:9">
      <c r="A183" s="9">
        <v>4</v>
      </c>
      <c r="B183" s="2" t="s">
        <v>127</v>
      </c>
      <c r="C183" s="22">
        <v>139</v>
      </c>
      <c r="D183" s="32" t="s">
        <v>258</v>
      </c>
      <c r="E183" s="24" t="s">
        <v>228</v>
      </c>
      <c r="F183" s="71">
        <v>8624.2000000000007</v>
      </c>
      <c r="G183" s="25"/>
    </row>
    <row r="184" spans="1:9">
      <c r="A184" s="9">
        <v>4</v>
      </c>
      <c r="B184" s="2" t="s">
        <v>127</v>
      </c>
      <c r="C184" s="22">
        <v>139</v>
      </c>
      <c r="D184" s="32" t="s">
        <v>259</v>
      </c>
      <c r="E184" s="24" t="s">
        <v>230</v>
      </c>
      <c r="F184" s="46"/>
      <c r="G184" s="25"/>
    </row>
    <row r="185" spans="1:9">
      <c r="A185" s="9">
        <v>4</v>
      </c>
      <c r="B185" s="2" t="s">
        <v>76</v>
      </c>
      <c r="C185" s="22">
        <v>139</v>
      </c>
      <c r="D185" s="52" t="s">
        <v>260</v>
      </c>
      <c r="E185" s="24" t="s">
        <v>19</v>
      </c>
      <c r="F185" s="46"/>
      <c r="G185" s="25"/>
      <c r="H185" s="7"/>
      <c r="I185" s="50"/>
    </row>
    <row r="186" spans="1:9">
      <c r="A186" s="9">
        <v>4</v>
      </c>
      <c r="B186" s="2" t="s">
        <v>76</v>
      </c>
      <c r="C186" s="22">
        <v>139</v>
      </c>
      <c r="D186" s="52" t="s">
        <v>261</v>
      </c>
      <c r="E186" s="24" t="s">
        <v>226</v>
      </c>
      <c r="F186" s="46"/>
      <c r="G186" s="25"/>
      <c r="H186" s="7"/>
      <c r="I186" s="50"/>
    </row>
    <row r="187" spans="1:9">
      <c r="A187" s="9">
        <v>4</v>
      </c>
      <c r="B187" s="2" t="s">
        <v>76</v>
      </c>
      <c r="C187" s="22">
        <v>139</v>
      </c>
      <c r="D187" s="52" t="s">
        <v>262</v>
      </c>
      <c r="E187" s="24" t="s">
        <v>228</v>
      </c>
      <c r="F187" s="46"/>
      <c r="G187" s="25"/>
      <c r="H187" s="7"/>
      <c r="I187" s="50"/>
    </row>
    <row r="188" spans="1:9">
      <c r="A188" s="9">
        <v>4</v>
      </c>
      <c r="B188" s="2" t="s">
        <v>127</v>
      </c>
      <c r="C188" s="22">
        <v>139</v>
      </c>
      <c r="D188" s="69" t="s">
        <v>263</v>
      </c>
      <c r="E188" s="24" t="s">
        <v>19</v>
      </c>
      <c r="F188" s="46"/>
      <c r="G188" s="25"/>
    </row>
    <row r="189" spans="1:9">
      <c r="A189" s="9">
        <v>2</v>
      </c>
      <c r="B189" s="2" t="s">
        <v>83</v>
      </c>
      <c r="C189" s="22">
        <v>139</v>
      </c>
      <c r="D189" s="69" t="s">
        <v>264</v>
      </c>
      <c r="E189" s="24" t="s">
        <v>226</v>
      </c>
      <c r="F189" s="46"/>
      <c r="G189" s="25"/>
    </row>
    <row r="190" spans="1:9">
      <c r="A190" s="9">
        <v>2</v>
      </c>
      <c r="B190" s="2" t="s">
        <v>83</v>
      </c>
      <c r="C190" s="22">
        <v>139</v>
      </c>
      <c r="D190" s="69" t="s">
        <v>265</v>
      </c>
      <c r="E190" s="24" t="s">
        <v>228</v>
      </c>
      <c r="F190" s="45">
        <v>8000</v>
      </c>
      <c r="G190" s="25"/>
    </row>
    <row r="191" spans="1:9">
      <c r="A191" s="9">
        <v>2</v>
      </c>
      <c r="B191" s="2" t="s">
        <v>83</v>
      </c>
      <c r="C191" s="16">
        <v>139</v>
      </c>
      <c r="D191" s="53" t="s">
        <v>266</v>
      </c>
      <c r="E191" s="18" t="s">
        <v>267</v>
      </c>
      <c r="F191" s="31"/>
      <c r="G191" s="20">
        <f>SUM(F159:F191)</f>
        <v>30495.48</v>
      </c>
    </row>
    <row r="192" spans="1:9">
      <c r="A192" s="9">
        <v>4</v>
      </c>
      <c r="B192" s="2" t="s">
        <v>127</v>
      </c>
      <c r="C192" s="11">
        <v>140</v>
      </c>
      <c r="D192" s="12" t="s">
        <v>268</v>
      </c>
      <c r="E192" s="13" t="s">
        <v>269</v>
      </c>
      <c r="F192" s="77">
        <v>458.93</v>
      </c>
      <c r="G192" s="15"/>
    </row>
    <row r="193" spans="1:10">
      <c r="A193" s="9">
        <v>4</v>
      </c>
      <c r="B193" s="2" t="s">
        <v>127</v>
      </c>
      <c r="C193" s="22">
        <v>140</v>
      </c>
      <c r="D193" s="36" t="s">
        <v>270</v>
      </c>
      <c r="E193" s="24" t="s">
        <v>269</v>
      </c>
      <c r="F193" s="46"/>
      <c r="G193" s="25"/>
    </row>
    <row r="194" spans="1:10">
      <c r="A194" s="9">
        <v>4</v>
      </c>
      <c r="B194" s="2" t="s">
        <v>127</v>
      </c>
      <c r="C194" s="22">
        <v>140</v>
      </c>
      <c r="D194" s="32" t="s">
        <v>271</v>
      </c>
      <c r="E194" s="24" t="s">
        <v>269</v>
      </c>
      <c r="F194" s="46"/>
      <c r="G194" s="25"/>
    </row>
    <row r="195" spans="1:10">
      <c r="A195" s="9">
        <v>4</v>
      </c>
      <c r="B195" s="2" t="s">
        <v>127</v>
      </c>
      <c r="C195" s="22">
        <v>140</v>
      </c>
      <c r="D195" s="52" t="s">
        <v>272</v>
      </c>
      <c r="E195" s="24" t="s">
        <v>269</v>
      </c>
      <c r="F195" s="46"/>
      <c r="G195" s="25"/>
    </row>
    <row r="196" spans="1:10">
      <c r="A196" s="9">
        <v>4</v>
      </c>
      <c r="B196" s="2" t="s">
        <v>127</v>
      </c>
      <c r="C196" s="16">
        <v>140</v>
      </c>
      <c r="D196" s="53" t="s">
        <v>273</v>
      </c>
      <c r="E196" s="18" t="s">
        <v>269</v>
      </c>
      <c r="F196" s="31"/>
      <c r="G196" s="20">
        <f>SUM(F192:F196)</f>
        <v>458.93</v>
      </c>
      <c r="H196" s="7">
        <f>SUM(G86:G196)</f>
        <v>791905.24000000011</v>
      </c>
    </row>
    <row r="197" spans="1:10">
      <c r="D197" s="38"/>
      <c r="G197" s="10"/>
      <c r="I197" s="79"/>
    </row>
    <row r="198" spans="1:10">
      <c r="D198" s="38"/>
      <c r="E198" s="80"/>
      <c r="F198" s="7">
        <f>SUBTOTAL(9,F4:F197)</f>
        <v>2704059.6499999994</v>
      </c>
      <c r="G198" s="7">
        <f>SUBTOTAL(9,G4:G197)</f>
        <v>2704059.6499999994</v>
      </c>
      <c r="H198" s="7">
        <f>SUM(H3:H197)</f>
        <v>2704059.65</v>
      </c>
      <c r="I198" s="81"/>
    </row>
    <row r="199" spans="1:10">
      <c r="B199" s="47"/>
      <c r="D199" s="38"/>
      <c r="G199" s="82"/>
    </row>
    <row r="200" spans="1:10">
      <c r="B200" s="47"/>
      <c r="D200" s="38"/>
      <c r="E200" s="83" t="s">
        <v>274</v>
      </c>
      <c r="F200" s="78">
        <v>1615768.55</v>
      </c>
      <c r="G200" s="10"/>
      <c r="J200" s="84"/>
    </row>
    <row r="201" spans="1:10">
      <c r="E201" s="83" t="s">
        <v>275</v>
      </c>
      <c r="F201" s="78">
        <v>32194.62</v>
      </c>
      <c r="G201" s="10"/>
      <c r="J201" s="84"/>
    </row>
    <row r="202" spans="1:10">
      <c r="E202" s="83" t="s">
        <v>276</v>
      </c>
      <c r="F202" s="10">
        <v>567.36</v>
      </c>
      <c r="G202" s="10"/>
      <c r="J202" s="84"/>
    </row>
    <row r="203" spans="1:10">
      <c r="E203" s="83" t="s">
        <v>277</v>
      </c>
      <c r="F203" s="10">
        <v>544834.54</v>
      </c>
      <c r="G203" s="10"/>
      <c r="J203" s="84"/>
    </row>
    <row r="204" spans="1:10">
      <c r="E204" s="83" t="s">
        <v>278</v>
      </c>
      <c r="F204" s="85">
        <v>72898.83</v>
      </c>
      <c r="G204" s="10"/>
      <c r="I204" s="79"/>
      <c r="J204" s="84"/>
    </row>
    <row r="205" spans="1:10">
      <c r="E205" s="83" t="s">
        <v>279</v>
      </c>
      <c r="F205" s="78">
        <v>254481.89</v>
      </c>
      <c r="G205" s="10"/>
      <c r="J205" s="84"/>
    </row>
    <row r="206" spans="1:10">
      <c r="E206" s="83" t="s">
        <v>280</v>
      </c>
      <c r="F206" s="78">
        <v>183313.86</v>
      </c>
      <c r="G206" s="10"/>
      <c r="J206" s="84"/>
    </row>
    <row r="207" spans="1:10">
      <c r="F207" s="85">
        <f>SUM(F200:F206)</f>
        <v>2704059.6500000004</v>
      </c>
      <c r="I207" s="79"/>
      <c r="J207" s="84"/>
    </row>
    <row r="208" spans="1:10">
      <c r="F208" s="86">
        <f>+H198</f>
        <v>2704059.65</v>
      </c>
      <c r="J208" s="84"/>
    </row>
    <row r="209" spans="5:10">
      <c r="F209" s="78">
        <f>+F207-F208</f>
        <v>0</v>
      </c>
      <c r="J209" s="84"/>
    </row>
    <row r="210" spans="5:10">
      <c r="J210" s="84"/>
    </row>
    <row r="211" spans="5:10">
      <c r="J211" s="84"/>
    </row>
    <row r="214" spans="5:10">
      <c r="E214" s="9"/>
      <c r="F214" s="87"/>
    </row>
  </sheetData>
  <autoFilter ref="A4:G196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M214"/>
  <sheetViews>
    <sheetView topLeftCell="A106" workbookViewId="0">
      <selection activeCell="F203" sqref="F203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1.140625" style="166" bestFit="1" customWidth="1"/>
    <col min="7" max="7" width="17.5703125" style="136" customWidth="1"/>
    <col min="8" max="8" width="11.140625" style="97" bestFit="1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291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20058.189999999999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46210.78-1350</f>
        <v>44860.78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83747.34</v>
      </c>
      <c r="G12" s="194"/>
      <c r="H12" s="181"/>
    </row>
    <row r="13" spans="1:8" hidden="1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148666.31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62393.03</v>
      </c>
      <c r="G14" s="123"/>
      <c r="H14" s="181"/>
    </row>
    <row r="15" spans="1:8" hidden="1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7674.56</v>
      </c>
      <c r="G15" s="106">
        <f>SUM(F14:F15)</f>
        <v>70067.59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143932</v>
      </c>
      <c r="G16" s="192"/>
      <c r="H16" s="181"/>
    </row>
    <row r="17" spans="1:9" hidden="1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17718.87-334.49</f>
        <v>17384.379999999997</v>
      </c>
      <c r="G18" s="207">
        <f>SUM(F16:F18)</f>
        <v>161316.38</v>
      </c>
      <c r="H18" s="181"/>
    </row>
    <row r="19" spans="1:9" hidden="1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 hidden="1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 hidden="1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 hidden="1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 hidden="1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 hidden="1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>
        <v>522</v>
      </c>
      <c r="G24" s="182"/>
      <c r="H24" s="181"/>
      <c r="I24" s="97"/>
    </row>
    <row r="25" spans="1:9" hidden="1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82"/>
      <c r="H25" s="181"/>
    </row>
    <row r="26" spans="1:9" hidden="1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207">
        <f>SUM(F23:F26)</f>
        <v>522</v>
      </c>
      <c r="H26" s="181"/>
    </row>
    <row r="27" spans="1:9" hidden="1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 hidden="1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 hidden="1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 hidden="1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 hidden="1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 hidden="1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380572.28</v>
      </c>
    </row>
    <row r="33" spans="1:8" s="97" customFormat="1" hidden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13945.93</v>
      </c>
      <c r="G35" s="209"/>
      <c r="H35" s="181"/>
    </row>
    <row r="36" spans="1:8" s="97" customFormat="1" hidden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/>
      <c r="G36" s="182"/>
      <c r="H36" s="181"/>
    </row>
    <row r="37" spans="1:8" s="97" customFormat="1" hidden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>
        <v>1636.43</v>
      </c>
      <c r="G37" s="207">
        <f>SUM(F35:F37)</f>
        <v>15582.36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>
        <v>5700</v>
      </c>
      <c r="G39" s="209"/>
      <c r="H39" s="181"/>
    </row>
    <row r="40" spans="1:8" s="97" customFormat="1" hidden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 hidden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5700</v>
      </c>
      <c r="H41" s="181"/>
    </row>
    <row r="42" spans="1:8" s="97" customFormat="1" hidden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>
        <v>2280</v>
      </c>
      <c r="G42" s="208">
        <f>SUM(F42)</f>
        <v>2280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 hidden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1320732.88+36260.93+35923.62+114366.99</f>
        <v>1507284.42</v>
      </c>
      <c r="G47" s="209"/>
      <c r="H47" s="181"/>
    </row>
    <row r="48" spans="1:8" s="97" customFormat="1" hidden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67868.62</v>
      </c>
      <c r="G48" s="207">
        <f>SUM(F47:F48)</f>
        <v>1575153.04</v>
      </c>
      <c r="H48" s="181"/>
    </row>
    <row r="49" spans="1:9" hidden="1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 hidden="1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 hidden="1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183737.4</v>
      </c>
      <c r="G51" s="209">
        <f>SUM(F51)</f>
        <v>183737.4</v>
      </c>
      <c r="H51" s="181"/>
    </row>
    <row r="52" spans="1:9" hidden="1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 hidden="1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 hidden="1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f>47897.05-26000</f>
        <v>21897.050000000003</v>
      </c>
      <c r="G54" s="182">
        <f>+F54</f>
        <v>21897.050000000003</v>
      </c>
      <c r="H54" s="181"/>
    </row>
    <row r="55" spans="1:9" s="136" customFormat="1" hidden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 hidden="1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 hidden="1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 hidden="1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 hidden="1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 hidden="1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 hidden="1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3420</v>
      </c>
      <c r="G61" s="182">
        <f>+F61</f>
        <v>3420</v>
      </c>
      <c r="H61" s="181"/>
    </row>
    <row r="62" spans="1:9" hidden="1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 hidden="1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205779.28+15328.84+15191.15+67350.61</f>
        <v>303649.88</v>
      </c>
      <c r="G63" s="182">
        <f>+F63</f>
        <v>303649.88</v>
      </c>
      <c r="H63" s="181"/>
    </row>
    <row r="64" spans="1:9" hidden="1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>
        <v>2145.66</v>
      </c>
      <c r="G64" s="209">
        <f>+F64</f>
        <v>2145.66</v>
      </c>
      <c r="H64" s="200"/>
    </row>
    <row r="65" spans="1:8" hidden="1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 hidden="1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 hidden="1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f>41675.26+4295.2+4257.61</f>
        <v>50228.07</v>
      </c>
      <c r="G67" s="182">
        <f>+F67</f>
        <v>50228.07</v>
      </c>
      <c r="H67" s="200">
        <f>SUM(G34:G67)</f>
        <v>2163793.46</v>
      </c>
    </row>
    <row r="68" spans="1:8" hidden="1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181419.75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18336.740000000002</v>
      </c>
      <c r="G70" s="182"/>
      <c r="H70" s="181"/>
    </row>
    <row r="71" spans="1:8" hidden="1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53571.42+158588.06</f>
        <v>212159.47999999998</v>
      </c>
      <c r="G71" s="207">
        <f>SUM(F69:F71)</f>
        <v>411915.97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39667.54</v>
      </c>
      <c r="G72" s="209"/>
      <c r="H72" s="181"/>
    </row>
    <row r="73" spans="1:8" hidden="1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39667.54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20424.14</v>
      </c>
      <c r="G74" s="208">
        <f t="shared" ref="G74:G80" si="0">+F74</f>
        <v>20424.14</v>
      </c>
      <c r="H74" s="181"/>
    </row>
    <row r="75" spans="1:8" hidden="1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 hidden="1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 hidden="1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 hidden="1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 hidden="1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4101.68</v>
      </c>
      <c r="G79" s="182">
        <f t="shared" si="0"/>
        <v>4101.68</v>
      </c>
      <c r="H79" s="181"/>
    </row>
    <row r="80" spans="1:8" hidden="1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 hidden="1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 hidden="1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 hidden="1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 hidden="1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12305.02</v>
      </c>
      <c r="G84" s="182">
        <f>+F84</f>
        <v>12305.02</v>
      </c>
      <c r="H84" s="200">
        <f>SUM(G69:G84)</f>
        <v>568771.49</v>
      </c>
    </row>
    <row r="85" spans="1:9" hidden="1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 hidden="1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480713.8+19057.95+18886.76+365.92+4400+365.92+195531.91</f>
        <v>719322.26</v>
      </c>
      <c r="G86" s="210"/>
      <c r="H86" s="181"/>
    </row>
    <row r="87" spans="1:9" hidden="1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719322.26</v>
      </c>
      <c r="H87" s="181"/>
    </row>
    <row r="88" spans="1:9" hidden="1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 hidden="1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 hidden="1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7760</v>
      </c>
      <c r="G91" s="209"/>
      <c r="H91" s="181"/>
    </row>
    <row r="92" spans="1:9" hidden="1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 hidden="1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 hidden="1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14506.67</v>
      </c>
      <c r="G94" s="182"/>
      <c r="H94" s="181"/>
    </row>
    <row r="95" spans="1:9" hidden="1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 hidden="1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93">
        <f>SUM(F91:F96)</f>
        <v>22266.67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 hidden="1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 hidden="1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 hidden="1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 hidden="1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 hidden="1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 hidden="1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6582.89</v>
      </c>
      <c r="G103" s="192"/>
      <c r="H103" s="181"/>
      <c r="I103" s="138"/>
    </row>
    <row r="104" spans="1:9" hidden="1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6582.89</v>
      </c>
      <c r="H104" s="181"/>
      <c r="I104" s="138"/>
    </row>
    <row r="105" spans="1:9" hidden="1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1339.61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1607.5</v>
      </c>
      <c r="G106" s="194"/>
      <c r="H106" s="181"/>
    </row>
    <row r="107" spans="1:9" hidden="1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267.92</v>
      </c>
      <c r="G107" s="194"/>
      <c r="H107" s="181"/>
    </row>
    <row r="108" spans="1:9" hidden="1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 hidden="1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535.85</v>
      </c>
      <c r="G109" s="194"/>
      <c r="H109" s="181"/>
    </row>
    <row r="110" spans="1:9" hidden="1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1607.49</v>
      </c>
      <c r="G110" s="194"/>
      <c r="H110" s="181"/>
    </row>
    <row r="111" spans="1:9" hidden="1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 hidden="1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 hidden="1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 hidden="1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 hidden="1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5358.37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 hidden="1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 hidden="1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1669.1</v>
      </c>
      <c r="G119" s="194"/>
      <c r="H119" s="181"/>
    </row>
    <row r="120" spans="1:9" hidden="1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 hidden="1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 hidden="1">
      <c r="C122" s="191"/>
      <c r="D122" s="146" t="s">
        <v>175</v>
      </c>
      <c r="E122" s="105" t="s">
        <v>170</v>
      </c>
      <c r="F122" s="118"/>
      <c r="G122" s="193">
        <f>SUM(F117:F122)</f>
        <v>1669.1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52868.46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>
        <v>9035.83</v>
      </c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215">
        <v>1600</v>
      </c>
      <c r="G125" s="194"/>
      <c r="H125" s="181"/>
    </row>
    <row r="126" spans="1:9" hidden="1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 hidden="1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28279.49</v>
      </c>
      <c r="G127" s="194"/>
      <c r="H127" s="181"/>
    </row>
    <row r="128" spans="1:9" hidden="1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>
        <v>5057.4799999999996</v>
      </c>
      <c r="G128" s="194"/>
      <c r="H128" s="181"/>
    </row>
    <row r="129" spans="1:8" s="97" customFormat="1" hidden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1600</v>
      </c>
      <c r="G129" s="196"/>
      <c r="H129" s="181"/>
    </row>
    <row r="130" spans="1:8" s="97" customFormat="1" hidden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 hidden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>
        <v>1685.83</v>
      </c>
      <c r="G131" s="194"/>
      <c r="H131" s="181"/>
    </row>
    <row r="132" spans="1:8" s="97" customFormat="1" hidden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800</v>
      </c>
      <c r="G132" s="193">
        <f>SUM(F123:F132)</f>
        <v>100927.09</v>
      </c>
      <c r="H132" s="181"/>
    </row>
    <row r="133" spans="1:8" s="97" customFormat="1" hidden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 hidden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4519.25</v>
      </c>
      <c r="G135" s="192"/>
      <c r="H135" s="181"/>
    </row>
    <row r="136" spans="1:8" s="97" customFormat="1" hidden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 hidden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3633.05</v>
      </c>
      <c r="G137" s="194"/>
      <c r="H137" s="181"/>
    </row>
    <row r="138" spans="1:8" s="97" customFormat="1" hidden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 hidden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 hidden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 hidden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1772.41</v>
      </c>
      <c r="G141" s="193">
        <f>SUM(F135:F141)</f>
        <v>9924.7100000000009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 hidden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 hidden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61541.33</v>
      </c>
      <c r="G144" s="194"/>
      <c r="H144" s="181"/>
    </row>
    <row r="145" spans="1:8" s="97" customFormat="1" hidden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 hidden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 hidden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8714.98</v>
      </c>
      <c r="G147" s="193">
        <f>SUM(F142:F147)</f>
        <v>74932.5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>
        <v>160.34</v>
      </c>
      <c r="G148" s="197"/>
      <c r="H148" s="181"/>
    </row>
    <row r="149" spans="1:8" s="97" customFormat="1" hidden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 hidden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 hidden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5465.25</v>
      </c>
      <c r="G152" s="194"/>
      <c r="H152" s="181"/>
    </row>
    <row r="153" spans="1:8" s="97" customFormat="1" hidden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 hidden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 hidden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224.48</v>
      </c>
      <c r="G155" s="194"/>
      <c r="H155" s="181"/>
    </row>
    <row r="156" spans="1:8" s="97" customFormat="1" hidden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5850.07</v>
      </c>
      <c r="H156" s="181"/>
    </row>
    <row r="157" spans="1:8" s="97" customFormat="1" hidden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 hidden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1246.52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 hidden="1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 hidden="1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 hidden="1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 hidden="1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>
        <v>1029.5</v>
      </c>
      <c r="G165" s="194"/>
      <c r="H165" s="181"/>
    </row>
    <row r="166" spans="1:9" hidden="1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v>17928.32</v>
      </c>
      <c r="G166" s="194"/>
      <c r="H166" s="181"/>
    </row>
    <row r="167" spans="1:9" hidden="1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 hidden="1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f>8222.18-2920</f>
        <v>5302.18</v>
      </c>
      <c r="G169" s="194"/>
      <c r="H169" s="181"/>
    </row>
    <row r="170" spans="1:9" hidden="1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 hidden="1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 hidden="1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 hidden="1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 hidden="1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 hidden="1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 hidden="1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 hidden="1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1250</v>
      </c>
      <c r="G179" s="194"/>
      <c r="H179" s="181"/>
    </row>
    <row r="180" spans="1:13" hidden="1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 hidden="1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 hidden="1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 hidden="1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41385.56-1436.6+36364.65</f>
        <v>76313.61</v>
      </c>
      <c r="G183" s="194"/>
      <c r="H183" s="181"/>
    </row>
    <row r="184" spans="1:13" hidden="1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 hidden="1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 hidden="1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 hidden="1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 hidden="1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94"/>
      <c r="H188" s="181"/>
    </row>
    <row r="189" spans="1:13" hidden="1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357</v>
      </c>
      <c r="G189" s="194"/>
      <c r="H189" s="181"/>
    </row>
    <row r="190" spans="1:13" hidden="1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5563</v>
      </c>
      <c r="G190" s="194"/>
      <c r="H190" s="181"/>
    </row>
    <row r="191" spans="1:13" hidden="1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109580.68000000001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647.28</v>
      </c>
      <c r="G192" s="192"/>
      <c r="H192" s="181"/>
    </row>
    <row r="193" spans="1:13" hidden="1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 hidden="1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94"/>
      <c r="H194" s="181"/>
    </row>
    <row r="195" spans="1:13" hidden="1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 hidden="1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246.08</v>
      </c>
      <c r="G196" s="193">
        <f>SUM(F192:F196)</f>
        <v>893.36</v>
      </c>
      <c r="H196" s="200">
        <f>SUM(G86:G196)</f>
        <v>1057307.7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2243901.6</v>
      </c>
      <c r="G198" s="94">
        <f>SUBTOTAL(9,G4:G197)</f>
        <v>181740.52000000002</v>
      </c>
      <c r="H198" s="94">
        <f>SUM(H3:H197)</f>
        <v>4170444.9300000006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2248506.09-4604.49</f>
        <v>2243901.5999999996</v>
      </c>
      <c r="G200" s="97"/>
      <c r="J200" s="164"/>
      <c r="M200" s="164"/>
    </row>
    <row r="201" spans="1:13">
      <c r="E201" s="172" t="s">
        <v>275</v>
      </c>
      <c r="F201" s="166">
        <f>192901.88-700</f>
        <v>192201.88</v>
      </c>
      <c r="G201" s="97"/>
      <c r="J201" s="164"/>
      <c r="M201" s="164"/>
    </row>
    <row r="202" spans="1:13">
      <c r="E202" s="172" t="s">
        <v>276</v>
      </c>
      <c r="F202" s="97">
        <v>70534.55</v>
      </c>
      <c r="G202" s="97"/>
      <c r="J202" s="164"/>
      <c r="M202" s="164"/>
    </row>
    <row r="203" spans="1:13">
      <c r="E203" s="172" t="s">
        <v>277</v>
      </c>
      <c r="F203" s="97">
        <f>769880.52-1436.6+390484.62</f>
        <v>1158928.54</v>
      </c>
      <c r="G203" s="97"/>
      <c r="J203" s="164"/>
      <c r="M203" s="164"/>
    </row>
    <row r="204" spans="1:13">
      <c r="E204" s="172" t="s">
        <v>278</v>
      </c>
      <c r="F204" s="166">
        <v>69890.789999999994</v>
      </c>
      <c r="G204" s="97"/>
      <c r="I204" s="167"/>
      <c r="J204" s="164"/>
      <c r="M204" s="164"/>
    </row>
    <row r="205" spans="1:13">
      <c r="E205" s="172" t="s">
        <v>279</v>
      </c>
      <c r="F205" s="166">
        <f>460987.57-26000</f>
        <v>434987.57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4170444.9299999992</v>
      </c>
      <c r="I207" s="167"/>
      <c r="J207" s="164"/>
      <c r="M207" s="164"/>
    </row>
    <row r="208" spans="1:13">
      <c r="F208" s="174">
        <f>+H198</f>
        <v>4170444.9300000006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>
    <filterColumn colId="3">
      <customFilters>
        <customFilter val="*700-*"/>
      </customFilters>
    </filterColumn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14"/>
  <sheetViews>
    <sheetView topLeftCell="A159" workbookViewId="0">
      <selection activeCell="D176" sqref="D17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1.140625" style="166" bestFit="1" customWidth="1"/>
    <col min="7" max="7" width="17.5703125" style="136" customWidth="1"/>
    <col min="8" max="8" width="11.140625" style="97" bestFit="1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292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33075.24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44952.47-3507.8</f>
        <v>41444.67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f>144683.42-24709.74</f>
        <v>119973.68000000001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194493.59000000003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91231.75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11805.76</v>
      </c>
      <c r="G15" s="106">
        <f>SUM(F14:F15)</f>
        <v>103037.51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178225.28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12898.27</v>
      </c>
      <c r="G18" s="207">
        <f>SUM(F16:F18)</f>
        <v>191123.55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207">
        <f>SUM(F23:F26)</f>
        <v>0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488654.65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32111.360000000001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>
        <v>26700</v>
      </c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58811.360000000001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>
        <v>-769.08</v>
      </c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-769.08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>
        <v>-307.63</v>
      </c>
      <c r="G42" s="208">
        <f>SUM(F42)</f>
        <v>-307.63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1072365.15+35987.76+2200+7556.97+4463.64</f>
        <v>1122573.5199999998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66516.83</v>
      </c>
      <c r="G48" s="207">
        <f>SUM(F47:F48)</f>
        <v>1189090.3499999999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302702.89</v>
      </c>
      <c r="G51" s="209">
        <f>SUM(F51)</f>
        <v>302702.89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6000</v>
      </c>
      <c r="G54" s="182">
        <f>+F54</f>
        <v>6000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-461.45</v>
      </c>
      <c r="G61" s="182">
        <f>+F61</f>
        <v>-461.45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214309.44+15213.79+33839.64</f>
        <v>263362.87</v>
      </c>
      <c r="G63" s="182">
        <f>+F63</f>
        <v>263362.87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f>48857.52+4263.95</f>
        <v>53121.469999999994</v>
      </c>
      <c r="G67" s="182">
        <f>+F67</f>
        <v>53121.469999999994</v>
      </c>
      <c r="H67" s="200">
        <f>SUM(G34:G67)</f>
        <v>1871550.7799999996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47491.17+18336.74</f>
        <v>65827.91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207">
        <f>SUM(F69:F71)</f>
        <v>253327.90999999997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36163.08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36163.08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f>21382.16-259</f>
        <v>21123.16</v>
      </c>
      <c r="G74" s="208">
        <f t="shared" ref="G74:G80" si="0">+F74</f>
        <v>21123.16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3324.07</v>
      </c>
      <c r="G79" s="182">
        <f t="shared" si="0"/>
        <v>3324.07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9972.2199999999993</v>
      </c>
      <c r="G84" s="182">
        <f>+F84</f>
        <v>9972.2199999999993</v>
      </c>
      <c r="H84" s="200">
        <f>SUM(G69:G84)</f>
        <v>404267.57999999996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237277.51+18914.9+278914.58</f>
        <v>535106.99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535106.99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>
        <v>3023.83</v>
      </c>
      <c r="G90" s="207">
        <f>SUM(F88:F90)</f>
        <v>3023.83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f>14631.56-2694.83</f>
        <v>11936.73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10220</v>
      </c>
      <c r="G96" s="193">
        <f>SUM(F91:F96)</f>
        <v>22156.73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>
        <v>5835.8</v>
      </c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5835.8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1587.62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1587.62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f>1686.81-155.17</f>
        <v>1531.6399999999999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f>2024.17-186.2</f>
        <v>1837.97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f>337.35-31.03</f>
        <v>306.32000000000005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f>674.73-62.07</f>
        <v>612.66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f>2024.16-186.2</f>
        <v>1837.96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6126.55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500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f>36625.26-11889.39</f>
        <v>24735.870000000003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215">
        <v>2993.1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5835.8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2993.1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1755.18</v>
      </c>
      <c r="G132" s="193">
        <f>SUM(F123:F132)</f>
        <v>38313.050000000003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3017.24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3017.24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93">
        <f>SUM(F135:F141)</f>
        <v>6034.48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68199.48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8714.98</v>
      </c>
      <c r="G147" s="193">
        <f>SUM(F142:F147)</f>
        <v>81590.649999999994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F150" s="97">
        <v>76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7534.83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7610.83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4245.38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v>14060.34</v>
      </c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4368.1000000000004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801.31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1200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23081.74-79.31+136285.57-20933.12</f>
        <v>138354.88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509.09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4295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167834.1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73.62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31.36</v>
      </c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/>
      <c r="G196" s="193">
        <f>SUM(F192:F196)</f>
        <v>104.98</v>
      </c>
      <c r="H196" s="200">
        <f>SUM(G86:G196)</f>
        <v>875825.61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3640298.6200000015</v>
      </c>
      <c r="G198" s="94">
        <f>SUBTOTAL(9,G4:G197)</f>
        <v>3640298.6200000006</v>
      </c>
      <c r="H198" s="94">
        <f>SUM(H3:H197)</f>
        <v>3640298.6199999996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1970475.91-41321.21</f>
        <v>1929154.7</v>
      </c>
      <c r="G200" s="97"/>
      <c r="J200" s="164"/>
      <c r="M200" s="164"/>
    </row>
    <row r="201" spans="1:13">
      <c r="E201" s="172" t="s">
        <v>275</v>
      </c>
      <c r="F201" s="166">
        <f>347381.8-31.03</f>
        <v>347350.76999999996</v>
      </c>
      <c r="G201" s="97"/>
      <c r="J201" s="164"/>
      <c r="M201" s="164"/>
    </row>
    <row r="202" spans="1:13">
      <c r="E202" s="172" t="s">
        <v>276</v>
      </c>
      <c r="F202" s="97">
        <v>66516.83</v>
      </c>
      <c r="G202" s="97"/>
      <c r="J202" s="164"/>
      <c r="M202" s="164"/>
    </row>
    <row r="203" spans="1:13">
      <c r="E203" s="172" t="s">
        <v>277</v>
      </c>
      <c r="F203" s="97">
        <f>457948.85-3236.94+415200.15-20933.12</f>
        <v>848978.94000000006</v>
      </c>
      <c r="G203" s="97"/>
      <c r="J203" s="164"/>
      <c r="M203" s="164"/>
    </row>
    <row r="204" spans="1:13">
      <c r="E204" s="172" t="s">
        <v>278</v>
      </c>
      <c r="F204" s="166">
        <f>68444.61-62.07</f>
        <v>68382.539999999994</v>
      </c>
      <c r="G204" s="97"/>
      <c r="I204" s="167"/>
      <c r="J204" s="164"/>
      <c r="M204" s="164"/>
    </row>
    <row r="205" spans="1:13">
      <c r="E205" s="172" t="s">
        <v>279</v>
      </c>
      <c r="F205" s="166">
        <f>384993.49-5078.65</f>
        <v>379914.83999999997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3640298.6199999996</v>
      </c>
      <c r="I207" s="167"/>
      <c r="J207" s="164"/>
      <c r="M207" s="164"/>
    </row>
    <row r="208" spans="1:13">
      <c r="F208" s="174">
        <f>+H198</f>
        <v>3640298.6199999996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14"/>
  <sheetViews>
    <sheetView topLeftCell="A147" workbookViewId="0">
      <selection activeCell="G164" sqref="G164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1.140625" style="166" bestFit="1" customWidth="1"/>
    <col min="7" max="7" width="17.5703125" style="136" customWidth="1"/>
    <col min="8" max="8" width="11.140625" style="97" bestFit="1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293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40564.620000000003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94972.24-1508</f>
        <v>93464.24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100451.61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234480.47000000003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69056.98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5676.48</v>
      </c>
      <c r="G15" s="106">
        <f>SUM(F14:F15)</f>
        <v>74733.459999999992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220095.01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35249.93-795.18</f>
        <v>34454.75</v>
      </c>
      <c r="G18" s="207">
        <f>SUM(F16:F18)</f>
        <v>254549.76000000001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207">
        <f>SUM(F23:F26)</f>
        <v>0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563763.69000000006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2244.84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>
        <v>4317.95</v>
      </c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6562.79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/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/>
      <c r="G42" s="208">
        <f>SUM(F42)</f>
        <v>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1490666.4+57838.77+38266.25</f>
        <v>1586771.42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55364.77</v>
      </c>
      <c r="G48" s="207">
        <f>SUM(F47:F48)</f>
        <v>1642136.19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287967.59000000003</v>
      </c>
      <c r="G51" s="209">
        <f>SUM(F51)</f>
        <v>287967.59000000003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31076.51</v>
      </c>
      <c r="G54" s="182">
        <f>+F54</f>
        <v>31076.51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182">
        <f>+F61</f>
        <v>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222376.35+24451.27+16177.01</f>
        <v>263004.63</v>
      </c>
      <c r="G63" s="182">
        <f>+F63</f>
        <v>263004.63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f>49659.95+6852.94+4533.92</f>
        <v>61046.81</v>
      </c>
      <c r="G67" s="182">
        <f>+F67</f>
        <v>61046.81</v>
      </c>
      <c r="H67" s="200">
        <f>SUM(G34:G67)</f>
        <v>2291794.52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47491.17+18337.19</f>
        <v>65828.36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207">
        <f>SUM(F69:F71)</f>
        <v>253328.36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36293.199999999997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36293.199999999997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24438.36</v>
      </c>
      <c r="G74" s="208">
        <f t="shared" ref="G74:G80" si="0">+F74</f>
        <v>24438.36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3288.3</v>
      </c>
      <c r="G79" s="182">
        <f t="shared" si="0"/>
        <v>3288.3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9864.89</v>
      </c>
      <c r="G84" s="182">
        <f>+F84</f>
        <v>9864.89</v>
      </c>
      <c r="H84" s="200">
        <f>SUM(G69:G84)</f>
        <v>407570.25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255085.8+30399.62+20112.45+280638.3</f>
        <v>586236.16999999993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586236.16999999993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>
        <v>7424.9</v>
      </c>
      <c r="G90" s="207">
        <f>SUM(F88:F90)</f>
        <v>7424.9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20944.810000000001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93">
        <f>SUM(F91:F96)</f>
        <v>20944.810000000001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6339.89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6339.89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961.84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1154.2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192.37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384.73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1154.2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3847.34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500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36277.11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>
        <v>1685.83</v>
      </c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215">
        <f>1600-1496.55</f>
        <v>103.45000000000005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18661.71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>
        <v>5057.4799999999996</v>
      </c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f>1600-1496.55</f>
        <v>103.45000000000005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>
        <v>1685.83</v>
      </c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f>800-748.28</f>
        <v>51.720000000000027</v>
      </c>
      <c r="G132" s="193">
        <f>SUM(F123:F132)</f>
        <v>63626.58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3858.51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3300.08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149597.73000000001</v>
      </c>
      <c r="G141" s="193">
        <f>SUM(F135:F141)</f>
        <v>156756.32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58372.03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8192.57</v>
      </c>
      <c r="G147" s="193">
        <f>SUM(F142:F147)</f>
        <v>71240.790000000008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447.28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4417.8599999999997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4865.1399999999994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3303.07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>
        <v>858</v>
      </c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>
        <v>5661.72</v>
      </c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>
        <v>12874.64</v>
      </c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2241.38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1877.26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>
        <v>4433.25</v>
      </c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6400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19652.73-60.35+78123.47</f>
        <v>97715.85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f>590.55+10344.25</f>
        <v>10934.8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f>292+2000</f>
        <v>2292</v>
      </c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148591.97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/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>
        <v>36.81</v>
      </c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97.61</v>
      </c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76.900000000000006</v>
      </c>
      <c r="G196" s="193">
        <f>SUM(F192:F196)</f>
        <v>211.32000000000002</v>
      </c>
      <c r="H196" s="200">
        <f>SUM(G86:G196)</f>
        <v>1070585.2300000002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4333713.6899999985</v>
      </c>
      <c r="G198" s="94">
        <f>SUBTOTAL(9,G4:G197)</f>
        <v>4333713.6899999995</v>
      </c>
      <c r="H198" s="94">
        <f>SUM(H3:H197)</f>
        <v>4333713.6900000004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2464448.5-3799.73</f>
        <v>2460648.77</v>
      </c>
      <c r="G200" s="97"/>
      <c r="J200" s="164"/>
      <c r="M200" s="164"/>
    </row>
    <row r="201" spans="1:13">
      <c r="E201" s="172" t="s">
        <v>275</v>
      </c>
      <c r="F201" s="166">
        <v>305158.2</v>
      </c>
      <c r="G201" s="97"/>
      <c r="J201" s="164"/>
      <c r="M201" s="164"/>
    </row>
    <row r="202" spans="1:13">
      <c r="E202" s="172" t="s">
        <v>276</v>
      </c>
      <c r="F202" s="97">
        <v>68239.41</v>
      </c>
      <c r="G202" s="97"/>
      <c r="J202" s="164"/>
      <c r="M202" s="164"/>
    </row>
    <row r="203" spans="1:13">
      <c r="E203" s="172" t="s">
        <v>277</v>
      </c>
      <c r="F203" s="97">
        <f>514777.54-1556.9</f>
        <v>513220.63999999996</v>
      </c>
      <c r="G203" s="97"/>
      <c r="J203" s="164"/>
      <c r="M203" s="164"/>
    </row>
    <row r="204" spans="1:13">
      <c r="E204" s="172" t="s">
        <v>278</v>
      </c>
      <c r="F204" s="166">
        <v>75972.62</v>
      </c>
      <c r="G204" s="97"/>
      <c r="I204" s="167"/>
      <c r="J204" s="164"/>
      <c r="M204" s="164"/>
    </row>
    <row r="205" spans="1:13">
      <c r="E205" s="172" t="s">
        <v>279</v>
      </c>
      <c r="F205" s="166">
        <f>552460.61-748.28</f>
        <v>551712.32999999996</v>
      </c>
      <c r="G205" s="97"/>
      <c r="J205" s="164"/>
      <c r="M205" s="164"/>
    </row>
    <row r="206" spans="1:13">
      <c r="E206" s="172" t="s">
        <v>280</v>
      </c>
      <c r="F206" s="166">
        <v>358761.72</v>
      </c>
      <c r="G206" s="97"/>
      <c r="J206" s="164"/>
      <c r="M206" s="164"/>
    </row>
    <row r="207" spans="1:13">
      <c r="F207" s="173">
        <f>SUM(F200:F206)</f>
        <v>4333713.6900000004</v>
      </c>
      <c r="I207" s="167"/>
      <c r="J207" s="164"/>
      <c r="M207" s="164"/>
    </row>
    <row r="208" spans="1:13">
      <c r="F208" s="174">
        <f>+H198</f>
        <v>4333713.6900000004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>
    <filterColumn colId="3"/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214"/>
  <sheetViews>
    <sheetView tabSelected="1" workbookViewId="0">
      <selection activeCell="H12" sqref="H12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1.140625" style="166" bestFit="1" customWidth="1"/>
    <col min="7" max="7" width="17.5703125" style="136" customWidth="1"/>
    <col min="8" max="8" width="11.140625" style="97" bestFit="1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294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36999.379999999997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627509.77-498614.21</f>
        <v>128895.56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136206.5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302101.44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22314.09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15083.08</v>
      </c>
      <c r="G15" s="106">
        <f>SUM(F14:F15)</f>
        <v>37397.17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188002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15343-720.9</f>
        <v>14622.1</v>
      </c>
      <c r="G18" s="207">
        <f>SUM(F16:F18)</f>
        <v>202624.1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207">
        <f>SUM(F23:F26)</f>
        <v>0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542122.71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/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/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0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>
        <v>29961.64</v>
      </c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29961.64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>
        <v>11984.66</v>
      </c>
      <c r="G42" s="208">
        <f>SUM(F42)</f>
        <v>11984.66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1712656.06-360000+41191.47+463892.91</f>
        <v>1857740.44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f>84444.91+31008</f>
        <v>115452.91</v>
      </c>
      <c r="G48" s="207">
        <f>SUM(F47:F48)</f>
        <v>1973193.3499999999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f>354068.04+88972.6</f>
        <v>443040.64</v>
      </c>
      <c r="G51" s="209">
        <f>SUM(F51)</f>
        <v>443040.64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10380.98</v>
      </c>
      <c r="G54" s="182">
        <f>+F54</f>
        <v>10380.98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17976.98</v>
      </c>
      <c r="G61" s="182">
        <f>+F61</f>
        <v>17976.98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200874.15-180000+17413.65+122976.79</f>
        <v>161264.59</v>
      </c>
      <c r="G63" s="182">
        <f>+F63</f>
        <v>161264.59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f>27682.24+4880.51+14492.94</f>
        <v>47055.69</v>
      </c>
      <c r="G67" s="182">
        <f>+F67</f>
        <v>47055.69</v>
      </c>
      <c r="H67" s="200">
        <f>SUM(G34:G67)</f>
        <v>2694858.53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80000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53571.42+31792.85</f>
        <v>85364.26999999999</v>
      </c>
      <c r="G71" s="207">
        <f>SUM(F69:F71)</f>
        <v>299292.84999999998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f>36777.95-9889.99</f>
        <v>26887.96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26887.96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77162.490000000005</v>
      </c>
      <c r="G74" s="208">
        <f t="shared" ref="G74:G80" si="0">+F74</f>
        <v>77162.490000000005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2852.39</v>
      </c>
      <c r="G79" s="182">
        <f t="shared" si="0"/>
        <v>2852.39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8557.15</v>
      </c>
      <c r="G84" s="182">
        <f>+F84</f>
        <v>8557.15</v>
      </c>
      <c r="H84" s="200">
        <f>SUM(G69:G84)</f>
        <v>495109.98000000004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322003.61-180000+21649.93+109059.18+420000-240000</f>
        <v>452712.72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452712.72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16011.41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8000</v>
      </c>
      <c r="G96" s="193">
        <f>SUM(F91:F96)</f>
        <v>24011.41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1937.3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1937.3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f>1629.14-119.5</f>
        <v>1509.64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f>1954.98-143.4</f>
        <v>1811.58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f>325.82-23.9</f>
        <v>301.92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f>651.67-47.8</f>
        <v>603.87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f>1954.97-143.4</f>
        <v>1811.57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6038.58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21595.75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21595.75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25669.599999999999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215">
        <v>1600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49608.52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1600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800</v>
      </c>
      <c r="G132" s="193">
        <f>SUM(F123:F132)</f>
        <v>79278.12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216">
        <v>7944.04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6044.04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3800</v>
      </c>
      <c r="G141" s="193">
        <f>SUM(F135:F141)</f>
        <v>17788.080000000002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59863.58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8192.57</v>
      </c>
      <c r="G147" s="193">
        <f>SUM(F142:F147)</f>
        <v>72732.34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2188.9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8809.85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10998.75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8166.4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17154.86</v>
      </c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>
        <f>6191.65+4288.7</f>
        <v>10480.349999999999</v>
      </c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f>29179.43-14267.93</f>
        <v>14911.5</v>
      </c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2100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>
        <v>1128</v>
      </c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17845.62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f>72700-500</f>
        <v>72200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29429.72+6382.16</f>
        <v>35811.880000000005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/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110</v>
      </c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15281.13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195189.74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/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165.11</v>
      </c>
      <c r="G196" s="193">
        <f>SUM(F192:F196)</f>
        <v>165.11</v>
      </c>
      <c r="H196" s="200">
        <f>SUM(G86:G196)</f>
        <v>882447.89999999979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4614539.120000001</v>
      </c>
      <c r="G198" s="94">
        <f>SUBTOTAL(9,G4:G197)</f>
        <v>4614539.120000001</v>
      </c>
      <c r="H198" s="94">
        <f>SUM(H3:H197)</f>
        <v>4614539.1199999992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3746535.72-949368.5</f>
        <v>2797167.22</v>
      </c>
      <c r="G200" s="97"/>
      <c r="J200" s="164"/>
      <c r="M200" s="164"/>
    </row>
    <row r="201" spans="1:13">
      <c r="E201" s="172" t="s">
        <v>275</v>
      </c>
      <c r="F201" s="166">
        <f>471118.79-23.9</f>
        <v>471094.88999999996</v>
      </c>
      <c r="G201" s="97"/>
      <c r="J201" s="164"/>
      <c r="M201" s="164"/>
    </row>
    <row r="202" spans="1:13">
      <c r="E202" s="172" t="s">
        <v>276</v>
      </c>
      <c r="F202" s="97">
        <f>84444.91+31008</f>
        <v>115452.91</v>
      </c>
      <c r="G202" s="97"/>
      <c r="J202" s="164"/>
      <c r="M202" s="164"/>
    </row>
    <row r="203" spans="1:13">
      <c r="E203" s="172" t="s">
        <v>277</v>
      </c>
      <c r="F203" s="97">
        <f>835651.16-194887.43</f>
        <v>640763.73</v>
      </c>
      <c r="G203" s="97"/>
      <c r="J203" s="164"/>
      <c r="M203" s="164"/>
    </row>
    <row r="204" spans="1:13">
      <c r="E204" s="172" t="s">
        <v>278</v>
      </c>
      <c r="F204" s="166">
        <f>60940.7-47.8</f>
        <v>60892.899999999994</v>
      </c>
      <c r="G204" s="97"/>
      <c r="I204" s="167"/>
      <c r="J204" s="164"/>
      <c r="M204" s="164"/>
    </row>
    <row r="205" spans="1:13">
      <c r="E205" s="172" t="s">
        <v>279</v>
      </c>
      <c r="F205" s="166">
        <f>491135.86-180143.4</f>
        <v>310992.45999999996</v>
      </c>
      <c r="G205" s="97"/>
      <c r="J205" s="164"/>
      <c r="M205" s="164"/>
    </row>
    <row r="206" spans="1:13">
      <c r="E206" s="172" t="s">
        <v>280</v>
      </c>
      <c r="F206" s="166">
        <f>458175.01-240000</f>
        <v>218175.01</v>
      </c>
      <c r="G206" s="97"/>
      <c r="J206" s="164"/>
      <c r="M206" s="164"/>
    </row>
    <row r="207" spans="1:13">
      <c r="F207" s="173">
        <f>SUM(F200:F206)</f>
        <v>4614539.12</v>
      </c>
      <c r="I207" s="167"/>
      <c r="J207" s="164"/>
      <c r="M207" s="164"/>
    </row>
    <row r="208" spans="1:13">
      <c r="F208" s="174">
        <f>+H198</f>
        <v>4614539.1199999992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H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4"/>
  <sheetViews>
    <sheetView topLeftCell="A54" workbookViewId="0">
      <selection activeCell="F206" sqref="F20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0</v>
      </c>
      <c r="B1" s="89"/>
      <c r="C1" s="90"/>
      <c r="E1" s="91"/>
      <c r="F1" s="92"/>
      <c r="G1" s="93" t="s">
        <v>281</v>
      </c>
      <c r="H1" s="94"/>
    </row>
    <row r="2" spans="1:8" s="88" customFormat="1">
      <c r="A2" s="88" t="s">
        <v>2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5454.9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20974.799999999999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122441.31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148871.01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12848.7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13098.7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212264.47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>
        <v>1739.55</v>
      </c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7321.6</v>
      </c>
      <c r="G18" s="107">
        <f>SUM(F16:F18)</f>
        <v>221325.62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383295.33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6198.94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6198.94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6479.2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6479.2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2591.6799999999998</v>
      </c>
      <c r="G42" s="97">
        <f>SUM(F42)</f>
        <v>2591.6799999999998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1221950.66+38456.09</f>
        <v>1260406.75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64160.37</v>
      </c>
      <c r="G48" s="118">
        <f>SUM(F47:F48)</f>
        <v>1324567.1200000001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45753.05</v>
      </c>
      <c r="G51" s="97">
        <f>SUM(F51)</f>
        <v>45753.05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17147.080000000002</v>
      </c>
      <c r="G54" s="97">
        <f>+F54</f>
        <v>17147.080000000002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0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3887.52</v>
      </c>
      <c r="G61" s="97">
        <f>+F61</f>
        <v>3887.52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125539.02</v>
      </c>
      <c r="G63" s="97">
        <f>+F63</f>
        <v>125539.02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32343.98</v>
      </c>
      <c r="G67" s="97">
        <f>+F67</f>
        <v>32343.98</v>
      </c>
      <c r="H67" s="94">
        <f>SUM(G34:G67)</f>
        <v>1564507.5900000003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32697.63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32697.63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54273.07</v>
      </c>
      <c r="G74" s="97">
        <f t="shared" ref="G74:G80" si="0">+F74</f>
        <v>54273.07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2940.03</v>
      </c>
      <c r="G79" s="97">
        <f t="shared" si="0"/>
        <v>2940.03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8820.09</v>
      </c>
      <c r="G84" s="97">
        <f>+F84</f>
        <v>8820.09</v>
      </c>
      <c r="H84" s="94">
        <f>SUM(G69:G84)</f>
        <v>403478.42000000004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281152.01+365.92+174920.62+51068.35</f>
        <v>507506.89999999997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507506.89999999997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13216.78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13216.78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2016.83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2016.83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1050.24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1260.26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210.04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420.1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1260.26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4200.8999999999996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19280.150000000001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19280.150000000001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13064.28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688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44359.58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688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344</v>
      </c>
      <c r="G132" s="107">
        <f>SUM(F123:F132)</f>
        <v>59143.86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3193.3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2859.87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666.86</v>
      </c>
      <c r="G141" s="107">
        <f>SUM(F135:F141)</f>
        <v>6720.03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63222.9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85041.44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4387.66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4387.66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657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2650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v>28662.7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1771.65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221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17430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52592.35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52931.85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44.61</v>
      </c>
      <c r="G196" s="107">
        <f>SUM(F192:F196)</f>
        <v>52976.46</v>
      </c>
      <c r="H196" s="94">
        <f>SUM(G86:G196)</f>
        <v>807083.3600000001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3158364.6999999993</v>
      </c>
      <c r="G198" s="94">
        <f>SUBTOTAL(9,G4:G197)</f>
        <v>3158364.6999999988</v>
      </c>
      <c r="H198" s="94">
        <f>SUM(H3:H197)</f>
        <v>3158364.7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v>1986625.1</v>
      </c>
      <c r="G200" s="97"/>
      <c r="J200" s="164"/>
      <c r="M200" s="164"/>
    </row>
    <row r="201" spans="1:13">
      <c r="E201" s="172" t="s">
        <v>275</v>
      </c>
      <c r="F201" s="166">
        <v>46213.09</v>
      </c>
      <c r="G201" s="97"/>
      <c r="J201" s="164"/>
      <c r="M201" s="164"/>
    </row>
    <row r="202" spans="1:13">
      <c r="E202" s="172" t="s">
        <v>276</v>
      </c>
      <c r="F202" s="97">
        <v>64160.37</v>
      </c>
      <c r="G202" s="97"/>
      <c r="J202" s="164"/>
      <c r="M202" s="164"/>
    </row>
    <row r="203" spans="1:13">
      <c r="E203" s="172" t="s">
        <v>277</v>
      </c>
      <c r="F203" s="97">
        <v>520365.29</v>
      </c>
      <c r="G203" s="97"/>
      <c r="J203" s="164"/>
      <c r="M203" s="164"/>
    </row>
    <row r="204" spans="1:13">
      <c r="E204" s="172" t="s">
        <v>278</v>
      </c>
      <c r="F204" s="173">
        <v>45078.96</v>
      </c>
      <c r="G204" s="97"/>
      <c r="I204" s="167"/>
      <c r="J204" s="164"/>
      <c r="M204" s="164"/>
    </row>
    <row r="205" spans="1:13">
      <c r="E205" s="172" t="s">
        <v>279</v>
      </c>
      <c r="F205" s="166">
        <v>269932.92</v>
      </c>
      <c r="G205" s="97"/>
      <c r="J205" s="164"/>
      <c r="M205" s="164"/>
    </row>
    <row r="206" spans="1:13">
      <c r="E206" s="172" t="s">
        <v>280</v>
      </c>
      <c r="F206" s="166">
        <v>225988.97</v>
      </c>
      <c r="G206" s="97"/>
      <c r="J206" s="164"/>
      <c r="M206" s="164"/>
    </row>
    <row r="207" spans="1:13">
      <c r="F207" s="173">
        <f>SUM(F200:F206)</f>
        <v>3158364.7</v>
      </c>
      <c r="I207" s="167"/>
      <c r="J207" s="164"/>
      <c r="M207" s="164"/>
    </row>
    <row r="208" spans="1:13">
      <c r="F208" s="174">
        <f>+H198</f>
        <v>3158364.7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4"/>
  <sheetViews>
    <sheetView topLeftCell="A49" workbookViewId="0">
      <selection activeCell="F207" sqref="F207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282</v>
      </c>
      <c r="H1" s="94"/>
    </row>
    <row r="2" spans="1:8" s="88" customFormat="1">
      <c r="A2" s="88" t="s">
        <v>2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6890.4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34783.99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70734.47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112408.86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25813.74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6285.84</v>
      </c>
      <c r="G15" s="118">
        <f>SUM(F14:F15)</f>
        <v>32099.58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147790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9877.04-429</f>
        <v>9448.0400000000009</v>
      </c>
      <c r="G18" s="107">
        <f>SUM(F16:F18)</f>
        <v>157238.04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301746.48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2869.76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2869.76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6354.6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6354.6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2541.84</v>
      </c>
      <c r="G42" s="97">
        <f>SUM(F42)</f>
        <v>2541.84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1334226.91-82938.03</f>
        <v>1251288.8799999999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47132.45</v>
      </c>
      <c r="G48" s="118">
        <f>SUM(F47:F48)</f>
        <v>1298421.3299999998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40926.559999999998</v>
      </c>
      <c r="G51" s="97">
        <f>SUM(F51)</f>
        <v>40926.559999999998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8061.63</v>
      </c>
      <c r="G54" s="97">
        <f>+F54</f>
        <v>8061.63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0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3812.76</v>
      </c>
      <c r="G61" s="97">
        <f>+F61</f>
        <v>3812.76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233924.99</v>
      </c>
      <c r="G63" s="97">
        <f>+F63</f>
        <v>233924.99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35462.89</v>
      </c>
      <c r="G67" s="97">
        <f>+F67</f>
        <v>35462.89</v>
      </c>
      <c r="H67" s="94">
        <f>SUM(G34:G67)</f>
        <v>1632376.3599999996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138246.62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228708.5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33737.07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33737.07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22235.86</v>
      </c>
      <c r="G74" s="97">
        <f t="shared" ref="G74:G80" si="0">+F74</f>
        <v>22235.86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4187.43</v>
      </c>
      <c r="G79" s="97">
        <f t="shared" si="0"/>
        <v>4187.43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12562.28</v>
      </c>
      <c r="G84" s="97">
        <f>+F84</f>
        <v>12562.28</v>
      </c>
      <c r="H84" s="94">
        <f>SUM(G69:G84)</f>
        <v>381788.28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169812.16+365.92+20000</f>
        <v>190178.08000000002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190178.08000000002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f>10408.72-945.2</f>
        <v>9463.5199999999986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9463.5199999999986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1587.62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1587.62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1307.45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1568.95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261.5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523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1568.95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5229.8500000000004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31128.78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688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31679.67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f>688+39577.37</f>
        <v>40265.370000000003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344</v>
      </c>
      <c r="G132" s="107">
        <f>SUM(F123:F132)</f>
        <v>104105.82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2456.52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2456.52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07">
        <f>SUM(F135:F141)</f>
        <v>4913.04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63627.6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85446.14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6925.28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170.17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7095.45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7605.5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1560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1712.93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1450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12260.49-860.1+23920</f>
        <v>35320.39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>
        <v>35</v>
      </c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/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127.96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47811.78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316.74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30797.41</v>
      </c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f>16490+127.96</f>
        <v>16617.96</v>
      </c>
      <c r="G196" s="107">
        <f>SUM(F192:F196)</f>
        <v>47732.11</v>
      </c>
      <c r="H196" s="94">
        <f>SUM(G86:G196)</f>
        <v>504063.41000000003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2819974.5300000003</v>
      </c>
      <c r="G198" s="94">
        <f>SUBTOTAL(9,G4:G197)</f>
        <v>2819974.53</v>
      </c>
      <c r="H198" s="94">
        <f>SUM(H3:H197)</f>
        <v>2819974.53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1917488.34-83367.03</f>
        <v>1834121.31</v>
      </c>
      <c r="G200" s="97"/>
      <c r="J200" s="164"/>
      <c r="M200" s="164"/>
    </row>
    <row r="201" spans="1:13">
      <c r="E201" s="172" t="s">
        <v>275</v>
      </c>
      <c r="F201" s="166">
        <v>47473.9</v>
      </c>
      <c r="G201" s="97"/>
      <c r="J201" s="164"/>
      <c r="M201" s="164"/>
    </row>
    <row r="202" spans="1:13">
      <c r="E202" s="172" t="s">
        <v>276</v>
      </c>
      <c r="F202" s="97">
        <v>47132.45</v>
      </c>
      <c r="G202" s="97"/>
      <c r="J202" s="164"/>
      <c r="M202" s="164"/>
    </row>
    <row r="203" spans="1:13">
      <c r="E203" s="172" t="s">
        <v>277</v>
      </c>
      <c r="F203" s="97">
        <f>359182.69-6005.3+4200</f>
        <v>357377.39</v>
      </c>
      <c r="G203" s="97"/>
      <c r="J203" s="164"/>
      <c r="M203" s="164"/>
    </row>
    <row r="204" spans="1:13">
      <c r="E204" s="172" t="s">
        <v>278</v>
      </c>
      <c r="F204" s="173">
        <v>52077.96</v>
      </c>
      <c r="G204" s="97"/>
      <c r="I204" s="167"/>
      <c r="J204" s="164"/>
      <c r="M204" s="164"/>
    </row>
    <row r="205" spans="1:13">
      <c r="E205" s="172" t="s">
        <v>279</v>
      </c>
      <c r="F205" s="166">
        <v>367496.74</v>
      </c>
      <c r="G205" s="97"/>
      <c r="J205" s="164"/>
      <c r="M205" s="164"/>
    </row>
    <row r="206" spans="1:13">
      <c r="E206" s="172" t="s">
        <v>280</v>
      </c>
      <c r="F206" s="166">
        <v>114294.78</v>
      </c>
      <c r="G206" s="97"/>
      <c r="J206" s="164"/>
      <c r="M206" s="164"/>
    </row>
    <row r="207" spans="1:13">
      <c r="F207" s="173">
        <f>SUM(F200:F206)</f>
        <v>2819974.53</v>
      </c>
      <c r="I207" s="167"/>
      <c r="J207" s="164"/>
      <c r="M207" s="164"/>
    </row>
    <row r="208" spans="1:13">
      <c r="F208" s="174">
        <f>+H198</f>
        <v>2819974.53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4"/>
  <sheetViews>
    <sheetView workbookViewId="0">
      <selection sqref="A1:XFD104857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285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f>7273.2-95.7</f>
        <v>7177.5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20919.04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47242.65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75339.19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30486.74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30736.74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177850.11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7099.38-164</f>
        <v>6935.38</v>
      </c>
      <c r="G18" s="107">
        <f>SUM(F16:F18)</f>
        <v>184785.49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290861.42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22325.75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>
        <v>2556.2199999999998</v>
      </c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24881.97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9067.7999999999993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9067.7999999999993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3627.12</v>
      </c>
      <c r="G42" s="97">
        <f>SUM(F42)</f>
        <v>3627.12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1241857.15+402392.57</f>
        <v>1644249.72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47955.97</v>
      </c>
      <c r="G48" s="118">
        <f>SUM(F47:F48)</f>
        <v>1692205.69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96455.7</v>
      </c>
      <c r="G51" s="97">
        <f>SUM(F51)</f>
        <v>96455.7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28086.36</v>
      </c>
      <c r="G54" s="97">
        <f>+F54</f>
        <v>28086.36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v>14860.15</v>
      </c>
      <c r="G60" s="107">
        <f>SUM(F55:F60)</f>
        <v>14860.15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5440.68</v>
      </c>
      <c r="G61" s="97">
        <f>+F61</f>
        <v>5440.68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144285.54</v>
      </c>
      <c r="G63" s="97">
        <f>+F63</f>
        <v>144285.54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36930.99</v>
      </c>
      <c r="G67" s="97">
        <f>+F67</f>
        <v>36930.99</v>
      </c>
      <c r="H67" s="94">
        <f>SUM(G34:G67)</f>
        <v>2055841.9999999998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31126.93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31126.93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19460.169999999998</v>
      </c>
      <c r="G74" s="97">
        <f t="shared" ref="G74:G80" si="0">+F74</f>
        <v>19460.169999999998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3752.41</v>
      </c>
      <c r="G79" s="97">
        <f t="shared" si="0"/>
        <v>3752.41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11257.21</v>
      </c>
      <c r="G84" s="97">
        <f>+F84</f>
        <v>11257.21</v>
      </c>
      <c r="H84" s="94">
        <f>SUM(G69:G84)</f>
        <v>370344.31999999995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v>193833.67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193833.67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9782.77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9782.77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6508.66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6508.66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1211.48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1453.75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242.29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484.58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1453.76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>
        <v>4595</v>
      </c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>
        <v>9190</v>
      </c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>
        <v>9190</v>
      </c>
      <c r="G116" s="107">
        <f>SUM(F105:F116)</f>
        <v>27820.86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24953.66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16071.45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f>344+39577.37</f>
        <v>39921.370000000003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21862.75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344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172</v>
      </c>
      <c r="G132" s="107">
        <f>SUM(F123:F132)</f>
        <v>103325.23000000001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3046.76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3046.76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07">
        <f>SUM(F135:F141)</f>
        <v>6093.52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63627.6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85446.14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618.79999999999995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13743.23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14362.029999999999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326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3389.65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5613.79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1000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v>13212.14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1771.65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1005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34229.54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60547.770000000004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310.75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267.66000000000003</v>
      </c>
      <c r="G196" s="107">
        <f>SUM(F192:F196)</f>
        <v>578.41000000000008</v>
      </c>
      <c r="H196" s="94">
        <f>SUM(G86:G196)</f>
        <v>508799.06000000011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3225846.8000000003</v>
      </c>
      <c r="G198" s="94">
        <f>SUBTOTAL(9,G4:G197)</f>
        <v>3225846.8000000007</v>
      </c>
      <c r="H198" s="94">
        <f>SUM(H3:H197)</f>
        <v>3225846.8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1850227.77-259.7</f>
        <v>1849968.07</v>
      </c>
      <c r="G200" s="97"/>
      <c r="J200" s="164"/>
      <c r="M200" s="164"/>
    </row>
    <row r="201" spans="1:13">
      <c r="E201" s="172" t="s">
        <v>275</v>
      </c>
      <c r="F201" s="166">
        <v>100123.01</v>
      </c>
      <c r="G201" s="97"/>
      <c r="J201" s="164"/>
      <c r="M201" s="164"/>
    </row>
    <row r="202" spans="1:13">
      <c r="E202" s="172" t="s">
        <v>276</v>
      </c>
      <c r="F202" s="97">
        <v>47955.97</v>
      </c>
      <c r="G202" s="97"/>
      <c r="J202" s="164"/>
      <c r="M202" s="164"/>
    </row>
    <row r="203" spans="1:13">
      <c r="E203" s="172" t="s">
        <v>277</v>
      </c>
      <c r="F203" s="97">
        <v>390466.6</v>
      </c>
      <c r="G203" s="97"/>
      <c r="J203" s="164"/>
      <c r="M203" s="164"/>
    </row>
    <row r="204" spans="1:13">
      <c r="E204" s="172" t="s">
        <v>278</v>
      </c>
      <c r="F204" s="173">
        <v>52167.57</v>
      </c>
      <c r="G204" s="97"/>
      <c r="I204" s="167"/>
      <c r="J204" s="164"/>
      <c r="M204" s="164"/>
    </row>
    <row r="205" spans="1:13">
      <c r="E205" s="172" t="s">
        <v>279</v>
      </c>
      <c r="F205" s="166">
        <v>343195.64</v>
      </c>
      <c r="G205" s="97"/>
      <c r="J205" s="164"/>
      <c r="M205" s="164"/>
    </row>
    <row r="206" spans="1:13">
      <c r="E206" s="172" t="s">
        <v>280</v>
      </c>
      <c r="F206" s="166">
        <v>441969.94</v>
      </c>
      <c r="G206" s="97"/>
      <c r="J206" s="164"/>
      <c r="M206" s="164"/>
    </row>
    <row r="207" spans="1:13">
      <c r="F207" s="173">
        <f>SUM(F200:F206)</f>
        <v>3225846.8</v>
      </c>
      <c r="I207" s="167"/>
      <c r="J207" s="164"/>
      <c r="M207" s="164"/>
    </row>
    <row r="208" spans="1:13">
      <c r="F208" s="174">
        <f>+H198</f>
        <v>3225846.8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I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4"/>
  <sheetViews>
    <sheetView topLeftCell="A7" workbookViewId="0">
      <selection activeCell="E28" sqref="E28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286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5628.9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35203.35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94788.5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135620.75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23545.56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23795.56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153000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8971.61</v>
      </c>
      <c r="G18" s="107">
        <f>SUM(F16:F18)</f>
        <v>161971.60999999999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321387.92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20000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20000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f>31342.85+50148.56</f>
        <v>81491.41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>
        <v>12537.14</v>
      </c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94028.55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12537.14</v>
      </c>
      <c r="G42" s="97">
        <f>SUM(F42)</f>
        <v>12537.14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3217577.82-1922359.12+12708.99</f>
        <v>1307927.6899999997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70347.360000000001</v>
      </c>
      <c r="G48" s="118">
        <f>SUM(F47:F48)</f>
        <v>1378275.0499999998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f>96273.91-42440.66</f>
        <v>53833.25</v>
      </c>
      <c r="G51" s="97">
        <f>SUM(F51)</f>
        <v>53833.25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11664.43</v>
      </c>
      <c r="G54" s="97">
        <f>+F54</f>
        <v>11664.43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f>13608.98+10600</f>
        <v>24208.98</v>
      </c>
      <c r="G60" s="107">
        <f>SUM(F55:F60)</f>
        <v>24208.98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18805.71</v>
      </c>
      <c r="G61" s="97">
        <f>+F61</f>
        <v>18805.71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121677.01-14566.68</f>
        <v>107110.32999999999</v>
      </c>
      <c r="G63" s="97">
        <f>+F63</f>
        <v>107110.32999999999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41212.04</v>
      </c>
      <c r="G67" s="97">
        <f>+F67</f>
        <v>41212.04</v>
      </c>
      <c r="H67" s="94">
        <f>SUM(G34:G67)</f>
        <v>1761675.4799999997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38330.1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38330.1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20450.71</v>
      </c>
      <c r="G74" s="97">
        <f t="shared" ref="G74:G80" si="0">+F74</f>
        <v>20450.71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3878.78</v>
      </c>
      <c r="G79" s="97">
        <f t="shared" si="0"/>
        <v>3878.78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11636.31</v>
      </c>
      <c r="G84" s="97">
        <f>+F84</f>
        <v>11636.31</v>
      </c>
      <c r="H84" s="94">
        <f>SUM(G69:G84)</f>
        <v>379043.5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154083.64-1935.23+365.92+3740+240231.71-206383.62+356578.3</f>
        <v>546680.72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546680.72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12728.58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15930</v>
      </c>
      <c r="G96" s="107">
        <f>SUM(F91:F96)</f>
        <v>28658.58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f>3665.66-1841.64</f>
        <v>1824.0199999999998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1824.0199999999998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1376.15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1651.39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275.25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550.46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1651.39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5504.64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16850.29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1766.27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344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11889.39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>
        <v>5298.82</v>
      </c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344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>
        <v>1766.27</v>
      </c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172</v>
      </c>
      <c r="G132" s="107">
        <f>SUM(F123:F132)</f>
        <v>38431.040000000001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F134" s="97">
        <v>39577.370000000003</v>
      </c>
      <c r="G134" s="112">
        <f>+F134</f>
        <v>39577.370000000003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5083.6099999999997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3916.34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2334.5300000000002</v>
      </c>
      <c r="G141" s="107">
        <f>SUM(F135:F141)</f>
        <v>11334.480000000001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62408.2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4673.01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9492.2999999999993</v>
      </c>
      <c r="G147" s="107">
        <f>SUM(F142:F147)</f>
        <v>76573.509999999995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13023.51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13023.51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5770.21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16653.7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17867.74-340.35+7849.75</f>
        <v>25377.140000000003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1060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9000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76988.340000000011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f>1692-423</f>
        <v>1269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26.27</v>
      </c>
      <c r="G196" s="107">
        <f>SUM(F192:F196)</f>
        <v>1295.27</v>
      </c>
      <c r="H196" s="94">
        <f>SUM(G86:G196)</f>
        <v>840391.48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3302498.38</v>
      </c>
      <c r="G198" s="94">
        <f>SUBTOTAL(9,G4:G197)</f>
        <v>3302498.379999999</v>
      </c>
      <c r="H198" s="94">
        <f>SUM(H3:H197)</f>
        <v>3302498.3799999994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3950664.2-1922782.12</f>
        <v>2027882.08</v>
      </c>
      <c r="G200" s="97"/>
      <c r="J200" s="164"/>
      <c r="M200" s="164"/>
    </row>
    <row r="201" spans="1:13">
      <c r="E201" s="172" t="s">
        <v>275</v>
      </c>
      <c r="F201" s="166">
        <f>109336.3-42440.66</f>
        <v>66895.64</v>
      </c>
      <c r="G201" s="97"/>
      <c r="J201" s="164"/>
      <c r="M201" s="164"/>
    </row>
    <row r="202" spans="1:13">
      <c r="E202" s="172" t="s">
        <v>276</v>
      </c>
      <c r="F202" s="97">
        <v>70347.360000000001</v>
      </c>
      <c r="G202" s="97"/>
      <c r="J202" s="164"/>
      <c r="M202" s="164"/>
    </row>
    <row r="203" spans="1:13">
      <c r="E203" s="172" t="s">
        <v>277</v>
      </c>
      <c r="F203" s="97">
        <f>357516.51-4117.22+644237.13-206383.62</f>
        <v>791252.8</v>
      </c>
      <c r="G203" s="97"/>
      <c r="J203" s="164"/>
      <c r="M203" s="164"/>
    </row>
    <row r="204" spans="1:13">
      <c r="E204" s="172" t="s">
        <v>278</v>
      </c>
      <c r="F204" s="173">
        <v>58071.82</v>
      </c>
      <c r="G204" s="97"/>
      <c r="I204" s="167"/>
      <c r="J204" s="164"/>
      <c r="M204" s="164"/>
    </row>
    <row r="205" spans="1:13">
      <c r="E205" s="172" t="s">
        <v>279</v>
      </c>
      <c r="F205" s="166">
        <f>302615.36-14566.68</f>
        <v>288048.68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3302498.38</v>
      </c>
      <c r="I207" s="167"/>
      <c r="J207" s="164"/>
      <c r="M207" s="164"/>
    </row>
    <row r="208" spans="1:13">
      <c r="F208" s="174">
        <f>+H198</f>
        <v>3302498.3799999994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4"/>
  <sheetViews>
    <sheetView topLeftCell="A181" workbookViewId="0">
      <selection activeCell="F206" sqref="F20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287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3828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37868.24-330.11</f>
        <v>37538.129999999997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72347.22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113713.35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21325.4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3470.4</v>
      </c>
      <c r="G15" s="118">
        <f>SUM(F14:F15)</f>
        <v>24795.800000000003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244000-120000</f>
        <v>124000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97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14378.17</v>
      </c>
      <c r="G18" s="107">
        <f>SUM(F16:F18)</f>
        <v>138378.17000000001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276887.32000000007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4627.84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4627.84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f>36626.16-769.08</f>
        <v>35857.08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35857.08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f>14650.46-307.63</f>
        <v>14342.83</v>
      </c>
      <c r="G42" s="97">
        <f>SUM(F42)</f>
        <v>14342.83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1755444.08-341241.44</f>
        <v>1414202.6400000001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87235.82</v>
      </c>
      <c r="G48" s="118">
        <f>SUM(F47:F48)</f>
        <v>1501438.4600000002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40936.870000000003</v>
      </c>
      <c r="G51" s="97">
        <f>SUM(F51)</f>
        <v>40936.870000000003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12421.29</v>
      </c>
      <c r="G54" s="97">
        <f>+F54</f>
        <v>12421.29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v>337.07</v>
      </c>
      <c r="G60" s="107">
        <f>SUM(F55:F60)</f>
        <v>337.07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f>21975.7-461.45</f>
        <v>21514.25</v>
      </c>
      <c r="G61" s="97">
        <f>+F61</f>
        <v>21514.25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115552.31</v>
      </c>
      <c r="G63" s="97">
        <f>+F63</f>
        <v>115552.31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44548.800000000003</v>
      </c>
      <c r="G67" s="97">
        <f>+F67</f>
        <v>44548.800000000003</v>
      </c>
      <c r="H67" s="94">
        <f>SUM(G34:G67)</f>
        <v>1791576.8000000005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f>187807.89-53879.31</f>
        <v>133928.58000000002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/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75123.14-21551.72</f>
        <v>53571.42</v>
      </c>
      <c r="G71" s="107">
        <f>SUM(F69:F71)</f>
        <v>187500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32477.62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32477.62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20317.68</v>
      </c>
      <c r="G74" s="97">
        <f t="shared" ref="G74:G80" si="0">+F74</f>
        <v>20317.68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f>112684.73-32327.59</f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3239.58</v>
      </c>
      <c r="G79" s="97">
        <f t="shared" si="0"/>
        <v>3239.58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9718.7199999999993</v>
      </c>
      <c r="G84" s="97">
        <f>+F84</f>
        <v>9718.7199999999993</v>
      </c>
      <c r="H84" s="94">
        <f>SUM(G69:G84)</f>
        <v>333610.74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209334.44+130341.24</f>
        <v>339675.68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339675.68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>
        <v>2859.37</v>
      </c>
      <c r="G90" s="107">
        <f>SUM(F88:F90)</f>
        <v>2859.37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2250</v>
      </c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13598.33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4500</v>
      </c>
      <c r="G96" s="107">
        <f>SUM(F91:F96)</f>
        <v>20348.330000000002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6508.66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6508.66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1511.35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1813.6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302.27999999999997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604.52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1813.6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6045.35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f>30051.39-5100</f>
        <v>24951.39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4800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/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4800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2400</v>
      </c>
      <c r="G132" s="107">
        <f>SUM(F123:F132)</f>
        <v>36951.39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3183.08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3043.08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280</v>
      </c>
      <c r="G141" s="107">
        <f>SUM(F135:F141)</f>
        <v>6506.16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60505.120000000003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4673.01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8585.7099999999991</v>
      </c>
      <c r="G147" s="107">
        <f>SUM(F142:F147)</f>
        <v>73763.839999999997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593.99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f>13813.26-997.41</f>
        <v>12815.85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13409.84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1878.9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2374.14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562</v>
      </c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15083.11+39577.37</f>
        <v>54660.480000000003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/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60675.520000000004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97.05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46.13</v>
      </c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/>
      <c r="G196" s="107">
        <f>SUM(F192:F196)</f>
        <v>143.18</v>
      </c>
      <c r="H196" s="94">
        <f>SUM(G86:G196)</f>
        <v>567387.31999999995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2969462.180000002</v>
      </c>
      <c r="G198" s="94">
        <f>SUBTOTAL(9,G4:G197)</f>
        <v>2969462.180000002</v>
      </c>
      <c r="H198" s="94">
        <f>SUM(H3:H197)</f>
        <v>2969462.18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2477496.46-521319.94</f>
        <v>1956176.52</v>
      </c>
      <c r="G200" s="97"/>
      <c r="J200" s="164"/>
      <c r="M200" s="164"/>
    </row>
    <row r="201" spans="1:13">
      <c r="E201" s="172" t="s">
        <v>275</v>
      </c>
      <c r="F201" s="166">
        <v>45303.54</v>
      </c>
      <c r="G201" s="97"/>
      <c r="J201" s="164"/>
      <c r="M201" s="164"/>
    </row>
    <row r="202" spans="1:13">
      <c r="E202" s="172" t="s">
        <v>276</v>
      </c>
      <c r="F202" s="97">
        <v>87235.82</v>
      </c>
      <c r="G202" s="97"/>
      <c r="J202" s="164"/>
      <c r="M202" s="164"/>
    </row>
    <row r="203" spans="1:13">
      <c r="E203" s="172" t="s">
        <v>277</v>
      </c>
      <c r="F203" s="97">
        <f>423138.45-22856.76+169918.61</f>
        <v>570200.30000000005</v>
      </c>
      <c r="G203" s="97"/>
      <c r="J203" s="164"/>
      <c r="M203" s="164"/>
    </row>
    <row r="204" spans="1:13">
      <c r="E204" s="172" t="s">
        <v>278</v>
      </c>
      <c r="F204" s="166">
        <v>59545.05</v>
      </c>
      <c r="G204" s="97"/>
      <c r="I204" s="167"/>
      <c r="J204" s="164"/>
      <c r="M204" s="164"/>
    </row>
    <row r="205" spans="1:13">
      <c r="E205" s="172" t="s">
        <v>279</v>
      </c>
      <c r="F205" s="166">
        <f>283789.99-32789.04</f>
        <v>251000.94999999998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2969462.18</v>
      </c>
      <c r="I207" s="167"/>
      <c r="J207" s="164"/>
      <c r="M207" s="164"/>
    </row>
    <row r="208" spans="1:13">
      <c r="F208" s="174">
        <f>+H198</f>
        <v>2969462.18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14"/>
  <sheetViews>
    <sheetView workbookViewId="0">
      <selection sqref="A1:XFD104857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288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4210.8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41186.19-271.44</f>
        <v>40914.75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76977.84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122103.39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29318.29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3768.72</v>
      </c>
      <c r="G15" s="118">
        <f>SUM(F14:F15)</f>
        <v>33087.01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175669.83-4223.28</f>
        <v>171446.55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97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26150.41</v>
      </c>
      <c r="G18" s="107">
        <f>SUM(F16:F18)</f>
        <v>197596.96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352787.36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2476.8200000000002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2476.8200000000002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/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0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G42" s="97">
        <f>SUM(F42)</f>
        <v>0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v>2044130.28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/>
      <c r="G48" s="118">
        <f>SUM(F47:F48)</f>
        <v>2044130.28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/>
      <c r="G51" s="97">
        <f>SUM(F51)</f>
        <v>0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15943.22</v>
      </c>
      <c r="G54" s="97">
        <f>+F54</f>
        <v>15943.22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>
        <v>3013.66</v>
      </c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3013.66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97">
        <f>+F61</f>
        <v>0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15000</v>
      </c>
      <c r="G63" s="97">
        <f>+F63</f>
        <v>15000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/>
      <c r="G67" s="97">
        <f>+F67</f>
        <v>0</v>
      </c>
      <c r="H67" s="94">
        <f>SUM(G34:G67)</f>
        <v>2080563.98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94982.34-47491.17</f>
        <v>47491.17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234991.16999999998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36955.15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36955.15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18968.07</v>
      </c>
      <c r="G74" s="97">
        <f t="shared" ref="G74:G80" si="0">+F74</f>
        <v>18968.07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f>1447.57+3571.11</f>
        <v>5018.68</v>
      </c>
      <c r="G79" s="97">
        <f t="shared" si="0"/>
        <v>5018.68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4342.6899999999996</v>
      </c>
      <c r="G84" s="97">
        <f>+F84</f>
        <v>4342.6899999999996</v>
      </c>
      <c r="H84" s="94">
        <f>SUM(G69:G84)</f>
        <v>380632.9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15000+322127.66</f>
        <v>337127.66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337127.66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20492.900000000001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16302</v>
      </c>
      <c r="G96" s="107">
        <f>SUM(F91:F96)</f>
        <v>36794.9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2078.04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2078.04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1149.22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1379.06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229.85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459.69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1379.06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4596.8799999999992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13064.28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1745.27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1944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45864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>
        <v>5235.82</v>
      </c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1944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>
        <v>1745.27</v>
      </c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972</v>
      </c>
      <c r="G132" s="107">
        <f>SUM(F123:F132)</f>
        <v>72514.64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4157.13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3255.47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1803.33</v>
      </c>
      <c r="G141" s="107">
        <f>SUM(F135:F141)</f>
        <v>9215.93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61543.53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8585.7099999999991</v>
      </c>
      <c r="G147" s="107">
        <f>SUM(F142:F147)</f>
        <v>74805.429999999993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f>10852.08-517.24</f>
        <v>10334.84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10334.84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9861.1200000000008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1674.14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958.5</v>
      </c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f>1650-200</f>
        <v>1450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17486.07-727.59+51389.78</f>
        <v>68148.259999999995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1181.0999999999999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101609.86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45.88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61.51</v>
      </c>
      <c r="G196" s="107">
        <f>SUM(F192:F196)</f>
        <v>107.39</v>
      </c>
      <c r="H196" s="94">
        <f>SUM(G86:G196)</f>
        <v>649685.56999999995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3463669.81</v>
      </c>
      <c r="G198" s="94">
        <f>SUBTOTAL(9,G4:G197)</f>
        <v>3463669.8100000005</v>
      </c>
      <c r="H198" s="94">
        <f>SUM(H3:H197)</f>
        <v>3463669.8099999996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2737162.22-51985.89</f>
        <v>2685176.33</v>
      </c>
      <c r="G200" s="97"/>
      <c r="J200" s="164"/>
      <c r="M200" s="164"/>
    </row>
    <row r="201" spans="1:13">
      <c r="E201" s="172" t="s">
        <v>275</v>
      </c>
      <c r="F201" s="166">
        <v>3998.57</v>
      </c>
      <c r="G201" s="97"/>
      <c r="J201" s="164"/>
      <c r="M201" s="164"/>
    </row>
    <row r="202" spans="1:13">
      <c r="E202" s="172" t="s">
        <v>276</v>
      </c>
      <c r="F202" s="97"/>
      <c r="G202" s="97"/>
      <c r="J202" s="164"/>
      <c r="M202" s="164"/>
    </row>
    <row r="203" spans="1:13">
      <c r="E203" s="172" t="s">
        <v>277</v>
      </c>
      <c r="F203" s="97">
        <f>241581.05-1444.83+373517.44</f>
        <v>613653.66</v>
      </c>
      <c r="G203" s="97"/>
      <c r="J203" s="164"/>
      <c r="M203" s="164"/>
    </row>
    <row r="204" spans="1:13">
      <c r="E204" s="172" t="s">
        <v>278</v>
      </c>
      <c r="F204" s="166">
        <v>9478.57</v>
      </c>
      <c r="G204" s="97"/>
      <c r="I204" s="167"/>
      <c r="J204" s="164"/>
      <c r="M204" s="164"/>
    </row>
    <row r="205" spans="1:13">
      <c r="E205" s="172" t="s">
        <v>279</v>
      </c>
      <c r="F205" s="166">
        <v>151362.68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3463669.81</v>
      </c>
      <c r="I207" s="167"/>
      <c r="J207" s="164"/>
      <c r="M207" s="164"/>
    </row>
    <row r="208" spans="1:13">
      <c r="F208" s="174">
        <f>+H198</f>
        <v>3463669.8099999996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>
    <filterColumn colId="3"/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4"/>
  <sheetViews>
    <sheetView topLeftCell="A64" workbookViewId="0">
      <selection activeCell="E82" sqref="E82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289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1531.2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62621.21-850</f>
        <v>61771.21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97402.16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160704.57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35966.93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4599.76</v>
      </c>
      <c r="G15" s="106">
        <f>SUM(F14:F15)</f>
        <v>40566.69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163446.56-8446.55</f>
        <v>155000.01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6830.98-599</f>
        <v>6231.98</v>
      </c>
      <c r="G18" s="207">
        <f>SUM(F16:F18)</f>
        <v>161231.99000000002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>
        <v>1728.58</v>
      </c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>
        <v>2800</v>
      </c>
      <c r="G26" s="207">
        <f>SUM(F23:F26)</f>
        <v>4528.58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367031.83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55646.95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/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55646.95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/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/>
      <c r="G42" s="208">
        <f>SUM(F42)</f>
        <v>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1146842.57-35644.39+19898.7+11623.74+13882.78</f>
        <v>1156603.4000000001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210347.36</v>
      </c>
      <c r="G48" s="207">
        <f>SUM(F47:F48)</f>
        <v>1366950.7600000002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6594.18</v>
      </c>
      <c r="G51" s="209">
        <f>SUM(F51)</f>
        <v>6594.18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12527.4</v>
      </c>
      <c r="G54" s="182">
        <f>+F54</f>
        <v>12527.4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182">
        <f>+F61</f>
        <v>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134716.66+8412.15+9459.43+4211.52</f>
        <v>156799.75999999998</v>
      </c>
      <c r="G63" s="182">
        <f>+F63</f>
        <v>156799.75999999998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46847.09</v>
      </c>
      <c r="G67" s="182">
        <f>+F67</f>
        <v>46847.09</v>
      </c>
      <c r="H67" s="200">
        <f>SUM(G34:G67)</f>
        <v>1645366.1400000001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94982.34-47491.17</f>
        <v>47491.17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53571.42+39577.37</f>
        <v>93148.790000000008</v>
      </c>
      <c r="G71" s="207">
        <f>SUM(F69:F71)</f>
        <v>274568.54000000004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30340.560000000001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30340.560000000001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18808.41</v>
      </c>
      <c r="G74" s="208">
        <f t="shared" ref="G74:G80" si="0">+F74</f>
        <v>18808.41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2547.1799999999998</v>
      </c>
      <c r="G79" s="182">
        <f t="shared" si="0"/>
        <v>2547.1799999999998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7641.54</v>
      </c>
      <c r="G84" s="182">
        <f>+F84</f>
        <v>7641.54</v>
      </c>
      <c r="H84" s="200">
        <f>SUM(G69:G84)</f>
        <v>414263.37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325151.27+9687.82+9558.06+5830+433571.95-148936.21</f>
        <v>634862.89000000013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634862.89000000013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2250</v>
      </c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11488.67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93">
        <f>SUM(F91:F96)</f>
        <v>13738.67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2964.89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93">
        <f>SUM(F103:F104)</f>
        <v>2964.89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f>1462.97-946.5</f>
        <v>516.47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f>1755.54-1135.8</f>
        <v>619.74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f>292.6-189.3</f>
        <v>103.30000000000001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f>585.17-378.6</f>
        <v>206.56999999999994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f>1755.54-1135.8</f>
        <v>619.74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2065.8199999999997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f>6669.1-2500</f>
        <v>4169.1000000000004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4169.1000000000004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14922.02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97"/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22752.59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/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/>
      <c r="G132" s="193">
        <f>SUM(F123:F132)</f>
        <v>37674.61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2567.16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2567.16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93">
        <f>SUM(F135:F141)</f>
        <v>5134.32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56718.13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8844.0400000000009</v>
      </c>
      <c r="G147" s="193">
        <f>SUM(F142:F147)</f>
        <v>70238.36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6817.32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6817.32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1677.89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11156.9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>
        <v>556</v>
      </c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57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>
        <v>4993.5</v>
      </c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1500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11636.62+35718.6</f>
        <v>47355.22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f>590.55+11651.5</f>
        <v>12242.05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6918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86456.560000000012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46.13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/>
      <c r="G196" s="193">
        <f>SUM(F192:F196)</f>
        <v>46.13</v>
      </c>
      <c r="H196" s="200">
        <f>SUM(G86:G196)</f>
        <v>864168.67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3290830.0100000007</v>
      </c>
      <c r="G198" s="94">
        <f>SUBTOTAL(9,G4:G197)</f>
        <v>3290830.0100000002</v>
      </c>
      <c r="H198" s="94">
        <f>SUM(H3:H197)</f>
        <v>3290830.0100000002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1963514.91-124559.01</f>
        <v>1838955.9</v>
      </c>
      <c r="G200" s="97"/>
      <c r="J200" s="164"/>
      <c r="M200" s="164"/>
    </row>
    <row r="201" spans="1:13">
      <c r="E201" s="172" t="s">
        <v>275</v>
      </c>
      <c r="F201" s="166">
        <f>16015.12-189.3</f>
        <v>15825.820000000002</v>
      </c>
      <c r="G201" s="97"/>
      <c r="J201" s="164"/>
      <c r="M201" s="164"/>
    </row>
    <row r="202" spans="1:13">
      <c r="E202" s="172" t="s">
        <v>276</v>
      </c>
      <c r="F202" s="97">
        <v>210347.36</v>
      </c>
      <c r="G202" s="97"/>
      <c r="J202" s="164"/>
      <c r="M202" s="164"/>
    </row>
    <row r="203" spans="1:13">
      <c r="E203" s="172" t="s">
        <v>277</v>
      </c>
      <c r="F203" s="97">
        <f>542105.86-16563.84</f>
        <v>525542.02</v>
      </c>
      <c r="G203" s="97"/>
      <c r="J203" s="164"/>
      <c r="M203" s="164"/>
    </row>
    <row r="204" spans="1:13">
      <c r="E204" s="172" t="s">
        <v>278</v>
      </c>
      <c r="F204" s="166">
        <f>59749.99-378.6</f>
        <v>59371.39</v>
      </c>
      <c r="G204" s="97"/>
      <c r="I204" s="167"/>
      <c r="J204" s="164"/>
      <c r="M204" s="164"/>
    </row>
    <row r="205" spans="1:13">
      <c r="E205" s="172" t="s">
        <v>279</v>
      </c>
      <c r="F205" s="166">
        <f>300066.37-19211.06</f>
        <v>280855.31</v>
      </c>
      <c r="G205" s="97"/>
      <c r="J205" s="164"/>
      <c r="M205" s="164"/>
    </row>
    <row r="206" spans="1:13">
      <c r="E206" s="172" t="s">
        <v>280</v>
      </c>
      <c r="F206" s="166">
        <f>548445.29-188513.08</f>
        <v>359932.21000000008</v>
      </c>
      <c r="G206" s="97"/>
      <c r="J206" s="164"/>
      <c r="M206" s="164"/>
    </row>
    <row r="207" spans="1:13">
      <c r="F207" s="173">
        <f>SUM(F200:F206)</f>
        <v>3290830.0100000002</v>
      </c>
      <c r="I207" s="167"/>
      <c r="J207" s="164"/>
      <c r="M207" s="164"/>
    </row>
    <row r="208" spans="1:13">
      <c r="F208" s="174">
        <f>+H198</f>
        <v>3290830.0100000002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B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14"/>
  <sheetViews>
    <sheetView topLeftCell="A54" workbookViewId="0">
      <selection activeCell="F69" sqref="F69:F71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290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4576.2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36428.44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80606.429999999993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121611.06999999999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30924.19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8461.85</v>
      </c>
      <c r="G15" s="106">
        <f>SUM(F14:F15)</f>
        <v>39386.04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165014.1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21679.69</v>
      </c>
      <c r="G18" s="207">
        <f>SUM(F16:F18)</f>
        <v>186693.79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>
        <v>500.25</v>
      </c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>
        <v>1138.58</v>
      </c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 t="s">
        <v>283</v>
      </c>
      <c r="G26" s="207">
        <f>SUM(F23:F26)</f>
        <v>1638.83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349329.73000000004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10136.41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>
        <v>2153.92</v>
      </c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12290.33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/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/>
      <c r="G42" s="208">
        <f>SUM(F42)</f>
        <v>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v>842634.06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54901.61</v>
      </c>
      <c r="G48" s="207">
        <f>SUM(F47:F48)</f>
        <v>897535.67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88544.29</v>
      </c>
      <c r="G51" s="209">
        <f>SUM(F51)</f>
        <v>88544.29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53047.82</v>
      </c>
      <c r="G54" s="182">
        <f>+F54</f>
        <v>53047.82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182">
        <f>+F61</f>
        <v>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269979.36</v>
      </c>
      <c r="G63" s="182">
        <f>+F63</f>
        <v>269979.36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41737.71</v>
      </c>
      <c r="G67" s="182">
        <f>+F67</f>
        <v>41737.71</v>
      </c>
      <c r="H67" s="200">
        <f>SUM(G34:G67)</f>
        <v>1363135.1800000002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f>133928.58</f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47491.17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53571.42+39577.37</f>
        <v>93148.790000000008</v>
      </c>
      <c r="G71" s="207">
        <f>SUM(F69:F71)</f>
        <v>274568.54000000004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34479.06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34479.06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20061.38</v>
      </c>
      <c r="G74" s="208">
        <f t="shared" ref="G74:G80" si="0">+F74</f>
        <v>20061.38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3158.27</v>
      </c>
      <c r="G79" s="182">
        <f t="shared" si="0"/>
        <v>3158.27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9474.7900000000009</v>
      </c>
      <c r="G84" s="182">
        <f>+F84</f>
        <v>9474.7900000000009</v>
      </c>
      <c r="H84" s="200">
        <f>SUM(G69:G84)</f>
        <v>422099.18000000005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448505.38+484401.65</f>
        <v>932907.03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932907.03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5995</v>
      </c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12494.28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5500</v>
      </c>
      <c r="G96" s="193">
        <f>SUM(F91:F96)</f>
        <v>23989.279999999999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6834.25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6834.25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1348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1617.59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269.60000000000002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539.21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1617.56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5391.96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500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22564.57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97">
        <v>1600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41380.67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1600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800</v>
      </c>
      <c r="G132" s="193">
        <f>SUM(F123:F132)</f>
        <v>67945.239999999991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3121.8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3121.8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93">
        <f>SUM(F135:F141)</f>
        <v>6243.6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60438.23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8714.98</v>
      </c>
      <c r="G147" s="193">
        <f>SUM(F142:F147)</f>
        <v>73829.400000000009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>
        <v>5143.46</v>
      </c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8033.93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5096.5200000000004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18273.91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8404.99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>
        <v>499</v>
      </c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v>15829.91</v>
      </c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16294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382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450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10950.24-741.37+8477.62</f>
        <v>18686.489999999998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2419</v>
      </c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3568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85460.680000000008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199.94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>
        <v>23.45</v>
      </c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70.66</v>
      </c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f>118.96+405.41</f>
        <v>524.37</v>
      </c>
      <c r="G196" s="193">
        <f>SUM(F192:F196)</f>
        <v>818.42</v>
      </c>
      <c r="H196" s="200">
        <f>SUM(G86:G196)</f>
        <v>1222193.7699999998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3356757.8600000003</v>
      </c>
      <c r="G198" s="94">
        <f>SUBTOTAL(9,G4:G197)</f>
        <v>3356757.86</v>
      </c>
      <c r="H198" s="94">
        <f>SUM(H3:H197)</f>
        <v>3356757.8600000003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v>1511237.8</v>
      </c>
      <c r="G200" s="97"/>
      <c r="J200" s="164"/>
      <c r="M200" s="164"/>
    </row>
    <row r="201" spans="1:13">
      <c r="E201" s="172" t="s">
        <v>275</v>
      </c>
      <c r="F201" s="166">
        <v>101590.94</v>
      </c>
      <c r="G201" s="97"/>
      <c r="J201" s="164"/>
      <c r="M201" s="164"/>
    </row>
    <row r="202" spans="1:13">
      <c r="E202" s="172" t="s">
        <v>276</v>
      </c>
      <c r="F202" s="97">
        <v>54901.61</v>
      </c>
      <c r="G202" s="97"/>
      <c r="J202" s="164"/>
      <c r="M202" s="164"/>
    </row>
    <row r="203" spans="1:13">
      <c r="E203" s="172" t="s">
        <v>277</v>
      </c>
      <c r="F203" s="97">
        <f>665510.77-741.37+532456.64</f>
        <v>1197226.04</v>
      </c>
      <c r="G203" s="97"/>
      <c r="J203" s="164"/>
      <c r="M203" s="164"/>
    </row>
    <row r="204" spans="1:13">
      <c r="E204" s="172" t="s">
        <v>278</v>
      </c>
      <c r="F204" s="166">
        <v>56427.9</v>
      </c>
      <c r="G204" s="97"/>
      <c r="I204" s="167"/>
      <c r="J204" s="164"/>
      <c r="M204" s="164"/>
    </row>
    <row r="205" spans="1:13">
      <c r="E205" s="172" t="s">
        <v>279</v>
      </c>
      <c r="F205" s="166">
        <v>435373.57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3356757.86</v>
      </c>
      <c r="I207" s="167"/>
      <c r="J207" s="164"/>
      <c r="M207" s="164"/>
    </row>
    <row r="208" spans="1:13">
      <c r="F208" s="174">
        <f>+H198</f>
        <v>3356757.8600000003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DIC.2015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2017-01-07T18:57:56Z</cp:lastPrinted>
  <dcterms:created xsi:type="dcterms:W3CDTF">2016-02-10T19:40:18Z</dcterms:created>
  <dcterms:modified xsi:type="dcterms:W3CDTF">2017-01-07T19:03:08Z</dcterms:modified>
</cp:coreProperties>
</file>