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6380" windowHeight="8190" tabRatio="602" firstSheet="1" activeTab="3"/>
  </bookViews>
  <sheets>
    <sheet name="SEPT (2)" sheetId="1" state="hidden" r:id="rId1"/>
    <sheet name="EDOFIN TOY 2015" sheetId="6" r:id="rId2"/>
    <sheet name="Hoja4" sheetId="22" r:id="rId3"/>
    <sheet name="JULIO" sheetId="21" r:id="rId4"/>
  </sheets>
  <definedNames>
    <definedName name="_xlnm.Print_Area" localSheetId="1">'EDOFIN TOY 2015'!$A$115:$N$153</definedName>
    <definedName name="_xlnm.Print_Area" localSheetId="0">'SEPT (2)'!$Q$1:$AB$116</definedName>
    <definedName name="CF">#REF!</definedName>
    <definedName name="d">#REF!</definedName>
    <definedName name="Excel_BuiltIn__FilterDatabase_1">#REF!</definedName>
    <definedName name="Excel_BuiltIn__FilterDatabase_2">'EDOFIN TOY 2015'!$C$269:$G$521</definedName>
    <definedName name="Excel_BuiltIn_Print_Titles_2">'EDOFIN TOY 2015'!#REF!</definedName>
    <definedName name="LI">#REF!</definedName>
    <definedName name="LS">#REF!</definedName>
    <definedName name="OCT">#REF!</definedName>
    <definedName name="SUBTOTAL">#REF!</definedName>
    <definedName name="t">#REF!</definedName>
    <definedName name="TARIFA">#REF!</definedName>
    <definedName name="TARIFA1">#REF!</definedName>
    <definedName name="TARIFA3">#REF!</definedName>
    <definedName name="TASA">#REF!</definedName>
    <definedName name="_xlnm.Print_Titles" localSheetId="0">'SEPT (2)'!$1:$5</definedName>
  </definedNames>
  <calcPr calcId="125725" fullCalcOnLoad="1"/>
</workbook>
</file>

<file path=xl/calcChain.xml><?xml version="1.0" encoding="utf-8"?>
<calcChain xmlns="http://schemas.openxmlformats.org/spreadsheetml/2006/main">
  <c r="F70" i="21"/>
  <c r="I69"/>
  <c r="C69"/>
  <c r="I68"/>
  <c r="I72"/>
  <c r="F68"/>
  <c r="E68"/>
  <c r="D68"/>
  <c r="E67"/>
  <c r="E69"/>
  <c r="D67"/>
  <c r="D69"/>
  <c r="J64"/>
  <c r="F64"/>
  <c r="G63"/>
  <c r="C63"/>
  <c r="C65"/>
  <c r="C71"/>
  <c r="N62"/>
  <c r="M62"/>
  <c r="K62"/>
  <c r="J62"/>
  <c r="F62"/>
  <c r="M61"/>
  <c r="L61"/>
  <c r="N61"/>
  <c r="K61"/>
  <c r="J61"/>
  <c r="F61"/>
  <c r="N60"/>
  <c r="M60"/>
  <c r="L60"/>
  <c r="K60"/>
  <c r="J60"/>
  <c r="F60"/>
  <c r="L59"/>
  <c r="N59"/>
  <c r="K59"/>
  <c r="J59"/>
  <c r="E59"/>
  <c r="M59"/>
  <c r="D59"/>
  <c r="F59"/>
  <c r="M58"/>
  <c r="L58"/>
  <c r="N58"/>
  <c r="K58"/>
  <c r="J58"/>
  <c r="F58"/>
  <c r="K57"/>
  <c r="J57"/>
  <c r="I57"/>
  <c r="H57"/>
  <c r="E57"/>
  <c r="M57"/>
  <c r="D57"/>
  <c r="L57"/>
  <c r="L56"/>
  <c r="N56"/>
  <c r="K56"/>
  <c r="J56"/>
  <c r="E56"/>
  <c r="M56"/>
  <c r="D56"/>
  <c r="F56"/>
  <c r="L55"/>
  <c r="K55"/>
  <c r="J55"/>
  <c r="E55"/>
  <c r="M55"/>
  <c r="D55"/>
  <c r="F55"/>
  <c r="K54"/>
  <c r="I54"/>
  <c r="H54"/>
  <c r="J54"/>
  <c r="F54"/>
  <c r="E54"/>
  <c r="M54"/>
  <c r="D54"/>
  <c r="N53"/>
  <c r="M53"/>
  <c r="L53"/>
  <c r="K53"/>
  <c r="J53"/>
  <c r="F53"/>
  <c r="E53"/>
  <c r="D53"/>
  <c r="N52"/>
  <c r="M52"/>
  <c r="L52"/>
  <c r="K52"/>
  <c r="J52"/>
  <c r="F52"/>
  <c r="E52"/>
  <c r="D52"/>
  <c r="N51"/>
  <c r="M51"/>
  <c r="L51"/>
  <c r="K51"/>
  <c r="J51"/>
  <c r="F51"/>
  <c r="L50"/>
  <c r="K50"/>
  <c r="J50"/>
  <c r="E50"/>
  <c r="M50"/>
  <c r="D50"/>
  <c r="F50"/>
  <c r="M49"/>
  <c r="L49"/>
  <c r="N49"/>
  <c r="K49"/>
  <c r="J49"/>
  <c r="F49"/>
  <c r="N48"/>
  <c r="M48"/>
  <c r="L48"/>
  <c r="K48"/>
  <c r="J48"/>
  <c r="F48"/>
  <c r="M47"/>
  <c r="L47"/>
  <c r="N47"/>
  <c r="K47"/>
  <c r="J47"/>
  <c r="F47"/>
  <c r="N46"/>
  <c r="M46"/>
  <c r="L46"/>
  <c r="K46"/>
  <c r="J46"/>
  <c r="F46"/>
  <c r="M45"/>
  <c r="L45"/>
  <c r="N45"/>
  <c r="K45"/>
  <c r="J45"/>
  <c r="F45"/>
  <c r="M44"/>
  <c r="K44"/>
  <c r="J44"/>
  <c r="H44"/>
  <c r="E44"/>
  <c r="D44"/>
  <c r="L44"/>
  <c r="N44"/>
  <c r="K43"/>
  <c r="K63"/>
  <c r="J43"/>
  <c r="J63"/>
  <c r="J65"/>
  <c r="I43"/>
  <c r="I63"/>
  <c r="H43"/>
  <c r="H63"/>
  <c r="F43"/>
  <c r="E43"/>
  <c r="E63"/>
  <c r="D43"/>
  <c r="D63"/>
  <c r="F145"/>
  <c r="I144"/>
  <c r="E144"/>
  <c r="D144"/>
  <c r="C144"/>
  <c r="I143"/>
  <c r="I147"/>
  <c r="F143"/>
  <c r="F142"/>
  <c r="F144"/>
  <c r="J139"/>
  <c r="F139"/>
  <c r="I138"/>
  <c r="H138"/>
  <c r="G138"/>
  <c r="E138"/>
  <c r="E140"/>
  <c r="D138"/>
  <c r="D146"/>
  <c r="C138"/>
  <c r="C140"/>
  <c r="C146"/>
  <c r="M137"/>
  <c r="N137"/>
  <c r="K137"/>
  <c r="J137"/>
  <c r="F137"/>
  <c r="M136"/>
  <c r="N136"/>
  <c r="L136"/>
  <c r="K136"/>
  <c r="J136"/>
  <c r="F136"/>
  <c r="M135"/>
  <c r="L135"/>
  <c r="K135"/>
  <c r="J135"/>
  <c r="F135"/>
  <c r="M134"/>
  <c r="N134"/>
  <c r="L134"/>
  <c r="K134"/>
  <c r="J134"/>
  <c r="F134"/>
  <c r="M133"/>
  <c r="L133"/>
  <c r="N133"/>
  <c r="K133"/>
  <c r="J133"/>
  <c r="F133"/>
  <c r="M132"/>
  <c r="L132"/>
  <c r="K132"/>
  <c r="J132"/>
  <c r="F132"/>
  <c r="M131"/>
  <c r="L131"/>
  <c r="K131"/>
  <c r="J131"/>
  <c r="F131"/>
  <c r="M130"/>
  <c r="N130"/>
  <c r="L130"/>
  <c r="K130"/>
  <c r="J130"/>
  <c r="F130"/>
  <c r="M129"/>
  <c r="L129"/>
  <c r="N129"/>
  <c r="K129"/>
  <c r="J129"/>
  <c r="F129"/>
  <c r="M128"/>
  <c r="N128"/>
  <c r="L128"/>
  <c r="K128"/>
  <c r="J128"/>
  <c r="F128"/>
  <c r="M127"/>
  <c r="L127"/>
  <c r="K127"/>
  <c r="J127"/>
  <c r="F127"/>
  <c r="M126"/>
  <c r="N126"/>
  <c r="L126"/>
  <c r="K126"/>
  <c r="J126"/>
  <c r="F126"/>
  <c r="M125"/>
  <c r="L125"/>
  <c r="N125"/>
  <c r="K125"/>
  <c r="J125"/>
  <c r="F125"/>
  <c r="M124"/>
  <c r="N124"/>
  <c r="L124"/>
  <c r="K124"/>
  <c r="J124"/>
  <c r="F124"/>
  <c r="M123"/>
  <c r="L123"/>
  <c r="K123"/>
  <c r="J123"/>
  <c r="F123"/>
  <c r="M122"/>
  <c r="N122"/>
  <c r="L122"/>
  <c r="K122"/>
  <c r="J122"/>
  <c r="F122"/>
  <c r="M121"/>
  <c r="L121"/>
  <c r="N121"/>
  <c r="K121"/>
  <c r="J121"/>
  <c r="F121"/>
  <c r="M120"/>
  <c r="N120"/>
  <c r="L120"/>
  <c r="L138"/>
  <c r="K120"/>
  <c r="J120"/>
  <c r="F120"/>
  <c r="M119"/>
  <c r="L119"/>
  <c r="K119"/>
  <c r="J119"/>
  <c r="F119"/>
  <c r="M118"/>
  <c r="L118"/>
  <c r="K118"/>
  <c r="K138"/>
  <c r="J118"/>
  <c r="F118"/>
  <c r="F107"/>
  <c r="I106"/>
  <c r="E106"/>
  <c r="D106"/>
  <c r="C106"/>
  <c r="I105"/>
  <c r="I109"/>
  <c r="F105"/>
  <c r="F104"/>
  <c r="J101"/>
  <c r="F101"/>
  <c r="I100"/>
  <c r="H100"/>
  <c r="G100"/>
  <c r="E100"/>
  <c r="E108"/>
  <c r="D100"/>
  <c r="D102"/>
  <c r="C100"/>
  <c r="C102"/>
  <c r="C108"/>
  <c r="M99"/>
  <c r="N99"/>
  <c r="K99"/>
  <c r="J99"/>
  <c r="F99"/>
  <c r="N98"/>
  <c r="M98"/>
  <c r="L98"/>
  <c r="K98"/>
  <c r="J98"/>
  <c r="F98"/>
  <c r="M97"/>
  <c r="L97"/>
  <c r="N97"/>
  <c r="K97"/>
  <c r="J97"/>
  <c r="F97"/>
  <c r="N96"/>
  <c r="M96"/>
  <c r="L96"/>
  <c r="K96"/>
  <c r="J96"/>
  <c r="F96"/>
  <c r="M95"/>
  <c r="L95"/>
  <c r="K95"/>
  <c r="J95"/>
  <c r="F95"/>
  <c r="M94"/>
  <c r="L94"/>
  <c r="N94"/>
  <c r="K94"/>
  <c r="J94"/>
  <c r="F94"/>
  <c r="M93"/>
  <c r="L93"/>
  <c r="K93"/>
  <c r="J93"/>
  <c r="F93"/>
  <c r="M92"/>
  <c r="L92"/>
  <c r="N92"/>
  <c r="K92"/>
  <c r="J92"/>
  <c r="F92"/>
  <c r="M91"/>
  <c r="L91"/>
  <c r="K91"/>
  <c r="J91"/>
  <c r="F91"/>
  <c r="N90"/>
  <c r="M90"/>
  <c r="L90"/>
  <c r="K90"/>
  <c r="J90"/>
  <c r="F90"/>
  <c r="M89"/>
  <c r="L89"/>
  <c r="N89"/>
  <c r="K89"/>
  <c r="J89"/>
  <c r="F89"/>
  <c r="N88"/>
  <c r="M88"/>
  <c r="L88"/>
  <c r="K88"/>
  <c r="J88"/>
  <c r="F88"/>
  <c r="M87"/>
  <c r="L87"/>
  <c r="K87"/>
  <c r="J87"/>
  <c r="F87"/>
  <c r="M86"/>
  <c r="L86"/>
  <c r="N86"/>
  <c r="K86"/>
  <c r="J86"/>
  <c r="F86"/>
  <c r="M85"/>
  <c r="L85"/>
  <c r="K85"/>
  <c r="J85"/>
  <c r="F85"/>
  <c r="M84"/>
  <c r="L84"/>
  <c r="N84"/>
  <c r="K84"/>
  <c r="J84"/>
  <c r="F84"/>
  <c r="M83"/>
  <c r="L83"/>
  <c r="K83"/>
  <c r="J83"/>
  <c r="F83"/>
  <c r="N82"/>
  <c r="M82"/>
  <c r="L82"/>
  <c r="K82"/>
  <c r="J82"/>
  <c r="F82"/>
  <c r="M81"/>
  <c r="L81"/>
  <c r="N81"/>
  <c r="K81"/>
  <c r="J81"/>
  <c r="F81"/>
  <c r="N80"/>
  <c r="M80"/>
  <c r="L80"/>
  <c r="K80"/>
  <c r="J80"/>
  <c r="J100"/>
  <c r="J102"/>
  <c r="F80"/>
  <c r="F34"/>
  <c r="I33"/>
  <c r="C33"/>
  <c r="I32"/>
  <c r="I36"/>
  <c r="E33"/>
  <c r="D33"/>
  <c r="J28"/>
  <c r="F28"/>
  <c r="G27"/>
  <c r="C27"/>
  <c r="M26"/>
  <c r="N26"/>
  <c r="K26"/>
  <c r="J26"/>
  <c r="F26"/>
  <c r="M25"/>
  <c r="L25"/>
  <c r="K25"/>
  <c r="J25"/>
  <c r="F25"/>
  <c r="M24"/>
  <c r="L24"/>
  <c r="K24"/>
  <c r="J24"/>
  <c r="F24"/>
  <c r="K23"/>
  <c r="J23"/>
  <c r="M23"/>
  <c r="L23"/>
  <c r="M22"/>
  <c r="L22"/>
  <c r="K22"/>
  <c r="J22"/>
  <c r="F22"/>
  <c r="K21"/>
  <c r="J21"/>
  <c r="M21"/>
  <c r="K20"/>
  <c r="J20"/>
  <c r="M20"/>
  <c r="L20"/>
  <c r="K19"/>
  <c r="J19"/>
  <c r="M19"/>
  <c r="L19"/>
  <c r="K18"/>
  <c r="L18"/>
  <c r="K17"/>
  <c r="J17"/>
  <c r="F17"/>
  <c r="M17"/>
  <c r="L17"/>
  <c r="K16"/>
  <c r="J16"/>
  <c r="M16"/>
  <c r="L16"/>
  <c r="M15"/>
  <c r="L15"/>
  <c r="K15"/>
  <c r="J15"/>
  <c r="F15"/>
  <c r="K14"/>
  <c r="J14"/>
  <c r="M14"/>
  <c r="L14"/>
  <c r="M13"/>
  <c r="L13"/>
  <c r="K13"/>
  <c r="J13"/>
  <c r="F13"/>
  <c r="M12"/>
  <c r="L12"/>
  <c r="K12"/>
  <c r="J12"/>
  <c r="F12"/>
  <c r="M11"/>
  <c r="L11"/>
  <c r="K11"/>
  <c r="J11"/>
  <c r="F11"/>
  <c r="M10"/>
  <c r="L10"/>
  <c r="K10"/>
  <c r="J10"/>
  <c r="F10"/>
  <c r="M9"/>
  <c r="L9"/>
  <c r="K9"/>
  <c r="J9"/>
  <c r="F9"/>
  <c r="M8"/>
  <c r="K8"/>
  <c r="J8"/>
  <c r="L8"/>
  <c r="K7"/>
  <c r="H27"/>
  <c r="F7"/>
  <c r="E32" i="22"/>
  <c r="E31"/>
  <c r="H27"/>
  <c r="I21"/>
  <c r="I18"/>
  <c r="I7"/>
  <c r="E21"/>
  <c r="E19"/>
  <c r="E18"/>
  <c r="E17"/>
  <c r="E20"/>
  <c r="E23"/>
  <c r="E16"/>
  <c r="E14"/>
  <c r="E7"/>
  <c r="E8"/>
  <c r="D32"/>
  <c r="D31"/>
  <c r="H21"/>
  <c r="H18"/>
  <c r="H7"/>
  <c r="L8"/>
  <c r="L9"/>
  <c r="L7"/>
  <c r="K8"/>
  <c r="J8"/>
  <c r="J7"/>
  <c r="H8"/>
  <c r="D21"/>
  <c r="D19"/>
  <c r="D18"/>
  <c r="D17"/>
  <c r="D20"/>
  <c r="D23"/>
  <c r="D16"/>
  <c r="D14"/>
  <c r="D7"/>
  <c r="D8"/>
  <c r="F109"/>
  <c r="I108"/>
  <c r="E108"/>
  <c r="E110"/>
  <c r="D108"/>
  <c r="D110"/>
  <c r="C108"/>
  <c r="I107"/>
  <c r="I111"/>
  <c r="F107"/>
  <c r="F106"/>
  <c r="F108"/>
  <c r="E104"/>
  <c r="D104"/>
  <c r="J103"/>
  <c r="F103"/>
  <c r="I102"/>
  <c r="H102"/>
  <c r="G102"/>
  <c r="E102"/>
  <c r="D102"/>
  <c r="C102"/>
  <c r="C104"/>
  <c r="C110"/>
  <c r="N101"/>
  <c r="M101"/>
  <c r="K101"/>
  <c r="J101"/>
  <c r="F101"/>
  <c r="M100"/>
  <c r="L100"/>
  <c r="N100"/>
  <c r="K100"/>
  <c r="J100"/>
  <c r="F100"/>
  <c r="N99"/>
  <c r="M99"/>
  <c r="L99"/>
  <c r="K99"/>
  <c r="J99"/>
  <c r="F99"/>
  <c r="M98"/>
  <c r="L98"/>
  <c r="N98"/>
  <c r="K98"/>
  <c r="J98"/>
  <c r="F98"/>
  <c r="N97"/>
  <c r="M97"/>
  <c r="L97"/>
  <c r="K97"/>
  <c r="J97"/>
  <c r="F97"/>
  <c r="M96"/>
  <c r="L96"/>
  <c r="N96"/>
  <c r="K96"/>
  <c r="J96"/>
  <c r="F96"/>
  <c r="N95"/>
  <c r="M95"/>
  <c r="L95"/>
  <c r="K95"/>
  <c r="J95"/>
  <c r="F95"/>
  <c r="M94"/>
  <c r="L94"/>
  <c r="N94"/>
  <c r="K94"/>
  <c r="J94"/>
  <c r="F94"/>
  <c r="N93"/>
  <c r="M93"/>
  <c r="L93"/>
  <c r="K93"/>
  <c r="J93"/>
  <c r="F93"/>
  <c r="M92"/>
  <c r="L92"/>
  <c r="N92"/>
  <c r="K92"/>
  <c r="J92"/>
  <c r="F92"/>
  <c r="N91"/>
  <c r="M91"/>
  <c r="L91"/>
  <c r="K91"/>
  <c r="J91"/>
  <c r="F91"/>
  <c r="M90"/>
  <c r="L90"/>
  <c r="N90"/>
  <c r="K90"/>
  <c r="J90"/>
  <c r="F90"/>
  <c r="N89"/>
  <c r="M89"/>
  <c r="L89"/>
  <c r="K89"/>
  <c r="J89"/>
  <c r="F89"/>
  <c r="M88"/>
  <c r="L88"/>
  <c r="N88"/>
  <c r="K88"/>
  <c r="J88"/>
  <c r="F88"/>
  <c r="N87"/>
  <c r="M87"/>
  <c r="L87"/>
  <c r="K87"/>
  <c r="J87"/>
  <c r="F87"/>
  <c r="M86"/>
  <c r="L86"/>
  <c r="N86"/>
  <c r="K86"/>
  <c r="J86"/>
  <c r="F86"/>
  <c r="N85"/>
  <c r="M85"/>
  <c r="L85"/>
  <c r="K85"/>
  <c r="J85"/>
  <c r="F85"/>
  <c r="M84"/>
  <c r="L84"/>
  <c r="N84"/>
  <c r="K84"/>
  <c r="J84"/>
  <c r="F84"/>
  <c r="N83"/>
  <c r="M83"/>
  <c r="M102"/>
  <c r="L83"/>
  <c r="K83"/>
  <c r="J83"/>
  <c r="J102"/>
  <c r="J104"/>
  <c r="F83"/>
  <c r="F102"/>
  <c r="F104"/>
  <c r="M82"/>
  <c r="L82"/>
  <c r="N82"/>
  <c r="K82"/>
  <c r="K102"/>
  <c r="J82"/>
  <c r="F82"/>
  <c r="F71"/>
  <c r="I70"/>
  <c r="F70"/>
  <c r="E70"/>
  <c r="E72"/>
  <c r="D70"/>
  <c r="C70"/>
  <c r="I69"/>
  <c r="I73"/>
  <c r="F69"/>
  <c r="F68"/>
  <c r="E66"/>
  <c r="J65"/>
  <c r="F65"/>
  <c r="I64"/>
  <c r="H64"/>
  <c r="G64"/>
  <c r="E64"/>
  <c r="D64"/>
  <c r="D66"/>
  <c r="C64"/>
  <c r="C66"/>
  <c r="C72"/>
  <c r="N63"/>
  <c r="M63"/>
  <c r="K63"/>
  <c r="J63"/>
  <c r="F63"/>
  <c r="M62"/>
  <c r="L62"/>
  <c r="N62"/>
  <c r="K62"/>
  <c r="J62"/>
  <c r="F62"/>
  <c r="N61"/>
  <c r="M61"/>
  <c r="L61"/>
  <c r="K61"/>
  <c r="J61"/>
  <c r="F61"/>
  <c r="M60"/>
  <c r="L60"/>
  <c r="N60"/>
  <c r="K60"/>
  <c r="J60"/>
  <c r="F60"/>
  <c r="N59"/>
  <c r="M59"/>
  <c r="L59"/>
  <c r="K59"/>
  <c r="J59"/>
  <c r="F59"/>
  <c r="M58"/>
  <c r="L58"/>
  <c r="N58"/>
  <c r="K58"/>
  <c r="J58"/>
  <c r="F58"/>
  <c r="N57"/>
  <c r="M57"/>
  <c r="L57"/>
  <c r="K57"/>
  <c r="J57"/>
  <c r="F57"/>
  <c r="M56"/>
  <c r="L56"/>
  <c r="N56"/>
  <c r="K56"/>
  <c r="J56"/>
  <c r="F56"/>
  <c r="N55"/>
  <c r="M55"/>
  <c r="L55"/>
  <c r="K55"/>
  <c r="J55"/>
  <c r="F55"/>
  <c r="M54"/>
  <c r="L54"/>
  <c r="N54"/>
  <c r="K54"/>
  <c r="J54"/>
  <c r="F54"/>
  <c r="N53"/>
  <c r="M53"/>
  <c r="L53"/>
  <c r="K53"/>
  <c r="J53"/>
  <c r="F53"/>
  <c r="M52"/>
  <c r="L52"/>
  <c r="N52"/>
  <c r="K52"/>
  <c r="J52"/>
  <c r="F52"/>
  <c r="N51"/>
  <c r="M51"/>
  <c r="L51"/>
  <c r="K51"/>
  <c r="J51"/>
  <c r="F51"/>
  <c r="M50"/>
  <c r="L50"/>
  <c r="N50"/>
  <c r="K50"/>
  <c r="J50"/>
  <c r="F50"/>
  <c r="N49"/>
  <c r="M49"/>
  <c r="L49"/>
  <c r="K49"/>
  <c r="J49"/>
  <c r="F49"/>
  <c r="M48"/>
  <c r="L48"/>
  <c r="N48"/>
  <c r="K48"/>
  <c r="J48"/>
  <c r="F48"/>
  <c r="N47"/>
  <c r="M47"/>
  <c r="L47"/>
  <c r="K47"/>
  <c r="J47"/>
  <c r="F47"/>
  <c r="M46"/>
  <c r="L46"/>
  <c r="N46"/>
  <c r="K46"/>
  <c r="J46"/>
  <c r="F46"/>
  <c r="N45"/>
  <c r="M45"/>
  <c r="L45"/>
  <c r="K45"/>
  <c r="K64"/>
  <c r="J45"/>
  <c r="F45"/>
  <c r="M44"/>
  <c r="M64"/>
  <c r="L44"/>
  <c r="L64"/>
  <c r="K44"/>
  <c r="J44"/>
  <c r="J64"/>
  <c r="J66"/>
  <c r="F44"/>
  <c r="F64"/>
  <c r="F66"/>
  <c r="F34"/>
  <c r="I33"/>
  <c r="E33"/>
  <c r="D33"/>
  <c r="C33"/>
  <c r="I32"/>
  <c r="I36"/>
  <c r="F32"/>
  <c r="F31"/>
  <c r="J28"/>
  <c r="F28"/>
  <c r="I27"/>
  <c r="G27"/>
  <c r="E27"/>
  <c r="E29"/>
  <c r="D27"/>
  <c r="C27"/>
  <c r="M26"/>
  <c r="N26"/>
  <c r="K26"/>
  <c r="J26"/>
  <c r="F26"/>
  <c r="M25"/>
  <c r="L25"/>
  <c r="N25"/>
  <c r="K25"/>
  <c r="J25"/>
  <c r="F25"/>
  <c r="M24"/>
  <c r="L24"/>
  <c r="K24"/>
  <c r="J24"/>
  <c r="F24"/>
  <c r="M23"/>
  <c r="L23"/>
  <c r="K23"/>
  <c r="J23"/>
  <c r="F23"/>
  <c r="M22"/>
  <c r="L22"/>
  <c r="K22"/>
  <c r="J22"/>
  <c r="F22"/>
  <c r="M21"/>
  <c r="L21"/>
  <c r="K21"/>
  <c r="J21"/>
  <c r="F21"/>
  <c r="M20"/>
  <c r="L20"/>
  <c r="K20"/>
  <c r="J20"/>
  <c r="F20"/>
  <c r="M19"/>
  <c r="L19"/>
  <c r="K19"/>
  <c r="J19"/>
  <c r="F19"/>
  <c r="M18"/>
  <c r="L18"/>
  <c r="K18"/>
  <c r="J18"/>
  <c r="F18"/>
  <c r="M17"/>
  <c r="L17"/>
  <c r="K17"/>
  <c r="J17"/>
  <c r="F17"/>
  <c r="M16"/>
  <c r="L16"/>
  <c r="K16"/>
  <c r="J16"/>
  <c r="F16"/>
  <c r="M15"/>
  <c r="L15"/>
  <c r="N15"/>
  <c r="K15"/>
  <c r="J15"/>
  <c r="F15"/>
  <c r="M14"/>
  <c r="L14"/>
  <c r="K14"/>
  <c r="J14"/>
  <c r="F14"/>
  <c r="N13"/>
  <c r="M13"/>
  <c r="L13"/>
  <c r="K13"/>
  <c r="J13"/>
  <c r="F13"/>
  <c r="M12"/>
  <c r="L12"/>
  <c r="N12"/>
  <c r="K12"/>
  <c r="J12"/>
  <c r="F12"/>
  <c r="M11"/>
  <c r="L11"/>
  <c r="K11"/>
  <c r="J11"/>
  <c r="F11"/>
  <c r="M10"/>
  <c r="L10"/>
  <c r="K10"/>
  <c r="J10"/>
  <c r="F10"/>
  <c r="M9"/>
  <c r="K9"/>
  <c r="J9"/>
  <c r="F9"/>
  <c r="M8"/>
  <c r="F8"/>
  <c r="M7"/>
  <c r="K7"/>
  <c r="F7"/>
  <c r="I32" i="6"/>
  <c r="I33"/>
  <c r="I36"/>
  <c r="F31"/>
  <c r="F33"/>
  <c r="F3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E27"/>
  <c r="E33"/>
  <c r="D27"/>
  <c r="D29"/>
  <c r="D33"/>
  <c r="D35"/>
  <c r="C27"/>
  <c r="G27"/>
  <c r="C33"/>
  <c r="F34"/>
  <c r="J28"/>
  <c r="F28"/>
  <c r="F29"/>
  <c r="E29"/>
  <c r="L7"/>
  <c r="M7"/>
  <c r="L8"/>
  <c r="M8"/>
  <c r="N8"/>
  <c r="L9"/>
  <c r="M9"/>
  <c r="L10"/>
  <c r="M10"/>
  <c r="L11"/>
  <c r="M11"/>
  <c r="L12"/>
  <c r="M12"/>
  <c r="L13"/>
  <c r="M13"/>
  <c r="L14"/>
  <c r="M14"/>
  <c r="L15"/>
  <c r="M15"/>
  <c r="L16"/>
  <c r="N16"/>
  <c r="M16"/>
  <c r="L17"/>
  <c r="M17"/>
  <c r="L18"/>
  <c r="N18"/>
  <c r="M18"/>
  <c r="L19"/>
  <c r="M19"/>
  <c r="L20"/>
  <c r="M20"/>
  <c r="L21"/>
  <c r="M21"/>
  <c r="L22"/>
  <c r="N22"/>
  <c r="M22"/>
  <c r="L23"/>
  <c r="M23"/>
  <c r="L24"/>
  <c r="M24"/>
  <c r="L25"/>
  <c r="M25"/>
  <c r="M26"/>
  <c r="N2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I27"/>
  <c r="H27"/>
  <c r="I69"/>
  <c r="I73"/>
  <c r="I70"/>
  <c r="F68"/>
  <c r="F69"/>
  <c r="F70"/>
  <c r="F44"/>
  <c r="F45"/>
  <c r="F64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J44"/>
  <c r="J45"/>
  <c r="J64"/>
  <c r="J66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E64"/>
  <c r="E66"/>
  <c r="E70"/>
  <c r="D64"/>
  <c r="D72"/>
  <c r="D70"/>
  <c r="C64"/>
  <c r="G64"/>
  <c r="C66"/>
  <c r="C72"/>
  <c r="C70"/>
  <c r="F71"/>
  <c r="J65"/>
  <c r="F65"/>
  <c r="L44"/>
  <c r="N44"/>
  <c r="M44"/>
  <c r="L45"/>
  <c r="M45"/>
  <c r="N45"/>
  <c r="L46"/>
  <c r="M46"/>
  <c r="N46"/>
  <c r="L47"/>
  <c r="N47"/>
  <c r="M47"/>
  <c r="L48"/>
  <c r="N48"/>
  <c r="M48"/>
  <c r="L49"/>
  <c r="M49"/>
  <c r="N49"/>
  <c r="L50"/>
  <c r="M50"/>
  <c r="N50"/>
  <c r="L51"/>
  <c r="N51"/>
  <c r="M51"/>
  <c r="L52"/>
  <c r="N52"/>
  <c r="M52"/>
  <c r="L53"/>
  <c r="M53"/>
  <c r="N53"/>
  <c r="L54"/>
  <c r="M54"/>
  <c r="N54"/>
  <c r="L55"/>
  <c r="N55"/>
  <c r="M55"/>
  <c r="L56"/>
  <c r="N56"/>
  <c r="M56"/>
  <c r="L57"/>
  <c r="M57"/>
  <c r="N57"/>
  <c r="L58"/>
  <c r="M58"/>
  <c r="N58"/>
  <c r="L59"/>
  <c r="N59"/>
  <c r="M59"/>
  <c r="L60"/>
  <c r="N60"/>
  <c r="M60"/>
  <c r="L61"/>
  <c r="M61"/>
  <c r="N61"/>
  <c r="L62"/>
  <c r="M62"/>
  <c r="N62"/>
  <c r="M63"/>
  <c r="N63"/>
  <c r="L64"/>
  <c r="K44"/>
  <c r="K45"/>
  <c r="K64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I64"/>
  <c r="H64"/>
  <c r="I107"/>
  <c r="I111"/>
  <c r="I108"/>
  <c r="F106"/>
  <c r="F108"/>
  <c r="F107"/>
  <c r="F82"/>
  <c r="F83"/>
  <c r="F102"/>
  <c r="F104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E102"/>
  <c r="E108"/>
  <c r="E110"/>
  <c r="D102"/>
  <c r="D110"/>
  <c r="D108"/>
  <c r="C102"/>
  <c r="C104"/>
  <c r="C110"/>
  <c r="G102"/>
  <c r="C108"/>
  <c r="F109"/>
  <c r="J103"/>
  <c r="J104"/>
  <c r="F103"/>
  <c r="E104"/>
  <c r="D104"/>
  <c r="L82"/>
  <c r="L102"/>
  <c r="M82"/>
  <c r="L83"/>
  <c r="N83"/>
  <c r="M83"/>
  <c r="L84"/>
  <c r="M84"/>
  <c r="N84"/>
  <c r="L85"/>
  <c r="M85"/>
  <c r="N85"/>
  <c r="L86"/>
  <c r="N86"/>
  <c r="M86"/>
  <c r="L87"/>
  <c r="N87"/>
  <c r="M87"/>
  <c r="L88"/>
  <c r="M88"/>
  <c r="N88"/>
  <c r="L89"/>
  <c r="M89"/>
  <c r="N89"/>
  <c r="L90"/>
  <c r="N90"/>
  <c r="M90"/>
  <c r="L91"/>
  <c r="N91"/>
  <c r="M91"/>
  <c r="L92"/>
  <c r="M92"/>
  <c r="N92"/>
  <c r="L93"/>
  <c r="M93"/>
  <c r="N93"/>
  <c r="L94"/>
  <c r="N94"/>
  <c r="M94"/>
  <c r="L95"/>
  <c r="N95"/>
  <c r="M95"/>
  <c r="L96"/>
  <c r="M96"/>
  <c r="N96"/>
  <c r="L97"/>
  <c r="M97"/>
  <c r="N97"/>
  <c r="L98"/>
  <c r="N98"/>
  <c r="M98"/>
  <c r="L99"/>
  <c r="N99"/>
  <c r="M99"/>
  <c r="L100"/>
  <c r="M100"/>
  <c r="N100"/>
  <c r="M101"/>
  <c r="N101"/>
  <c r="M102"/>
  <c r="K82"/>
  <c r="K83"/>
  <c r="K102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I102"/>
  <c r="H102"/>
  <c r="A6" i="1"/>
  <c r="Q6"/>
  <c r="R6"/>
  <c r="S6"/>
  <c r="T6"/>
  <c r="U6"/>
  <c r="Y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Q7"/>
  <c r="R7"/>
  <c r="S7"/>
  <c r="T7"/>
  <c r="U7"/>
  <c r="Y7"/>
  <c r="Q8"/>
  <c r="R8"/>
  <c r="S8"/>
  <c r="T8"/>
  <c r="U8"/>
  <c r="Q9"/>
  <c r="R9"/>
  <c r="S9"/>
  <c r="T9"/>
  <c r="U9"/>
  <c r="Y9"/>
  <c r="Q10"/>
  <c r="R10"/>
  <c r="S10"/>
  <c r="T10"/>
  <c r="U10"/>
  <c r="Z10"/>
  <c r="Q11"/>
  <c r="R11"/>
  <c r="S11"/>
  <c r="T11"/>
  <c r="U11"/>
  <c r="Z11"/>
  <c r="Q12"/>
  <c r="R12"/>
  <c r="S12"/>
  <c r="T12"/>
  <c r="T59"/>
  <c r="U12"/>
  <c r="Z12"/>
  <c r="Q13"/>
  <c r="R13"/>
  <c r="S13"/>
  <c r="T13"/>
  <c r="U13"/>
  <c r="X13"/>
  <c r="Q14"/>
  <c r="R14"/>
  <c r="S14"/>
  <c r="T14"/>
  <c r="U14"/>
  <c r="Q15"/>
  <c r="R15"/>
  <c r="S15"/>
  <c r="T15"/>
  <c r="U15"/>
  <c r="Z15"/>
  <c r="Q16"/>
  <c r="R16"/>
  <c r="S16"/>
  <c r="T16"/>
  <c r="U16"/>
  <c r="Y16"/>
  <c r="Q17"/>
  <c r="R17"/>
  <c r="S17"/>
  <c r="T17"/>
  <c r="U17"/>
  <c r="Z17"/>
  <c r="X17"/>
  <c r="Q18"/>
  <c r="R18"/>
  <c r="S18"/>
  <c r="T18"/>
  <c r="U18"/>
  <c r="Z18"/>
  <c r="Q19"/>
  <c r="R19"/>
  <c r="S19"/>
  <c r="T19"/>
  <c r="U19"/>
  <c r="Z19"/>
  <c r="Q20"/>
  <c r="R20"/>
  <c r="S20"/>
  <c r="T20"/>
  <c r="U20"/>
  <c r="V20"/>
  <c r="V54"/>
  <c r="Q21"/>
  <c r="R21"/>
  <c r="S21"/>
  <c r="T21"/>
  <c r="U21"/>
  <c r="V21"/>
  <c r="Q22"/>
  <c r="R22"/>
  <c r="S22"/>
  <c r="T22"/>
  <c r="U22"/>
  <c r="Y22"/>
  <c r="Q23"/>
  <c r="R23"/>
  <c r="S23"/>
  <c r="T23"/>
  <c r="U23"/>
  <c r="V23"/>
  <c r="Q24"/>
  <c r="R24"/>
  <c r="S24"/>
  <c r="T24"/>
  <c r="U24"/>
  <c r="Y24"/>
  <c r="Z24"/>
  <c r="Q25"/>
  <c r="R25"/>
  <c r="S25"/>
  <c r="T25"/>
  <c r="U25"/>
  <c r="Y25"/>
  <c r="Q26"/>
  <c r="R26"/>
  <c r="S26"/>
  <c r="T26"/>
  <c r="U26"/>
  <c r="Y26"/>
  <c r="Q27"/>
  <c r="R27"/>
  <c r="S27"/>
  <c r="T27"/>
  <c r="U27"/>
  <c r="Q28"/>
  <c r="R28"/>
  <c r="S28"/>
  <c r="T28"/>
  <c r="U28"/>
  <c r="Y28"/>
  <c r="Q29"/>
  <c r="R29"/>
  <c r="S29"/>
  <c r="T29"/>
  <c r="U29"/>
  <c r="Y29"/>
  <c r="Q30"/>
  <c r="R30"/>
  <c r="S30"/>
  <c r="T30"/>
  <c r="U30"/>
  <c r="Z30"/>
  <c r="Q31"/>
  <c r="R31"/>
  <c r="S31"/>
  <c r="T31"/>
  <c r="U31"/>
  <c r="Q32"/>
  <c r="R32"/>
  <c r="S32"/>
  <c r="T32"/>
  <c r="U32"/>
  <c r="X32"/>
  <c r="Q33"/>
  <c r="R33"/>
  <c r="S33"/>
  <c r="T33"/>
  <c r="U33"/>
  <c r="Z33"/>
  <c r="Q34"/>
  <c r="R34"/>
  <c r="S34"/>
  <c r="T34"/>
  <c r="U34"/>
  <c r="Z34"/>
  <c r="X34"/>
  <c r="AA34" s="1"/>
  <c r="AB34" s="1"/>
  <c r="Q35"/>
  <c r="R35"/>
  <c r="S35"/>
  <c r="T35"/>
  <c r="U35"/>
  <c r="Q36"/>
  <c r="R36"/>
  <c r="S36"/>
  <c r="T36"/>
  <c r="U36"/>
  <c r="Z36"/>
  <c r="Q37"/>
  <c r="R37"/>
  <c r="S37"/>
  <c r="T37"/>
  <c r="U37"/>
  <c r="V39"/>
  <c r="Q38"/>
  <c r="R38"/>
  <c r="S38"/>
  <c r="T38"/>
  <c r="U38"/>
  <c r="Z38"/>
  <c r="Q39"/>
  <c r="R39"/>
  <c r="S39"/>
  <c r="T39"/>
  <c r="U39"/>
  <c r="X39"/>
  <c r="Z39"/>
  <c r="AA39" s="1"/>
  <c r="AB39" s="1"/>
  <c r="Q40"/>
  <c r="R40"/>
  <c r="S40"/>
  <c r="T40"/>
  <c r="U40"/>
  <c r="X40"/>
  <c r="AA40" s="1"/>
  <c r="AB40" s="1"/>
  <c r="Q41"/>
  <c r="R41"/>
  <c r="S41"/>
  <c r="T41"/>
  <c r="U41"/>
  <c r="Q42"/>
  <c r="R42"/>
  <c r="S42"/>
  <c r="T42"/>
  <c r="U42"/>
  <c r="Z42"/>
  <c r="X42"/>
  <c r="Q43"/>
  <c r="R43"/>
  <c r="S43"/>
  <c r="T43"/>
  <c r="U43"/>
  <c r="X43"/>
  <c r="Q44"/>
  <c r="R44"/>
  <c r="S44"/>
  <c r="T44"/>
  <c r="U44"/>
  <c r="Y44"/>
  <c r="Z44"/>
  <c r="Q45"/>
  <c r="R45"/>
  <c r="S45"/>
  <c r="T45"/>
  <c r="U45"/>
  <c r="X45"/>
  <c r="Q46"/>
  <c r="R46"/>
  <c r="S46"/>
  <c r="T46"/>
  <c r="U46"/>
  <c r="Z46"/>
  <c r="X46"/>
  <c r="Q47"/>
  <c r="R47"/>
  <c r="S47"/>
  <c r="T47"/>
  <c r="U47"/>
  <c r="Q48"/>
  <c r="R48"/>
  <c r="S48"/>
  <c r="T48"/>
  <c r="U48"/>
  <c r="Y48"/>
  <c r="Q49"/>
  <c r="R49"/>
  <c r="S49"/>
  <c r="T49"/>
  <c r="U49"/>
  <c r="Y49"/>
  <c r="Q50"/>
  <c r="R50"/>
  <c r="S50"/>
  <c r="T50"/>
  <c r="U50"/>
  <c r="Z50"/>
  <c r="Q51"/>
  <c r="R51"/>
  <c r="S51"/>
  <c r="T51"/>
  <c r="U51"/>
  <c r="Z51"/>
  <c r="Q52"/>
  <c r="R52"/>
  <c r="S52"/>
  <c r="T52"/>
  <c r="U52"/>
  <c r="Z52"/>
  <c r="U110"/>
  <c r="J194"/>
  <c r="K194"/>
  <c r="L194"/>
  <c r="M194"/>
  <c r="N194"/>
  <c r="N200"/>
  <c r="O194"/>
  <c r="Q197"/>
  <c r="J199"/>
  <c r="J200"/>
  <c r="K199"/>
  <c r="K204"/>
  <c r="N199"/>
  <c r="J203"/>
  <c r="Z43"/>
  <c r="V43"/>
  <c r="V34"/>
  <c r="X18"/>
  <c r="AA18" s="1"/>
  <c r="AB18" s="1"/>
  <c r="X30"/>
  <c r="X47"/>
  <c r="V52"/>
  <c r="X26"/>
  <c r="AA26" s="1"/>
  <c r="AB26" s="1"/>
  <c r="Z26"/>
  <c r="V25"/>
  <c r="Z16"/>
  <c r="Y15"/>
  <c r="V15"/>
  <c r="Y13"/>
  <c r="Z13"/>
  <c r="V13"/>
  <c r="V11"/>
  <c r="X10"/>
  <c r="AA10" s="1"/>
  <c r="T60"/>
  <c r="V8"/>
  <c r="W17"/>
  <c r="W54"/>
  <c r="X38"/>
  <c r="AA38" s="1"/>
  <c r="AB38" s="1"/>
  <c r="V32"/>
  <c r="Z32"/>
  <c r="AA32" s="1"/>
  <c r="AB32" s="1"/>
  <c r="V31"/>
  <c r="Y30"/>
  <c r="Z28"/>
  <c r="X28"/>
  <c r="AA28" s="1"/>
  <c r="AB28" s="1"/>
  <c r="U54"/>
  <c r="X51"/>
  <c r="V36"/>
  <c r="Y50"/>
  <c r="X36"/>
  <c r="AA36"/>
  <c r="AB36" s="1"/>
  <c r="Z22"/>
  <c r="V22"/>
  <c r="X21"/>
  <c r="Z21"/>
  <c r="X19"/>
  <c r="X12"/>
  <c r="Z9"/>
  <c r="Y36"/>
  <c r="Y27"/>
  <c r="V19"/>
  <c r="Y12"/>
  <c r="AA12" s="1"/>
  <c r="AB12" s="1"/>
  <c r="AA43"/>
  <c r="AB43"/>
  <c r="X50"/>
  <c r="AA50" s="1"/>
  <c r="AB50" s="1"/>
  <c r="Y46"/>
  <c r="AA46" s="1"/>
  <c r="AB46" s="1"/>
  <c r="X44"/>
  <c r="AA44"/>
  <c r="AB44" s="1"/>
  <c r="V42"/>
  <c r="Z25"/>
  <c r="X24"/>
  <c r="AA24" s="1"/>
  <c r="AB24" s="1"/>
  <c r="X22"/>
  <c r="AA22"/>
  <c r="AB22" s="1"/>
  <c r="V17"/>
  <c r="X15"/>
  <c r="AA15"/>
  <c r="AB15" s="1"/>
  <c r="Z7"/>
  <c r="X37"/>
  <c r="Y23"/>
  <c r="Y20"/>
  <c r="X20"/>
  <c r="AA20" s="1"/>
  <c r="AB20" s="1"/>
  <c r="Z20"/>
  <c r="Z8"/>
  <c r="X7"/>
  <c r="AA7"/>
  <c r="AB7" s="1"/>
  <c r="Z45"/>
  <c r="V51"/>
  <c r="Y45"/>
  <c r="AA45" s="1"/>
  <c r="AB45" s="1"/>
  <c r="Z41"/>
  <c r="X41"/>
  <c r="AA41" s="1"/>
  <c r="AB41" s="1"/>
  <c r="Z35"/>
  <c r="X35"/>
  <c r="AA35" s="1"/>
  <c r="AB35" s="1"/>
  <c r="V35"/>
  <c r="X33"/>
  <c r="AA33" s="1"/>
  <c r="AB33" s="1"/>
  <c r="V33"/>
  <c r="V30"/>
  <c r="Z27"/>
  <c r="X27"/>
  <c r="AA27" s="1"/>
  <c r="AB27" s="1"/>
  <c r="X11"/>
  <c r="AA11"/>
  <c r="AB11" s="1"/>
  <c r="U60"/>
  <c r="AA30"/>
  <c r="AB30"/>
  <c r="AA13"/>
  <c r="AB13"/>
  <c r="T54"/>
  <c r="X25"/>
  <c r="AA25" s="1"/>
  <c r="AB25" s="1"/>
  <c r="X14"/>
  <c r="V14"/>
  <c r="U59"/>
  <c r="Z14"/>
  <c r="AA14" s="1"/>
  <c r="AB14" s="1"/>
  <c r="Y14"/>
  <c r="X8"/>
  <c r="Y8"/>
  <c r="AA8"/>
  <c r="AB8" s="1"/>
  <c r="X6"/>
  <c r="AA6" s="1"/>
  <c r="X9"/>
  <c r="AA9" s="1"/>
  <c r="AB9" s="1"/>
  <c r="X29"/>
  <c r="X31"/>
  <c r="V6"/>
  <c r="V105"/>
  <c r="Z6"/>
  <c r="Z47"/>
  <c r="Y47"/>
  <c r="AA47"/>
  <c r="AB47" s="1"/>
  <c r="Z40"/>
  <c r="Z37"/>
  <c r="AA37"/>
  <c r="AB37" s="1"/>
  <c r="Y31"/>
  <c r="Z31"/>
  <c r="AA31"/>
  <c r="AB31" s="1"/>
  <c r="Z29"/>
  <c r="AA29" s="1"/>
  <c r="AB29" s="1"/>
  <c r="V9"/>
  <c r="K201"/>
  <c r="W52"/>
  <c r="Y18"/>
  <c r="U58"/>
  <c r="U62"/>
  <c r="N21" i="22"/>
  <c r="N19"/>
  <c r="F33"/>
  <c r="D35"/>
  <c r="N24"/>
  <c r="C29"/>
  <c r="C35"/>
  <c r="N14"/>
  <c r="J27"/>
  <c r="J29"/>
  <c r="N9"/>
  <c r="N11"/>
  <c r="N7"/>
  <c r="K27"/>
  <c r="N17"/>
  <c r="N20"/>
  <c r="N23"/>
  <c r="F27"/>
  <c r="F29"/>
  <c r="M27"/>
  <c r="N10"/>
  <c r="N18"/>
  <c r="N22"/>
  <c r="N8"/>
  <c r="N16"/>
  <c r="F72"/>
  <c r="G108"/>
  <c r="F110"/>
  <c r="N102"/>
  <c r="D29"/>
  <c r="E35"/>
  <c r="N44"/>
  <c r="N64"/>
  <c r="G70"/>
  <c r="D72"/>
  <c r="L102"/>
  <c r="L27"/>
  <c r="N23" i="6"/>
  <c r="N19"/>
  <c r="N17"/>
  <c r="N15"/>
  <c r="N11"/>
  <c r="N9"/>
  <c r="C29"/>
  <c r="N14"/>
  <c r="K27"/>
  <c r="N12"/>
  <c r="C35"/>
  <c r="E35"/>
  <c r="N24"/>
  <c r="N20"/>
  <c r="N7"/>
  <c r="N13"/>
  <c r="N25"/>
  <c r="J27"/>
  <c r="J29"/>
  <c r="L27"/>
  <c r="N10"/>
  <c r="N64"/>
  <c r="F110"/>
  <c r="G108"/>
  <c r="F66"/>
  <c r="F72"/>
  <c r="G70"/>
  <c r="U105" i="1"/>
  <c r="U109"/>
  <c r="U108"/>
  <c r="U112"/>
  <c r="N82" i="6"/>
  <c r="N102"/>
  <c r="D66"/>
  <c r="E72"/>
  <c r="M27"/>
  <c r="N21"/>
  <c r="X16" i="1"/>
  <c r="X52"/>
  <c r="Y52"/>
  <c r="AA52" s="1"/>
  <c r="AB52" s="1"/>
  <c r="Z49"/>
  <c r="AA42"/>
  <c r="AB42" s="1"/>
  <c r="X23"/>
  <c r="AA23" s="1"/>
  <c r="AB23" s="1"/>
  <c r="Y21"/>
  <c r="AA21"/>
  <c r="AB21" s="1"/>
  <c r="Y19"/>
  <c r="AA19" s="1"/>
  <c r="AB19" s="1"/>
  <c r="Y17"/>
  <c r="AA17"/>
  <c r="AB17" s="1"/>
  <c r="M64" i="6"/>
  <c r="X49" i="1"/>
  <c r="AA49"/>
  <c r="AB49" s="1"/>
  <c r="Z23"/>
  <c r="W105"/>
  <c r="Z48"/>
  <c r="X48"/>
  <c r="Y51"/>
  <c r="AA51" s="1"/>
  <c r="AB51" s="1"/>
  <c r="F35" i="22"/>
  <c r="G33"/>
  <c r="N27"/>
  <c r="F35" i="6"/>
  <c r="G33"/>
  <c r="N27"/>
  <c r="AA48" i="1"/>
  <c r="AB48" s="1"/>
  <c r="AA16"/>
  <c r="AB16" s="1"/>
  <c r="N23" i="21"/>
  <c r="N9"/>
  <c r="N12"/>
  <c r="N24"/>
  <c r="N25"/>
  <c r="N13"/>
  <c r="N10"/>
  <c r="N15"/>
  <c r="N8"/>
  <c r="N57"/>
  <c r="F63"/>
  <c r="F65"/>
  <c r="E71"/>
  <c r="E65"/>
  <c r="N55"/>
  <c r="D71"/>
  <c r="D65"/>
  <c r="N50"/>
  <c r="I27"/>
  <c r="F16"/>
  <c r="N17"/>
  <c r="F18"/>
  <c r="F21"/>
  <c r="F32"/>
  <c r="K100"/>
  <c r="N87"/>
  <c r="N95"/>
  <c r="F106"/>
  <c r="F108"/>
  <c r="G106"/>
  <c r="D108"/>
  <c r="L43"/>
  <c r="F57"/>
  <c r="F67"/>
  <c r="F69"/>
  <c r="E146"/>
  <c r="L54"/>
  <c r="N54"/>
  <c r="K27"/>
  <c r="N16"/>
  <c r="M18"/>
  <c r="N18"/>
  <c r="C29"/>
  <c r="C35"/>
  <c r="F100"/>
  <c r="F102"/>
  <c r="N83"/>
  <c r="N91"/>
  <c r="J138"/>
  <c r="J140"/>
  <c r="N132"/>
  <c r="D27"/>
  <c r="D35"/>
  <c r="J7"/>
  <c r="N11"/>
  <c r="J18"/>
  <c r="N22"/>
  <c r="L100"/>
  <c r="N85"/>
  <c r="N100"/>
  <c r="N93"/>
  <c r="F138"/>
  <c r="F140"/>
  <c r="M138"/>
  <c r="N119"/>
  <c r="N123"/>
  <c r="N127"/>
  <c r="N131"/>
  <c r="N135"/>
  <c r="M43"/>
  <c r="M63"/>
  <c r="F44"/>
  <c r="N19"/>
  <c r="N20"/>
  <c r="J27"/>
  <c r="J29"/>
  <c r="N14"/>
  <c r="M7"/>
  <c r="M27"/>
  <c r="F8"/>
  <c r="L21"/>
  <c r="N21"/>
  <c r="E27"/>
  <c r="L7"/>
  <c r="F14"/>
  <c r="F19"/>
  <c r="F20"/>
  <c r="F23"/>
  <c r="F31"/>
  <c r="E102"/>
  <c r="D140"/>
  <c r="M100"/>
  <c r="N118"/>
  <c r="N138"/>
  <c r="F33"/>
  <c r="D29"/>
  <c r="N43"/>
  <c r="N63"/>
  <c r="L63"/>
  <c r="F27"/>
  <c r="F29"/>
  <c r="G69"/>
  <c r="F71"/>
  <c r="F146"/>
  <c r="G144"/>
  <c r="E29"/>
  <c r="E35"/>
  <c r="L27"/>
  <c r="N7"/>
  <c r="N27"/>
  <c r="F35"/>
  <c r="G33"/>
  <c r="T110" i="1" l="1"/>
  <c r="AB10"/>
  <c r="AA105"/>
  <c r="AB6"/>
  <c r="AA54"/>
  <c r="AA57" s="1"/>
  <c r="T58"/>
  <c r="T109"/>
  <c r="T108" s="1"/>
  <c r="T112" s="1"/>
  <c r="T62" l="1"/>
  <c r="T105" s="1"/>
</calcChain>
</file>

<file path=xl/comments1.xml><?xml version="1.0" encoding="utf-8"?>
<comments xmlns="http://schemas.openxmlformats.org/spreadsheetml/2006/main">
  <authors>
    <author/>
  </authors>
  <commentList>
    <comment ref="R114" authorId="0">
      <text>
        <r>
          <rPr>
            <b/>
            <sz val="8"/>
            <color indexed="8"/>
            <rFont val="Tahoma"/>
            <family val="2"/>
          </rPr>
          <t>Mariso; 
En el pago de isan se reporta hasta la 661</t>
        </r>
      </text>
    </comment>
    <comment ref="C199" authorId="0">
      <text>
        <r>
          <rPr>
            <b/>
            <sz val="8"/>
            <color indexed="8"/>
            <rFont val="Tahoma"/>
            <family val="2"/>
          </rPr>
          <t>Mariso; 
En el pago de isan se reporta hasta la 661</t>
        </r>
      </text>
    </comment>
  </commentList>
</comments>
</file>

<file path=xl/sharedStrings.xml><?xml version="1.0" encoding="utf-8"?>
<sst xmlns="http://schemas.openxmlformats.org/spreadsheetml/2006/main" count="1043" uniqueCount="385">
  <si>
    <t>ENERO.2015</t>
  </si>
  <si>
    <t xml:space="preserve">JTMZD31V375033126 </t>
  </si>
  <si>
    <t>0574-TCN06</t>
  </si>
  <si>
    <t>TOY MORELOS S DE R.L</t>
  </si>
  <si>
    <t xml:space="preserve">JTMZD31VX66017580 </t>
  </si>
  <si>
    <t>0577-TCN06</t>
  </si>
  <si>
    <t xml:space="preserve">JTMZD31V066016857 </t>
  </si>
  <si>
    <t>0680-TCN06</t>
  </si>
  <si>
    <t xml:space="preserve">5TDZA23C16S539206 </t>
  </si>
  <si>
    <t>TACOMA DOBLE CABINA SR5</t>
  </si>
  <si>
    <t>0303-TCN06</t>
  </si>
  <si>
    <t xml:space="preserve">3TMJU62N06M018797 </t>
  </si>
  <si>
    <t>0333-TCN06</t>
  </si>
  <si>
    <t xml:space="preserve">3TMJU62N16M018954 </t>
  </si>
  <si>
    <t>0331-TCN06</t>
  </si>
  <si>
    <t xml:space="preserve">3TMJU62N86M018885 </t>
  </si>
  <si>
    <t>0347-TCN06</t>
  </si>
  <si>
    <t xml:space="preserve">3TMJU62N96M019334 </t>
  </si>
  <si>
    <t>0391-TCN06</t>
  </si>
  <si>
    <t xml:space="preserve">3TMJU62NX6M020136 </t>
  </si>
  <si>
    <t>0658-TCN06</t>
  </si>
  <si>
    <t xml:space="preserve">JTDKT923575065189 </t>
  </si>
  <si>
    <t>0719-TCN06</t>
  </si>
  <si>
    <t xml:space="preserve">JTDKT923575067279 </t>
  </si>
  <si>
    <t>YARIS SEDAN CORE AT A/C</t>
  </si>
  <si>
    <t>0645-TCN06</t>
  </si>
  <si>
    <t xml:space="preserve">JTDBT923471053851 </t>
  </si>
  <si>
    <t>0668-TCN06</t>
  </si>
  <si>
    <t xml:space="preserve">JTDBT923271049068 </t>
  </si>
  <si>
    <t>0659-TCN06</t>
  </si>
  <si>
    <t>AUTOMOTORES DE LA LA</t>
  </si>
  <si>
    <t xml:space="preserve">JTDBT923471069984 </t>
  </si>
  <si>
    <t>0593-TCN06</t>
  </si>
  <si>
    <t>CEVER TOLUCA SA DE C</t>
  </si>
  <si>
    <t xml:space="preserve">JTDBT923471057589 </t>
  </si>
  <si>
    <t>0723-TCN06</t>
  </si>
  <si>
    <t xml:space="preserve">JTDBT923471074151 </t>
  </si>
  <si>
    <t>SEMI NUEVO</t>
  </si>
  <si>
    <t>0002-TCU06</t>
  </si>
  <si>
    <t>DIAZ GONZALEZ GRACIE</t>
  </si>
  <si>
    <t xml:space="preserve">3FABP05B21M109031 </t>
  </si>
  <si>
    <t>USADO</t>
  </si>
  <si>
    <t>0022-TCU06</t>
  </si>
  <si>
    <t>JAUREGUI BARCENAS LE</t>
  </si>
  <si>
    <t xml:space="preserve">1B3DL46X44N293206 </t>
  </si>
  <si>
    <t>0006-TCU06</t>
  </si>
  <si>
    <t>GONZALEZ ORTIZ ROSA</t>
  </si>
  <si>
    <t xml:space="preserve">3N1JH01S94L082061 </t>
  </si>
  <si>
    <t>0023-TCU06</t>
  </si>
  <si>
    <t>VIZCAYA RENDON GUILL</t>
  </si>
  <si>
    <t xml:space="preserve">JIDKT923X65025902 </t>
  </si>
  <si>
    <t>0024-TCU06</t>
  </si>
  <si>
    <t>BUCAAR, S.A.</t>
  </si>
  <si>
    <t xml:space="preserve">8AFDT51D336280501 </t>
  </si>
  <si>
    <t>0028-TCU06</t>
  </si>
  <si>
    <t xml:space="preserve">3G1SE51X76S132587 </t>
  </si>
  <si>
    <t>INICIO</t>
  </si>
  <si>
    <t>663</t>
  </si>
  <si>
    <t>FIN</t>
  </si>
  <si>
    <t>804</t>
  </si>
  <si>
    <t>TOTAL NUEVOS</t>
  </si>
  <si>
    <t>KEPLER CONTAB</t>
  </si>
  <si>
    <t>TOTAL INTERCAMBIOS</t>
  </si>
  <si>
    <t>TOTAL USADOS</t>
  </si>
  <si>
    <t>TOTAL</t>
  </si>
  <si>
    <t>DIFERENCIA</t>
  </si>
  <si>
    <t>(-) refaccturacion</t>
  </si>
  <si>
    <t>(-) CANCELACIONES</t>
  </si>
  <si>
    <t>795</t>
  </si>
  <si>
    <t>A PAGAR</t>
  </si>
  <si>
    <t>FEBRERO.2015</t>
  </si>
  <si>
    <t>CTO SER Y REF</t>
  </si>
  <si>
    <t>0696-TCN06</t>
  </si>
  <si>
    <t>AINT,S DE R.L. DE C.</t>
  </si>
  <si>
    <t xml:space="preserve">2T1KR32E67C630047 </t>
  </si>
  <si>
    <t>0690-TCN06</t>
  </si>
  <si>
    <t>VALOR MOTRIZ DE TAMA</t>
  </si>
  <si>
    <t xml:space="preserve">JTMZD35V975033660 </t>
  </si>
  <si>
    <t>0586-TCN06</t>
  </si>
  <si>
    <t xml:space="preserve">JTMZD35V565027112 </t>
  </si>
  <si>
    <t>0732-TCN06</t>
  </si>
  <si>
    <t>UNITED AUTO DE AGUAS</t>
  </si>
  <si>
    <t>ESTADO FINANCIERO TOYOTA</t>
  </si>
  <si>
    <t>UTILIDAD</t>
  </si>
  <si>
    <t>VENTAS</t>
  </si>
  <si>
    <t>No</t>
  </si>
  <si>
    <t>VENTA</t>
  </si>
  <si>
    <t>CAMRY</t>
  </si>
  <si>
    <t>COROLLA</t>
  </si>
  <si>
    <t>MATRIX</t>
  </si>
  <si>
    <t>PRIUS</t>
  </si>
  <si>
    <t>MR2 SPYDER</t>
  </si>
  <si>
    <t>SOLARA</t>
  </si>
  <si>
    <t>4RUNNER</t>
  </si>
  <si>
    <t>SIENNA</t>
  </si>
  <si>
    <t>LAND CRUISER</t>
  </si>
  <si>
    <t>RAV4</t>
  </si>
  <si>
    <t>YARIS</t>
  </si>
  <si>
    <t>HILUX</t>
  </si>
  <si>
    <t>HIACE</t>
  </si>
  <si>
    <t>TACOMA</t>
  </si>
  <si>
    <t>AVANZA</t>
  </si>
  <si>
    <t>TUNDRA</t>
  </si>
  <si>
    <t>HIGHLANDER</t>
  </si>
  <si>
    <t>FJ CRUISER</t>
  </si>
  <si>
    <t>SEQUOIA</t>
  </si>
  <si>
    <t>RUSH</t>
  </si>
  <si>
    <t>T. NUEVOS</t>
  </si>
  <si>
    <t>edo. Res</t>
  </si>
  <si>
    <t>T. AUTOS NVOS</t>
  </si>
  <si>
    <t>USADOS TOYOTA</t>
  </si>
  <si>
    <t>USADOS OTROS</t>
  </si>
  <si>
    <t>T. AUTOS USADOS</t>
  </si>
  <si>
    <t>F&amp;i VTA</t>
  </si>
  <si>
    <t xml:space="preserve">T. AUTOS </t>
  </si>
  <si>
    <t>F&amp;i CTO</t>
  </si>
  <si>
    <t xml:space="preserve">JTMZD35V475034277 </t>
  </si>
  <si>
    <t>0647-TCN06</t>
  </si>
  <si>
    <t xml:space="preserve">JTMZD35V565029927 </t>
  </si>
  <si>
    <t>0673-TCN06</t>
  </si>
  <si>
    <t>VEHICULOS TOY S. DE</t>
  </si>
  <si>
    <t xml:space="preserve">JTMZD33V376021081 </t>
  </si>
  <si>
    <t>0672-TCN06</t>
  </si>
  <si>
    <t>PROMOTORA AUTOMOTRIZ</t>
  </si>
  <si>
    <t xml:space="preserve">JTMZD33V176021032 </t>
  </si>
  <si>
    <t>0669-TCN06</t>
  </si>
  <si>
    <t xml:space="preserve">JTMZD33V166020297 </t>
  </si>
  <si>
    <t>0691-TCN06</t>
  </si>
  <si>
    <t>CAMRY XLE L4 AT5 S Q/C</t>
  </si>
  <si>
    <t>0726-TCN06</t>
  </si>
  <si>
    <t>EXCELENCIA FISCAL P</t>
  </si>
  <si>
    <t xml:space="preserve">4T1BE46KX7U587882 </t>
  </si>
  <si>
    <t>CAMRY XLE V6/AT5  Q/C</t>
  </si>
  <si>
    <t>0716-TCN06</t>
  </si>
  <si>
    <t>MARTINEZ DEL CAMPO H</t>
  </si>
  <si>
    <t xml:space="preserve">4T1BK46K87U520223 </t>
  </si>
  <si>
    <t>0702-TCN06</t>
  </si>
  <si>
    <t>NUÑEZ BARRIOS ROMAN</t>
  </si>
  <si>
    <t xml:space="preserve">4T1DK46K87U520710 </t>
  </si>
  <si>
    <t>COROLLA CE MT</t>
  </si>
  <si>
    <t>0686-TCN06</t>
  </si>
  <si>
    <t>VEGA MUñOZ FERNANDO</t>
  </si>
  <si>
    <t xml:space="preserve">2T1BR32E07C718348 </t>
  </si>
  <si>
    <t>0721-TCN06</t>
  </si>
  <si>
    <t>MON SANTOS MONICA</t>
  </si>
  <si>
    <t xml:space="preserve">2T1BR32E76C710102 </t>
  </si>
  <si>
    <t>COROLLA LE SIN Q/C</t>
  </si>
  <si>
    <t>0677-TCN06</t>
  </si>
  <si>
    <t>TALANCON NIEVA MARIA</t>
  </si>
  <si>
    <t xml:space="preserve">2T1BR32E57C719205 </t>
  </si>
  <si>
    <t>0734-TCN06</t>
  </si>
  <si>
    <t>VENTURA SEGOBIA JOSE</t>
  </si>
  <si>
    <t xml:space="preserve">2T1BR32E26C701291 </t>
  </si>
  <si>
    <t>MATRIX XR MT</t>
  </si>
  <si>
    <t>0084-TCN06</t>
  </si>
  <si>
    <t>MONTOYA MELESIO JAIM</t>
  </si>
  <si>
    <t xml:space="preserve">2T1KR32E26C583498 </t>
  </si>
  <si>
    <t>0687-TCN06</t>
  </si>
  <si>
    <t>PEñA  LOPEZ GRACIELA</t>
  </si>
  <si>
    <t xml:space="preserve">JTEZU14RX70084196 </t>
  </si>
  <si>
    <t>4RUNNER LIMITED</t>
  </si>
  <si>
    <t>0152-TCN06</t>
  </si>
  <si>
    <t>BEJO MEXICO S.A. DE</t>
  </si>
  <si>
    <t xml:space="preserve">JTEZT17RX60025422 </t>
  </si>
  <si>
    <t>SIENNA XLE</t>
  </si>
  <si>
    <t>0753-TCN06</t>
  </si>
  <si>
    <t>EDISON MAQUINARIA S.</t>
  </si>
  <si>
    <t xml:space="preserve">5TDZA22C96S546048 </t>
  </si>
  <si>
    <t>SIENNA LE</t>
  </si>
  <si>
    <t>0756-TCN06</t>
  </si>
  <si>
    <t>HERBERT CARRILLO JUL</t>
  </si>
  <si>
    <t xml:space="preserve">5TDZA23C76S485880 </t>
  </si>
  <si>
    <t>0757-TCN06</t>
  </si>
  <si>
    <t>AGUILAR SAN ROMAN AN</t>
  </si>
  <si>
    <t xml:space="preserve">5TDZA23C66S513751 </t>
  </si>
  <si>
    <t>SIENNA XLE PIEL</t>
  </si>
  <si>
    <t>0746-TCN06</t>
  </si>
  <si>
    <t>GONZALEZ ANTILLON MA</t>
  </si>
  <si>
    <t xml:space="preserve">5TDZA22C86S531332 </t>
  </si>
  <si>
    <t>SIENNA LIMITED</t>
  </si>
  <si>
    <t>0710-TCN06</t>
  </si>
  <si>
    <t>BARRIOS NAVA MARIA A</t>
  </si>
  <si>
    <t xml:space="preserve">5TDZA22C36S545008 </t>
  </si>
  <si>
    <t>RAV4 BASE 2A FILA</t>
  </si>
  <si>
    <t>0727-TCN06</t>
  </si>
  <si>
    <t>VTA SER Y REF</t>
  </si>
  <si>
    <t>SANCHEZ AYALA MIGUEL</t>
  </si>
  <si>
    <t xml:space="preserve">JTMZD33V576021809 </t>
  </si>
  <si>
    <t>0510-TCN06</t>
  </si>
  <si>
    <t>GE CAPITAL CEF MEXIC</t>
  </si>
  <si>
    <t xml:space="preserve">JTMZD33VX66013025 </t>
  </si>
  <si>
    <t>RAV4 3A FILA</t>
  </si>
  <si>
    <t>0609-TCN06</t>
  </si>
  <si>
    <t>AGUILAR AGUILAR J. E</t>
  </si>
  <si>
    <t xml:space="preserve">JTMZD35V365028775 </t>
  </si>
  <si>
    <t>0743-TCN06</t>
  </si>
  <si>
    <t>LEDESMA CACIQUE MA.</t>
  </si>
  <si>
    <t xml:space="preserve">JTMZD35V875034704 </t>
  </si>
  <si>
    <t>0713-TCN06</t>
  </si>
  <si>
    <t>SAUCEDO MEDINA JUAN</t>
  </si>
  <si>
    <t xml:space="preserve">JTMZD35V575034109 </t>
  </si>
  <si>
    <t>RAV4 LIMITED 4X2 PIEL</t>
  </si>
  <si>
    <t>0692-TCN06</t>
  </si>
  <si>
    <t>HERNANDEZ BENITEZ F</t>
  </si>
  <si>
    <t xml:space="preserve">JTMZD31V775033243 </t>
  </si>
  <si>
    <t>0728-TCN06</t>
  </si>
  <si>
    <t>VELAZQUEZ GUERRERO M</t>
  </si>
  <si>
    <t xml:space="preserve">JTMZD31V176022541 </t>
  </si>
  <si>
    <t>0733-TCN06</t>
  </si>
  <si>
    <t>FELIX GUIDO ULISES</t>
  </si>
  <si>
    <t xml:space="preserve">JTMZD31V176022152 </t>
  </si>
  <si>
    <t>0736-TCN06</t>
  </si>
  <si>
    <t>GUTIERREZ RODRIGUEZ</t>
  </si>
  <si>
    <t xml:space="preserve">JTMZD31V075035707 </t>
  </si>
  <si>
    <t>0737-TCN06</t>
  </si>
  <si>
    <t>ESCOTO ROBLES PETROU</t>
  </si>
  <si>
    <t xml:space="preserve">JTMZD35V475033470 </t>
  </si>
  <si>
    <t>YARIS CORE AT</t>
  </si>
  <si>
    <t>0730-TCN06</t>
  </si>
  <si>
    <t>CASTELLANOS BARONE G</t>
  </si>
  <si>
    <t xml:space="preserve">JTDKT923975068211 </t>
  </si>
  <si>
    <t>YARIS PREMIUM AUT</t>
  </si>
  <si>
    <t>0711-TCN06</t>
  </si>
  <si>
    <t>AUTOFINANCIAMIENTO</t>
  </si>
  <si>
    <t xml:space="preserve">JTDKT923175067182 </t>
  </si>
  <si>
    <t>YARIS CORE MT</t>
  </si>
  <si>
    <t>0688-TCN06</t>
  </si>
  <si>
    <t>KAM MOTORS S.A. DE C</t>
  </si>
  <si>
    <t xml:space="preserve">JTDKT923575068562 </t>
  </si>
  <si>
    <t>YARIS PREMIUM MT</t>
  </si>
  <si>
    <t>0648-TCN06</t>
  </si>
  <si>
    <t>MOREIRA MURADAS NANC</t>
  </si>
  <si>
    <t xml:space="preserve">JTDKT923775061080 </t>
  </si>
  <si>
    <t>HIACE PANEL 15 PASAJ AC</t>
  </si>
  <si>
    <t>0576-TCN06</t>
  </si>
  <si>
    <t>MARTINEZ ROJAS JUAN</t>
  </si>
  <si>
    <t xml:space="preserve">JTFSX23P866009728 </t>
  </si>
  <si>
    <t>YARIS SEDAN CORE MT A/C</t>
  </si>
  <si>
    <t>0657-TCN06</t>
  </si>
  <si>
    <t>ARCHUNDIA NIETO LUIS</t>
  </si>
  <si>
    <t xml:space="preserve">JTDBT923571069072 </t>
  </si>
  <si>
    <t>0718-TCN06</t>
  </si>
  <si>
    <t>SOLORZANO GONZALEZ</t>
  </si>
  <si>
    <t xml:space="preserve">JTDBT923271067893 </t>
  </si>
  <si>
    <t>0725-TCN06</t>
  </si>
  <si>
    <t>CONTRERAS SOTO VICTO</t>
  </si>
  <si>
    <t xml:space="preserve">JTDBT923971054977 </t>
  </si>
  <si>
    <t>YARIS SEDAN PREMIUM MT</t>
  </si>
  <si>
    <t>0684-TCN06</t>
  </si>
  <si>
    <t>MIJARES MOREIRA NANC</t>
  </si>
  <si>
    <t xml:space="preserve">JTDBT923571071663 </t>
  </si>
  <si>
    <t>0752-TCN06</t>
  </si>
  <si>
    <t>SANCHEZ ROBLES ERICK</t>
  </si>
  <si>
    <t xml:space="preserve">JTDBT923571074188 </t>
  </si>
  <si>
    <t>0754-TCN06</t>
  </si>
  <si>
    <t>SOTO RUIZ EULOGIO</t>
  </si>
  <si>
    <t xml:space="preserve">JTDBT923571078953 </t>
  </si>
  <si>
    <t>YARIS SEDAN PREMIUM AT</t>
  </si>
  <si>
    <t>0717-TCN06</t>
  </si>
  <si>
    <t>MORIN GUERRERO EVERA</t>
  </si>
  <si>
    <t xml:space="preserve">JTDBT923871075951 </t>
  </si>
  <si>
    <t>HIACE PANEL SUPER LARGA</t>
  </si>
  <si>
    <t>0671-TCN06</t>
  </si>
  <si>
    <t>LOPEZ MEDINA FRANCIS</t>
  </si>
  <si>
    <t xml:space="preserve">8AJEX32G164003681 </t>
  </si>
  <si>
    <t>0703-TCN06</t>
  </si>
  <si>
    <t>SURTIDORA DEL TAPICE</t>
  </si>
  <si>
    <t xml:space="preserve">8AJEX32G264003723 </t>
  </si>
  <si>
    <t>0706-TCN06</t>
  </si>
  <si>
    <t>VARGAS AVALOS MARIBE</t>
  </si>
  <si>
    <t xml:space="preserve">8AJEX32G364003830 </t>
  </si>
  <si>
    <t>0712-TCN06</t>
  </si>
  <si>
    <t>FLORES GARCIA DOLORE</t>
  </si>
  <si>
    <t xml:space="preserve">8AJEX32G364003729 </t>
  </si>
  <si>
    <t>0704-TCN06</t>
  </si>
  <si>
    <t>RODRIGUEZ PLANCARTE</t>
  </si>
  <si>
    <t xml:space="preserve">8AJEX32G764003829 </t>
  </si>
  <si>
    <t>0639-TCN06</t>
  </si>
  <si>
    <t>DINAMICA DE LA ISLA</t>
  </si>
  <si>
    <t xml:space="preserve">8AJEX32G364003536 </t>
  </si>
  <si>
    <t>0735-TCN06</t>
  </si>
  <si>
    <t>CONSULTORIA INTEGRA</t>
  </si>
  <si>
    <t xml:space="preserve">8AJEX32G664003949 </t>
  </si>
  <si>
    <t>0705-TCN06</t>
  </si>
  <si>
    <t>ERREGUIN GONZALEZ J.</t>
  </si>
  <si>
    <t xml:space="preserve">8AJEX32G064003770 </t>
  </si>
  <si>
    <t>TACOMA DOB CAB TRD SPORT DOB.CABINA</t>
  </si>
  <si>
    <t>0729-TCN06</t>
  </si>
  <si>
    <t>ENRIQUEZ RAMIREZ JUA</t>
  </si>
  <si>
    <t xml:space="preserve">3TMJU62N66M028329 </t>
  </si>
  <si>
    <t>0137-TCN06</t>
  </si>
  <si>
    <t>AUTOS CHAMPS S.A. D</t>
  </si>
  <si>
    <t xml:space="preserve">4T1BF32K36U631538 </t>
  </si>
  <si>
    <t xml:space="preserve">REFACTURACION </t>
  </si>
  <si>
    <t>0664-TCN06</t>
  </si>
  <si>
    <t>GARCIA ARGUELLO ADEL</t>
  </si>
  <si>
    <t xml:space="preserve">5TDZA22C36S532730 </t>
  </si>
  <si>
    <t>0599-TCN06</t>
  </si>
  <si>
    <t>DE LEON MACIAS BEREN</t>
  </si>
  <si>
    <t xml:space="preserve">JTDBT923771054945 </t>
  </si>
  <si>
    <t xml:space="preserve">PP agosto </t>
  </si>
  <si>
    <t>0678-TCN06</t>
  </si>
  <si>
    <t>DALTON AUTOMOTRIZ S</t>
  </si>
  <si>
    <t xml:space="preserve">4T1BE46K47U570043 </t>
  </si>
  <si>
    <t>INTERCAMBIO</t>
  </si>
  <si>
    <t>0700-TCN06</t>
  </si>
  <si>
    <t>ALECSA PACHUCA S DE</t>
  </si>
  <si>
    <t xml:space="preserve">4T1DE46K57U582170 </t>
  </si>
  <si>
    <t>0652-TCN06</t>
  </si>
  <si>
    <t xml:space="preserve">4T1BE46K07U055332 </t>
  </si>
  <si>
    <t>0740-TCN06</t>
  </si>
  <si>
    <t>ALDEN QUERETARO S. D</t>
  </si>
  <si>
    <t xml:space="preserve">4T1BE46K97U070038 </t>
  </si>
  <si>
    <t>0701-TCN06</t>
  </si>
  <si>
    <t xml:space="preserve">4T1BK46K17U017939 </t>
  </si>
  <si>
    <t>COROLLA CE AT</t>
  </si>
  <si>
    <t>0096-TCN06</t>
  </si>
  <si>
    <t xml:space="preserve">2T1BR32E36C601734 </t>
  </si>
  <si>
    <t>0675-TCN06</t>
  </si>
  <si>
    <t xml:space="preserve">2T1BR32E87C719294 </t>
  </si>
  <si>
    <t>0674-TCN06</t>
  </si>
  <si>
    <t>ALDEN SATELITE S DE</t>
  </si>
  <si>
    <t xml:space="preserve">2T1BR32E57C719155 </t>
  </si>
  <si>
    <t>0502-TCN06</t>
  </si>
  <si>
    <t xml:space="preserve">2T1BR32E06C668677 </t>
  </si>
  <si>
    <t>COROLLA SPORT MT</t>
  </si>
  <si>
    <t>0557-TCN06</t>
  </si>
  <si>
    <t xml:space="preserve">2TIBR32E26C621098 </t>
  </si>
  <si>
    <t>HIACE 9 PASAJEROS A/C</t>
  </si>
  <si>
    <t>0246-TCN06</t>
  </si>
  <si>
    <t xml:space="preserve">JTFRX13P668001091 </t>
  </si>
  <si>
    <t>0247-TCN06</t>
  </si>
  <si>
    <t>TOYOMOTORS S.A. DE C</t>
  </si>
  <si>
    <t xml:space="preserve">JTFRX13P068000986 </t>
  </si>
  <si>
    <t>0546-TCN06</t>
  </si>
  <si>
    <t>OZ-AUTOMOTRIZ S. DE</t>
  </si>
  <si>
    <t xml:space="preserve">JTFPX22P460004908 </t>
  </si>
  <si>
    <t>0708-TCN06</t>
  </si>
  <si>
    <t>FAME PERISUR SA DE C</t>
  </si>
  <si>
    <t xml:space="preserve">8AJEX32G564003831 </t>
  </si>
  <si>
    <t xml:space="preserve"> </t>
  </si>
  <si>
    <t>ALECSA CELAYA S DE RL DE CV</t>
  </si>
  <si>
    <t>REFACTURACION</t>
  </si>
  <si>
    <t>EXCENTO</t>
  </si>
  <si>
    <t xml:space="preserve">VENTA DE VEHICULOS </t>
  </si>
  <si>
    <t>AGOSTO.2006</t>
  </si>
  <si>
    <t>OK. CONTA</t>
  </si>
  <si>
    <t>5% comercial</t>
  </si>
  <si>
    <t>INTERCAM</t>
  </si>
  <si>
    <t>EARNBACK</t>
  </si>
  <si>
    <t>MODIFICADO</t>
  </si>
  <si>
    <t>IVA USADOS</t>
  </si>
  <si>
    <t>REPORTE DE ISAN JULIO/06</t>
  </si>
  <si>
    <t>PRUEBA GLOBAL DE ISAN</t>
  </si>
  <si>
    <t>Nº FACT</t>
  </si>
  <si>
    <t>CVE VEHIC SHCP</t>
  </si>
  <si>
    <t>TIPO DE VEHICULO</t>
  </si>
  <si>
    <t>AÑO</t>
  </si>
  <si>
    <t>FECHA FACTURA</t>
  </si>
  <si>
    <t>INVENT</t>
  </si>
  <si>
    <t>NOMBRE</t>
  </si>
  <si>
    <t>Nº DE CHASIS</t>
  </si>
  <si>
    <t>SUB-TOT</t>
  </si>
  <si>
    <t>ISAN</t>
  </si>
  <si>
    <t>IVA</t>
  </si>
  <si>
    <t>IMPORTE</t>
  </si>
  <si>
    <t>COSTO</t>
  </si>
  <si>
    <t>UTILIDAD BRUTA</t>
  </si>
  <si>
    <t>CON</t>
  </si>
  <si>
    <t>FACTURA</t>
  </si>
  <si>
    <t>CVE VEHIC</t>
  </si>
  <si>
    <t>TIPO</t>
  </si>
  <si>
    <t>MOD</t>
  </si>
  <si>
    <t>BASE</t>
  </si>
  <si>
    <t>LIM INF</t>
  </si>
  <si>
    <t>% EXCED</t>
  </si>
  <si>
    <t>CUOTA FIJA</t>
  </si>
  <si>
    <t>4RUNNER SR5</t>
  </si>
  <si>
    <t>0592-TCN06</t>
  </si>
  <si>
    <t>INTAGRI S.C.</t>
  </si>
  <si>
    <t xml:space="preserve">4T1BE46K97U051800 </t>
  </si>
  <si>
    <t>A</t>
  </si>
  <si>
    <t>MARZO,2015</t>
  </si>
  <si>
    <t>MAYO,2015</t>
  </si>
  <si>
    <t>JULIO,2015</t>
  </si>
</sst>
</file>

<file path=xl/styles.xml><?xml version="1.0" encoding="utf-8"?>
<styleSheet xmlns="http://schemas.openxmlformats.org/spreadsheetml/2006/main">
  <numFmts count="5">
    <numFmt numFmtId="164" formatCode="_-* #,##0.00_-;\-* #,##0.00_-;_-* \-??_-;_-@_-"/>
    <numFmt numFmtId="165" formatCode="_-* #,##0_-;\-* #,##0_-;_-* \-??_-;_-@_-"/>
    <numFmt numFmtId="166" formatCode="d&quot; de &quot;mmm&quot; de &quot;yy"/>
    <numFmt numFmtId="167" formatCode="_(* #,##0.00_);_(* \(#,##0.00\);_(* \-??_);_(@_)"/>
    <numFmt numFmtId="168" formatCode="_-* #,##0_-;\-* #,##0_-;_-* \-_-;_-@_-"/>
  </numFmts>
  <fonts count="19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16"/>
      <name val="Arial"/>
      <family val="2"/>
    </font>
    <font>
      <sz val="8"/>
      <color indexed="14"/>
      <name val="Arial"/>
      <family val="2"/>
    </font>
    <font>
      <sz val="10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0"/>
      <color indexed="8"/>
      <name val="Arial"/>
      <family val="2"/>
    </font>
    <font>
      <b/>
      <sz val="8"/>
      <color indexed="8"/>
      <name val="Tahoma"/>
      <family val="2"/>
    </font>
    <font>
      <b/>
      <sz val="10"/>
      <name val="Arial"/>
      <family val="2"/>
    </font>
    <font>
      <sz val="8"/>
      <color indexed="57"/>
      <name val="Arial"/>
      <family val="2"/>
    </font>
    <font>
      <b/>
      <sz val="8"/>
      <color indexed="10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15"/>
        <bgColor indexed="3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</fills>
  <borders count="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8" fillId="0" borderId="0" applyFill="0" applyBorder="0" applyAlignment="0" applyProtection="0"/>
    <xf numFmtId="9" fontId="18" fillId="0" borderId="0" applyFill="0" applyBorder="0" applyAlignment="0" applyProtection="0"/>
  </cellStyleXfs>
  <cellXfs count="2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1" applyFont="1" applyFill="1" applyBorder="1" applyAlignment="1" applyProtection="1"/>
    <xf numFmtId="0" fontId="2" fillId="0" borderId="0" xfId="0" applyFont="1"/>
    <xf numFmtId="3" fontId="1" fillId="0" borderId="0" xfId="0" applyNumberFormat="1" applyFont="1"/>
    <xf numFmtId="165" fontId="1" fillId="0" borderId="0" xfId="1" applyNumberFormat="1" applyFont="1" applyFill="1" applyBorder="1" applyAlignment="1" applyProtection="1"/>
    <xf numFmtId="3" fontId="1" fillId="0" borderId="0" xfId="0" applyNumberFormat="1" applyFont="1" applyBorder="1"/>
    <xf numFmtId="9" fontId="1" fillId="0" borderId="0" xfId="2" applyFont="1" applyFill="1" applyBorder="1" applyAlignment="1" applyProtection="1"/>
    <xf numFmtId="4" fontId="1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2" fillId="0" borderId="2" xfId="1" applyFont="1" applyFill="1" applyBorder="1" applyAlignment="1" applyProtection="1">
      <alignment horizontal="center"/>
    </xf>
    <xf numFmtId="164" fontId="2" fillId="2" borderId="2" xfId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164" fontId="2" fillId="0" borderId="0" xfId="1" applyFont="1" applyFill="1" applyBorder="1" applyAlignment="1" applyProtection="1"/>
    <xf numFmtId="9" fontId="2" fillId="0" borderId="0" xfId="2" applyFont="1" applyFill="1" applyBorder="1" applyAlignment="1" applyProtection="1"/>
    <xf numFmtId="4" fontId="2" fillId="0" borderId="0" xfId="0" applyNumberFormat="1" applyFont="1" applyBorder="1"/>
    <xf numFmtId="0" fontId="2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Font="1" applyFill="1" applyBorder="1" applyAlignment="1" applyProtection="1">
      <alignment horizontal="center"/>
    </xf>
    <xf numFmtId="9" fontId="4" fillId="0" borderId="0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0" applyNumberFormat="1" applyFont="1"/>
    <xf numFmtId="49" fontId="5" fillId="0" borderId="4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164" fontId="2" fillId="3" borderId="0" xfId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4" borderId="0" xfId="1" applyFont="1" applyFill="1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49" fontId="1" fillId="5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1" fillId="7" borderId="7" xfId="1" applyFont="1" applyFill="1" applyBorder="1" applyAlignment="1" applyProtection="1">
      <alignment horizontal="center"/>
    </xf>
    <xf numFmtId="164" fontId="6" fillId="0" borderId="7" xfId="1" applyFont="1" applyFill="1" applyBorder="1" applyAlignment="1" applyProtection="1">
      <alignment horizontal="center"/>
    </xf>
    <xf numFmtId="164" fontId="8" fillId="0" borderId="7" xfId="1" applyFont="1" applyFill="1" applyBorder="1" applyAlignment="1" applyProtection="1">
      <alignment horizontal="center"/>
    </xf>
    <xf numFmtId="164" fontId="1" fillId="0" borderId="0" xfId="1" applyFont="1" applyFill="1" applyBorder="1" applyAlignment="1" applyProtection="1">
      <alignment horizontal="center"/>
    </xf>
    <xf numFmtId="0" fontId="2" fillId="0" borderId="5" xfId="0" applyFont="1" applyBorder="1"/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6" fontId="2" fillId="0" borderId="10" xfId="0" applyNumberFormat="1" applyFont="1" applyBorder="1" applyAlignment="1">
      <alignment horizontal="center" wrapText="1"/>
    </xf>
    <xf numFmtId="164" fontId="2" fillId="0" borderId="10" xfId="1" applyFont="1" applyFill="1" applyBorder="1" applyAlignment="1" applyProtection="1">
      <alignment horizontal="center" wrapText="1"/>
    </xf>
    <xf numFmtId="164" fontId="2" fillId="0" borderId="11" xfId="1" applyFont="1" applyFill="1" applyBorder="1" applyAlignment="1" applyProtection="1">
      <alignment horizontal="center" wrapText="1"/>
    </xf>
    <xf numFmtId="164" fontId="2" fillId="0" borderId="12" xfId="1" applyFont="1" applyFill="1" applyBorder="1" applyAlignment="1" applyProtection="1">
      <alignment horizontal="center" wrapText="1"/>
    </xf>
    <xf numFmtId="164" fontId="2" fillId="0" borderId="13" xfId="1" applyFont="1" applyFill="1" applyBorder="1" applyAlignment="1" applyProtection="1">
      <alignment horizontal="center" wrapText="1"/>
    </xf>
    <xf numFmtId="164" fontId="2" fillId="0" borderId="14" xfId="1" applyFont="1" applyFill="1" applyBorder="1" applyAlignment="1" applyProtection="1">
      <alignment horizontal="center" wrapText="1"/>
    </xf>
    <xf numFmtId="9" fontId="2" fillId="0" borderId="15" xfId="2" applyFont="1" applyFill="1" applyBorder="1" applyAlignment="1" applyProtection="1">
      <alignment horizontal="center" wrapText="1"/>
    </xf>
    <xf numFmtId="9" fontId="2" fillId="0" borderId="2" xfId="2" applyFont="1" applyFill="1" applyBorder="1" applyAlignment="1" applyProtection="1">
      <alignment horizontal="center" wrapText="1"/>
    </xf>
    <xf numFmtId="3" fontId="2" fillId="0" borderId="1" xfId="2" applyNumberFormat="1" applyFont="1" applyFill="1" applyBorder="1" applyAlignment="1" applyProtection="1">
      <alignment horizontal="center" wrapText="1"/>
    </xf>
    <xf numFmtId="165" fontId="1" fillId="0" borderId="0" xfId="1" applyNumberFormat="1" applyFont="1" applyFill="1" applyBorder="1" applyAlignment="1" applyProtection="1">
      <alignment horizontal="center" wrapText="1"/>
    </xf>
    <xf numFmtId="3" fontId="2" fillId="0" borderId="0" xfId="2" applyNumberFormat="1" applyFont="1" applyFill="1" applyBorder="1" applyAlignment="1" applyProtection="1">
      <alignment horizontal="center" wrapText="1"/>
    </xf>
    <xf numFmtId="164" fontId="2" fillId="0" borderId="16" xfId="1" applyFont="1" applyFill="1" applyBorder="1" applyAlignment="1" applyProtection="1">
      <alignment horizontal="center" wrapText="1"/>
    </xf>
    <xf numFmtId="9" fontId="2" fillId="0" borderId="17" xfId="2" applyFont="1" applyFill="1" applyBorder="1" applyAlignment="1" applyProtection="1">
      <alignment horizontal="center" wrapText="1"/>
    </xf>
    <xf numFmtId="164" fontId="2" fillId="0" borderId="17" xfId="1" applyFont="1" applyFill="1" applyBorder="1" applyAlignment="1" applyProtection="1">
      <alignment horizontal="center" wrapText="1"/>
    </xf>
    <xf numFmtId="164" fontId="2" fillId="0" borderId="18" xfId="1" applyFont="1" applyFill="1" applyBorder="1" applyAlignment="1" applyProtection="1">
      <alignment horizontal="center" wrapText="1"/>
    </xf>
    <xf numFmtId="4" fontId="2" fillId="0" borderId="0" xfId="2" applyNumberFormat="1" applyFont="1" applyFill="1" applyBorder="1" applyAlignment="1" applyProtection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/>
    <xf numFmtId="14" fontId="0" fillId="0" borderId="0" xfId="0" applyNumberFormat="1" applyFont="1"/>
    <xf numFmtId="164" fontId="0" fillId="7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ont="1"/>
    <xf numFmtId="164" fontId="9" fillId="0" borderId="16" xfId="1" applyFont="1" applyFill="1" applyBorder="1" applyAlignment="1" applyProtection="1"/>
    <xf numFmtId="167" fontId="0" fillId="0" borderId="19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3" fontId="0" fillId="0" borderId="0" xfId="0" applyNumberFormat="1" applyFont="1" applyFill="1"/>
    <xf numFmtId="3" fontId="0" fillId="0" borderId="0" xfId="0" applyNumberFormat="1" applyFont="1" applyFill="1" applyBorder="1"/>
    <xf numFmtId="164" fontId="10" fillId="0" borderId="0" xfId="1" applyFont="1" applyFill="1" applyBorder="1" applyAlignment="1" applyProtection="1"/>
    <xf numFmtId="9" fontId="10" fillId="0" borderId="0" xfId="2" applyFont="1" applyFill="1" applyBorder="1" applyAlignment="1" applyProtection="1"/>
    <xf numFmtId="4" fontId="10" fillId="0" borderId="0" xfId="0" applyNumberFormat="1" applyFont="1" applyFill="1" applyBorder="1"/>
    <xf numFmtId="3" fontId="10" fillId="0" borderId="0" xfId="0" applyNumberFormat="1" applyFont="1" applyFill="1" applyBorder="1"/>
    <xf numFmtId="0" fontId="10" fillId="0" borderId="0" xfId="0" applyFont="1"/>
    <xf numFmtId="164" fontId="0" fillId="0" borderId="0" xfId="1" applyFont="1" applyFill="1" applyBorder="1" applyAlignment="1" applyProtection="1"/>
    <xf numFmtId="9" fontId="0" fillId="0" borderId="0" xfId="2" applyFont="1" applyFill="1" applyBorder="1" applyAlignment="1" applyProtection="1"/>
    <xf numFmtId="4" fontId="0" fillId="0" borderId="0" xfId="0" applyNumberFormat="1" applyFont="1" applyFill="1" applyBorder="1"/>
    <xf numFmtId="164" fontId="0" fillId="2" borderId="0" xfId="0" applyNumberFormat="1" applyFont="1" applyFill="1"/>
    <xf numFmtId="164" fontId="0" fillId="2" borderId="0" xfId="1" applyFont="1" applyFill="1" applyBorder="1" applyAlignment="1" applyProtection="1"/>
    <xf numFmtId="9" fontId="0" fillId="4" borderId="0" xfId="2" applyFont="1" applyFill="1" applyBorder="1" applyAlignment="1" applyProtection="1"/>
    <xf numFmtId="14" fontId="10" fillId="0" borderId="0" xfId="0" applyNumberFormat="1" applyFont="1"/>
    <xf numFmtId="164" fontId="10" fillId="7" borderId="0" xfId="0" applyNumberFormat="1" applyFont="1" applyFill="1"/>
    <xf numFmtId="164" fontId="10" fillId="8" borderId="0" xfId="0" applyNumberFormat="1" applyFont="1" applyFill="1"/>
    <xf numFmtId="164" fontId="10" fillId="0" borderId="0" xfId="0" applyNumberFormat="1" applyFont="1"/>
    <xf numFmtId="164" fontId="11" fillId="0" borderId="16" xfId="1" applyFont="1" applyFill="1" applyBorder="1" applyAlignment="1" applyProtection="1"/>
    <xf numFmtId="167" fontId="10" fillId="0" borderId="19" xfId="0" applyNumberFormat="1" applyFont="1" applyFill="1" applyBorder="1"/>
    <xf numFmtId="0" fontId="1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1" applyNumberFormat="1" applyFont="1" applyFill="1" applyBorder="1" applyAlignment="1" applyProtection="1"/>
    <xf numFmtId="164" fontId="0" fillId="8" borderId="0" xfId="0" applyNumberFormat="1" applyFont="1" applyFill="1"/>
    <xf numFmtId="164" fontId="12" fillId="8" borderId="0" xfId="0" applyNumberFormat="1" applyFont="1" applyFill="1"/>
    <xf numFmtId="0" fontId="0" fillId="0" borderId="20" xfId="0" applyNumberFormat="1" applyFont="1" applyFill="1" applyBorder="1" applyAlignment="1">
      <alignment horizontal="left"/>
    </xf>
    <xf numFmtId="164" fontId="0" fillId="0" borderId="20" xfId="0" applyNumberFormat="1" applyFont="1" applyFill="1" applyBorder="1" applyAlignment="1">
      <alignment horizontal="left"/>
    </xf>
    <xf numFmtId="0" fontId="0" fillId="4" borderId="20" xfId="0" applyFont="1" applyFill="1" applyBorder="1" applyAlignment="1">
      <alignment horizontal="left"/>
    </xf>
    <xf numFmtId="164" fontId="0" fillId="4" borderId="20" xfId="0" applyNumberFormat="1" applyFont="1" applyFill="1" applyBorder="1" applyAlignment="1">
      <alignment horizontal="left"/>
    </xf>
    <xf numFmtId="0" fontId="0" fillId="2" borderId="20" xfId="0" applyFont="1" applyFill="1" applyBorder="1" applyAlignment="1">
      <alignment horizontal="left"/>
    </xf>
    <xf numFmtId="164" fontId="0" fillId="2" borderId="20" xfId="0" applyNumberFormat="1" applyFont="1" applyFill="1" applyBorder="1" applyAlignment="1">
      <alignment horizontal="left"/>
    </xf>
    <xf numFmtId="164" fontId="0" fillId="9" borderId="0" xfId="0" applyNumberFormat="1" applyFont="1" applyFill="1"/>
    <xf numFmtId="0" fontId="0" fillId="0" borderId="0" xfId="0" applyFont="1" applyBorder="1"/>
    <xf numFmtId="3" fontId="0" fillId="0" borderId="0" xfId="0" applyNumberFormat="1" applyFont="1" applyBorder="1"/>
    <xf numFmtId="164" fontId="9" fillId="0" borderId="0" xfId="1" applyFont="1" applyFill="1" applyBorder="1" applyAlignment="1" applyProtection="1"/>
    <xf numFmtId="164" fontId="0" fillId="0" borderId="0" xfId="2" applyNumberFormat="1" applyFont="1" applyFill="1" applyBorder="1" applyAlignment="1" applyProtection="1"/>
    <xf numFmtId="164" fontId="10" fillId="0" borderId="0" xfId="0" applyNumberFormat="1" applyFont="1" applyFill="1"/>
    <xf numFmtId="0" fontId="0" fillId="0" borderId="0" xfId="0" applyFont="1" applyFill="1"/>
    <xf numFmtId="168" fontId="0" fillId="0" borderId="0" xfId="2" applyNumberFormat="1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164" fontId="0" fillId="0" borderId="16" xfId="1" applyFont="1" applyFill="1" applyBorder="1" applyAlignment="1" applyProtection="1"/>
    <xf numFmtId="0" fontId="14" fillId="0" borderId="17" xfId="0" applyFont="1" applyFill="1" applyBorder="1"/>
    <xf numFmtId="0" fontId="14" fillId="0" borderId="0" xfId="0" applyFont="1" applyFill="1"/>
    <xf numFmtId="49" fontId="14" fillId="0" borderId="0" xfId="0" applyNumberFormat="1" applyFont="1" applyFill="1" applyAlignment="1">
      <alignment horizontal="center"/>
    </xf>
    <xf numFmtId="0" fontId="14" fillId="0" borderId="17" xfId="0" applyFont="1" applyFill="1" applyBorder="1" applyAlignment="1">
      <alignment horizontal="right"/>
    </xf>
    <xf numFmtId="0" fontId="14" fillId="0" borderId="0" xfId="0" applyFont="1" applyFill="1" applyAlignment="1">
      <alignment horizontal="left"/>
    </xf>
    <xf numFmtId="49" fontId="14" fillId="0" borderId="17" xfId="0" applyNumberFormat="1" applyFont="1" applyFill="1" applyBorder="1" applyAlignment="1">
      <alignment horizontal="center"/>
    </xf>
    <xf numFmtId="164" fontId="9" fillId="0" borderId="16" xfId="1" applyFont="1" applyFill="1" applyBorder="1" applyAlignment="1" applyProtection="1">
      <alignment horizontal="center"/>
    </xf>
    <xf numFmtId="49" fontId="14" fillId="0" borderId="21" xfId="0" applyNumberFormat="1" applyFont="1" applyFill="1" applyBorder="1" applyAlignment="1">
      <alignment horizontal="center"/>
    </xf>
    <xf numFmtId="0" fontId="14" fillId="0" borderId="16" xfId="0" applyFont="1" applyFill="1" applyBorder="1"/>
    <xf numFmtId="0" fontId="0" fillId="0" borderId="16" xfId="0" applyFont="1" applyFill="1" applyBorder="1"/>
    <xf numFmtId="0" fontId="0" fillId="0" borderId="16" xfId="0" applyFont="1" applyFill="1" applyBorder="1" applyAlignment="1">
      <alignment horizontal="center"/>
    </xf>
    <xf numFmtId="14" fontId="0" fillId="0" borderId="16" xfId="0" applyNumberFormat="1" applyFont="1" applyFill="1" applyBorder="1" applyAlignment="1">
      <alignment horizontal="center"/>
    </xf>
    <xf numFmtId="164" fontId="0" fillId="0" borderId="17" xfId="1" applyFont="1" applyFill="1" applyBorder="1" applyAlignment="1" applyProtection="1"/>
    <xf numFmtId="49" fontId="14" fillId="0" borderId="21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left"/>
    </xf>
    <xf numFmtId="0" fontId="14" fillId="0" borderId="16" xfId="0" applyFont="1" applyBorder="1"/>
    <xf numFmtId="0" fontId="0" fillId="0" borderId="22" xfId="0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166" fontId="0" fillId="0" borderId="16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164" fontId="0" fillId="0" borderId="23" xfId="1" applyFont="1" applyFill="1" applyBorder="1" applyAlignment="1" applyProtection="1">
      <alignment horizontal="center"/>
    </xf>
    <xf numFmtId="164" fontId="0" fillId="0" borderId="16" xfId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167" fontId="1" fillId="0" borderId="14" xfId="1" applyNumberFormat="1" applyFont="1" applyFill="1" applyBorder="1" applyAlignment="1" applyProtection="1">
      <alignment horizontal="center"/>
    </xf>
    <xf numFmtId="167" fontId="1" fillId="0" borderId="24" xfId="1" applyNumberFormat="1" applyFont="1" applyFill="1" applyBorder="1" applyAlignment="1" applyProtection="1">
      <alignment horizontal="left"/>
    </xf>
    <xf numFmtId="167" fontId="1" fillId="0" borderId="24" xfId="1" applyNumberFormat="1" applyFont="1" applyFill="1" applyBorder="1" applyAlignment="1" applyProtection="1">
      <alignment horizontal="center"/>
    </xf>
    <xf numFmtId="166" fontId="1" fillId="0" borderId="24" xfId="1" applyNumberFormat="1" applyFont="1" applyFill="1" applyBorder="1" applyAlignment="1" applyProtection="1">
      <alignment horizontal="center"/>
    </xf>
    <xf numFmtId="164" fontId="2" fillId="0" borderId="24" xfId="1" applyNumberFormat="1" applyFont="1" applyFill="1" applyBorder="1" applyAlignment="1" applyProtection="1">
      <alignment horizontal="center"/>
    </xf>
    <xf numFmtId="164" fontId="1" fillId="0" borderId="24" xfId="1" applyNumberFormat="1" applyFont="1" applyFill="1" applyBorder="1" applyAlignment="1" applyProtection="1">
      <alignment horizontal="center"/>
    </xf>
    <xf numFmtId="164" fontId="1" fillId="0" borderId="24" xfId="1" applyFont="1" applyFill="1" applyBorder="1" applyAlignment="1" applyProtection="1"/>
    <xf numFmtId="0" fontId="2" fillId="0" borderId="3" xfId="0" applyFont="1" applyBorder="1"/>
    <xf numFmtId="0" fontId="0" fillId="0" borderId="0" xfId="0" applyFont="1" applyAlignment="1">
      <alignment horizontal="left"/>
    </xf>
    <xf numFmtId="3" fontId="0" fillId="0" borderId="0" xfId="0" applyNumberFormat="1" applyFont="1"/>
    <xf numFmtId="167" fontId="2" fillId="0" borderId="21" xfId="1" applyNumberFormat="1" applyFont="1" applyFill="1" applyBorder="1" applyAlignment="1" applyProtection="1">
      <alignment horizontal="center"/>
    </xf>
    <xf numFmtId="167" fontId="1" fillId="0" borderId="16" xfId="1" applyNumberFormat="1" applyFont="1" applyFill="1" applyBorder="1" applyAlignment="1" applyProtection="1">
      <alignment horizontal="center"/>
    </xf>
    <xf numFmtId="167" fontId="2" fillId="0" borderId="16" xfId="1" applyNumberFormat="1" applyFont="1" applyFill="1" applyBorder="1" applyAlignment="1" applyProtection="1">
      <alignment horizontal="left"/>
    </xf>
    <xf numFmtId="167" fontId="2" fillId="0" borderId="16" xfId="1" applyNumberFormat="1" applyFont="1" applyFill="1" applyBorder="1" applyAlignment="1" applyProtection="1">
      <alignment horizontal="center"/>
    </xf>
    <xf numFmtId="166" fontId="2" fillId="0" borderId="16" xfId="1" applyNumberFormat="1" applyFont="1" applyFill="1" applyBorder="1" applyAlignment="1" applyProtection="1">
      <alignment horizontal="center"/>
    </xf>
    <xf numFmtId="164" fontId="2" fillId="0" borderId="17" xfId="1" applyNumberFormat="1" applyFont="1" applyFill="1" applyBorder="1" applyAlignment="1" applyProtection="1">
      <alignment horizontal="center"/>
    </xf>
    <xf numFmtId="164" fontId="2" fillId="0" borderId="16" xfId="1" applyNumberFormat="1" applyFont="1" applyFill="1" applyBorder="1" applyAlignment="1" applyProtection="1">
      <alignment horizontal="center"/>
    </xf>
    <xf numFmtId="164" fontId="2" fillId="0" borderId="16" xfId="1" applyFont="1" applyFill="1" applyBorder="1" applyAlignment="1" applyProtection="1">
      <alignment horizontal="center"/>
    </xf>
    <xf numFmtId="167" fontId="2" fillId="0" borderId="22" xfId="1" applyNumberFormat="1" applyFont="1" applyFill="1" applyBorder="1" applyAlignment="1" applyProtection="1">
      <alignment horizont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166" fontId="1" fillId="0" borderId="25" xfId="0" applyNumberFormat="1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164" fontId="2" fillId="0" borderId="23" xfId="0" applyNumberFormat="1" applyFont="1" applyFill="1" applyBorder="1" applyAlignment="1">
      <alignment horizontal="center"/>
    </xf>
    <xf numFmtId="164" fontId="1" fillId="0" borderId="25" xfId="1" applyNumberFormat="1" applyFont="1" applyFill="1" applyBorder="1" applyAlignment="1" applyProtection="1"/>
    <xf numFmtId="164" fontId="1" fillId="0" borderId="25" xfId="1" applyFont="1" applyFill="1" applyBorder="1" applyAlignment="1" applyProtection="1"/>
    <xf numFmtId="0" fontId="2" fillId="0" borderId="26" xfId="0" applyFont="1" applyBorder="1"/>
    <xf numFmtId="165" fontId="0" fillId="0" borderId="0" xfId="1" applyNumberFormat="1" applyFont="1" applyFill="1" applyBorder="1" applyAlignment="1" applyProtection="1"/>
    <xf numFmtId="0" fontId="1" fillId="0" borderId="0" xfId="0" applyFont="1" applyBorder="1" applyAlignment="1">
      <alignment horizontal="left"/>
    </xf>
    <xf numFmtId="167" fontId="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/>
    <xf numFmtId="164" fontId="2" fillId="0" borderId="0" xfId="1" applyNumberFormat="1" applyFont="1" applyFill="1" applyBorder="1" applyAlignment="1" applyProtection="1"/>
    <xf numFmtId="164" fontId="1" fillId="0" borderId="0" xfId="1" applyNumberFormat="1" applyFont="1" applyFill="1" applyBorder="1" applyAlignment="1" applyProtection="1"/>
    <xf numFmtId="164" fontId="15" fillId="0" borderId="0" xfId="1" applyNumberFormat="1" applyFont="1" applyFill="1" applyBorder="1" applyAlignment="1" applyProtection="1"/>
    <xf numFmtId="164" fontId="0" fillId="0" borderId="0" xfId="0" applyNumberFormat="1" applyFont="1" applyAlignment="1">
      <alignment horizontal="center"/>
    </xf>
    <xf numFmtId="164" fontId="2" fillId="0" borderId="20" xfId="1" applyNumberFormat="1" applyFont="1" applyFill="1" applyBorder="1" applyAlignment="1" applyProtection="1"/>
    <xf numFmtId="167" fontId="2" fillId="0" borderId="0" xfId="0" applyNumberFormat="1" applyFont="1" applyBorder="1" applyAlignment="1">
      <alignment horizontal="center"/>
    </xf>
    <xf numFmtId="164" fontId="2" fillId="0" borderId="27" xfId="1" applyFont="1" applyFill="1" applyBorder="1" applyAlignment="1" applyProtection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64" fontId="16" fillId="0" borderId="0" xfId="1" applyFont="1" applyFill="1" applyBorder="1" applyAlignment="1" applyProtection="1"/>
    <xf numFmtId="164" fontId="5" fillId="0" borderId="0" xfId="1" applyFont="1" applyFill="1" applyBorder="1" applyAlignment="1" applyProtection="1"/>
    <xf numFmtId="49" fontId="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7" fontId="0" fillId="0" borderId="0" xfId="0" applyNumberFormat="1" applyFont="1" applyBorder="1" applyAlignment="1">
      <alignment horizontal="center"/>
    </xf>
    <xf numFmtId="167" fontId="14" fillId="0" borderId="0" xfId="0" applyNumberFormat="1" applyFont="1" applyBorder="1" applyAlignment="1">
      <alignment horizontal="center"/>
    </xf>
    <xf numFmtId="167" fontId="1" fillId="0" borderId="18" xfId="1" applyNumberFormat="1" applyFont="1" applyFill="1" applyBorder="1" applyAlignment="1" applyProtection="1">
      <alignment horizontal="center"/>
    </xf>
    <xf numFmtId="167" fontId="1" fillId="0" borderId="0" xfId="1" applyNumberFormat="1" applyFont="1" applyFill="1" applyBorder="1" applyAlignment="1" applyProtection="1">
      <alignment horizontal="center"/>
    </xf>
    <xf numFmtId="167" fontId="2" fillId="0" borderId="0" xfId="1" applyNumberFormat="1" applyFont="1" applyFill="1" applyBorder="1" applyAlignment="1" applyProtection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164" fontId="14" fillId="0" borderId="0" xfId="1" applyFont="1" applyFill="1" applyBorder="1" applyAlignment="1" applyProtection="1">
      <alignment horizontal="center"/>
    </xf>
    <xf numFmtId="0" fontId="14" fillId="0" borderId="0" xfId="0" applyFont="1"/>
    <xf numFmtId="165" fontId="14" fillId="0" borderId="0" xfId="1" applyNumberFormat="1" applyFont="1" applyFill="1" applyBorder="1" applyAlignment="1" applyProtection="1"/>
    <xf numFmtId="0" fontId="14" fillId="0" borderId="0" xfId="0" applyFont="1" applyFill="1" applyAlignment="1">
      <alignment horizontal="center"/>
    </xf>
    <xf numFmtId="164" fontId="14" fillId="0" borderId="0" xfId="1" applyFont="1" applyFill="1" applyBorder="1" applyAlignment="1" applyProtection="1"/>
    <xf numFmtId="165" fontId="18" fillId="0" borderId="0" xfId="1" applyNumberFormat="1" applyFill="1" applyBorder="1" applyAlignment="1" applyProtection="1"/>
    <xf numFmtId="0" fontId="17" fillId="2" borderId="0" xfId="0" applyFont="1" applyFill="1"/>
    <xf numFmtId="0" fontId="14" fillId="0" borderId="0" xfId="0" applyFont="1" applyAlignment="1">
      <alignment horizontal="center"/>
    </xf>
    <xf numFmtId="165" fontId="0" fillId="0" borderId="0" xfId="0" applyNumberFormat="1" applyFont="1"/>
    <xf numFmtId="164" fontId="14" fillId="10" borderId="0" xfId="1" applyFont="1" applyFill="1" applyBorder="1" applyAlignment="1" applyProtection="1"/>
    <xf numFmtId="164" fontId="14" fillId="0" borderId="0" xfId="0" applyNumberFormat="1" applyFont="1"/>
    <xf numFmtId="9" fontId="14" fillId="0" borderId="0" xfId="2" applyFont="1" applyFill="1" applyBorder="1" applyAlignment="1" applyProtection="1">
      <alignment horizontal="center"/>
    </xf>
    <xf numFmtId="9" fontId="0" fillId="0" borderId="0" xfId="2" applyFont="1" applyFill="1" applyBorder="1" applyAlignment="1" applyProtection="1">
      <alignment horizontal="center"/>
    </xf>
    <xf numFmtId="165" fontId="18" fillId="0" borderId="28" xfId="1" applyNumberFormat="1" applyFill="1" applyBorder="1" applyAlignment="1" applyProtection="1"/>
    <xf numFmtId="165" fontId="18" fillId="0" borderId="0" xfId="1" applyNumberFormat="1" applyFont="1" applyFill="1" applyBorder="1" applyAlignment="1" applyProtection="1"/>
    <xf numFmtId="0" fontId="0" fillId="0" borderId="0" xfId="0" applyFill="1"/>
    <xf numFmtId="0" fontId="17" fillId="0" borderId="0" xfId="0" applyFont="1" applyFill="1"/>
    <xf numFmtId="165" fontId="0" fillId="0" borderId="0" xfId="0" applyNumberFormat="1" applyFont="1" applyFill="1"/>
    <xf numFmtId="164" fontId="14" fillId="0" borderId="0" xfId="0" applyNumberFormat="1" applyFont="1" applyFill="1"/>
    <xf numFmtId="17" fontId="17" fillId="2" borderId="0" xfId="0" applyNumberFormat="1" applyFont="1" applyFill="1"/>
    <xf numFmtId="164" fontId="2" fillId="0" borderId="13" xfId="1" applyFont="1" applyFill="1" applyBorder="1" applyAlignment="1" applyProtection="1">
      <alignment horizontal="center"/>
    </xf>
    <xf numFmtId="164" fontId="14" fillId="0" borderId="0" xfId="1" applyFont="1" applyFill="1" applyBorder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AD363"/>
  <sheetViews>
    <sheetView topLeftCell="S1" zoomScale="90" zoomScaleNormal="90" workbookViewId="0">
      <pane ySplit="5" topLeftCell="A50" activePane="bottomLeft" state="frozen"/>
      <selection activeCell="S1" sqref="S1"/>
      <selection pane="bottomLeft" activeCell="V61" sqref="V61"/>
    </sheetView>
  </sheetViews>
  <sheetFormatPr baseColWidth="10" defaultColWidth="9.140625" defaultRowHeight="11.25" outlineLevelRow="1" outlineLevelCol="1"/>
  <cols>
    <col min="1" max="1" width="4.42578125" style="1" customWidth="1"/>
    <col min="2" max="2" width="4.140625" style="2" customWidth="1"/>
    <col min="3" max="3" width="8.5703125" style="3" customWidth="1"/>
    <col min="4" max="4" width="14.28515625" style="4" customWidth="1"/>
    <col min="5" max="5" width="6.140625" style="1" customWidth="1"/>
    <col min="6" max="6" width="10.42578125" style="1" customWidth="1" outlineLevel="1"/>
    <col min="7" max="7" width="10.85546875" style="1" customWidth="1"/>
    <col min="8" max="8" width="22.7109375" style="2" customWidth="1" outlineLevel="1"/>
    <col min="9" max="9" width="19.42578125" style="1" customWidth="1"/>
    <col min="10" max="10" width="13.7109375" style="5" customWidth="1" outlineLevel="1"/>
    <col min="11" max="11" width="12.85546875" style="5" customWidth="1"/>
    <col min="12" max="14" width="0" style="5" hidden="1" customWidth="1" outlineLevel="1"/>
    <col min="15" max="15" width="0" style="6" hidden="1" customWidth="1" outlineLevel="1"/>
    <col min="16" max="16" width="0" style="2" hidden="1" customWidth="1"/>
    <col min="17" max="17" width="13.42578125" style="1" customWidth="1" outlineLevel="1"/>
    <col min="18" max="18" width="9.140625" style="2" customWidth="1" outlineLevel="1"/>
    <col min="19" max="19" width="17.7109375" style="2" customWidth="1" outlineLevel="1"/>
    <col min="20" max="20" width="6.140625" style="2" customWidth="1" outlineLevel="1"/>
    <col min="21" max="21" width="14.140625" style="7" customWidth="1" outlineLevel="1"/>
    <col min="22" max="22" width="13.140625" style="8" customWidth="1" outlineLevel="1"/>
    <col min="23" max="23" width="13.140625" style="9" customWidth="1" outlineLevel="1"/>
    <col min="24" max="24" width="12.28515625" style="5" customWidth="1"/>
    <col min="25" max="25" width="9.140625" style="10" customWidth="1" outlineLevel="1"/>
    <col min="26" max="26" width="11.140625" style="5" customWidth="1" outlineLevel="1"/>
    <col min="27" max="27" width="11.5703125" style="5" customWidth="1"/>
    <col min="28" max="28" width="10" style="11" customWidth="1"/>
    <col min="29" max="29" width="10.28515625" style="9" customWidth="1"/>
    <col min="30" max="30" width="10.42578125" style="9" customWidth="1"/>
    <col min="31" max="16384" width="9.140625" style="2"/>
  </cols>
  <sheetData>
    <row r="1" spans="1:30" s="6" customFormat="1" ht="12.75" customHeight="1">
      <c r="A1" s="12" t="s">
        <v>340</v>
      </c>
      <c r="B1" s="13" t="s">
        <v>341</v>
      </c>
      <c r="C1" s="14"/>
      <c r="D1" s="15"/>
      <c r="E1" s="16"/>
      <c r="F1" s="16"/>
      <c r="G1" s="16"/>
      <c r="H1" s="16"/>
      <c r="I1" s="17" t="s">
        <v>342</v>
      </c>
      <c r="J1" s="18"/>
      <c r="K1" s="19" t="s">
        <v>343</v>
      </c>
      <c r="L1" s="18"/>
      <c r="M1" s="18"/>
      <c r="N1" s="18"/>
      <c r="O1" s="20"/>
      <c r="Q1" s="12"/>
      <c r="U1" s="21"/>
      <c r="V1" s="8"/>
      <c r="W1" s="22"/>
      <c r="X1" s="23"/>
      <c r="Y1" s="24"/>
      <c r="Z1" s="23"/>
      <c r="AA1" s="23"/>
      <c r="AB1" s="25"/>
      <c r="AC1" s="22"/>
      <c r="AD1" s="22"/>
    </row>
    <row r="2" spans="1:30" s="6" customFormat="1">
      <c r="A2" s="12"/>
      <c r="B2" s="26" t="s">
        <v>344</v>
      </c>
      <c r="C2" s="27"/>
      <c r="D2" s="28"/>
      <c r="E2" s="29"/>
      <c r="F2" s="29"/>
      <c r="G2" s="29"/>
      <c r="H2" s="29"/>
      <c r="I2" s="29"/>
      <c r="J2" s="30"/>
      <c r="K2" s="31">
        <v>0.5</v>
      </c>
      <c r="L2" s="30"/>
      <c r="M2" s="30"/>
      <c r="N2" s="30"/>
      <c r="O2" s="32"/>
      <c r="P2" s="33"/>
      <c r="Q2" s="12"/>
      <c r="U2" s="21"/>
      <c r="V2" s="8"/>
      <c r="W2" s="22"/>
      <c r="X2" s="23"/>
      <c r="Y2" s="24"/>
      <c r="Z2" s="23"/>
      <c r="AA2" s="23"/>
      <c r="AB2" s="25"/>
      <c r="AC2" s="22"/>
      <c r="AD2" s="22"/>
    </row>
    <row r="3" spans="1:30" s="6" customFormat="1" ht="13.5" customHeight="1">
      <c r="A3" s="12"/>
      <c r="B3" s="34" t="s">
        <v>345</v>
      </c>
      <c r="C3" s="35"/>
      <c r="D3" s="36"/>
      <c r="E3" s="37"/>
      <c r="F3" s="37"/>
      <c r="G3" s="37"/>
      <c r="H3" s="37"/>
      <c r="I3" s="37"/>
      <c r="J3" s="23"/>
      <c r="K3" s="38" t="s">
        <v>346</v>
      </c>
      <c r="L3" s="39"/>
      <c r="M3" s="39"/>
      <c r="N3" s="39"/>
      <c r="O3" s="40"/>
      <c r="P3" s="33"/>
      <c r="Q3" s="41" t="s">
        <v>341</v>
      </c>
      <c r="U3" s="21"/>
      <c r="V3" s="8"/>
      <c r="W3" s="22"/>
      <c r="X3" s="23"/>
      <c r="Y3" s="42" t="s">
        <v>347</v>
      </c>
      <c r="Z3" s="23"/>
      <c r="AA3" s="23"/>
      <c r="AB3" s="25"/>
      <c r="AC3" s="22"/>
      <c r="AD3" s="22"/>
    </row>
    <row r="4" spans="1:30">
      <c r="B4" s="43"/>
      <c r="C4" s="44" t="s">
        <v>348</v>
      </c>
      <c r="D4" s="45" t="s">
        <v>349</v>
      </c>
      <c r="E4" s="46"/>
      <c r="F4" s="47"/>
      <c r="G4" s="48"/>
      <c r="H4" s="49"/>
      <c r="I4" s="48"/>
      <c r="J4" s="50" t="s">
        <v>346</v>
      </c>
      <c r="K4" s="51" t="s">
        <v>350</v>
      </c>
      <c r="L4" s="52" t="s">
        <v>351</v>
      </c>
      <c r="M4" s="53"/>
      <c r="O4" s="54"/>
      <c r="Q4" s="41" t="s">
        <v>352</v>
      </c>
      <c r="R4" s="41"/>
      <c r="X4" s="231" t="s">
        <v>353</v>
      </c>
      <c r="Y4" s="231"/>
      <c r="Z4" s="231"/>
      <c r="AA4" s="231"/>
    </row>
    <row r="5" spans="1:30" s="55" customFormat="1" ht="39" customHeight="1">
      <c r="A5" s="55">
        <v>0</v>
      </c>
      <c r="B5" s="56" t="s">
        <v>354</v>
      </c>
      <c r="C5" s="57" t="s">
        <v>355</v>
      </c>
      <c r="D5" s="58" t="s">
        <v>356</v>
      </c>
      <c r="E5" s="58" t="s">
        <v>357</v>
      </c>
      <c r="F5" s="59" t="s">
        <v>358</v>
      </c>
      <c r="G5" s="58" t="s">
        <v>359</v>
      </c>
      <c r="H5" s="58" t="s">
        <v>360</v>
      </c>
      <c r="I5" s="58" t="s">
        <v>361</v>
      </c>
      <c r="J5" s="60" t="s">
        <v>362</v>
      </c>
      <c r="K5" s="60" t="s">
        <v>363</v>
      </c>
      <c r="L5" s="60" t="s">
        <v>364</v>
      </c>
      <c r="M5" s="61" t="s">
        <v>365</v>
      </c>
      <c r="N5" s="62" t="s">
        <v>366</v>
      </c>
      <c r="O5" s="63" t="s">
        <v>367</v>
      </c>
      <c r="P5" s="55" t="s">
        <v>368</v>
      </c>
      <c r="Q5" s="64" t="s">
        <v>369</v>
      </c>
      <c r="R5" s="64" t="s">
        <v>370</v>
      </c>
      <c r="S5" s="65" t="s">
        <v>371</v>
      </c>
      <c r="T5" s="66" t="s">
        <v>372</v>
      </c>
      <c r="U5" s="67" t="s">
        <v>373</v>
      </c>
      <c r="V5" s="68"/>
      <c r="W5" s="69"/>
      <c r="X5" s="70" t="s">
        <v>374</v>
      </c>
      <c r="Y5" s="71" t="s">
        <v>375</v>
      </c>
      <c r="Z5" s="72" t="s">
        <v>376</v>
      </c>
      <c r="AA5" s="73" t="s">
        <v>363</v>
      </c>
      <c r="AB5" s="74"/>
      <c r="AC5" s="69"/>
      <c r="AD5" s="69"/>
    </row>
    <row r="6" spans="1:30" s="91" customFormat="1" ht="12.75">
      <c r="A6" s="75">
        <f t="shared" ref="A6:A37" si="0">+A5+1</f>
        <v>1</v>
      </c>
      <c r="B6" s="76">
        <v>824</v>
      </c>
      <c r="C6" s="76">
        <v>520108</v>
      </c>
      <c r="D6" s="76" t="s">
        <v>377</v>
      </c>
      <c r="E6" s="76"/>
      <c r="F6" s="77">
        <v>38971</v>
      </c>
      <c r="G6" s="76" t="s">
        <v>378</v>
      </c>
      <c r="H6" s="76" t="s">
        <v>379</v>
      </c>
      <c r="I6" s="76" t="s">
        <v>380</v>
      </c>
      <c r="J6" s="78">
        <v>205922.63</v>
      </c>
      <c r="K6" s="79">
        <v>6077.37</v>
      </c>
      <c r="L6" s="80">
        <v>31800</v>
      </c>
      <c r="M6" s="80">
        <v>243800</v>
      </c>
      <c r="N6" s="81"/>
      <c r="O6" s="82"/>
      <c r="P6" s="83" t="s">
        <v>381</v>
      </c>
      <c r="Q6" s="75">
        <f t="shared" ref="Q6:Q52" si="1">+B6</f>
        <v>824</v>
      </c>
      <c r="R6" s="84">
        <f t="shared" ref="R6:R52" si="2">+C6</f>
        <v>520108</v>
      </c>
      <c r="S6" s="84" t="str">
        <f t="shared" ref="S6:S52" si="3">+D6</f>
        <v>4RUNNER SR5</v>
      </c>
      <c r="T6" s="84">
        <f t="shared" ref="T6:T52" si="4">+E6</f>
        <v>0</v>
      </c>
      <c r="U6" s="85">
        <f t="shared" ref="U6:U52" si="5">+J6</f>
        <v>205922.63</v>
      </c>
      <c r="V6" s="86">
        <f>U6</f>
        <v>205922.63</v>
      </c>
      <c r="W6" s="83"/>
      <c r="X6" s="87" t="e">
        <f t="shared" ref="X6:X52" si="6">VLOOKUP(U6,TARIFA,1)</f>
        <v>#REF!</v>
      </c>
      <c r="Y6" s="88" t="e">
        <f>VLOOKUP(U6,TARIFA,4)</f>
        <v>#REF!</v>
      </c>
      <c r="Z6" s="87" t="e">
        <f t="shared" ref="Z6:Z52" si="7">VLOOKUP(U6,TARIFA,3)</f>
        <v>#REF!</v>
      </c>
      <c r="AA6" s="87" t="e">
        <f t="shared" ref="AA6:AA52" si="8">IF(U6&lt;190000,(((U6-X6)*Y6+Z6)/2),(U6-X6)*Y6+Z6)</f>
        <v>#REF!</v>
      </c>
      <c r="AB6" s="89" t="e">
        <f t="shared" ref="AB6:AB52" si="9">+K6-AA6</f>
        <v>#REF!</v>
      </c>
      <c r="AC6" s="90"/>
      <c r="AD6" s="90"/>
    </row>
    <row r="7" spans="1:30" s="76" customFormat="1" ht="12.75">
      <c r="A7" s="75">
        <f t="shared" si="0"/>
        <v>2</v>
      </c>
      <c r="B7" s="76">
        <v>872</v>
      </c>
      <c r="C7" s="76">
        <v>520109</v>
      </c>
      <c r="D7" s="76" t="s">
        <v>128</v>
      </c>
      <c r="F7" s="77">
        <v>38985</v>
      </c>
      <c r="G7" s="76" t="s">
        <v>129</v>
      </c>
      <c r="H7" s="76" t="s">
        <v>130</v>
      </c>
      <c r="I7" s="76" t="s">
        <v>131</v>
      </c>
      <c r="J7" s="78">
        <v>234688.03</v>
      </c>
      <c r="K7" s="79">
        <v>9398.93</v>
      </c>
      <c r="L7" s="80">
        <v>36613.040000000001</v>
      </c>
      <c r="M7" s="80">
        <v>280700</v>
      </c>
      <c r="N7" s="81"/>
      <c r="O7" s="82"/>
      <c r="P7" s="83" t="s">
        <v>381</v>
      </c>
      <c r="Q7" s="75">
        <f t="shared" si="1"/>
        <v>872</v>
      </c>
      <c r="R7" s="84">
        <f t="shared" si="2"/>
        <v>520109</v>
      </c>
      <c r="S7" s="84" t="str">
        <f t="shared" si="3"/>
        <v>CAMRY XLE L4 AT5 S Q/C</v>
      </c>
      <c r="T7" s="84">
        <f t="shared" si="4"/>
        <v>0</v>
      </c>
      <c r="U7" s="85">
        <f t="shared" si="5"/>
        <v>234688.03</v>
      </c>
      <c r="V7" s="83"/>
      <c r="W7" s="83"/>
      <c r="X7" s="87" t="e">
        <f t="shared" si="6"/>
        <v>#REF!</v>
      </c>
      <c r="Y7" s="88" t="e">
        <f>VLOOKUP(U7,TARIFA,4)</f>
        <v>#REF!</v>
      </c>
      <c r="Z7" s="87" t="e">
        <f t="shared" si="7"/>
        <v>#REF!</v>
      </c>
      <c r="AA7" s="87" t="e">
        <f t="shared" si="8"/>
        <v>#REF!</v>
      </c>
      <c r="AB7" s="89" t="e">
        <f t="shared" si="9"/>
        <v>#REF!</v>
      </c>
      <c r="AC7" s="86"/>
      <c r="AD7" s="86"/>
    </row>
    <row r="8" spans="1:30" s="76" customFormat="1" ht="12.75">
      <c r="A8" s="75">
        <f t="shared" si="0"/>
        <v>3</v>
      </c>
      <c r="B8" s="76">
        <v>858</v>
      </c>
      <c r="C8" s="76">
        <v>520109</v>
      </c>
      <c r="D8" s="76" t="s">
        <v>132</v>
      </c>
      <c r="F8" s="77">
        <v>38981</v>
      </c>
      <c r="G8" s="76" t="s">
        <v>133</v>
      </c>
      <c r="H8" s="76" t="s">
        <v>134</v>
      </c>
      <c r="I8" s="76" t="s">
        <v>135</v>
      </c>
      <c r="J8" s="78">
        <v>264933.78000000003</v>
      </c>
      <c r="K8" s="79">
        <v>13935.79</v>
      </c>
      <c r="L8" s="80">
        <v>41830.43</v>
      </c>
      <c r="M8" s="80">
        <v>320700</v>
      </c>
      <c r="N8" s="81"/>
      <c r="O8" s="82"/>
      <c r="P8" s="83" t="s">
        <v>381</v>
      </c>
      <c r="Q8" s="75">
        <f t="shared" si="1"/>
        <v>858</v>
      </c>
      <c r="R8" s="84">
        <f t="shared" si="2"/>
        <v>520109</v>
      </c>
      <c r="S8" s="84" t="str">
        <f t="shared" si="3"/>
        <v>CAMRY XLE V6/AT5  Q/C</v>
      </c>
      <c r="T8" s="84">
        <f t="shared" si="4"/>
        <v>0</v>
      </c>
      <c r="U8" s="85">
        <f t="shared" si="5"/>
        <v>264933.78000000003</v>
      </c>
      <c r="V8" s="86">
        <f>SUM(U7:U8)</f>
        <v>499621.81000000006</v>
      </c>
      <c r="W8" s="83"/>
      <c r="X8" s="92" t="e">
        <f t="shared" si="6"/>
        <v>#REF!</v>
      </c>
      <c r="Y8" s="93" t="e">
        <f>VLOOKUP(U8,TARIFA,4)</f>
        <v>#REF!</v>
      </c>
      <c r="Z8" s="92" t="e">
        <f t="shared" si="7"/>
        <v>#REF!</v>
      </c>
      <c r="AA8" s="92" t="e">
        <f t="shared" si="8"/>
        <v>#REF!</v>
      </c>
      <c r="AB8" s="94" t="e">
        <f t="shared" si="9"/>
        <v>#REF!</v>
      </c>
      <c r="AC8" s="86"/>
      <c r="AD8" s="86"/>
    </row>
    <row r="9" spans="1:30" s="76" customFormat="1" ht="12.75">
      <c r="A9" s="75">
        <f t="shared" si="0"/>
        <v>4</v>
      </c>
      <c r="B9" s="76">
        <v>847</v>
      </c>
      <c r="C9" s="76">
        <v>520110</v>
      </c>
      <c r="D9" s="76" t="s">
        <v>132</v>
      </c>
      <c r="F9" s="77">
        <v>38979</v>
      </c>
      <c r="G9" s="76" t="s">
        <v>136</v>
      </c>
      <c r="H9" s="76" t="s">
        <v>137</v>
      </c>
      <c r="I9" s="76" t="s">
        <v>138</v>
      </c>
      <c r="J9" s="78">
        <v>264933.78000000003</v>
      </c>
      <c r="K9" s="79">
        <v>13935.79</v>
      </c>
      <c r="L9" s="80">
        <v>41830.43</v>
      </c>
      <c r="M9" s="80">
        <v>320700</v>
      </c>
      <c r="N9" s="81"/>
      <c r="O9" s="82"/>
      <c r="P9" s="83" t="s">
        <v>381</v>
      </c>
      <c r="Q9" s="75">
        <f t="shared" si="1"/>
        <v>847</v>
      </c>
      <c r="R9" s="84">
        <f t="shared" si="2"/>
        <v>520110</v>
      </c>
      <c r="S9" s="84" t="str">
        <f t="shared" si="3"/>
        <v>CAMRY XLE V6/AT5  Q/C</v>
      </c>
      <c r="T9" s="84">
        <f t="shared" si="4"/>
        <v>0</v>
      </c>
      <c r="U9" s="85">
        <f t="shared" si="5"/>
        <v>264933.78000000003</v>
      </c>
      <c r="V9" s="86">
        <f>U9</f>
        <v>264933.78000000003</v>
      </c>
      <c r="W9" s="83"/>
      <c r="X9" s="92" t="e">
        <f t="shared" si="6"/>
        <v>#REF!</v>
      </c>
      <c r="Y9" s="93" t="e">
        <f>VLOOKUP(U9,TARIFA,4)</f>
        <v>#REF!</v>
      </c>
      <c r="Z9" s="92" t="e">
        <f t="shared" si="7"/>
        <v>#REF!</v>
      </c>
      <c r="AA9" s="92" t="e">
        <f t="shared" si="8"/>
        <v>#REF!</v>
      </c>
      <c r="AB9" s="94" t="e">
        <f t="shared" si="9"/>
        <v>#REF!</v>
      </c>
      <c r="AC9" s="86"/>
      <c r="AD9" s="86"/>
    </row>
    <row r="10" spans="1:30" s="76" customFormat="1" ht="12.75">
      <c r="A10" s="75">
        <f t="shared" si="0"/>
        <v>5</v>
      </c>
      <c r="B10" s="76">
        <v>828</v>
      </c>
      <c r="C10" s="76">
        <v>520201</v>
      </c>
      <c r="D10" s="76" t="s">
        <v>139</v>
      </c>
      <c r="F10" s="77">
        <v>38973</v>
      </c>
      <c r="G10" s="76" t="s">
        <v>140</v>
      </c>
      <c r="H10" s="76" t="s">
        <v>141</v>
      </c>
      <c r="I10" s="76" t="s">
        <v>142</v>
      </c>
      <c r="J10" s="78">
        <v>148260.87</v>
      </c>
      <c r="K10" s="95">
        <v>0</v>
      </c>
      <c r="L10" s="80">
        <v>22239.13</v>
      </c>
      <c r="M10" s="80">
        <v>170500</v>
      </c>
      <c r="N10" s="81"/>
      <c r="O10" s="82"/>
      <c r="P10" s="83" t="s">
        <v>381</v>
      </c>
      <c r="Q10" s="75">
        <f t="shared" si="1"/>
        <v>828</v>
      </c>
      <c r="R10" s="84">
        <f t="shared" si="2"/>
        <v>520201</v>
      </c>
      <c r="S10" s="84" t="str">
        <f t="shared" si="3"/>
        <v>COROLLA CE MT</v>
      </c>
      <c r="T10" s="84">
        <f t="shared" si="4"/>
        <v>0</v>
      </c>
      <c r="U10" s="85">
        <f t="shared" si="5"/>
        <v>148260.87</v>
      </c>
      <c r="V10" s="86"/>
      <c r="W10" s="83"/>
      <c r="X10" s="92" t="e">
        <f t="shared" si="6"/>
        <v>#REF!</v>
      </c>
      <c r="Y10" s="93"/>
      <c r="Z10" s="92" t="e">
        <f t="shared" si="7"/>
        <v>#REF!</v>
      </c>
      <c r="AA10" s="96" t="e">
        <f t="shared" si="8"/>
        <v>#REF!</v>
      </c>
      <c r="AB10" s="94" t="e">
        <f t="shared" si="9"/>
        <v>#REF!</v>
      </c>
      <c r="AC10" s="86"/>
      <c r="AD10" s="86"/>
    </row>
    <row r="11" spans="1:30" s="76" customFormat="1" ht="12.75">
      <c r="A11" s="75">
        <f t="shared" si="0"/>
        <v>6</v>
      </c>
      <c r="B11" s="76">
        <v>851</v>
      </c>
      <c r="C11" s="76">
        <v>520201</v>
      </c>
      <c r="D11" s="76" t="s">
        <v>139</v>
      </c>
      <c r="F11" s="77">
        <v>38985</v>
      </c>
      <c r="G11" s="76" t="s">
        <v>143</v>
      </c>
      <c r="H11" s="76" t="s">
        <v>144</v>
      </c>
      <c r="I11" s="76" t="s">
        <v>145</v>
      </c>
      <c r="J11" s="78">
        <v>143904.35</v>
      </c>
      <c r="K11" s="95">
        <v>0</v>
      </c>
      <c r="L11" s="80">
        <v>21585.65</v>
      </c>
      <c r="M11" s="80">
        <v>165490</v>
      </c>
      <c r="N11" s="81"/>
      <c r="O11" s="82"/>
      <c r="P11" s="83" t="s">
        <v>381</v>
      </c>
      <c r="Q11" s="75">
        <f t="shared" si="1"/>
        <v>851</v>
      </c>
      <c r="R11" s="84">
        <f t="shared" si="2"/>
        <v>520201</v>
      </c>
      <c r="S11" s="84" t="str">
        <f t="shared" si="3"/>
        <v>COROLLA CE MT</v>
      </c>
      <c r="T11" s="84">
        <f t="shared" si="4"/>
        <v>0</v>
      </c>
      <c r="U11" s="85">
        <f t="shared" si="5"/>
        <v>143904.35</v>
      </c>
      <c r="V11" s="86">
        <f>SUM(U10:U11)</f>
        <v>292165.21999999997</v>
      </c>
      <c r="W11" s="83"/>
      <c r="X11" s="92" t="e">
        <f t="shared" si="6"/>
        <v>#REF!</v>
      </c>
      <c r="Y11" s="93"/>
      <c r="Z11" s="92" t="e">
        <f t="shared" si="7"/>
        <v>#REF!</v>
      </c>
      <c r="AA11" s="96" t="e">
        <f t="shared" si="8"/>
        <v>#REF!</v>
      </c>
      <c r="AB11" s="94" t="e">
        <f t="shared" si="9"/>
        <v>#REF!</v>
      </c>
      <c r="AC11" s="86"/>
      <c r="AD11" s="86"/>
    </row>
    <row r="12" spans="1:30" s="76" customFormat="1" ht="12.75">
      <c r="A12" s="75">
        <f t="shared" si="0"/>
        <v>7</v>
      </c>
      <c r="B12" s="76">
        <v>809</v>
      </c>
      <c r="C12" s="76">
        <v>520203</v>
      </c>
      <c r="D12" s="76" t="s">
        <v>146</v>
      </c>
      <c r="F12" s="77">
        <v>38965</v>
      </c>
      <c r="G12" s="76" t="s">
        <v>147</v>
      </c>
      <c r="H12" s="76" t="s">
        <v>148</v>
      </c>
      <c r="I12" s="76" t="s">
        <v>149</v>
      </c>
      <c r="J12" s="78">
        <v>167704.82</v>
      </c>
      <c r="K12" s="79">
        <v>1773.44</v>
      </c>
      <c r="L12" s="80">
        <v>25421.74</v>
      </c>
      <c r="M12" s="80">
        <v>194900</v>
      </c>
      <c r="N12" s="81"/>
      <c r="O12" s="82"/>
      <c r="P12" s="83" t="s">
        <v>381</v>
      </c>
      <c r="Q12" s="75">
        <f t="shared" si="1"/>
        <v>809</v>
      </c>
      <c r="R12" s="84">
        <f t="shared" si="2"/>
        <v>520203</v>
      </c>
      <c r="S12" s="84" t="str">
        <f t="shared" si="3"/>
        <v>COROLLA LE SIN Q/C</v>
      </c>
      <c r="T12" s="84">
        <f t="shared" si="4"/>
        <v>0</v>
      </c>
      <c r="U12" s="85">
        <f t="shared" si="5"/>
        <v>167704.82</v>
      </c>
      <c r="V12" s="86"/>
      <c r="W12" s="83"/>
      <c r="X12" s="92" t="e">
        <f t="shared" si="6"/>
        <v>#REF!</v>
      </c>
      <c r="Y12" s="97" t="e">
        <f t="shared" ref="Y12:Y31" si="10">VLOOKUP(U12,TARIFA,4)</f>
        <v>#REF!</v>
      </c>
      <c r="Z12" s="92" t="e">
        <f t="shared" si="7"/>
        <v>#REF!</v>
      </c>
      <c r="AA12" s="92" t="e">
        <f t="shared" si="8"/>
        <v>#REF!</v>
      </c>
      <c r="AB12" s="94" t="e">
        <f t="shared" si="9"/>
        <v>#REF!</v>
      </c>
      <c r="AC12" s="86"/>
      <c r="AD12" s="86"/>
    </row>
    <row r="13" spans="1:30" s="76" customFormat="1" ht="12.75">
      <c r="A13" s="75">
        <f t="shared" si="0"/>
        <v>8</v>
      </c>
      <c r="B13" s="76">
        <v>888</v>
      </c>
      <c r="C13" s="76">
        <v>520203</v>
      </c>
      <c r="D13" s="76" t="s">
        <v>146</v>
      </c>
      <c r="F13" s="77">
        <v>38987</v>
      </c>
      <c r="G13" s="76" t="s">
        <v>150</v>
      </c>
      <c r="H13" s="76" t="s">
        <v>151</v>
      </c>
      <c r="I13" s="76" t="s">
        <v>152</v>
      </c>
      <c r="J13" s="78">
        <v>162389.85999999999</v>
      </c>
      <c r="K13" s="79">
        <v>1640.57</v>
      </c>
      <c r="L13" s="80">
        <v>24604.57</v>
      </c>
      <c r="M13" s="80">
        <v>188635</v>
      </c>
      <c r="N13" s="81"/>
      <c r="O13" s="82"/>
      <c r="P13" s="83" t="s">
        <v>381</v>
      </c>
      <c r="Q13" s="75">
        <f t="shared" si="1"/>
        <v>888</v>
      </c>
      <c r="R13" s="84">
        <f t="shared" si="2"/>
        <v>520203</v>
      </c>
      <c r="S13" s="84" t="str">
        <f t="shared" si="3"/>
        <v>COROLLA LE SIN Q/C</v>
      </c>
      <c r="T13" s="84">
        <f t="shared" si="4"/>
        <v>0</v>
      </c>
      <c r="U13" s="85">
        <f t="shared" si="5"/>
        <v>162389.85999999999</v>
      </c>
      <c r="V13" s="86">
        <f>SUM(U12:U13)</f>
        <v>330094.68</v>
      </c>
      <c r="W13" s="83"/>
      <c r="X13" s="92" t="e">
        <f t="shared" si="6"/>
        <v>#REF!</v>
      </c>
      <c r="Y13" s="97" t="e">
        <f t="shared" si="10"/>
        <v>#REF!</v>
      </c>
      <c r="Z13" s="92" t="e">
        <f t="shared" si="7"/>
        <v>#REF!</v>
      </c>
      <c r="AA13" s="92" t="e">
        <f t="shared" si="8"/>
        <v>#REF!</v>
      </c>
      <c r="AB13" s="94" t="e">
        <f t="shared" si="9"/>
        <v>#REF!</v>
      </c>
      <c r="AC13" s="86"/>
      <c r="AD13" s="86"/>
    </row>
    <row r="14" spans="1:30" s="76" customFormat="1" ht="12.75">
      <c r="A14" s="75">
        <f t="shared" si="0"/>
        <v>9</v>
      </c>
      <c r="B14" s="76">
        <v>908</v>
      </c>
      <c r="C14" s="76">
        <v>520303</v>
      </c>
      <c r="D14" s="76" t="s">
        <v>153</v>
      </c>
      <c r="F14" s="77">
        <v>38989</v>
      </c>
      <c r="G14" s="76" t="s">
        <v>154</v>
      </c>
      <c r="H14" s="76" t="s">
        <v>155</v>
      </c>
      <c r="I14" s="76" t="s">
        <v>156</v>
      </c>
      <c r="J14" s="78">
        <v>166763.14000000001</v>
      </c>
      <c r="K14" s="79">
        <v>1749.9</v>
      </c>
      <c r="L14" s="80">
        <v>25276.959999999999</v>
      </c>
      <c r="M14" s="80">
        <v>193790</v>
      </c>
      <c r="N14" s="81"/>
      <c r="O14" s="82"/>
      <c r="P14" s="83" t="s">
        <v>381</v>
      </c>
      <c r="Q14" s="75">
        <f t="shared" si="1"/>
        <v>908</v>
      </c>
      <c r="R14" s="84">
        <f t="shared" si="2"/>
        <v>520303</v>
      </c>
      <c r="S14" s="84" t="str">
        <f t="shared" si="3"/>
        <v>MATRIX XR MT</v>
      </c>
      <c r="T14" s="84">
        <f t="shared" si="4"/>
        <v>0</v>
      </c>
      <c r="U14" s="85">
        <f t="shared" si="5"/>
        <v>166763.14000000001</v>
      </c>
      <c r="V14" s="86">
        <f>U14</f>
        <v>166763.14000000001</v>
      </c>
      <c r="W14" s="83"/>
      <c r="X14" s="92" t="e">
        <f t="shared" si="6"/>
        <v>#REF!</v>
      </c>
      <c r="Y14" s="97" t="e">
        <f t="shared" si="10"/>
        <v>#REF!</v>
      </c>
      <c r="Z14" s="92" t="e">
        <f t="shared" si="7"/>
        <v>#REF!</v>
      </c>
      <c r="AA14" s="92" t="e">
        <f t="shared" si="8"/>
        <v>#REF!</v>
      </c>
      <c r="AB14" s="94" t="e">
        <f t="shared" si="9"/>
        <v>#REF!</v>
      </c>
      <c r="AC14" s="86"/>
      <c r="AD14" s="86"/>
    </row>
    <row r="15" spans="1:30" s="76" customFormat="1" ht="12.75">
      <c r="A15" s="75">
        <f t="shared" si="0"/>
        <v>10</v>
      </c>
      <c r="B15" s="76">
        <v>898</v>
      </c>
      <c r="C15" s="76">
        <v>520402</v>
      </c>
      <c r="D15" s="76" t="s">
        <v>377</v>
      </c>
      <c r="F15" s="77">
        <v>38988</v>
      </c>
      <c r="G15" s="76" t="s">
        <v>157</v>
      </c>
      <c r="H15" s="76" t="s">
        <v>158</v>
      </c>
      <c r="I15" s="76" t="s">
        <v>159</v>
      </c>
      <c r="J15" s="78">
        <v>295319.03999999998</v>
      </c>
      <c r="K15" s="79">
        <v>18594</v>
      </c>
      <c r="L15" s="80">
        <v>47086.96</v>
      </c>
      <c r="M15" s="80">
        <v>361000</v>
      </c>
      <c r="N15" s="81"/>
      <c r="O15" s="82"/>
      <c r="P15" s="83" t="s">
        <v>381</v>
      </c>
      <c r="Q15" s="75">
        <f t="shared" si="1"/>
        <v>898</v>
      </c>
      <c r="R15" s="84">
        <f t="shared" si="2"/>
        <v>520402</v>
      </c>
      <c r="S15" s="84" t="str">
        <f t="shared" si="3"/>
        <v>4RUNNER SR5</v>
      </c>
      <c r="T15" s="84">
        <f t="shared" si="4"/>
        <v>0</v>
      </c>
      <c r="U15" s="85">
        <f t="shared" si="5"/>
        <v>295319.03999999998</v>
      </c>
      <c r="V15" s="86">
        <f>U15</f>
        <v>295319.03999999998</v>
      </c>
      <c r="W15" s="83"/>
      <c r="X15" s="92" t="e">
        <f t="shared" si="6"/>
        <v>#REF!</v>
      </c>
      <c r="Y15" s="93" t="e">
        <f t="shared" si="10"/>
        <v>#REF!</v>
      </c>
      <c r="Z15" s="92" t="e">
        <f t="shared" si="7"/>
        <v>#REF!</v>
      </c>
      <c r="AA15" s="92" t="e">
        <f t="shared" si="8"/>
        <v>#REF!</v>
      </c>
      <c r="AB15" s="94" t="e">
        <f t="shared" si="9"/>
        <v>#REF!</v>
      </c>
      <c r="AC15" s="86"/>
      <c r="AD15" s="86"/>
    </row>
    <row r="16" spans="1:30" s="76" customFormat="1" ht="12.75">
      <c r="A16" s="75">
        <f t="shared" si="0"/>
        <v>11</v>
      </c>
      <c r="B16" s="76">
        <v>813</v>
      </c>
      <c r="C16" s="76">
        <v>520404</v>
      </c>
      <c r="D16" s="76" t="s">
        <v>160</v>
      </c>
      <c r="F16" s="77">
        <v>38965</v>
      </c>
      <c r="G16" s="76" t="s">
        <v>161</v>
      </c>
      <c r="H16" s="76" t="s">
        <v>162</v>
      </c>
      <c r="I16" s="76" t="s">
        <v>163</v>
      </c>
      <c r="J16" s="78">
        <v>324304.55</v>
      </c>
      <c r="K16" s="79">
        <v>23521.54</v>
      </c>
      <c r="L16" s="80">
        <v>52173.91</v>
      </c>
      <c r="M16" s="80">
        <v>400000</v>
      </c>
      <c r="N16" s="81"/>
      <c r="O16" s="82"/>
      <c r="P16" s="83" t="s">
        <v>381</v>
      </c>
      <c r="Q16" s="75">
        <f t="shared" si="1"/>
        <v>813</v>
      </c>
      <c r="R16" s="84">
        <f t="shared" si="2"/>
        <v>520404</v>
      </c>
      <c r="S16" s="84" t="str">
        <f t="shared" si="3"/>
        <v>4RUNNER LIMITED</v>
      </c>
      <c r="T16" s="84">
        <f t="shared" si="4"/>
        <v>0</v>
      </c>
      <c r="U16" s="85">
        <f t="shared" si="5"/>
        <v>324304.55</v>
      </c>
      <c r="V16" s="86"/>
      <c r="W16" s="83"/>
      <c r="X16" s="92" t="e">
        <f t="shared" si="6"/>
        <v>#REF!</v>
      </c>
      <c r="Y16" s="93" t="e">
        <f t="shared" si="10"/>
        <v>#REF!</v>
      </c>
      <c r="Z16" s="92" t="e">
        <f t="shared" si="7"/>
        <v>#REF!</v>
      </c>
      <c r="AA16" s="92" t="e">
        <f t="shared" si="8"/>
        <v>#REF!</v>
      </c>
      <c r="AB16" s="94" t="e">
        <f t="shared" si="9"/>
        <v>#REF!</v>
      </c>
      <c r="AC16" s="86"/>
      <c r="AD16" s="86"/>
    </row>
    <row r="17" spans="1:30" s="76" customFormat="1" ht="12.75">
      <c r="A17" s="75">
        <f t="shared" si="0"/>
        <v>12</v>
      </c>
      <c r="B17" s="76">
        <v>930</v>
      </c>
      <c r="C17" s="76">
        <v>520504</v>
      </c>
      <c r="D17" s="76" t="s">
        <v>164</v>
      </c>
      <c r="F17" s="77">
        <v>38990</v>
      </c>
      <c r="G17" s="76" t="s">
        <v>165</v>
      </c>
      <c r="H17" s="76" t="s">
        <v>166</v>
      </c>
      <c r="I17" s="76" t="s">
        <v>167</v>
      </c>
      <c r="J17" s="78">
        <v>308771.28999999998</v>
      </c>
      <c r="K17" s="79">
        <v>20880.88</v>
      </c>
      <c r="L17" s="80">
        <v>49447.83</v>
      </c>
      <c r="M17" s="80">
        <v>379100</v>
      </c>
      <c r="N17" s="81"/>
      <c r="O17" s="82"/>
      <c r="P17" s="83" t="s">
        <v>381</v>
      </c>
      <c r="Q17" s="75">
        <f t="shared" si="1"/>
        <v>930</v>
      </c>
      <c r="R17" s="84">
        <f t="shared" si="2"/>
        <v>520504</v>
      </c>
      <c r="S17" s="84" t="str">
        <f t="shared" si="3"/>
        <v>SIENNA XLE</v>
      </c>
      <c r="T17" s="84">
        <f t="shared" si="4"/>
        <v>0</v>
      </c>
      <c r="U17" s="85">
        <f t="shared" si="5"/>
        <v>308771.28999999998</v>
      </c>
      <c r="V17" s="86">
        <f>SUM(U16:U17)</f>
        <v>633075.84</v>
      </c>
      <c r="W17" s="86">
        <f>SUM(U6:U17)</f>
        <v>2687896.14</v>
      </c>
      <c r="X17" s="92" t="e">
        <f t="shared" si="6"/>
        <v>#REF!</v>
      </c>
      <c r="Y17" s="93" t="e">
        <f t="shared" si="10"/>
        <v>#REF!</v>
      </c>
      <c r="Z17" s="92" t="e">
        <f t="shared" si="7"/>
        <v>#REF!</v>
      </c>
      <c r="AA17" s="92" t="e">
        <f t="shared" si="8"/>
        <v>#REF!</v>
      </c>
      <c r="AB17" s="94" t="e">
        <f t="shared" si="9"/>
        <v>#REF!</v>
      </c>
      <c r="AC17" s="86"/>
      <c r="AD17" s="86"/>
    </row>
    <row r="18" spans="1:30" s="91" customFormat="1" ht="12.75">
      <c r="A18" s="75">
        <f t="shared" si="0"/>
        <v>13</v>
      </c>
      <c r="B18" s="76">
        <v>920</v>
      </c>
      <c r="C18" s="76">
        <v>520506</v>
      </c>
      <c r="D18" s="76" t="s">
        <v>168</v>
      </c>
      <c r="E18" s="76"/>
      <c r="F18" s="77">
        <v>38990</v>
      </c>
      <c r="G18" s="76" t="s">
        <v>169</v>
      </c>
      <c r="H18" s="76" t="s">
        <v>170</v>
      </c>
      <c r="I18" s="76" t="s">
        <v>171</v>
      </c>
      <c r="J18" s="78">
        <v>254952.67</v>
      </c>
      <c r="K18" s="79">
        <v>12438.63</v>
      </c>
      <c r="L18" s="80">
        <v>40108.699999999997</v>
      </c>
      <c r="M18" s="80">
        <v>307500</v>
      </c>
      <c r="N18" s="81"/>
      <c r="O18" s="82"/>
      <c r="P18" s="83" t="s">
        <v>381</v>
      </c>
      <c r="Q18" s="75">
        <f t="shared" si="1"/>
        <v>920</v>
      </c>
      <c r="R18" s="84">
        <f t="shared" si="2"/>
        <v>520506</v>
      </c>
      <c r="S18" s="84" t="str">
        <f t="shared" si="3"/>
        <v>SIENNA LE</v>
      </c>
      <c r="T18" s="84">
        <f t="shared" si="4"/>
        <v>0</v>
      </c>
      <c r="U18" s="85">
        <f t="shared" si="5"/>
        <v>254952.67</v>
      </c>
      <c r="V18" s="86"/>
      <c r="W18" s="83"/>
      <c r="X18" s="92" t="e">
        <f t="shared" si="6"/>
        <v>#REF!</v>
      </c>
      <c r="Y18" s="93" t="e">
        <f t="shared" si="10"/>
        <v>#REF!</v>
      </c>
      <c r="Z18" s="92" t="e">
        <f t="shared" si="7"/>
        <v>#REF!</v>
      </c>
      <c r="AA18" s="92" t="e">
        <f t="shared" si="8"/>
        <v>#REF!</v>
      </c>
      <c r="AB18" s="94" t="e">
        <f t="shared" si="9"/>
        <v>#REF!</v>
      </c>
      <c r="AC18" s="90"/>
      <c r="AD18" s="90"/>
    </row>
    <row r="19" spans="1:30" s="76" customFormat="1" ht="12.75">
      <c r="A19" s="75">
        <f t="shared" si="0"/>
        <v>14</v>
      </c>
      <c r="B19" s="76">
        <v>928</v>
      </c>
      <c r="C19" s="76">
        <v>520506</v>
      </c>
      <c r="D19" s="76" t="s">
        <v>168</v>
      </c>
      <c r="F19" s="77">
        <v>38990</v>
      </c>
      <c r="G19" s="76" t="s">
        <v>172</v>
      </c>
      <c r="H19" s="76" t="s">
        <v>173</v>
      </c>
      <c r="I19" s="76" t="s">
        <v>174</v>
      </c>
      <c r="J19" s="78">
        <v>247013.17</v>
      </c>
      <c r="K19" s="79">
        <v>11247.7</v>
      </c>
      <c r="L19" s="80">
        <v>38739.129999999997</v>
      </c>
      <c r="M19" s="80">
        <v>297000</v>
      </c>
      <c r="N19" s="81"/>
      <c r="O19" s="82"/>
      <c r="P19" s="83" t="s">
        <v>381</v>
      </c>
      <c r="Q19" s="75">
        <f t="shared" si="1"/>
        <v>928</v>
      </c>
      <c r="R19" s="84">
        <f t="shared" si="2"/>
        <v>520506</v>
      </c>
      <c r="S19" s="84" t="str">
        <f t="shared" si="3"/>
        <v>SIENNA LE</v>
      </c>
      <c r="T19" s="84">
        <f t="shared" si="4"/>
        <v>0</v>
      </c>
      <c r="U19" s="85">
        <f t="shared" si="5"/>
        <v>247013.17</v>
      </c>
      <c r="V19" s="86">
        <f>SUM(U18:U19)</f>
        <v>501965.84</v>
      </c>
      <c r="W19" s="83"/>
      <c r="X19" s="92" t="e">
        <f t="shared" si="6"/>
        <v>#REF!</v>
      </c>
      <c r="Y19" s="93" t="e">
        <f t="shared" si="10"/>
        <v>#REF!</v>
      </c>
      <c r="Z19" s="92" t="e">
        <f t="shared" si="7"/>
        <v>#REF!</v>
      </c>
      <c r="AA19" s="92" t="e">
        <f t="shared" si="8"/>
        <v>#REF!</v>
      </c>
      <c r="AB19" s="94" t="e">
        <f t="shared" si="9"/>
        <v>#REF!</v>
      </c>
      <c r="AC19" s="86"/>
      <c r="AD19" s="86"/>
    </row>
    <row r="20" spans="1:30" s="76" customFormat="1" ht="12.75">
      <c r="A20" s="75">
        <f t="shared" si="0"/>
        <v>15</v>
      </c>
      <c r="B20" s="76">
        <v>914</v>
      </c>
      <c r="C20" s="76">
        <v>520507</v>
      </c>
      <c r="D20" s="76" t="s">
        <v>175</v>
      </c>
      <c r="F20" s="77">
        <v>38990</v>
      </c>
      <c r="G20" s="76" t="s">
        <v>176</v>
      </c>
      <c r="H20" s="76" t="s">
        <v>177</v>
      </c>
      <c r="I20" s="76" t="s">
        <v>178</v>
      </c>
      <c r="J20" s="78">
        <v>343256.61</v>
      </c>
      <c r="K20" s="79">
        <v>26743.39</v>
      </c>
      <c r="L20" s="80">
        <v>55500</v>
      </c>
      <c r="M20" s="80">
        <v>425500</v>
      </c>
      <c r="N20" s="81"/>
      <c r="O20" s="82"/>
      <c r="P20" s="83" t="s">
        <v>381</v>
      </c>
      <c r="Q20" s="75">
        <f t="shared" si="1"/>
        <v>914</v>
      </c>
      <c r="R20" s="84">
        <f t="shared" si="2"/>
        <v>520507</v>
      </c>
      <c r="S20" s="84" t="str">
        <f t="shared" si="3"/>
        <v>SIENNA XLE PIEL</v>
      </c>
      <c r="T20" s="84">
        <f t="shared" si="4"/>
        <v>0</v>
      </c>
      <c r="U20" s="85">
        <f t="shared" si="5"/>
        <v>343256.61</v>
      </c>
      <c r="V20" s="86">
        <f>U20</f>
        <v>343256.61</v>
      </c>
      <c r="W20" s="83"/>
      <c r="X20" s="92" t="e">
        <f t="shared" si="6"/>
        <v>#REF!</v>
      </c>
      <c r="Y20" s="93" t="e">
        <f t="shared" si="10"/>
        <v>#REF!</v>
      </c>
      <c r="Z20" s="92" t="e">
        <f t="shared" si="7"/>
        <v>#REF!</v>
      </c>
      <c r="AA20" s="92" t="e">
        <f t="shared" si="8"/>
        <v>#REF!</v>
      </c>
      <c r="AB20" s="94" t="e">
        <f t="shared" si="9"/>
        <v>#REF!</v>
      </c>
      <c r="AC20" s="86"/>
      <c r="AD20" s="86"/>
    </row>
    <row r="21" spans="1:30" s="76" customFormat="1" ht="12.75">
      <c r="A21" s="75">
        <f t="shared" si="0"/>
        <v>16</v>
      </c>
      <c r="B21" s="76">
        <v>906</v>
      </c>
      <c r="C21" s="76">
        <v>520508</v>
      </c>
      <c r="D21" s="76" t="s">
        <v>179</v>
      </c>
      <c r="F21" s="77">
        <v>38989</v>
      </c>
      <c r="G21" s="76" t="s">
        <v>180</v>
      </c>
      <c r="H21" s="76" t="s">
        <v>181</v>
      </c>
      <c r="I21" s="76" t="s">
        <v>182</v>
      </c>
      <c r="J21" s="78">
        <v>375660.92</v>
      </c>
      <c r="K21" s="79">
        <v>32252.12</v>
      </c>
      <c r="L21" s="80">
        <v>61186.96</v>
      </c>
      <c r="M21" s="80">
        <v>469100</v>
      </c>
      <c r="N21" s="81"/>
      <c r="O21" s="82"/>
      <c r="P21" s="83" t="s">
        <v>381</v>
      </c>
      <c r="Q21" s="75">
        <f t="shared" si="1"/>
        <v>906</v>
      </c>
      <c r="R21" s="84">
        <f t="shared" si="2"/>
        <v>520508</v>
      </c>
      <c r="S21" s="84" t="str">
        <f t="shared" si="3"/>
        <v>SIENNA LIMITED</v>
      </c>
      <c r="T21" s="84">
        <f t="shared" si="4"/>
        <v>0</v>
      </c>
      <c r="U21" s="85">
        <f t="shared" si="5"/>
        <v>375660.92</v>
      </c>
      <c r="V21" s="86">
        <f>U21</f>
        <v>375660.92</v>
      </c>
      <c r="W21" s="83"/>
      <c r="X21" s="92" t="e">
        <f t="shared" si="6"/>
        <v>#REF!</v>
      </c>
      <c r="Y21" s="93" t="e">
        <f t="shared" si="10"/>
        <v>#REF!</v>
      </c>
      <c r="Z21" s="92" t="e">
        <f t="shared" si="7"/>
        <v>#REF!</v>
      </c>
      <c r="AA21" s="92" t="e">
        <f t="shared" si="8"/>
        <v>#REF!</v>
      </c>
      <c r="AB21" s="94" t="e">
        <f t="shared" si="9"/>
        <v>#REF!</v>
      </c>
      <c r="AC21" s="86"/>
      <c r="AD21" s="86"/>
    </row>
    <row r="22" spans="1:30" s="76" customFormat="1" ht="12.75">
      <c r="A22" s="75">
        <f t="shared" si="0"/>
        <v>17</v>
      </c>
      <c r="B22" s="76">
        <v>876</v>
      </c>
      <c r="C22" s="76">
        <v>520801</v>
      </c>
      <c r="D22" s="76" t="s">
        <v>183</v>
      </c>
      <c r="F22" s="77">
        <v>38985</v>
      </c>
      <c r="G22" s="76" t="s">
        <v>184</v>
      </c>
      <c r="H22" s="76" t="s">
        <v>186</v>
      </c>
      <c r="I22" s="76" t="s">
        <v>187</v>
      </c>
      <c r="J22" s="78">
        <v>216910.77</v>
      </c>
      <c r="K22" s="79">
        <v>7176.19</v>
      </c>
      <c r="L22" s="80">
        <v>33613.040000000001</v>
      </c>
      <c r="M22" s="80">
        <v>257700</v>
      </c>
      <c r="N22" s="81"/>
      <c r="O22" s="82"/>
      <c r="P22" s="83" t="s">
        <v>381</v>
      </c>
      <c r="Q22" s="75">
        <f t="shared" si="1"/>
        <v>876</v>
      </c>
      <c r="R22" s="84">
        <f t="shared" si="2"/>
        <v>520801</v>
      </c>
      <c r="S22" s="84" t="str">
        <f t="shared" si="3"/>
        <v>RAV4 BASE 2A FILA</v>
      </c>
      <c r="T22" s="84">
        <f t="shared" si="4"/>
        <v>0</v>
      </c>
      <c r="U22" s="85">
        <f t="shared" si="5"/>
        <v>216910.77</v>
      </c>
      <c r="V22" s="86">
        <f>U22</f>
        <v>216910.77</v>
      </c>
      <c r="W22" s="83"/>
      <c r="X22" s="92" t="e">
        <f t="shared" si="6"/>
        <v>#REF!</v>
      </c>
      <c r="Y22" s="93" t="e">
        <f t="shared" si="10"/>
        <v>#REF!</v>
      </c>
      <c r="Z22" s="92" t="e">
        <f t="shared" si="7"/>
        <v>#REF!</v>
      </c>
      <c r="AA22" s="92" t="e">
        <f t="shared" si="8"/>
        <v>#REF!</v>
      </c>
      <c r="AB22" s="94" t="e">
        <f t="shared" si="9"/>
        <v>#REF!</v>
      </c>
      <c r="AC22" s="86"/>
      <c r="AD22" s="86"/>
    </row>
    <row r="23" spans="1:30" s="76" customFormat="1" ht="12.75">
      <c r="A23" s="75">
        <f t="shared" si="0"/>
        <v>18</v>
      </c>
      <c r="B23" s="76">
        <v>838</v>
      </c>
      <c r="C23" s="76">
        <v>520803</v>
      </c>
      <c r="D23" s="76" t="s">
        <v>183</v>
      </c>
      <c r="F23" s="77">
        <v>38975</v>
      </c>
      <c r="G23" s="76" t="s">
        <v>188</v>
      </c>
      <c r="H23" s="76" t="s">
        <v>189</v>
      </c>
      <c r="I23" s="76" t="s">
        <v>190</v>
      </c>
      <c r="J23" s="78">
        <v>203902.86</v>
      </c>
      <c r="K23" s="79">
        <v>5875.4</v>
      </c>
      <c r="L23" s="80">
        <v>31466.74</v>
      </c>
      <c r="M23" s="80">
        <v>241245</v>
      </c>
      <c r="N23" s="81"/>
      <c r="O23" s="82"/>
      <c r="P23" s="83" t="s">
        <v>381</v>
      </c>
      <c r="Q23" s="75">
        <f t="shared" si="1"/>
        <v>838</v>
      </c>
      <c r="R23" s="84">
        <f t="shared" si="2"/>
        <v>520803</v>
      </c>
      <c r="S23" s="84" t="str">
        <f t="shared" si="3"/>
        <v>RAV4 BASE 2A FILA</v>
      </c>
      <c r="T23" s="84">
        <f t="shared" si="4"/>
        <v>0</v>
      </c>
      <c r="U23" s="85">
        <f t="shared" si="5"/>
        <v>203902.86</v>
      </c>
      <c r="V23" s="86">
        <f>U23</f>
        <v>203902.86</v>
      </c>
      <c r="W23" s="83"/>
      <c r="X23" s="92" t="e">
        <f t="shared" si="6"/>
        <v>#REF!</v>
      </c>
      <c r="Y23" s="93" t="e">
        <f t="shared" si="10"/>
        <v>#REF!</v>
      </c>
      <c r="Z23" s="92" t="e">
        <f t="shared" si="7"/>
        <v>#REF!</v>
      </c>
      <c r="AA23" s="92" t="e">
        <f t="shared" si="8"/>
        <v>#REF!</v>
      </c>
      <c r="AB23" s="94" t="e">
        <f t="shared" si="9"/>
        <v>#REF!</v>
      </c>
      <c r="AC23" s="86"/>
      <c r="AD23" s="86"/>
    </row>
    <row r="24" spans="1:30" s="76" customFormat="1" ht="12.75">
      <c r="A24" s="75">
        <f t="shared" si="0"/>
        <v>19</v>
      </c>
      <c r="B24" s="76">
        <v>873</v>
      </c>
      <c r="C24" s="76">
        <v>520804</v>
      </c>
      <c r="D24" s="76" t="s">
        <v>191</v>
      </c>
      <c r="F24" s="77">
        <v>38985</v>
      </c>
      <c r="G24" s="76" t="s">
        <v>192</v>
      </c>
      <c r="H24" s="76" t="s">
        <v>193</v>
      </c>
      <c r="I24" s="76" t="s">
        <v>194</v>
      </c>
      <c r="J24" s="78">
        <v>219361.36</v>
      </c>
      <c r="K24" s="79">
        <v>7421.25</v>
      </c>
      <c r="L24" s="80">
        <v>34017.39</v>
      </c>
      <c r="M24" s="80">
        <v>260800</v>
      </c>
      <c r="N24" s="81"/>
      <c r="O24" s="82"/>
      <c r="P24" s="83" t="s">
        <v>381</v>
      </c>
      <c r="Q24" s="75">
        <f t="shared" si="1"/>
        <v>873</v>
      </c>
      <c r="R24" s="84">
        <f t="shared" si="2"/>
        <v>520804</v>
      </c>
      <c r="S24" s="84" t="str">
        <f t="shared" si="3"/>
        <v>RAV4 3A FILA</v>
      </c>
      <c r="T24" s="84">
        <f t="shared" si="4"/>
        <v>0</v>
      </c>
      <c r="U24" s="85">
        <f t="shared" si="5"/>
        <v>219361.36</v>
      </c>
      <c r="V24" s="86"/>
      <c r="W24" s="83"/>
      <c r="X24" s="92" t="e">
        <f t="shared" si="6"/>
        <v>#REF!</v>
      </c>
      <c r="Y24" s="93" t="e">
        <f t="shared" si="10"/>
        <v>#REF!</v>
      </c>
      <c r="Z24" s="92" t="e">
        <f t="shared" si="7"/>
        <v>#REF!</v>
      </c>
      <c r="AA24" s="92" t="e">
        <f t="shared" si="8"/>
        <v>#REF!</v>
      </c>
      <c r="AB24" s="94" t="e">
        <f t="shared" si="9"/>
        <v>#REF!</v>
      </c>
      <c r="AC24" s="86"/>
      <c r="AD24" s="86"/>
    </row>
    <row r="25" spans="1:30" s="76" customFormat="1" ht="12.75">
      <c r="A25" s="75">
        <f t="shared" si="0"/>
        <v>20</v>
      </c>
      <c r="B25" s="76">
        <v>911</v>
      </c>
      <c r="C25" s="76">
        <v>520804</v>
      </c>
      <c r="D25" s="76" t="s">
        <v>191</v>
      </c>
      <c r="F25" s="77">
        <v>38990</v>
      </c>
      <c r="G25" s="76" t="s">
        <v>195</v>
      </c>
      <c r="H25" s="76" t="s">
        <v>196</v>
      </c>
      <c r="I25" s="76" t="s">
        <v>197</v>
      </c>
      <c r="J25" s="78">
        <v>224974.01</v>
      </c>
      <c r="K25" s="79">
        <v>7982.51</v>
      </c>
      <c r="L25" s="80">
        <v>34943.480000000003</v>
      </c>
      <c r="M25" s="80">
        <v>267900</v>
      </c>
      <c r="N25" s="81"/>
      <c r="O25" s="82"/>
      <c r="P25" s="83" t="s">
        <v>381</v>
      </c>
      <c r="Q25" s="75">
        <f t="shared" si="1"/>
        <v>911</v>
      </c>
      <c r="R25" s="84">
        <f t="shared" si="2"/>
        <v>520804</v>
      </c>
      <c r="S25" s="84" t="str">
        <f t="shared" si="3"/>
        <v>RAV4 3A FILA</v>
      </c>
      <c r="T25" s="84">
        <f t="shared" si="4"/>
        <v>0</v>
      </c>
      <c r="U25" s="85">
        <f t="shared" si="5"/>
        <v>224974.01</v>
      </c>
      <c r="V25" s="86">
        <f>SUM(U24:U25)</f>
        <v>444335.37</v>
      </c>
      <c r="W25" s="83"/>
      <c r="X25" s="92" t="e">
        <f t="shared" si="6"/>
        <v>#REF!</v>
      </c>
      <c r="Y25" s="93" t="e">
        <f t="shared" si="10"/>
        <v>#REF!</v>
      </c>
      <c r="Z25" s="92" t="e">
        <f t="shared" si="7"/>
        <v>#REF!</v>
      </c>
      <c r="AA25" s="92" t="e">
        <f t="shared" si="8"/>
        <v>#REF!</v>
      </c>
      <c r="AB25" s="94" t="e">
        <f t="shared" si="9"/>
        <v>#REF!</v>
      </c>
      <c r="AC25" s="86"/>
      <c r="AD25" s="86"/>
    </row>
    <row r="26" spans="1:30" s="76" customFormat="1" ht="12.75">
      <c r="A26" s="75">
        <f t="shared" si="0"/>
        <v>21</v>
      </c>
      <c r="B26" s="76">
        <v>852</v>
      </c>
      <c r="C26" s="76">
        <v>520805</v>
      </c>
      <c r="D26" s="76" t="s">
        <v>191</v>
      </c>
      <c r="F26" s="77">
        <v>38980</v>
      </c>
      <c r="G26" s="76" t="s">
        <v>198</v>
      </c>
      <c r="H26" s="76" t="s">
        <v>199</v>
      </c>
      <c r="I26" s="76" t="s">
        <v>200</v>
      </c>
      <c r="J26" s="78">
        <v>224974.01</v>
      </c>
      <c r="K26" s="79">
        <v>7982.51</v>
      </c>
      <c r="L26" s="80">
        <v>34943.480000000003</v>
      </c>
      <c r="M26" s="80">
        <v>267900</v>
      </c>
      <c r="N26" s="81"/>
      <c r="O26" s="82"/>
      <c r="P26" s="83" t="s">
        <v>381</v>
      </c>
      <c r="Q26" s="75">
        <f t="shared" si="1"/>
        <v>852</v>
      </c>
      <c r="R26" s="84">
        <f t="shared" si="2"/>
        <v>520805</v>
      </c>
      <c r="S26" s="84" t="str">
        <f t="shared" si="3"/>
        <v>RAV4 3A FILA</v>
      </c>
      <c r="T26" s="84">
        <f t="shared" si="4"/>
        <v>0</v>
      </c>
      <c r="U26" s="85">
        <f t="shared" si="5"/>
        <v>224974.01</v>
      </c>
      <c r="V26" s="86"/>
      <c r="W26" s="83"/>
      <c r="X26" s="92" t="e">
        <f t="shared" si="6"/>
        <v>#REF!</v>
      </c>
      <c r="Y26" s="93" t="e">
        <f t="shared" si="10"/>
        <v>#REF!</v>
      </c>
      <c r="Z26" s="92" t="e">
        <f t="shared" si="7"/>
        <v>#REF!</v>
      </c>
      <c r="AA26" s="92" t="e">
        <f t="shared" si="8"/>
        <v>#REF!</v>
      </c>
      <c r="AB26" s="94" t="e">
        <f t="shared" si="9"/>
        <v>#REF!</v>
      </c>
      <c r="AC26" s="86"/>
      <c r="AD26" s="86"/>
    </row>
    <row r="27" spans="1:30" s="76" customFormat="1" ht="12.75">
      <c r="A27" s="75">
        <f t="shared" si="0"/>
        <v>22</v>
      </c>
      <c r="B27" s="76">
        <v>849</v>
      </c>
      <c r="C27" s="76">
        <v>520805</v>
      </c>
      <c r="D27" s="76" t="s">
        <v>201</v>
      </c>
      <c r="F27" s="77">
        <v>38979</v>
      </c>
      <c r="G27" s="76" t="s">
        <v>202</v>
      </c>
      <c r="H27" s="76" t="s">
        <v>203</v>
      </c>
      <c r="I27" s="76" t="s">
        <v>204</v>
      </c>
      <c r="J27" s="78">
        <v>243005.6</v>
      </c>
      <c r="K27" s="79">
        <v>10646.57</v>
      </c>
      <c r="L27" s="80">
        <v>38047.83</v>
      </c>
      <c r="M27" s="80">
        <v>291700</v>
      </c>
      <c r="N27" s="81"/>
      <c r="O27" s="82"/>
      <c r="P27" s="83" t="s">
        <v>381</v>
      </c>
      <c r="Q27" s="75">
        <f t="shared" si="1"/>
        <v>849</v>
      </c>
      <c r="R27" s="84">
        <f t="shared" si="2"/>
        <v>520805</v>
      </c>
      <c r="S27" s="84" t="str">
        <f t="shared" si="3"/>
        <v>RAV4 LIMITED 4X2 PIEL</v>
      </c>
      <c r="T27" s="84">
        <f t="shared" si="4"/>
        <v>0</v>
      </c>
      <c r="U27" s="85">
        <f t="shared" si="5"/>
        <v>243005.6</v>
      </c>
      <c r="V27" s="86"/>
      <c r="W27" s="83"/>
      <c r="X27" s="92" t="e">
        <f t="shared" si="6"/>
        <v>#REF!</v>
      </c>
      <c r="Y27" s="93" t="e">
        <f t="shared" si="10"/>
        <v>#REF!</v>
      </c>
      <c r="Z27" s="92" t="e">
        <f t="shared" si="7"/>
        <v>#REF!</v>
      </c>
      <c r="AA27" s="92" t="e">
        <f t="shared" si="8"/>
        <v>#REF!</v>
      </c>
      <c r="AB27" s="94" t="e">
        <f t="shared" si="9"/>
        <v>#REF!</v>
      </c>
      <c r="AC27" s="86"/>
      <c r="AD27" s="86"/>
    </row>
    <row r="28" spans="1:30" s="76" customFormat="1" ht="12.75">
      <c r="A28" s="75">
        <f t="shared" si="0"/>
        <v>23</v>
      </c>
      <c r="B28" s="76">
        <v>879</v>
      </c>
      <c r="C28" s="76">
        <v>520805</v>
      </c>
      <c r="D28" s="76" t="s">
        <v>201</v>
      </c>
      <c r="F28" s="77">
        <v>38986</v>
      </c>
      <c r="G28" s="76" t="s">
        <v>205</v>
      </c>
      <c r="H28" s="76" t="s">
        <v>206</v>
      </c>
      <c r="I28" s="76" t="s">
        <v>207</v>
      </c>
      <c r="J28" s="78">
        <v>243005.6</v>
      </c>
      <c r="K28" s="79">
        <v>10646.57</v>
      </c>
      <c r="L28" s="80">
        <v>38047.83</v>
      </c>
      <c r="M28" s="80">
        <v>291700</v>
      </c>
      <c r="N28" s="81"/>
      <c r="O28" s="82"/>
      <c r="P28" s="83" t="s">
        <v>381</v>
      </c>
      <c r="Q28" s="75">
        <f t="shared" si="1"/>
        <v>879</v>
      </c>
      <c r="R28" s="84">
        <f t="shared" si="2"/>
        <v>520805</v>
      </c>
      <c r="S28" s="84" t="str">
        <f t="shared" si="3"/>
        <v>RAV4 LIMITED 4X2 PIEL</v>
      </c>
      <c r="T28" s="84">
        <f t="shared" si="4"/>
        <v>0</v>
      </c>
      <c r="U28" s="85">
        <f t="shared" si="5"/>
        <v>243005.6</v>
      </c>
      <c r="V28" s="86"/>
      <c r="W28" s="83"/>
      <c r="X28" s="92" t="e">
        <f t="shared" si="6"/>
        <v>#REF!</v>
      </c>
      <c r="Y28" s="93" t="e">
        <f t="shared" si="10"/>
        <v>#REF!</v>
      </c>
      <c r="Z28" s="92" t="e">
        <f t="shared" si="7"/>
        <v>#REF!</v>
      </c>
      <c r="AA28" s="92" t="e">
        <f t="shared" si="8"/>
        <v>#REF!</v>
      </c>
      <c r="AB28" s="94" t="e">
        <f t="shared" si="9"/>
        <v>#REF!</v>
      </c>
      <c r="AC28" s="86"/>
      <c r="AD28" s="86"/>
    </row>
    <row r="29" spans="1:30" s="76" customFormat="1" ht="12.75">
      <c r="A29" s="75">
        <f t="shared" si="0"/>
        <v>24</v>
      </c>
      <c r="B29" s="76">
        <v>896</v>
      </c>
      <c r="C29" s="76">
        <v>520805</v>
      </c>
      <c r="D29" s="76" t="s">
        <v>201</v>
      </c>
      <c r="F29" s="77">
        <v>38987</v>
      </c>
      <c r="G29" s="76" t="s">
        <v>208</v>
      </c>
      <c r="H29" s="76" t="s">
        <v>209</v>
      </c>
      <c r="I29" s="76" t="s">
        <v>210</v>
      </c>
      <c r="J29" s="78">
        <v>243005.6</v>
      </c>
      <c r="K29" s="79">
        <v>10646.57</v>
      </c>
      <c r="L29" s="80">
        <v>38047.83</v>
      </c>
      <c r="M29" s="80">
        <v>291700</v>
      </c>
      <c r="N29" s="81"/>
      <c r="O29" s="82"/>
      <c r="P29" s="83" t="s">
        <v>381</v>
      </c>
      <c r="Q29" s="75">
        <f t="shared" si="1"/>
        <v>896</v>
      </c>
      <c r="R29" s="84">
        <f t="shared" si="2"/>
        <v>520805</v>
      </c>
      <c r="S29" s="84" t="str">
        <f t="shared" si="3"/>
        <v>RAV4 LIMITED 4X2 PIEL</v>
      </c>
      <c r="T29" s="84">
        <f t="shared" si="4"/>
        <v>0</v>
      </c>
      <c r="U29" s="85">
        <f t="shared" si="5"/>
        <v>243005.6</v>
      </c>
      <c r="V29" s="86"/>
      <c r="W29" s="83"/>
      <c r="X29" s="92" t="e">
        <f t="shared" si="6"/>
        <v>#REF!</v>
      </c>
      <c r="Y29" s="93" t="e">
        <f t="shared" si="10"/>
        <v>#REF!</v>
      </c>
      <c r="Z29" s="92" t="e">
        <f t="shared" si="7"/>
        <v>#REF!</v>
      </c>
      <c r="AA29" s="92" t="e">
        <f t="shared" si="8"/>
        <v>#REF!</v>
      </c>
      <c r="AB29" s="94" t="e">
        <f t="shared" si="9"/>
        <v>#REF!</v>
      </c>
      <c r="AC29" s="86"/>
      <c r="AD29" s="86"/>
    </row>
    <row r="30" spans="1:30" s="76" customFormat="1" ht="12.75">
      <c r="A30" s="75">
        <f t="shared" si="0"/>
        <v>25</v>
      </c>
      <c r="B30" s="76">
        <v>993</v>
      </c>
      <c r="C30" s="76">
        <v>520805</v>
      </c>
      <c r="D30" s="76" t="s">
        <v>201</v>
      </c>
      <c r="F30" s="77">
        <v>38987</v>
      </c>
      <c r="G30" s="76" t="s">
        <v>211</v>
      </c>
      <c r="H30" s="76" t="s">
        <v>212</v>
      </c>
      <c r="I30" s="76" t="s">
        <v>213</v>
      </c>
      <c r="J30" s="78">
        <v>243005.6</v>
      </c>
      <c r="K30" s="79">
        <v>10646.57</v>
      </c>
      <c r="L30" s="80">
        <v>38047.83</v>
      </c>
      <c r="M30" s="80">
        <v>291700</v>
      </c>
      <c r="N30" s="81"/>
      <c r="O30" s="82"/>
      <c r="P30" s="83" t="s">
        <v>381</v>
      </c>
      <c r="Q30" s="75">
        <f t="shared" si="1"/>
        <v>993</v>
      </c>
      <c r="R30" s="84">
        <f t="shared" si="2"/>
        <v>520805</v>
      </c>
      <c r="S30" s="84" t="str">
        <f t="shared" si="3"/>
        <v>RAV4 LIMITED 4X2 PIEL</v>
      </c>
      <c r="T30" s="84">
        <f t="shared" si="4"/>
        <v>0</v>
      </c>
      <c r="U30" s="85">
        <f t="shared" si="5"/>
        <v>243005.6</v>
      </c>
      <c r="V30" s="86">
        <f>SUM(U26:U30)</f>
        <v>1196996.4099999999</v>
      </c>
      <c r="W30" s="83"/>
      <c r="X30" s="92" t="e">
        <f t="shared" si="6"/>
        <v>#REF!</v>
      </c>
      <c r="Y30" s="93" t="e">
        <f t="shared" si="10"/>
        <v>#REF!</v>
      </c>
      <c r="Z30" s="92" t="e">
        <f t="shared" si="7"/>
        <v>#REF!</v>
      </c>
      <c r="AA30" s="92" t="e">
        <f t="shared" si="8"/>
        <v>#REF!</v>
      </c>
      <c r="AB30" s="94" t="e">
        <f t="shared" si="9"/>
        <v>#REF!</v>
      </c>
      <c r="AC30" s="86"/>
      <c r="AD30" s="86"/>
    </row>
    <row r="31" spans="1:30" s="76" customFormat="1" ht="12.75">
      <c r="A31" s="75">
        <f t="shared" si="0"/>
        <v>26</v>
      </c>
      <c r="B31" s="76">
        <v>912</v>
      </c>
      <c r="C31" s="76">
        <v>520806</v>
      </c>
      <c r="D31" s="76" t="s">
        <v>191</v>
      </c>
      <c r="F31" s="77">
        <v>38990</v>
      </c>
      <c r="G31" s="76" t="s">
        <v>214</v>
      </c>
      <c r="H31" s="76" t="s">
        <v>215</v>
      </c>
      <c r="I31" s="76" t="s">
        <v>216</v>
      </c>
      <c r="J31" s="78">
        <v>224974.01</v>
      </c>
      <c r="K31" s="79">
        <v>7982.51</v>
      </c>
      <c r="L31" s="80">
        <v>34943.480000000003</v>
      </c>
      <c r="M31" s="80">
        <v>267900</v>
      </c>
      <c r="N31" s="81"/>
      <c r="O31" s="82"/>
      <c r="P31" s="83" t="s">
        <v>381</v>
      </c>
      <c r="Q31" s="75">
        <f t="shared" si="1"/>
        <v>912</v>
      </c>
      <c r="R31" s="84">
        <f t="shared" si="2"/>
        <v>520806</v>
      </c>
      <c r="S31" s="84" t="str">
        <f t="shared" si="3"/>
        <v>RAV4 3A FILA</v>
      </c>
      <c r="T31" s="84">
        <f t="shared" si="4"/>
        <v>0</v>
      </c>
      <c r="U31" s="85">
        <f t="shared" si="5"/>
        <v>224974.01</v>
      </c>
      <c r="V31" s="86">
        <f t="shared" ref="V31:V36" si="11">U31</f>
        <v>224974.01</v>
      </c>
      <c r="W31" s="83"/>
      <c r="X31" s="92" t="e">
        <f t="shared" si="6"/>
        <v>#REF!</v>
      </c>
      <c r="Y31" s="93" t="e">
        <f t="shared" si="10"/>
        <v>#REF!</v>
      </c>
      <c r="Z31" s="92" t="e">
        <f t="shared" si="7"/>
        <v>#REF!</v>
      </c>
      <c r="AA31" s="92" t="e">
        <f t="shared" si="8"/>
        <v>#REF!</v>
      </c>
      <c r="AB31" s="94" t="e">
        <f t="shared" si="9"/>
        <v>#REF!</v>
      </c>
      <c r="AC31" s="86"/>
      <c r="AD31" s="86"/>
    </row>
    <row r="32" spans="1:30" s="76" customFormat="1" ht="12.75">
      <c r="A32" s="75">
        <f t="shared" si="0"/>
        <v>27</v>
      </c>
      <c r="B32" s="76">
        <v>882</v>
      </c>
      <c r="C32" s="76">
        <v>520904</v>
      </c>
      <c r="D32" s="76" t="s">
        <v>217</v>
      </c>
      <c r="F32" s="77">
        <v>38986</v>
      </c>
      <c r="G32" s="76" t="s">
        <v>218</v>
      </c>
      <c r="H32" s="76" t="s">
        <v>219</v>
      </c>
      <c r="I32" s="76" t="s">
        <v>220</v>
      </c>
      <c r="J32" s="78">
        <v>126869.57</v>
      </c>
      <c r="K32" s="95">
        <v>0</v>
      </c>
      <c r="L32" s="80">
        <v>19030.43</v>
      </c>
      <c r="M32" s="80">
        <v>145900</v>
      </c>
      <c r="N32" s="81"/>
      <c r="O32" s="82"/>
      <c r="P32" s="83" t="s">
        <v>381</v>
      </c>
      <c r="Q32" s="75">
        <f t="shared" si="1"/>
        <v>882</v>
      </c>
      <c r="R32" s="84">
        <f t="shared" si="2"/>
        <v>520904</v>
      </c>
      <c r="S32" s="84" t="str">
        <f t="shared" si="3"/>
        <v>YARIS CORE AT</v>
      </c>
      <c r="T32" s="84">
        <f t="shared" si="4"/>
        <v>0</v>
      </c>
      <c r="U32" s="85">
        <f t="shared" si="5"/>
        <v>126869.57</v>
      </c>
      <c r="V32" s="86">
        <f t="shared" si="11"/>
        <v>126869.57</v>
      </c>
      <c r="W32" s="83"/>
      <c r="X32" s="92" t="e">
        <f t="shared" si="6"/>
        <v>#REF!</v>
      </c>
      <c r="Y32" s="93"/>
      <c r="Z32" s="92" t="e">
        <f t="shared" si="7"/>
        <v>#REF!</v>
      </c>
      <c r="AA32" s="96" t="e">
        <f t="shared" si="8"/>
        <v>#REF!</v>
      </c>
      <c r="AB32" s="94" t="e">
        <f t="shared" si="9"/>
        <v>#REF!</v>
      </c>
      <c r="AC32" s="86"/>
      <c r="AD32" s="86"/>
    </row>
    <row r="33" spans="1:30" s="76" customFormat="1" ht="12.75">
      <c r="A33" s="75">
        <f t="shared" si="0"/>
        <v>28</v>
      </c>
      <c r="B33" s="76">
        <v>842</v>
      </c>
      <c r="C33" s="76">
        <v>520905</v>
      </c>
      <c r="D33" s="76" t="s">
        <v>221</v>
      </c>
      <c r="F33" s="77">
        <v>38978</v>
      </c>
      <c r="G33" s="76" t="s">
        <v>222</v>
      </c>
      <c r="H33" s="76" t="s">
        <v>223</v>
      </c>
      <c r="I33" s="76" t="s">
        <v>224</v>
      </c>
      <c r="J33" s="78">
        <v>138260.87</v>
      </c>
      <c r="K33" s="95">
        <v>0</v>
      </c>
      <c r="L33" s="80">
        <v>20739.13</v>
      </c>
      <c r="M33" s="80">
        <v>159000</v>
      </c>
      <c r="N33" s="81"/>
      <c r="O33" s="82"/>
      <c r="P33" s="83" t="s">
        <v>381</v>
      </c>
      <c r="Q33" s="75">
        <f t="shared" si="1"/>
        <v>842</v>
      </c>
      <c r="R33" s="84">
        <f t="shared" si="2"/>
        <v>520905</v>
      </c>
      <c r="S33" s="84" t="str">
        <f t="shared" si="3"/>
        <v>YARIS PREMIUM AUT</v>
      </c>
      <c r="T33" s="84">
        <f t="shared" si="4"/>
        <v>0</v>
      </c>
      <c r="U33" s="85">
        <f t="shared" si="5"/>
        <v>138260.87</v>
      </c>
      <c r="V33" s="86">
        <f t="shared" si="11"/>
        <v>138260.87</v>
      </c>
      <c r="W33" s="83"/>
      <c r="X33" s="92" t="e">
        <f t="shared" si="6"/>
        <v>#REF!</v>
      </c>
      <c r="Y33" s="93"/>
      <c r="Z33" s="92" t="e">
        <f t="shared" si="7"/>
        <v>#REF!</v>
      </c>
      <c r="AA33" s="96" t="e">
        <f t="shared" si="8"/>
        <v>#REF!</v>
      </c>
      <c r="AB33" s="94" t="e">
        <f t="shared" si="9"/>
        <v>#REF!</v>
      </c>
      <c r="AC33" s="86"/>
      <c r="AD33" s="86"/>
    </row>
    <row r="34" spans="1:30" s="76" customFormat="1" ht="12.75">
      <c r="A34" s="75">
        <f t="shared" si="0"/>
        <v>29</v>
      </c>
      <c r="B34" s="76">
        <v>831</v>
      </c>
      <c r="C34" s="76">
        <v>520906</v>
      </c>
      <c r="D34" s="76" t="s">
        <v>225</v>
      </c>
      <c r="F34" s="77">
        <v>38975</v>
      </c>
      <c r="G34" s="76" t="s">
        <v>226</v>
      </c>
      <c r="H34" s="76" t="s">
        <v>227</v>
      </c>
      <c r="I34" s="76" t="s">
        <v>228</v>
      </c>
      <c r="J34" s="78">
        <v>118173.91</v>
      </c>
      <c r="K34" s="95">
        <v>0</v>
      </c>
      <c r="L34" s="80">
        <v>17726.09</v>
      </c>
      <c r="M34" s="80">
        <v>135900</v>
      </c>
      <c r="N34" s="81"/>
      <c r="O34" s="82"/>
      <c r="P34" s="83" t="s">
        <v>381</v>
      </c>
      <c r="Q34" s="75">
        <f t="shared" si="1"/>
        <v>831</v>
      </c>
      <c r="R34" s="84">
        <f t="shared" si="2"/>
        <v>520906</v>
      </c>
      <c r="S34" s="84" t="str">
        <f t="shared" si="3"/>
        <v>YARIS CORE MT</v>
      </c>
      <c r="T34" s="84">
        <f t="shared" si="4"/>
        <v>0</v>
      </c>
      <c r="U34" s="85">
        <f t="shared" si="5"/>
        <v>118173.91</v>
      </c>
      <c r="V34" s="86">
        <f t="shared" si="11"/>
        <v>118173.91</v>
      </c>
      <c r="W34" s="83"/>
      <c r="X34" s="92" t="e">
        <f t="shared" si="6"/>
        <v>#REF!</v>
      </c>
      <c r="Y34" s="93"/>
      <c r="Z34" s="92" t="e">
        <f t="shared" si="7"/>
        <v>#REF!</v>
      </c>
      <c r="AA34" s="96" t="e">
        <f t="shared" si="8"/>
        <v>#REF!</v>
      </c>
      <c r="AB34" s="94" t="e">
        <f t="shared" si="9"/>
        <v>#REF!</v>
      </c>
      <c r="AC34" s="86"/>
      <c r="AD34" s="86"/>
    </row>
    <row r="35" spans="1:30" s="76" customFormat="1" ht="12.75">
      <c r="A35" s="75">
        <f t="shared" si="0"/>
        <v>30</v>
      </c>
      <c r="B35" s="76">
        <v>816</v>
      </c>
      <c r="C35" s="76">
        <v>520907</v>
      </c>
      <c r="D35" s="76" t="s">
        <v>229</v>
      </c>
      <c r="F35" s="77">
        <v>38967</v>
      </c>
      <c r="G35" s="76" t="s">
        <v>230</v>
      </c>
      <c r="H35" s="76" t="s">
        <v>231</v>
      </c>
      <c r="I35" s="76" t="s">
        <v>232</v>
      </c>
      <c r="J35" s="78">
        <v>129565.22</v>
      </c>
      <c r="K35" s="95">
        <v>0</v>
      </c>
      <c r="L35" s="80">
        <v>19434.78</v>
      </c>
      <c r="M35" s="80">
        <v>149000</v>
      </c>
      <c r="N35" s="81"/>
      <c r="O35" s="82"/>
      <c r="P35" s="83" t="s">
        <v>381</v>
      </c>
      <c r="Q35" s="75">
        <f t="shared" si="1"/>
        <v>816</v>
      </c>
      <c r="R35" s="84">
        <f t="shared" si="2"/>
        <v>520907</v>
      </c>
      <c r="S35" s="84" t="str">
        <f t="shared" si="3"/>
        <v>YARIS PREMIUM MT</v>
      </c>
      <c r="T35" s="84">
        <f t="shared" si="4"/>
        <v>0</v>
      </c>
      <c r="U35" s="85">
        <f t="shared" si="5"/>
        <v>129565.22</v>
      </c>
      <c r="V35" s="86">
        <f t="shared" si="11"/>
        <v>129565.22</v>
      </c>
      <c r="W35" s="83"/>
      <c r="X35" s="92" t="e">
        <f t="shared" si="6"/>
        <v>#REF!</v>
      </c>
      <c r="Y35" s="93"/>
      <c r="Z35" s="92" t="e">
        <f t="shared" si="7"/>
        <v>#REF!</v>
      </c>
      <c r="AA35" s="96" t="e">
        <f t="shared" si="8"/>
        <v>#REF!</v>
      </c>
      <c r="AB35" s="94" t="e">
        <f t="shared" si="9"/>
        <v>#REF!</v>
      </c>
      <c r="AC35" s="86"/>
      <c r="AD35" s="86"/>
    </row>
    <row r="36" spans="1:30" s="76" customFormat="1" ht="12.75">
      <c r="A36" s="75">
        <f t="shared" si="0"/>
        <v>31</v>
      </c>
      <c r="B36" s="76">
        <v>829</v>
      </c>
      <c r="C36" s="76">
        <v>521502</v>
      </c>
      <c r="D36" s="76" t="s">
        <v>233</v>
      </c>
      <c r="F36" s="77">
        <v>38974</v>
      </c>
      <c r="G36" s="76" t="s">
        <v>234</v>
      </c>
      <c r="H36" s="76" t="s">
        <v>235</v>
      </c>
      <c r="I36" s="76" t="s">
        <v>236</v>
      </c>
      <c r="J36" s="78">
        <v>257722.57</v>
      </c>
      <c r="K36" s="79">
        <v>12886.13</v>
      </c>
      <c r="L36" s="80">
        <v>40591.300000000003</v>
      </c>
      <c r="M36" s="80">
        <v>311200</v>
      </c>
      <c r="N36" s="81"/>
      <c r="O36" s="82"/>
      <c r="P36" s="83" t="s">
        <v>381</v>
      </c>
      <c r="Q36" s="75">
        <f t="shared" si="1"/>
        <v>829</v>
      </c>
      <c r="R36" s="84">
        <f t="shared" si="2"/>
        <v>521502</v>
      </c>
      <c r="S36" s="84" t="str">
        <f t="shared" si="3"/>
        <v>HIACE PANEL 15 PASAJ AC</v>
      </c>
      <c r="T36" s="84">
        <f t="shared" si="4"/>
        <v>0</v>
      </c>
      <c r="U36" s="85">
        <f t="shared" si="5"/>
        <v>257722.57</v>
      </c>
      <c r="V36" s="86">
        <f t="shared" si="11"/>
        <v>257722.57</v>
      </c>
      <c r="W36" s="83"/>
      <c r="X36" s="92" t="e">
        <f t="shared" si="6"/>
        <v>#REF!</v>
      </c>
      <c r="Y36" s="93" t="e">
        <f>VLOOKUP(U36,TARIFA,4)</f>
        <v>#REF!</v>
      </c>
      <c r="Z36" s="92" t="e">
        <f t="shared" si="7"/>
        <v>#REF!</v>
      </c>
      <c r="AA36" s="92" t="e">
        <f t="shared" si="8"/>
        <v>#REF!</v>
      </c>
      <c r="AB36" s="94" t="e">
        <f t="shared" si="9"/>
        <v>#REF!</v>
      </c>
      <c r="AC36" s="86"/>
      <c r="AD36" s="86"/>
    </row>
    <row r="37" spans="1:30" s="76" customFormat="1" ht="12.75">
      <c r="A37" s="75">
        <f t="shared" si="0"/>
        <v>32</v>
      </c>
      <c r="B37" s="76">
        <v>808</v>
      </c>
      <c r="C37" s="76">
        <v>521702</v>
      </c>
      <c r="D37" s="76" t="s">
        <v>237</v>
      </c>
      <c r="F37" s="77">
        <v>38965</v>
      </c>
      <c r="G37" s="76" t="s">
        <v>238</v>
      </c>
      <c r="H37" s="76" t="s">
        <v>239</v>
      </c>
      <c r="I37" s="76" t="s">
        <v>240</v>
      </c>
      <c r="J37" s="78">
        <v>132086.96</v>
      </c>
      <c r="K37" s="95">
        <v>0</v>
      </c>
      <c r="L37" s="80">
        <v>19813.04</v>
      </c>
      <c r="M37" s="80">
        <v>151900</v>
      </c>
      <c r="N37" s="81"/>
      <c r="O37" s="82"/>
      <c r="P37" s="83" t="s">
        <v>381</v>
      </c>
      <c r="Q37" s="75">
        <f t="shared" si="1"/>
        <v>808</v>
      </c>
      <c r="R37" s="84">
        <f t="shared" si="2"/>
        <v>521702</v>
      </c>
      <c r="S37" s="84" t="str">
        <f t="shared" si="3"/>
        <v>YARIS SEDAN CORE MT A/C</v>
      </c>
      <c r="T37" s="84">
        <f t="shared" si="4"/>
        <v>0</v>
      </c>
      <c r="U37" s="85">
        <f t="shared" si="5"/>
        <v>132086.96</v>
      </c>
      <c r="V37" s="86"/>
      <c r="W37" s="83"/>
      <c r="X37" s="92" t="e">
        <f t="shared" si="6"/>
        <v>#REF!</v>
      </c>
      <c r="Y37" s="93"/>
      <c r="Z37" s="92" t="e">
        <f t="shared" si="7"/>
        <v>#REF!</v>
      </c>
      <c r="AA37" s="96" t="e">
        <f t="shared" si="8"/>
        <v>#REF!</v>
      </c>
      <c r="AB37" s="94" t="e">
        <f t="shared" si="9"/>
        <v>#REF!</v>
      </c>
      <c r="AC37" s="86"/>
      <c r="AD37" s="86"/>
    </row>
    <row r="38" spans="1:30" s="76" customFormat="1" ht="12.75">
      <c r="A38" s="75">
        <f t="shared" ref="A38:A69" si="12">+A37+1</f>
        <v>33</v>
      </c>
      <c r="B38" s="76">
        <v>867</v>
      </c>
      <c r="C38" s="76">
        <v>521702</v>
      </c>
      <c r="D38" s="76" t="s">
        <v>237</v>
      </c>
      <c r="F38" s="77">
        <v>38981</v>
      </c>
      <c r="G38" s="76" t="s">
        <v>241</v>
      </c>
      <c r="H38" s="76" t="s">
        <v>242</v>
      </c>
      <c r="I38" s="76" t="s">
        <v>243</v>
      </c>
      <c r="J38" s="78">
        <v>132086.96</v>
      </c>
      <c r="K38" s="95">
        <v>0</v>
      </c>
      <c r="L38" s="80">
        <v>19813.04</v>
      </c>
      <c r="M38" s="80">
        <v>151900</v>
      </c>
      <c r="N38" s="81"/>
      <c r="O38" s="82"/>
      <c r="P38" s="83" t="s">
        <v>381</v>
      </c>
      <c r="Q38" s="75">
        <f t="shared" si="1"/>
        <v>867</v>
      </c>
      <c r="R38" s="84">
        <f t="shared" si="2"/>
        <v>521702</v>
      </c>
      <c r="S38" s="84" t="str">
        <f t="shared" si="3"/>
        <v>YARIS SEDAN CORE MT A/C</v>
      </c>
      <c r="T38" s="84">
        <f t="shared" si="4"/>
        <v>0</v>
      </c>
      <c r="U38" s="85">
        <f t="shared" si="5"/>
        <v>132086.96</v>
      </c>
      <c r="V38" s="86"/>
      <c r="W38" s="83"/>
      <c r="X38" s="92" t="e">
        <f t="shared" si="6"/>
        <v>#REF!</v>
      </c>
      <c r="Y38" s="93"/>
      <c r="Z38" s="92" t="e">
        <f t="shared" si="7"/>
        <v>#REF!</v>
      </c>
      <c r="AA38" s="96" t="e">
        <f t="shared" si="8"/>
        <v>#REF!</v>
      </c>
      <c r="AB38" s="94" t="e">
        <f t="shared" si="9"/>
        <v>#REF!</v>
      </c>
      <c r="AC38" s="86"/>
      <c r="AD38" s="86"/>
    </row>
    <row r="39" spans="1:30" s="76" customFormat="1" ht="12.75">
      <c r="A39" s="75">
        <f t="shared" si="12"/>
        <v>34</v>
      </c>
      <c r="B39" s="76">
        <v>895</v>
      </c>
      <c r="C39" s="76">
        <v>521702</v>
      </c>
      <c r="D39" s="76" t="s">
        <v>237</v>
      </c>
      <c r="F39" s="77">
        <v>38987</v>
      </c>
      <c r="G39" s="76" t="s">
        <v>244</v>
      </c>
      <c r="H39" s="76" t="s">
        <v>245</v>
      </c>
      <c r="I39" s="76" t="s">
        <v>246</v>
      </c>
      <c r="J39" s="78">
        <v>132086.96</v>
      </c>
      <c r="K39" s="95">
        <v>0</v>
      </c>
      <c r="L39" s="80">
        <v>19813.04</v>
      </c>
      <c r="M39" s="80">
        <v>151900</v>
      </c>
      <c r="N39" s="81"/>
      <c r="O39" s="82"/>
      <c r="P39" s="83" t="s">
        <v>381</v>
      </c>
      <c r="Q39" s="75">
        <f t="shared" si="1"/>
        <v>895</v>
      </c>
      <c r="R39" s="84">
        <f t="shared" si="2"/>
        <v>521702</v>
      </c>
      <c r="S39" s="84" t="str">
        <f t="shared" si="3"/>
        <v>YARIS SEDAN CORE MT A/C</v>
      </c>
      <c r="T39" s="84">
        <f t="shared" si="4"/>
        <v>0</v>
      </c>
      <c r="U39" s="85">
        <f t="shared" si="5"/>
        <v>132086.96</v>
      </c>
      <c r="V39" s="86">
        <f>SUM(U37:U39)</f>
        <v>396260.88</v>
      </c>
      <c r="W39" s="83"/>
      <c r="X39" s="92" t="e">
        <f t="shared" si="6"/>
        <v>#REF!</v>
      </c>
      <c r="Y39" s="93"/>
      <c r="Z39" s="92" t="e">
        <f t="shared" si="7"/>
        <v>#REF!</v>
      </c>
      <c r="AA39" s="96" t="e">
        <f t="shared" si="8"/>
        <v>#REF!</v>
      </c>
      <c r="AB39" s="94" t="e">
        <f t="shared" si="9"/>
        <v>#REF!</v>
      </c>
      <c r="AC39" s="86"/>
      <c r="AD39" s="86"/>
    </row>
    <row r="40" spans="1:30" s="76" customFormat="1" ht="12.75">
      <c r="A40" s="75">
        <f t="shared" si="12"/>
        <v>35</v>
      </c>
      <c r="B40" s="76">
        <v>812</v>
      </c>
      <c r="C40" s="76">
        <v>521704</v>
      </c>
      <c r="D40" s="76" t="s">
        <v>247</v>
      </c>
      <c r="F40" s="77">
        <v>38966</v>
      </c>
      <c r="G40" s="76" t="s">
        <v>248</v>
      </c>
      <c r="H40" s="76" t="s">
        <v>249</v>
      </c>
      <c r="I40" s="76" t="s">
        <v>250</v>
      </c>
      <c r="J40" s="78">
        <v>140782.60999999999</v>
      </c>
      <c r="K40" s="95">
        <v>0</v>
      </c>
      <c r="L40" s="80">
        <v>21117.39</v>
      </c>
      <c r="M40" s="80">
        <v>161900</v>
      </c>
      <c r="N40" s="81"/>
      <c r="O40" s="82"/>
      <c r="P40" s="83" t="s">
        <v>381</v>
      </c>
      <c r="Q40" s="75">
        <f t="shared" si="1"/>
        <v>812</v>
      </c>
      <c r="R40" s="84">
        <f t="shared" si="2"/>
        <v>521704</v>
      </c>
      <c r="S40" s="84" t="str">
        <f t="shared" si="3"/>
        <v>YARIS SEDAN PREMIUM MT</v>
      </c>
      <c r="T40" s="84">
        <f t="shared" si="4"/>
        <v>0</v>
      </c>
      <c r="U40" s="85">
        <f t="shared" si="5"/>
        <v>140782.60999999999</v>
      </c>
      <c r="V40" s="86"/>
      <c r="W40" s="83"/>
      <c r="X40" s="92" t="e">
        <f t="shared" si="6"/>
        <v>#REF!</v>
      </c>
      <c r="Y40" s="93"/>
      <c r="Z40" s="92" t="e">
        <f t="shared" si="7"/>
        <v>#REF!</v>
      </c>
      <c r="AA40" s="96" t="e">
        <f t="shared" si="8"/>
        <v>#REF!</v>
      </c>
      <c r="AB40" s="94" t="e">
        <f t="shared" si="9"/>
        <v>#REF!</v>
      </c>
      <c r="AC40" s="86"/>
      <c r="AD40" s="86"/>
    </row>
    <row r="41" spans="1:30" s="76" customFormat="1" ht="12.75">
      <c r="A41" s="75">
        <f t="shared" si="12"/>
        <v>36</v>
      </c>
      <c r="B41" s="76">
        <v>910</v>
      </c>
      <c r="C41" s="76">
        <v>521704</v>
      </c>
      <c r="D41" s="76" t="s">
        <v>247</v>
      </c>
      <c r="F41" s="77">
        <v>38990</v>
      </c>
      <c r="G41" s="76" t="s">
        <v>251</v>
      </c>
      <c r="H41" s="76" t="s">
        <v>252</v>
      </c>
      <c r="I41" s="76" t="s">
        <v>253</v>
      </c>
      <c r="J41" s="78">
        <v>140782.60999999999</v>
      </c>
      <c r="K41" s="95">
        <v>0</v>
      </c>
      <c r="L41" s="80">
        <v>21117.39</v>
      </c>
      <c r="M41" s="80">
        <v>161900</v>
      </c>
      <c r="N41" s="81"/>
      <c r="O41" s="82"/>
      <c r="P41" s="83" t="s">
        <v>381</v>
      </c>
      <c r="Q41" s="75">
        <f t="shared" si="1"/>
        <v>910</v>
      </c>
      <c r="R41" s="84">
        <f t="shared" si="2"/>
        <v>521704</v>
      </c>
      <c r="S41" s="84" t="str">
        <f t="shared" si="3"/>
        <v>YARIS SEDAN PREMIUM MT</v>
      </c>
      <c r="T41" s="84">
        <f t="shared" si="4"/>
        <v>0</v>
      </c>
      <c r="U41" s="85">
        <f t="shared" si="5"/>
        <v>140782.60999999999</v>
      </c>
      <c r="V41" s="86"/>
      <c r="W41" s="83"/>
      <c r="X41" s="92" t="e">
        <f t="shared" si="6"/>
        <v>#REF!</v>
      </c>
      <c r="Y41" s="93"/>
      <c r="Z41" s="92" t="e">
        <f t="shared" si="7"/>
        <v>#REF!</v>
      </c>
      <c r="AA41" s="96" t="e">
        <f t="shared" si="8"/>
        <v>#REF!</v>
      </c>
      <c r="AB41" s="94" t="e">
        <f t="shared" si="9"/>
        <v>#REF!</v>
      </c>
      <c r="AC41" s="86"/>
      <c r="AD41" s="86"/>
    </row>
    <row r="42" spans="1:30" s="76" customFormat="1" ht="12.75">
      <c r="A42" s="75">
        <f t="shared" si="12"/>
        <v>37</v>
      </c>
      <c r="B42" s="76">
        <v>919</v>
      </c>
      <c r="C42" s="76">
        <v>521704</v>
      </c>
      <c r="D42" s="76" t="s">
        <v>247</v>
      </c>
      <c r="F42" s="77">
        <v>38990</v>
      </c>
      <c r="G42" s="76" t="s">
        <v>254</v>
      </c>
      <c r="H42" s="76" t="s">
        <v>255</v>
      </c>
      <c r="I42" s="76" t="s">
        <v>256</v>
      </c>
      <c r="J42" s="78">
        <v>140782.60999999999</v>
      </c>
      <c r="K42" s="95">
        <v>0</v>
      </c>
      <c r="L42" s="80">
        <v>21117.39</v>
      </c>
      <c r="M42" s="80">
        <v>161900</v>
      </c>
      <c r="N42" s="81"/>
      <c r="O42" s="82"/>
      <c r="P42" s="83" t="s">
        <v>381</v>
      </c>
      <c r="Q42" s="75">
        <f t="shared" si="1"/>
        <v>919</v>
      </c>
      <c r="R42" s="84">
        <f t="shared" si="2"/>
        <v>521704</v>
      </c>
      <c r="S42" s="84" t="str">
        <f t="shared" si="3"/>
        <v>YARIS SEDAN PREMIUM MT</v>
      </c>
      <c r="T42" s="84">
        <f t="shared" si="4"/>
        <v>0</v>
      </c>
      <c r="U42" s="85">
        <f t="shared" si="5"/>
        <v>140782.60999999999</v>
      </c>
      <c r="V42" s="86">
        <f>SUM(U40:U42)</f>
        <v>422347.82999999996</v>
      </c>
      <c r="W42" s="83"/>
      <c r="X42" s="92" t="e">
        <f t="shared" si="6"/>
        <v>#REF!</v>
      </c>
      <c r="Y42" s="93"/>
      <c r="Z42" s="92" t="e">
        <f t="shared" si="7"/>
        <v>#REF!</v>
      </c>
      <c r="AA42" s="96" t="e">
        <f t="shared" si="8"/>
        <v>#REF!</v>
      </c>
      <c r="AB42" s="94" t="e">
        <f t="shared" si="9"/>
        <v>#REF!</v>
      </c>
      <c r="AC42" s="86"/>
      <c r="AD42" s="86"/>
    </row>
    <row r="43" spans="1:30" s="76" customFormat="1" ht="12.75">
      <c r="A43" s="75">
        <f t="shared" si="12"/>
        <v>38</v>
      </c>
      <c r="B43" s="76">
        <v>856</v>
      </c>
      <c r="C43" s="76">
        <v>521705</v>
      </c>
      <c r="D43" s="76" t="s">
        <v>257</v>
      </c>
      <c r="F43" s="77">
        <v>38981</v>
      </c>
      <c r="G43" s="76" t="s">
        <v>258</v>
      </c>
      <c r="H43" s="76" t="s">
        <v>259</v>
      </c>
      <c r="I43" s="76" t="s">
        <v>260</v>
      </c>
      <c r="J43" s="78">
        <v>149478.26</v>
      </c>
      <c r="K43" s="95">
        <v>0</v>
      </c>
      <c r="L43" s="80">
        <v>22421.74</v>
      </c>
      <c r="M43" s="80">
        <v>171900</v>
      </c>
      <c r="N43" s="81"/>
      <c r="O43" s="82"/>
      <c r="P43" s="83" t="s">
        <v>381</v>
      </c>
      <c r="Q43" s="75">
        <f t="shared" si="1"/>
        <v>856</v>
      </c>
      <c r="R43" s="84">
        <f t="shared" si="2"/>
        <v>521705</v>
      </c>
      <c r="S43" s="84" t="str">
        <f t="shared" si="3"/>
        <v>YARIS SEDAN PREMIUM AT</v>
      </c>
      <c r="T43" s="84">
        <f t="shared" si="4"/>
        <v>0</v>
      </c>
      <c r="U43" s="85">
        <f t="shared" si="5"/>
        <v>149478.26</v>
      </c>
      <c r="V43" s="86">
        <f>U43</f>
        <v>149478.26</v>
      </c>
      <c r="W43" s="83"/>
      <c r="X43" s="92" t="e">
        <f t="shared" si="6"/>
        <v>#REF!</v>
      </c>
      <c r="Y43" s="93"/>
      <c r="Z43" s="92" t="e">
        <f t="shared" si="7"/>
        <v>#REF!</v>
      </c>
      <c r="AA43" s="96" t="e">
        <f t="shared" si="8"/>
        <v>#REF!</v>
      </c>
      <c r="AB43" s="94" t="e">
        <f t="shared" si="9"/>
        <v>#REF!</v>
      </c>
      <c r="AC43" s="86"/>
      <c r="AD43" s="86"/>
    </row>
    <row r="44" spans="1:30" s="76" customFormat="1" ht="12.75">
      <c r="A44" s="75">
        <f t="shared" si="12"/>
        <v>39</v>
      </c>
      <c r="B44" s="76">
        <v>810</v>
      </c>
      <c r="C44" s="76">
        <v>1520107</v>
      </c>
      <c r="D44" s="76" t="s">
        <v>261</v>
      </c>
      <c r="F44" s="77">
        <v>38965</v>
      </c>
      <c r="G44" s="76" t="s">
        <v>262</v>
      </c>
      <c r="H44" s="76" t="s">
        <v>263</v>
      </c>
      <c r="I44" s="76" t="s">
        <v>264</v>
      </c>
      <c r="J44" s="78">
        <v>175355.25</v>
      </c>
      <c r="K44" s="79">
        <v>4383.88</v>
      </c>
      <c r="L44" s="80">
        <v>26960.87</v>
      </c>
      <c r="M44" s="80">
        <v>206700</v>
      </c>
      <c r="N44" s="81"/>
      <c r="O44" s="82"/>
      <c r="P44" s="83" t="s">
        <v>381</v>
      </c>
      <c r="Q44" s="75">
        <f t="shared" si="1"/>
        <v>810</v>
      </c>
      <c r="R44" s="84">
        <f t="shared" si="2"/>
        <v>1520107</v>
      </c>
      <c r="S44" s="84" t="str">
        <f t="shared" si="3"/>
        <v>HIACE PANEL SUPER LARGA</v>
      </c>
      <c r="T44" s="84">
        <f t="shared" si="4"/>
        <v>0</v>
      </c>
      <c r="U44" s="85">
        <f t="shared" si="5"/>
        <v>175355.25</v>
      </c>
      <c r="V44" s="86"/>
      <c r="W44" s="83"/>
      <c r="X44" s="92" t="e">
        <f t="shared" si="6"/>
        <v>#REF!</v>
      </c>
      <c r="Y44" s="97" t="e">
        <f t="shared" ref="Y44:Y52" si="13">VLOOKUP(U44,TARIFA,4)</f>
        <v>#REF!</v>
      </c>
      <c r="Z44" s="92" t="e">
        <f t="shared" si="7"/>
        <v>#REF!</v>
      </c>
      <c r="AA44" s="92" t="e">
        <f t="shared" si="8"/>
        <v>#REF!</v>
      </c>
      <c r="AB44" s="94" t="e">
        <f t="shared" si="9"/>
        <v>#REF!</v>
      </c>
      <c r="AC44" s="86"/>
      <c r="AD44" s="86"/>
    </row>
    <row r="45" spans="1:30" s="91" customFormat="1" ht="12.75">
      <c r="A45" s="75">
        <f t="shared" si="12"/>
        <v>40</v>
      </c>
      <c r="B45" s="76">
        <v>835</v>
      </c>
      <c r="C45" s="76">
        <v>1520107</v>
      </c>
      <c r="D45" s="76" t="s">
        <v>261</v>
      </c>
      <c r="E45" s="76"/>
      <c r="F45" s="77">
        <v>38975</v>
      </c>
      <c r="G45" s="76" t="s">
        <v>265</v>
      </c>
      <c r="H45" s="76" t="s">
        <v>266</v>
      </c>
      <c r="I45" s="76" t="s">
        <v>267</v>
      </c>
      <c r="J45" s="78">
        <v>175355.25</v>
      </c>
      <c r="K45" s="79">
        <v>4383.88</v>
      </c>
      <c r="L45" s="80">
        <v>26960.87</v>
      </c>
      <c r="M45" s="80">
        <v>206700</v>
      </c>
      <c r="N45" s="81"/>
      <c r="O45" s="82"/>
      <c r="P45" s="83" t="s">
        <v>381</v>
      </c>
      <c r="Q45" s="75">
        <f t="shared" si="1"/>
        <v>835</v>
      </c>
      <c r="R45" s="84">
        <f t="shared" si="2"/>
        <v>1520107</v>
      </c>
      <c r="S45" s="84" t="str">
        <f t="shared" si="3"/>
        <v>HIACE PANEL SUPER LARGA</v>
      </c>
      <c r="T45" s="84">
        <f t="shared" si="4"/>
        <v>0</v>
      </c>
      <c r="U45" s="85">
        <f t="shared" si="5"/>
        <v>175355.25</v>
      </c>
      <c r="V45" s="86"/>
      <c r="W45" s="83"/>
      <c r="X45" s="92" t="e">
        <f t="shared" si="6"/>
        <v>#REF!</v>
      </c>
      <c r="Y45" s="97" t="e">
        <f t="shared" si="13"/>
        <v>#REF!</v>
      </c>
      <c r="Z45" s="92" t="e">
        <f t="shared" si="7"/>
        <v>#REF!</v>
      </c>
      <c r="AA45" s="92" t="e">
        <f t="shared" si="8"/>
        <v>#REF!</v>
      </c>
      <c r="AB45" s="94" t="e">
        <f t="shared" si="9"/>
        <v>#REF!</v>
      </c>
      <c r="AC45" s="90"/>
      <c r="AD45" s="90"/>
    </row>
    <row r="46" spans="1:30" s="76" customFormat="1" ht="12.75">
      <c r="A46" s="75">
        <f t="shared" si="12"/>
        <v>41</v>
      </c>
      <c r="B46" s="76">
        <v>837</v>
      </c>
      <c r="C46" s="76">
        <v>1520107</v>
      </c>
      <c r="D46" s="76" t="s">
        <v>261</v>
      </c>
      <c r="F46" s="77">
        <v>38975</v>
      </c>
      <c r="G46" s="76" t="s">
        <v>268</v>
      </c>
      <c r="H46" s="76" t="s">
        <v>269</v>
      </c>
      <c r="I46" s="76" t="s">
        <v>270</v>
      </c>
      <c r="J46" s="78">
        <v>175355.25</v>
      </c>
      <c r="K46" s="79">
        <v>4383.88</v>
      </c>
      <c r="L46" s="80">
        <v>26960.87</v>
      </c>
      <c r="M46" s="80">
        <v>206700</v>
      </c>
      <c r="N46" s="81"/>
      <c r="O46" s="82"/>
      <c r="P46" s="83" t="s">
        <v>381</v>
      </c>
      <c r="Q46" s="75">
        <f t="shared" si="1"/>
        <v>837</v>
      </c>
      <c r="R46" s="84">
        <f t="shared" si="2"/>
        <v>1520107</v>
      </c>
      <c r="S46" s="84" t="str">
        <f t="shared" si="3"/>
        <v>HIACE PANEL SUPER LARGA</v>
      </c>
      <c r="T46" s="84">
        <f t="shared" si="4"/>
        <v>0</v>
      </c>
      <c r="U46" s="85">
        <f t="shared" si="5"/>
        <v>175355.25</v>
      </c>
      <c r="V46" s="86"/>
      <c r="W46" s="83"/>
      <c r="X46" s="92" t="e">
        <f t="shared" si="6"/>
        <v>#REF!</v>
      </c>
      <c r="Y46" s="97" t="e">
        <f t="shared" si="13"/>
        <v>#REF!</v>
      </c>
      <c r="Z46" s="92" t="e">
        <f t="shared" si="7"/>
        <v>#REF!</v>
      </c>
      <c r="AA46" s="92" t="e">
        <f t="shared" si="8"/>
        <v>#REF!</v>
      </c>
      <c r="AB46" s="94" t="e">
        <f t="shared" si="9"/>
        <v>#REF!</v>
      </c>
      <c r="AC46" s="86"/>
      <c r="AD46" s="86"/>
    </row>
    <row r="47" spans="1:30" s="76" customFormat="1" ht="12.75">
      <c r="A47" s="75">
        <f t="shared" si="12"/>
        <v>42</v>
      </c>
      <c r="B47" s="76">
        <v>843</v>
      </c>
      <c r="C47" s="76">
        <v>1520107</v>
      </c>
      <c r="D47" s="76" t="s">
        <v>261</v>
      </c>
      <c r="F47" s="77">
        <v>38978</v>
      </c>
      <c r="G47" s="76" t="s">
        <v>271</v>
      </c>
      <c r="H47" s="76" t="s">
        <v>272</v>
      </c>
      <c r="I47" s="76" t="s">
        <v>273</v>
      </c>
      <c r="J47" s="78">
        <v>175355.25</v>
      </c>
      <c r="K47" s="79">
        <v>4383.88</v>
      </c>
      <c r="L47" s="80">
        <v>26960.87</v>
      </c>
      <c r="M47" s="80">
        <v>206700</v>
      </c>
      <c r="N47" s="81"/>
      <c r="O47" s="82"/>
      <c r="P47" s="83" t="s">
        <v>381</v>
      </c>
      <c r="Q47" s="75">
        <f t="shared" si="1"/>
        <v>843</v>
      </c>
      <c r="R47" s="84">
        <f t="shared" si="2"/>
        <v>1520107</v>
      </c>
      <c r="S47" s="84" t="str">
        <f t="shared" si="3"/>
        <v>HIACE PANEL SUPER LARGA</v>
      </c>
      <c r="T47" s="84">
        <f t="shared" si="4"/>
        <v>0</v>
      </c>
      <c r="U47" s="85">
        <f t="shared" si="5"/>
        <v>175355.25</v>
      </c>
      <c r="V47" s="86"/>
      <c r="W47" s="83"/>
      <c r="X47" s="92" t="e">
        <f t="shared" si="6"/>
        <v>#REF!</v>
      </c>
      <c r="Y47" s="97" t="e">
        <f t="shared" si="13"/>
        <v>#REF!</v>
      </c>
      <c r="Z47" s="92" t="e">
        <f t="shared" si="7"/>
        <v>#REF!</v>
      </c>
      <c r="AA47" s="92" t="e">
        <f t="shared" si="8"/>
        <v>#REF!</v>
      </c>
      <c r="AB47" s="94" t="e">
        <f t="shared" si="9"/>
        <v>#REF!</v>
      </c>
      <c r="AC47" s="86"/>
      <c r="AD47" s="86"/>
    </row>
    <row r="48" spans="1:30" s="76" customFormat="1" ht="12.75">
      <c r="A48" s="75">
        <f t="shared" si="12"/>
        <v>43</v>
      </c>
      <c r="B48" s="76">
        <v>862</v>
      </c>
      <c r="C48" s="76">
        <v>1520107</v>
      </c>
      <c r="D48" s="76" t="s">
        <v>261</v>
      </c>
      <c r="F48" s="77">
        <v>38981</v>
      </c>
      <c r="G48" s="76" t="s">
        <v>274</v>
      </c>
      <c r="H48" s="76" t="s">
        <v>275</v>
      </c>
      <c r="I48" s="76" t="s">
        <v>276</v>
      </c>
      <c r="J48" s="78">
        <v>175355.25</v>
      </c>
      <c r="K48" s="79">
        <v>4383.88</v>
      </c>
      <c r="L48" s="80">
        <v>26960.87</v>
      </c>
      <c r="M48" s="80">
        <v>206700</v>
      </c>
      <c r="N48" s="81"/>
      <c r="O48" s="82"/>
      <c r="P48" s="83" t="s">
        <v>381</v>
      </c>
      <c r="Q48" s="75">
        <f t="shared" si="1"/>
        <v>862</v>
      </c>
      <c r="R48" s="84">
        <f t="shared" si="2"/>
        <v>1520107</v>
      </c>
      <c r="S48" s="84" t="str">
        <f t="shared" si="3"/>
        <v>HIACE PANEL SUPER LARGA</v>
      </c>
      <c r="T48" s="84">
        <f t="shared" si="4"/>
        <v>0</v>
      </c>
      <c r="U48" s="85">
        <f t="shared" si="5"/>
        <v>175355.25</v>
      </c>
      <c r="V48" s="86"/>
      <c r="W48" s="83"/>
      <c r="X48" s="92" t="e">
        <f t="shared" si="6"/>
        <v>#REF!</v>
      </c>
      <c r="Y48" s="97" t="e">
        <f t="shared" si="13"/>
        <v>#REF!</v>
      </c>
      <c r="Z48" s="92" t="e">
        <f t="shared" si="7"/>
        <v>#REF!</v>
      </c>
      <c r="AA48" s="92" t="e">
        <f t="shared" si="8"/>
        <v>#REF!</v>
      </c>
      <c r="AB48" s="94" t="e">
        <f t="shared" si="9"/>
        <v>#REF!</v>
      </c>
      <c r="AC48" s="86"/>
      <c r="AD48" s="86"/>
    </row>
    <row r="49" spans="1:30" s="76" customFormat="1" ht="12.75">
      <c r="A49" s="75">
        <f t="shared" si="12"/>
        <v>44</v>
      </c>
      <c r="B49" s="76">
        <v>869</v>
      </c>
      <c r="C49" s="76">
        <v>1520107</v>
      </c>
      <c r="D49" s="76" t="s">
        <v>261</v>
      </c>
      <c r="F49" s="77">
        <v>38982</v>
      </c>
      <c r="G49" s="76" t="s">
        <v>277</v>
      </c>
      <c r="H49" s="76" t="s">
        <v>278</v>
      </c>
      <c r="I49" s="76" t="s">
        <v>279</v>
      </c>
      <c r="J49" s="78">
        <v>175355.25</v>
      </c>
      <c r="K49" s="79">
        <v>4383.88</v>
      </c>
      <c r="L49" s="80">
        <v>26960.87</v>
      </c>
      <c r="M49" s="80">
        <v>206700</v>
      </c>
      <c r="N49" s="81"/>
      <c r="O49" s="82"/>
      <c r="P49" s="83" t="s">
        <v>381</v>
      </c>
      <c r="Q49" s="75">
        <f t="shared" si="1"/>
        <v>869</v>
      </c>
      <c r="R49" s="84">
        <f t="shared" si="2"/>
        <v>1520107</v>
      </c>
      <c r="S49" s="84" t="str">
        <f t="shared" si="3"/>
        <v>HIACE PANEL SUPER LARGA</v>
      </c>
      <c r="T49" s="84">
        <f t="shared" si="4"/>
        <v>0</v>
      </c>
      <c r="U49" s="85">
        <f t="shared" si="5"/>
        <v>175355.25</v>
      </c>
      <c r="V49" s="86"/>
      <c r="W49" s="83"/>
      <c r="X49" s="92" t="e">
        <f t="shared" si="6"/>
        <v>#REF!</v>
      </c>
      <c r="Y49" s="97" t="e">
        <f t="shared" si="13"/>
        <v>#REF!</v>
      </c>
      <c r="Z49" s="92" t="e">
        <f t="shared" si="7"/>
        <v>#REF!</v>
      </c>
      <c r="AA49" s="92" t="e">
        <f t="shared" si="8"/>
        <v>#REF!</v>
      </c>
      <c r="AB49" s="94" t="e">
        <f t="shared" si="9"/>
        <v>#REF!</v>
      </c>
      <c r="AC49" s="86"/>
      <c r="AD49" s="86"/>
    </row>
    <row r="50" spans="1:30" s="76" customFormat="1" ht="12.75">
      <c r="A50" s="75">
        <f t="shared" si="12"/>
        <v>45</v>
      </c>
      <c r="B50" s="76">
        <v>889</v>
      </c>
      <c r="C50" s="76">
        <v>1520107</v>
      </c>
      <c r="D50" s="76" t="s">
        <v>261</v>
      </c>
      <c r="F50" s="77">
        <v>38987</v>
      </c>
      <c r="G50" s="76" t="s">
        <v>280</v>
      </c>
      <c r="H50" s="76" t="s">
        <v>281</v>
      </c>
      <c r="I50" s="76" t="s">
        <v>282</v>
      </c>
      <c r="J50" s="78">
        <v>175355.25</v>
      </c>
      <c r="K50" s="79">
        <v>4383.88</v>
      </c>
      <c r="L50" s="80">
        <v>26960.87</v>
      </c>
      <c r="M50" s="80">
        <v>206700</v>
      </c>
      <c r="N50" s="81"/>
      <c r="O50" s="82"/>
      <c r="P50" s="83" t="s">
        <v>381</v>
      </c>
      <c r="Q50" s="75">
        <f t="shared" si="1"/>
        <v>889</v>
      </c>
      <c r="R50" s="84">
        <f t="shared" si="2"/>
        <v>1520107</v>
      </c>
      <c r="S50" s="84" t="str">
        <f t="shared" si="3"/>
        <v>HIACE PANEL SUPER LARGA</v>
      </c>
      <c r="T50" s="84">
        <f t="shared" si="4"/>
        <v>0</v>
      </c>
      <c r="U50" s="85">
        <f t="shared" si="5"/>
        <v>175355.25</v>
      </c>
      <c r="V50" s="86"/>
      <c r="W50" s="83"/>
      <c r="X50" s="92" t="e">
        <f t="shared" si="6"/>
        <v>#REF!</v>
      </c>
      <c r="Y50" s="97" t="e">
        <f t="shared" si="13"/>
        <v>#REF!</v>
      </c>
      <c r="Z50" s="92" t="e">
        <f t="shared" si="7"/>
        <v>#REF!</v>
      </c>
      <c r="AA50" s="92" t="e">
        <f t="shared" si="8"/>
        <v>#REF!</v>
      </c>
      <c r="AB50" s="94" t="e">
        <f t="shared" si="9"/>
        <v>#REF!</v>
      </c>
      <c r="AC50" s="86"/>
      <c r="AD50" s="86"/>
    </row>
    <row r="51" spans="1:30" s="76" customFormat="1" ht="12.75">
      <c r="A51" s="75">
        <f t="shared" si="12"/>
        <v>46</v>
      </c>
      <c r="B51" s="76">
        <v>900</v>
      </c>
      <c r="C51" s="76">
        <v>1520107</v>
      </c>
      <c r="D51" s="76" t="s">
        <v>261</v>
      </c>
      <c r="F51" s="77">
        <v>38988</v>
      </c>
      <c r="G51" s="76" t="s">
        <v>283</v>
      </c>
      <c r="H51" s="76" t="s">
        <v>284</v>
      </c>
      <c r="I51" s="76" t="s">
        <v>285</v>
      </c>
      <c r="J51" s="78">
        <v>175355.25</v>
      </c>
      <c r="K51" s="79">
        <v>4383.88</v>
      </c>
      <c r="L51" s="80">
        <v>26960.87</v>
      </c>
      <c r="M51" s="80">
        <v>206700</v>
      </c>
      <c r="N51" s="81"/>
      <c r="O51" s="82"/>
      <c r="P51" s="83" t="s">
        <v>381</v>
      </c>
      <c r="Q51" s="75">
        <f t="shared" si="1"/>
        <v>900</v>
      </c>
      <c r="R51" s="84">
        <f t="shared" si="2"/>
        <v>1520107</v>
      </c>
      <c r="S51" s="84" t="str">
        <f t="shared" si="3"/>
        <v>HIACE PANEL SUPER LARGA</v>
      </c>
      <c r="T51" s="84">
        <f t="shared" si="4"/>
        <v>0</v>
      </c>
      <c r="U51" s="85">
        <f t="shared" si="5"/>
        <v>175355.25</v>
      </c>
      <c r="V51" s="86">
        <f>SUM(U44:U51)</f>
        <v>1402842</v>
      </c>
      <c r="W51" s="83"/>
      <c r="X51" s="92" t="e">
        <f t="shared" si="6"/>
        <v>#REF!</v>
      </c>
      <c r="Y51" s="97" t="e">
        <f t="shared" si="13"/>
        <v>#REF!</v>
      </c>
      <c r="Z51" s="92" t="e">
        <f t="shared" si="7"/>
        <v>#REF!</v>
      </c>
      <c r="AA51" s="92" t="e">
        <f t="shared" si="8"/>
        <v>#REF!</v>
      </c>
      <c r="AB51" s="94" t="e">
        <f t="shared" si="9"/>
        <v>#REF!</v>
      </c>
      <c r="AC51" s="86"/>
      <c r="AD51" s="86"/>
    </row>
    <row r="52" spans="1:30" s="76" customFormat="1" ht="12.75">
      <c r="A52" s="75">
        <f t="shared" si="12"/>
        <v>47</v>
      </c>
      <c r="B52" s="76">
        <v>929</v>
      </c>
      <c r="C52" s="76">
        <v>1520302</v>
      </c>
      <c r="D52" s="76" t="s">
        <v>286</v>
      </c>
      <c r="F52" s="77">
        <v>38990</v>
      </c>
      <c r="G52" s="76" t="s">
        <v>287</v>
      </c>
      <c r="H52" s="76" t="s">
        <v>288</v>
      </c>
      <c r="I52" s="76" t="s">
        <v>289</v>
      </c>
      <c r="J52" s="78">
        <v>252608.63</v>
      </c>
      <c r="K52" s="79">
        <v>12087.02</v>
      </c>
      <c r="L52" s="80">
        <v>39704.35</v>
      </c>
      <c r="M52" s="80">
        <v>304400</v>
      </c>
      <c r="N52" s="81"/>
      <c r="O52" s="82"/>
      <c r="P52" s="83" t="s">
        <v>381</v>
      </c>
      <c r="Q52" s="75">
        <f t="shared" si="1"/>
        <v>929</v>
      </c>
      <c r="R52" s="84">
        <f t="shared" si="2"/>
        <v>1520302</v>
      </c>
      <c r="S52" s="84" t="str">
        <f t="shared" si="3"/>
        <v>TACOMA DOB CAB TRD SPORT DOB.CABINA</v>
      </c>
      <c r="T52" s="84">
        <f t="shared" si="4"/>
        <v>0</v>
      </c>
      <c r="U52" s="85">
        <f t="shared" si="5"/>
        <v>252608.63</v>
      </c>
      <c r="V52" s="86">
        <f>U52</f>
        <v>252608.63</v>
      </c>
      <c r="W52" s="86">
        <f>SUM(U18:U52)</f>
        <v>6902132.5300000012</v>
      </c>
      <c r="X52" s="92" t="e">
        <f t="shared" si="6"/>
        <v>#REF!</v>
      </c>
      <c r="Y52" s="93" t="e">
        <f t="shared" si="13"/>
        <v>#REF!</v>
      </c>
      <c r="Z52" s="92" t="e">
        <f t="shared" si="7"/>
        <v>#REF!</v>
      </c>
      <c r="AA52" s="92" t="e">
        <f t="shared" si="8"/>
        <v>#REF!</v>
      </c>
      <c r="AB52" s="94" t="e">
        <f t="shared" si="9"/>
        <v>#REF!</v>
      </c>
      <c r="AC52" s="86"/>
      <c r="AD52" s="86"/>
    </row>
    <row r="53" spans="1:30" s="76" customFormat="1" ht="12.75">
      <c r="A53" s="75">
        <f t="shared" si="12"/>
        <v>48</v>
      </c>
      <c r="B53" s="91">
        <v>932</v>
      </c>
      <c r="C53" s="91">
        <v>520102</v>
      </c>
      <c r="D53" s="91" t="s">
        <v>132</v>
      </c>
      <c r="E53" s="91"/>
      <c r="F53" s="98">
        <v>38990</v>
      </c>
      <c r="G53" s="91" t="s">
        <v>290</v>
      </c>
      <c r="H53" s="91" t="s">
        <v>291</v>
      </c>
      <c r="I53" s="91" t="s">
        <v>292</v>
      </c>
      <c r="J53" s="99">
        <v>206871.24</v>
      </c>
      <c r="K53" s="100">
        <v>6172.24</v>
      </c>
      <c r="L53" s="101">
        <v>31956.52</v>
      </c>
      <c r="M53" s="101">
        <v>245000</v>
      </c>
      <c r="N53" s="102"/>
      <c r="O53" s="103"/>
      <c r="P53" s="104" t="s">
        <v>293</v>
      </c>
      <c r="Q53" s="75"/>
      <c r="R53" s="84"/>
      <c r="S53" s="84"/>
      <c r="T53" s="84"/>
      <c r="U53" s="85"/>
      <c r="V53" s="86"/>
      <c r="W53" s="83"/>
      <c r="X53" s="92"/>
      <c r="Y53" s="93"/>
      <c r="Z53" s="92"/>
      <c r="AA53" s="92"/>
      <c r="AB53" s="94"/>
      <c r="AC53" s="86"/>
      <c r="AD53" s="86"/>
    </row>
    <row r="54" spans="1:30" s="76" customFormat="1" ht="12.75">
      <c r="A54" s="75">
        <f t="shared" si="12"/>
        <v>49</v>
      </c>
      <c r="B54" s="91">
        <v>815</v>
      </c>
      <c r="C54" s="91">
        <v>520504</v>
      </c>
      <c r="D54" s="91" t="s">
        <v>164</v>
      </c>
      <c r="E54" s="91"/>
      <c r="F54" s="98">
        <v>38967</v>
      </c>
      <c r="G54" s="91" t="s">
        <v>294</v>
      </c>
      <c r="H54" s="91" t="s">
        <v>295</v>
      </c>
      <c r="I54" s="91" t="s">
        <v>296</v>
      </c>
      <c r="J54" s="99">
        <v>316203.48</v>
      </c>
      <c r="K54" s="100">
        <v>22144.35</v>
      </c>
      <c r="L54" s="101">
        <v>50752.17</v>
      </c>
      <c r="M54" s="101">
        <v>389100</v>
      </c>
      <c r="N54" s="102"/>
      <c r="O54" s="103"/>
      <c r="P54" s="104" t="s">
        <v>293</v>
      </c>
      <c r="Q54" s="75"/>
      <c r="R54" s="84"/>
      <c r="S54" s="84"/>
      <c r="T54" s="84">
        <f>COUNT(T6:T52)</f>
        <v>47</v>
      </c>
      <c r="U54" s="105">
        <f>SUM(U6:U52)</f>
        <v>9590028.6699999999</v>
      </c>
      <c r="V54" s="86">
        <f>SUM(V6:V52)</f>
        <v>9590028.6699999999</v>
      </c>
      <c r="W54" s="86">
        <f>SUM(W6:W52)</f>
        <v>9590028.6700000018</v>
      </c>
      <c r="X54" s="92"/>
      <c r="Y54" s="93"/>
      <c r="Z54" s="92"/>
      <c r="AA54" s="105" t="e">
        <f>SUM(AA5:AA52)</f>
        <v>#REF!</v>
      </c>
      <c r="AB54" s="94"/>
      <c r="AC54" s="86"/>
      <c r="AD54" s="86"/>
    </row>
    <row r="55" spans="1:30" s="76" customFormat="1" ht="12.75">
      <c r="A55" s="75">
        <f t="shared" si="12"/>
        <v>50</v>
      </c>
      <c r="B55" s="91">
        <v>821</v>
      </c>
      <c r="C55" s="91">
        <v>521705</v>
      </c>
      <c r="D55" s="91" t="s">
        <v>257</v>
      </c>
      <c r="E55" s="91"/>
      <c r="F55" s="98">
        <v>38971</v>
      </c>
      <c r="G55" s="91" t="s">
        <v>297</v>
      </c>
      <c r="H55" s="91" t="s">
        <v>298</v>
      </c>
      <c r="I55" s="91" t="s">
        <v>299</v>
      </c>
      <c r="J55" s="99">
        <v>149478.26</v>
      </c>
      <c r="K55" s="100">
        <v>0</v>
      </c>
      <c r="L55" s="101">
        <v>22421.74</v>
      </c>
      <c r="M55" s="101">
        <v>171900</v>
      </c>
      <c r="N55" s="102"/>
      <c r="O55" s="103"/>
      <c r="P55" s="104" t="s">
        <v>293</v>
      </c>
      <c r="Q55" s="75"/>
      <c r="R55" s="84"/>
      <c r="S55" s="84"/>
      <c r="T55" s="84"/>
      <c r="U55" s="85"/>
      <c r="V55" s="86"/>
      <c r="W55" s="83"/>
      <c r="X55" s="92"/>
      <c r="Y55" s="93"/>
      <c r="Z55" s="92"/>
      <c r="AA55" s="106">
        <v>322237.77</v>
      </c>
      <c r="AB55" s="94" t="s">
        <v>300</v>
      </c>
      <c r="AC55" s="86"/>
      <c r="AD55" s="86"/>
    </row>
    <row r="56" spans="1:30" s="76" customFormat="1" ht="12.75">
      <c r="A56" s="75">
        <f t="shared" si="12"/>
        <v>51</v>
      </c>
      <c r="B56" s="76">
        <v>826</v>
      </c>
      <c r="C56" s="76">
        <v>520108</v>
      </c>
      <c r="D56" s="76" t="s">
        <v>377</v>
      </c>
      <c r="F56" s="77">
        <v>38968</v>
      </c>
      <c r="G56" s="76" t="s">
        <v>301</v>
      </c>
      <c r="H56" s="76" t="s">
        <v>302</v>
      </c>
      <c r="I56" s="76" t="s">
        <v>303</v>
      </c>
      <c r="J56" s="78">
        <v>179213.42</v>
      </c>
      <c r="K56" s="107">
        <v>0</v>
      </c>
      <c r="L56" s="80">
        <v>26882.01</v>
      </c>
      <c r="M56" s="80">
        <v>206095.43</v>
      </c>
      <c r="N56" s="81"/>
      <c r="O56" s="82"/>
      <c r="P56" s="83" t="s">
        <v>304</v>
      </c>
      <c r="Q56" s="75"/>
      <c r="R56" s="84"/>
      <c r="S56" s="84"/>
      <c r="T56" s="84"/>
      <c r="U56" s="85"/>
      <c r="V56" s="86"/>
      <c r="W56" s="83"/>
      <c r="X56" s="92"/>
      <c r="Y56" s="93"/>
      <c r="Z56" s="92"/>
      <c r="AA56" s="92"/>
      <c r="AB56" s="94"/>
      <c r="AC56" s="86"/>
      <c r="AD56" s="86"/>
    </row>
    <row r="57" spans="1:30" s="76" customFormat="1" ht="12.75">
      <c r="A57" s="75">
        <f t="shared" si="12"/>
        <v>52</v>
      </c>
      <c r="B57" s="76">
        <v>840</v>
      </c>
      <c r="C57" s="76">
        <v>520108</v>
      </c>
      <c r="D57" s="76" t="s">
        <v>377</v>
      </c>
      <c r="F57" s="77">
        <v>38975</v>
      </c>
      <c r="G57" s="76" t="s">
        <v>305</v>
      </c>
      <c r="H57" s="76" t="s">
        <v>306</v>
      </c>
      <c r="I57" s="76" t="s">
        <v>307</v>
      </c>
      <c r="J57" s="78">
        <v>179213.42</v>
      </c>
      <c r="K57" s="108">
        <v>0</v>
      </c>
      <c r="L57" s="80">
        <v>26882.01</v>
      </c>
      <c r="M57" s="80">
        <v>206095.43</v>
      </c>
      <c r="N57" s="81"/>
      <c r="O57" s="82"/>
      <c r="P57" s="83" t="s">
        <v>304</v>
      </c>
      <c r="Q57" s="75"/>
      <c r="R57" s="84"/>
      <c r="S57" s="84"/>
      <c r="T57" s="84"/>
      <c r="U57" s="105"/>
      <c r="V57" s="86"/>
      <c r="W57" s="83"/>
      <c r="X57" s="92"/>
      <c r="Y57" s="93"/>
      <c r="Z57" s="92"/>
      <c r="AA57" s="92" t="e">
        <f>AA54-AA55</f>
        <v>#REF!</v>
      </c>
      <c r="AB57" s="94"/>
      <c r="AC57" s="86"/>
      <c r="AD57" s="86"/>
    </row>
    <row r="58" spans="1:30" s="76" customFormat="1" ht="12.75">
      <c r="A58" s="75">
        <f t="shared" si="12"/>
        <v>53</v>
      </c>
      <c r="B58" s="76">
        <v>885</v>
      </c>
      <c r="C58" s="76">
        <v>520108</v>
      </c>
      <c r="D58" s="76" t="s">
        <v>377</v>
      </c>
      <c r="F58" s="77">
        <v>38986</v>
      </c>
      <c r="G58" s="76" t="s">
        <v>308</v>
      </c>
      <c r="H58" s="76" t="s">
        <v>302</v>
      </c>
      <c r="I58" s="76" t="s">
        <v>309</v>
      </c>
      <c r="J58" s="78">
        <v>179213.42</v>
      </c>
      <c r="K58" s="107">
        <v>0</v>
      </c>
      <c r="L58" s="80">
        <v>26882.01</v>
      </c>
      <c r="M58" s="80">
        <v>206095.43</v>
      </c>
      <c r="N58" s="81"/>
      <c r="O58" s="82"/>
      <c r="P58" s="83" t="s">
        <v>304</v>
      </c>
      <c r="Q58" s="75"/>
      <c r="R58" s="84"/>
      <c r="S58" s="84"/>
      <c r="T58" s="109">
        <f>COUNT(X6:X52)-T59-T60</f>
        <v>-24</v>
      </c>
      <c r="U58" s="110">
        <f>SUM(U6:U52)-U59-U60</f>
        <v>5917207.0899999999</v>
      </c>
      <c r="V58" s="86"/>
      <c r="W58" s="83"/>
      <c r="X58" s="92"/>
      <c r="Y58" s="93"/>
      <c r="Z58" s="92"/>
      <c r="AA58" s="92"/>
      <c r="AB58" s="94"/>
      <c r="AC58" s="86"/>
      <c r="AD58" s="86"/>
    </row>
    <row r="59" spans="1:30" s="76" customFormat="1" ht="12.75">
      <c r="A59" s="75">
        <f t="shared" si="12"/>
        <v>54</v>
      </c>
      <c r="B59" s="76">
        <v>909</v>
      </c>
      <c r="C59" s="76">
        <v>520109</v>
      </c>
      <c r="D59" s="76" t="s">
        <v>128</v>
      </c>
      <c r="F59" s="77">
        <v>38989</v>
      </c>
      <c r="G59" s="76" t="s">
        <v>310</v>
      </c>
      <c r="H59" s="76" t="s">
        <v>311</v>
      </c>
      <c r="I59" s="76" t="s">
        <v>312</v>
      </c>
      <c r="J59" s="78">
        <v>204206.66</v>
      </c>
      <c r="K59" s="107">
        <v>0</v>
      </c>
      <c r="L59" s="80">
        <v>30631</v>
      </c>
      <c r="M59" s="80">
        <v>234837.66</v>
      </c>
      <c r="N59" s="81"/>
      <c r="O59" s="82"/>
      <c r="P59" s="83" t="s">
        <v>304</v>
      </c>
      <c r="Q59" s="75"/>
      <c r="R59" s="84"/>
      <c r="S59" s="84"/>
      <c r="T59" s="111">
        <f>COUNT(T12,T13,T14,T44:T51)</f>
        <v>11</v>
      </c>
      <c r="U59" s="112">
        <f>U12+U13+U14+U44+U45+U46+U47+U48+U49+U50+U51</f>
        <v>1899699.82</v>
      </c>
      <c r="V59" s="86"/>
      <c r="W59" s="83"/>
      <c r="X59" s="92"/>
      <c r="Y59" s="93"/>
      <c r="Z59" s="92"/>
      <c r="AA59" s="92"/>
      <c r="AB59" s="94"/>
      <c r="AC59" s="86"/>
      <c r="AD59" s="86"/>
    </row>
    <row r="60" spans="1:30" s="76" customFormat="1" ht="12.75">
      <c r="A60" s="75">
        <f t="shared" si="12"/>
        <v>55</v>
      </c>
      <c r="B60" s="76">
        <v>834</v>
      </c>
      <c r="C60" s="76">
        <v>520110</v>
      </c>
      <c r="D60" s="76" t="s">
        <v>132</v>
      </c>
      <c r="F60" s="77">
        <v>38974</v>
      </c>
      <c r="G60" s="76" t="s">
        <v>313</v>
      </c>
      <c r="H60" s="76" t="s">
        <v>302</v>
      </c>
      <c r="I60" s="76" t="s">
        <v>314</v>
      </c>
      <c r="J60" s="78">
        <v>230486</v>
      </c>
      <c r="K60" s="107">
        <v>0</v>
      </c>
      <c r="L60" s="80">
        <v>34572.9</v>
      </c>
      <c r="M60" s="80">
        <v>265058.90000000002</v>
      </c>
      <c r="N60" s="81"/>
      <c r="O60" s="82"/>
      <c r="P60" s="83" t="s">
        <v>304</v>
      </c>
      <c r="Q60" s="75"/>
      <c r="R60" s="84"/>
      <c r="S60" s="84"/>
      <c r="T60" s="113">
        <f>COUNT(U10:U11,U32:U35,U37:U43)</f>
        <v>13</v>
      </c>
      <c r="U60" s="114">
        <f>U10+U11+U32+U33+U34+U35+U37+U38+U39+U40+U41+U42+U43</f>
        <v>1773121.7599999995</v>
      </c>
      <c r="V60" s="86"/>
      <c r="W60" s="83"/>
      <c r="X60" s="92"/>
      <c r="Y60" s="93"/>
      <c r="Z60" s="92"/>
      <c r="AA60" s="92"/>
      <c r="AB60" s="94"/>
      <c r="AC60" s="86"/>
      <c r="AD60" s="86"/>
    </row>
    <row r="61" spans="1:30" s="76" customFormat="1" ht="12.75">
      <c r="A61" s="75">
        <f t="shared" si="12"/>
        <v>56</v>
      </c>
      <c r="B61" s="76">
        <v>848</v>
      </c>
      <c r="C61" s="76">
        <v>520204</v>
      </c>
      <c r="D61" s="76" t="s">
        <v>315</v>
      </c>
      <c r="F61" s="77">
        <v>38979</v>
      </c>
      <c r="G61" s="76" t="s">
        <v>316</v>
      </c>
      <c r="H61" s="76" t="s">
        <v>311</v>
      </c>
      <c r="I61" s="76" t="s">
        <v>317</v>
      </c>
      <c r="J61" s="78">
        <v>139533.35999999999</v>
      </c>
      <c r="K61" s="107">
        <v>0</v>
      </c>
      <c r="L61" s="80">
        <v>20930</v>
      </c>
      <c r="M61" s="80">
        <v>160463.35999999999</v>
      </c>
      <c r="N61" s="81"/>
      <c r="O61" s="82"/>
      <c r="P61" s="83" t="s">
        <v>304</v>
      </c>
      <c r="Q61" s="75"/>
      <c r="R61" s="84"/>
      <c r="S61" s="84"/>
      <c r="T61" s="84"/>
      <c r="U61" s="105"/>
      <c r="V61" s="86"/>
      <c r="W61" s="83"/>
      <c r="X61" s="92"/>
      <c r="Y61" s="93"/>
      <c r="Z61" s="92"/>
      <c r="AA61" s="92"/>
      <c r="AB61" s="94"/>
      <c r="AC61" s="86"/>
      <c r="AD61" s="86"/>
    </row>
    <row r="62" spans="1:30" s="76" customFormat="1" ht="12.75">
      <c r="A62" s="75">
        <f t="shared" si="12"/>
        <v>57</v>
      </c>
      <c r="B62" s="76">
        <v>854</v>
      </c>
      <c r="C62" s="76">
        <v>520204</v>
      </c>
      <c r="D62" s="76" t="s">
        <v>315</v>
      </c>
      <c r="F62" s="77">
        <v>38979</v>
      </c>
      <c r="G62" s="76" t="s">
        <v>318</v>
      </c>
      <c r="H62" s="76" t="s">
        <v>302</v>
      </c>
      <c r="I62" s="76" t="s">
        <v>319</v>
      </c>
      <c r="J62" s="78">
        <v>139384.39000000001</v>
      </c>
      <c r="K62" s="107">
        <v>0</v>
      </c>
      <c r="L62" s="80">
        <v>20907.66</v>
      </c>
      <c r="M62" s="80">
        <v>160292.04999999999</v>
      </c>
      <c r="N62" s="81"/>
      <c r="O62" s="82"/>
      <c r="P62" s="83" t="s">
        <v>304</v>
      </c>
      <c r="Q62" s="75"/>
      <c r="R62" s="84"/>
      <c r="S62" s="84"/>
      <c r="T62" s="84">
        <f>SUM(T58:T61)</f>
        <v>0</v>
      </c>
      <c r="U62" s="105">
        <f>SUM(U58:U61)</f>
        <v>9590028.6699999999</v>
      </c>
      <c r="V62" s="86"/>
      <c r="W62" s="83"/>
      <c r="X62" s="92"/>
      <c r="Y62" s="93"/>
      <c r="Z62" s="92"/>
      <c r="AA62" s="92"/>
      <c r="AB62" s="94"/>
      <c r="AC62" s="86"/>
      <c r="AD62" s="86"/>
    </row>
    <row r="63" spans="1:30" s="76" customFormat="1" ht="12.75">
      <c r="A63" s="75">
        <f t="shared" si="12"/>
        <v>58</v>
      </c>
      <c r="B63" s="76">
        <v>990</v>
      </c>
      <c r="C63" s="76">
        <v>520204</v>
      </c>
      <c r="D63" s="76" t="s">
        <v>315</v>
      </c>
      <c r="F63" s="77">
        <v>38986</v>
      </c>
      <c r="G63" s="76" t="s">
        <v>320</v>
      </c>
      <c r="H63" s="76" t="s">
        <v>321</v>
      </c>
      <c r="I63" s="76" t="s">
        <v>322</v>
      </c>
      <c r="J63" s="78">
        <v>139384.39000000001</v>
      </c>
      <c r="K63" s="107">
        <v>0</v>
      </c>
      <c r="L63" s="80">
        <v>20907.66</v>
      </c>
      <c r="M63" s="80">
        <v>160292.04999999999</v>
      </c>
      <c r="N63" s="81"/>
      <c r="O63" s="82"/>
      <c r="P63" s="83" t="s">
        <v>304</v>
      </c>
      <c r="Q63" s="75"/>
      <c r="R63" s="84"/>
      <c r="S63" s="84"/>
      <c r="T63" s="84"/>
      <c r="U63" s="85"/>
      <c r="V63" s="86"/>
      <c r="W63" s="83"/>
      <c r="X63" s="92"/>
      <c r="Y63" s="93"/>
      <c r="Z63" s="92"/>
      <c r="AA63" s="92"/>
      <c r="AB63" s="94"/>
      <c r="AC63" s="86"/>
      <c r="AD63" s="86"/>
    </row>
    <row r="64" spans="1:30" s="76" customFormat="1" ht="12.75">
      <c r="A64" s="75">
        <f t="shared" si="12"/>
        <v>59</v>
      </c>
      <c r="B64" s="76">
        <v>921</v>
      </c>
      <c r="C64" s="76">
        <v>520203</v>
      </c>
      <c r="D64" s="76" t="s">
        <v>146</v>
      </c>
      <c r="F64" s="77">
        <v>38988</v>
      </c>
      <c r="G64" s="76" t="s">
        <v>323</v>
      </c>
      <c r="H64" s="76" t="s">
        <v>302</v>
      </c>
      <c r="I64" s="76" t="s">
        <v>324</v>
      </c>
      <c r="J64" s="78">
        <v>148682.35999999999</v>
      </c>
      <c r="K64" s="107">
        <v>0</v>
      </c>
      <c r="L64" s="80">
        <v>22302.35</v>
      </c>
      <c r="M64" s="80">
        <v>170984.71</v>
      </c>
      <c r="N64" s="81"/>
      <c r="O64" s="82"/>
      <c r="P64" s="83" t="s">
        <v>304</v>
      </c>
      <c r="Q64" s="75"/>
      <c r="R64" s="84"/>
      <c r="S64" s="84"/>
      <c r="T64" s="84"/>
      <c r="U64" s="85"/>
      <c r="V64" s="86"/>
      <c r="W64" s="86"/>
      <c r="X64" s="92"/>
      <c r="Y64" s="93"/>
      <c r="Z64" s="92"/>
      <c r="AA64" s="92"/>
      <c r="AB64" s="94"/>
      <c r="AC64" s="86"/>
      <c r="AD64" s="86"/>
    </row>
    <row r="65" spans="1:30" s="76" customFormat="1" ht="12.75">
      <c r="A65" s="75">
        <f t="shared" si="12"/>
        <v>60</v>
      </c>
      <c r="B65" s="76">
        <v>933</v>
      </c>
      <c r="C65" s="76">
        <v>520207</v>
      </c>
      <c r="D65" s="76" t="s">
        <v>325</v>
      </c>
      <c r="F65" s="77">
        <v>38988</v>
      </c>
      <c r="G65" s="76" t="s">
        <v>326</v>
      </c>
      <c r="H65" s="76" t="s">
        <v>302</v>
      </c>
      <c r="I65" s="76" t="s">
        <v>327</v>
      </c>
      <c r="J65" s="78">
        <v>158275.35999999999</v>
      </c>
      <c r="K65" s="107">
        <v>0</v>
      </c>
      <c r="L65" s="80">
        <v>23741.3</v>
      </c>
      <c r="M65" s="80">
        <v>182016.66</v>
      </c>
      <c r="N65" s="81"/>
      <c r="O65" s="82"/>
      <c r="P65" s="83" t="s">
        <v>304</v>
      </c>
      <c r="Q65" s="75"/>
      <c r="R65" s="84"/>
      <c r="S65" s="84"/>
      <c r="T65" s="84"/>
      <c r="U65" s="85"/>
      <c r="V65" s="86"/>
      <c r="W65" s="86"/>
      <c r="X65" s="92"/>
      <c r="Y65" s="93"/>
      <c r="Z65" s="92"/>
      <c r="AA65" s="92"/>
      <c r="AB65" s="94"/>
      <c r="AC65" s="86"/>
      <c r="AD65" s="86"/>
    </row>
    <row r="66" spans="1:30" s="76" customFormat="1" ht="12.75">
      <c r="A66" s="75">
        <f t="shared" si="12"/>
        <v>61</v>
      </c>
      <c r="B66" s="76">
        <v>825</v>
      </c>
      <c r="C66" s="76">
        <v>521501</v>
      </c>
      <c r="D66" s="76" t="s">
        <v>328</v>
      </c>
      <c r="F66" s="77">
        <v>38967</v>
      </c>
      <c r="G66" s="76" t="s">
        <v>329</v>
      </c>
      <c r="H66" s="76" t="s">
        <v>302</v>
      </c>
      <c r="I66" s="76" t="s">
        <v>330</v>
      </c>
      <c r="J66" s="115">
        <v>199103.94</v>
      </c>
      <c r="K66" s="107">
        <v>0</v>
      </c>
      <c r="L66" s="80">
        <v>29865.59</v>
      </c>
      <c r="M66" s="80">
        <v>228969.53</v>
      </c>
      <c r="N66" s="81"/>
      <c r="O66" s="82"/>
      <c r="P66" s="83" t="s">
        <v>304</v>
      </c>
      <c r="Q66" s="75"/>
      <c r="R66" s="84"/>
      <c r="S66" s="84"/>
      <c r="T66" s="84"/>
      <c r="U66" s="85"/>
      <c r="V66" s="86"/>
      <c r="W66" s="86"/>
      <c r="X66" s="92"/>
      <c r="Y66" s="93"/>
      <c r="Z66" s="92"/>
      <c r="AA66" s="92"/>
      <c r="AB66" s="94"/>
      <c r="AC66" s="86"/>
      <c r="AD66" s="86"/>
    </row>
    <row r="67" spans="1:30" s="76" customFormat="1" ht="12.75">
      <c r="A67" s="75">
        <f t="shared" si="12"/>
        <v>62</v>
      </c>
      <c r="B67" s="76">
        <v>902</v>
      </c>
      <c r="C67" s="76">
        <v>521501</v>
      </c>
      <c r="D67" s="76" t="s">
        <v>328</v>
      </c>
      <c r="F67" s="77">
        <v>38986</v>
      </c>
      <c r="G67" s="76" t="s">
        <v>331</v>
      </c>
      <c r="H67" s="76" t="s">
        <v>332</v>
      </c>
      <c r="I67" s="76" t="s">
        <v>333</v>
      </c>
      <c r="J67" s="115">
        <v>199103.94</v>
      </c>
      <c r="K67" s="107">
        <v>0</v>
      </c>
      <c r="L67" s="80">
        <v>29865.59</v>
      </c>
      <c r="M67" s="80">
        <v>228969.53</v>
      </c>
      <c r="N67" s="81"/>
      <c r="O67" s="82"/>
      <c r="P67" s="83" t="s">
        <v>304</v>
      </c>
      <c r="Q67" s="75"/>
      <c r="R67" s="84"/>
      <c r="S67" s="84"/>
      <c r="T67" s="84"/>
      <c r="U67" s="85"/>
      <c r="V67" s="86"/>
      <c r="W67" s="83"/>
      <c r="X67" s="92"/>
      <c r="Y67" s="93"/>
      <c r="Z67" s="92"/>
      <c r="AA67" s="92"/>
      <c r="AB67" s="94"/>
      <c r="AC67" s="86"/>
      <c r="AD67" s="86"/>
    </row>
    <row r="68" spans="1:30" s="76" customFormat="1" ht="12.75">
      <c r="A68" s="75">
        <f t="shared" si="12"/>
        <v>63</v>
      </c>
      <c r="B68" s="76">
        <v>865</v>
      </c>
      <c r="C68" s="76">
        <v>1520202</v>
      </c>
      <c r="D68" s="76" t="s">
        <v>261</v>
      </c>
      <c r="F68" s="77">
        <v>38980</v>
      </c>
      <c r="G68" s="76" t="s">
        <v>334</v>
      </c>
      <c r="H68" s="76" t="s">
        <v>335</v>
      </c>
      <c r="I68" s="76" t="s">
        <v>336</v>
      </c>
      <c r="J68" s="78">
        <v>186332.94</v>
      </c>
      <c r="K68" s="107">
        <v>0</v>
      </c>
      <c r="L68" s="80">
        <v>27949.94</v>
      </c>
      <c r="M68" s="80">
        <v>214282.88</v>
      </c>
      <c r="N68" s="81"/>
      <c r="O68" s="82"/>
      <c r="P68" s="83" t="s">
        <v>304</v>
      </c>
      <c r="Q68" s="75"/>
      <c r="R68" s="84"/>
      <c r="S68" s="84"/>
      <c r="T68" s="84"/>
      <c r="U68" s="85"/>
      <c r="V68" s="83"/>
      <c r="W68" s="83"/>
      <c r="X68" s="92"/>
      <c r="Y68" s="93"/>
      <c r="Z68" s="92"/>
      <c r="AA68" s="92"/>
      <c r="AB68" s="94"/>
      <c r="AC68" s="86"/>
      <c r="AD68" s="86"/>
    </row>
    <row r="69" spans="1:30" s="76" customFormat="1" ht="12.75">
      <c r="A69" s="75">
        <f t="shared" si="12"/>
        <v>64</v>
      </c>
      <c r="B69" s="76">
        <v>853</v>
      </c>
      <c r="C69" s="76">
        <v>1520107</v>
      </c>
      <c r="D69" s="76" t="s">
        <v>261</v>
      </c>
      <c r="F69" s="77">
        <v>38978</v>
      </c>
      <c r="G69" s="76" t="s">
        <v>337</v>
      </c>
      <c r="H69" s="76" t="s">
        <v>338</v>
      </c>
      <c r="I69" s="76" t="s">
        <v>339</v>
      </c>
      <c r="J69" s="78">
        <v>159843.04999999999</v>
      </c>
      <c r="K69" s="107">
        <v>0</v>
      </c>
      <c r="L69" s="80">
        <v>23976.46</v>
      </c>
      <c r="M69" s="80">
        <v>183819.51</v>
      </c>
      <c r="N69" s="81"/>
      <c r="O69" s="82"/>
      <c r="P69" s="83" t="s">
        <v>304</v>
      </c>
      <c r="Q69" s="75"/>
      <c r="R69" s="84"/>
      <c r="S69" s="84"/>
      <c r="T69" s="84"/>
      <c r="U69" s="85"/>
      <c r="V69" s="86"/>
      <c r="W69" s="83"/>
      <c r="X69" s="92"/>
      <c r="Y69" s="93"/>
      <c r="Z69" s="92"/>
      <c r="AA69" s="92"/>
      <c r="AB69" s="94"/>
      <c r="AC69" s="86"/>
      <c r="AD69" s="86"/>
    </row>
    <row r="70" spans="1:30" s="76" customFormat="1" ht="12.75">
      <c r="A70" s="75">
        <f t="shared" ref="A70:A101" si="14">+A69+1</f>
        <v>65</v>
      </c>
      <c r="B70" s="76">
        <v>901</v>
      </c>
      <c r="C70" s="76">
        <v>520302</v>
      </c>
      <c r="D70" s="76" t="s">
        <v>153</v>
      </c>
      <c r="F70" s="77">
        <v>38986</v>
      </c>
      <c r="G70" s="76" t="s">
        <v>72</v>
      </c>
      <c r="H70" s="76" t="s">
        <v>73</v>
      </c>
      <c r="I70" s="76" t="s">
        <v>74</v>
      </c>
      <c r="J70" s="78">
        <v>152858.66</v>
      </c>
      <c r="K70" s="107">
        <v>0</v>
      </c>
      <c r="L70" s="80">
        <v>22928.799999999999</v>
      </c>
      <c r="M70" s="80">
        <v>175787.46</v>
      </c>
      <c r="N70" s="81"/>
      <c r="O70" s="82"/>
      <c r="P70" s="83" t="s">
        <v>304</v>
      </c>
      <c r="Q70" s="75"/>
      <c r="R70" s="84"/>
      <c r="S70" s="84"/>
      <c r="T70" s="84"/>
      <c r="U70" s="85"/>
      <c r="V70" s="86"/>
      <c r="W70" s="83"/>
      <c r="X70" s="92"/>
      <c r="Y70" s="93"/>
      <c r="Z70" s="92"/>
      <c r="AA70" s="92"/>
      <c r="AB70" s="94"/>
      <c r="AC70" s="86"/>
      <c r="AD70" s="86"/>
    </row>
    <row r="71" spans="1:30" s="76" customFormat="1" ht="12.75">
      <c r="A71" s="75">
        <f t="shared" si="14"/>
        <v>66</v>
      </c>
      <c r="B71" s="76">
        <v>841</v>
      </c>
      <c r="C71" s="76">
        <v>520804</v>
      </c>
      <c r="D71" s="76" t="s">
        <v>191</v>
      </c>
      <c r="F71" s="77">
        <v>38973</v>
      </c>
      <c r="G71" s="76" t="s">
        <v>75</v>
      </c>
      <c r="H71" s="76" t="s">
        <v>76</v>
      </c>
      <c r="I71" s="76" t="s">
        <v>77</v>
      </c>
      <c r="J71" s="78">
        <v>198194.02</v>
      </c>
      <c r="K71" s="107">
        <v>0</v>
      </c>
      <c r="L71" s="80">
        <v>29729.1</v>
      </c>
      <c r="M71" s="80">
        <v>227923.12</v>
      </c>
      <c r="N71" s="81"/>
      <c r="O71" s="82"/>
      <c r="P71" s="83" t="s">
        <v>304</v>
      </c>
      <c r="Q71" s="75"/>
      <c r="R71" s="84"/>
      <c r="S71" s="84"/>
      <c r="T71" s="84"/>
      <c r="U71" s="85"/>
      <c r="V71" s="86"/>
      <c r="W71" s="83"/>
      <c r="X71" s="92"/>
      <c r="Y71" s="93"/>
      <c r="Z71" s="92"/>
      <c r="AA71" s="92"/>
      <c r="AB71" s="94"/>
      <c r="AC71" s="86"/>
      <c r="AD71" s="86"/>
    </row>
    <row r="72" spans="1:30" s="76" customFormat="1" ht="12.75">
      <c r="A72" s="75">
        <f t="shared" si="14"/>
        <v>67</v>
      </c>
      <c r="B72" s="76">
        <v>844</v>
      </c>
      <c r="C72" s="76">
        <v>520804</v>
      </c>
      <c r="D72" s="76" t="s">
        <v>191</v>
      </c>
      <c r="F72" s="77">
        <v>38975</v>
      </c>
      <c r="G72" s="76" t="s">
        <v>78</v>
      </c>
      <c r="H72" s="76" t="s">
        <v>302</v>
      </c>
      <c r="I72" s="76" t="s">
        <v>79</v>
      </c>
      <c r="J72" s="78">
        <v>193343.94</v>
      </c>
      <c r="K72" s="107">
        <v>0</v>
      </c>
      <c r="L72" s="80">
        <v>29001.59</v>
      </c>
      <c r="M72" s="80">
        <v>222345.53</v>
      </c>
      <c r="N72" s="81"/>
      <c r="O72" s="82"/>
      <c r="P72" s="83" t="s">
        <v>304</v>
      </c>
      <c r="Q72" s="75"/>
      <c r="R72" s="84"/>
      <c r="S72" s="84"/>
      <c r="T72" s="84"/>
      <c r="U72" s="85"/>
      <c r="V72" s="83"/>
      <c r="W72" s="83"/>
      <c r="X72" s="92"/>
      <c r="Y72" s="93"/>
      <c r="Z72" s="92"/>
      <c r="AA72" s="92"/>
      <c r="AB72" s="94"/>
      <c r="AC72" s="86"/>
      <c r="AD72" s="86"/>
    </row>
    <row r="73" spans="1:30" s="76" customFormat="1" ht="12.75">
      <c r="A73" s="75">
        <f t="shared" si="14"/>
        <v>68</v>
      </c>
      <c r="B73" s="76">
        <v>992</v>
      </c>
      <c r="C73" s="76">
        <v>520804</v>
      </c>
      <c r="D73" s="76" t="s">
        <v>191</v>
      </c>
      <c r="F73" s="77">
        <v>38986</v>
      </c>
      <c r="G73" s="76" t="s">
        <v>80</v>
      </c>
      <c r="H73" s="76" t="s">
        <v>81</v>
      </c>
      <c r="I73" s="76" t="s">
        <v>116</v>
      </c>
      <c r="J73" s="78">
        <v>198194.02</v>
      </c>
      <c r="K73" s="107">
        <v>0</v>
      </c>
      <c r="L73" s="80">
        <v>29729.1</v>
      </c>
      <c r="M73" s="80">
        <v>227923.12</v>
      </c>
      <c r="N73" s="81"/>
      <c r="O73" s="82"/>
      <c r="P73" s="83" t="s">
        <v>304</v>
      </c>
      <c r="Q73" s="75"/>
      <c r="R73" s="84"/>
      <c r="S73" s="84"/>
      <c r="T73" s="84"/>
      <c r="U73" s="85"/>
      <c r="V73" s="86"/>
      <c r="W73" s="83"/>
      <c r="X73" s="92"/>
      <c r="Y73" s="93"/>
      <c r="Z73" s="92"/>
      <c r="AA73" s="92"/>
      <c r="AB73" s="94"/>
      <c r="AC73" s="86"/>
      <c r="AD73" s="86"/>
    </row>
    <row r="74" spans="1:30" s="76" customFormat="1" ht="12.75">
      <c r="A74" s="75">
        <f t="shared" si="14"/>
        <v>69</v>
      </c>
      <c r="B74" s="76">
        <v>905</v>
      </c>
      <c r="C74" s="76">
        <v>520804</v>
      </c>
      <c r="D74" s="76" t="s">
        <v>191</v>
      </c>
      <c r="F74" s="77">
        <v>38988</v>
      </c>
      <c r="G74" s="76" t="s">
        <v>117</v>
      </c>
      <c r="H74" s="76" t="s">
        <v>302</v>
      </c>
      <c r="I74" s="76" t="s">
        <v>118</v>
      </c>
      <c r="J74" s="78">
        <v>193343.94</v>
      </c>
      <c r="K74" s="107">
        <v>0</v>
      </c>
      <c r="L74" s="80">
        <v>29001.59</v>
      </c>
      <c r="M74" s="80">
        <v>222345.53</v>
      </c>
      <c r="N74" s="81"/>
      <c r="O74" s="82"/>
      <c r="P74" s="83" t="s">
        <v>304</v>
      </c>
      <c r="Q74" s="75"/>
      <c r="R74" s="84"/>
      <c r="S74" s="84"/>
      <c r="T74" s="84"/>
      <c r="U74" s="85"/>
      <c r="V74" s="86"/>
      <c r="W74" s="83"/>
      <c r="X74" s="92"/>
      <c r="Y74" s="93"/>
      <c r="Z74" s="92"/>
      <c r="AA74" s="92"/>
      <c r="AB74" s="94"/>
      <c r="AC74" s="86"/>
      <c r="AD74" s="86"/>
    </row>
    <row r="75" spans="1:30" s="76" customFormat="1" ht="12.75">
      <c r="A75" s="75">
        <f t="shared" si="14"/>
        <v>70</v>
      </c>
      <c r="B75" s="76">
        <v>807</v>
      </c>
      <c r="C75" s="76">
        <v>520801</v>
      </c>
      <c r="D75" s="76" t="s">
        <v>183</v>
      </c>
      <c r="F75" s="77">
        <v>38964</v>
      </c>
      <c r="G75" s="76" t="s">
        <v>119</v>
      </c>
      <c r="H75" s="76" t="s">
        <v>120</v>
      </c>
      <c r="I75" s="76" t="s">
        <v>121</v>
      </c>
      <c r="J75" s="78">
        <v>191107</v>
      </c>
      <c r="K75" s="107">
        <v>0</v>
      </c>
      <c r="L75" s="80">
        <v>28666.05</v>
      </c>
      <c r="M75" s="80">
        <v>219773.05</v>
      </c>
      <c r="N75" s="81"/>
      <c r="O75" s="82"/>
      <c r="P75" s="83" t="s">
        <v>304</v>
      </c>
      <c r="Q75" s="75"/>
      <c r="R75" s="84"/>
      <c r="S75" s="84"/>
      <c r="T75" s="84"/>
      <c r="U75" s="85"/>
      <c r="V75" s="86"/>
      <c r="W75" s="83"/>
      <c r="X75" s="92"/>
      <c r="Y75" s="93"/>
      <c r="Z75" s="92"/>
      <c r="AA75" s="92"/>
      <c r="AB75" s="94"/>
      <c r="AC75" s="86"/>
      <c r="AD75" s="86"/>
    </row>
    <row r="76" spans="1:30" s="76" customFormat="1" ht="12.75">
      <c r="A76" s="75">
        <f t="shared" si="14"/>
        <v>71</v>
      </c>
      <c r="B76" s="76">
        <v>819</v>
      </c>
      <c r="C76" s="76">
        <v>520801</v>
      </c>
      <c r="D76" s="76" t="s">
        <v>183</v>
      </c>
      <c r="F76" s="77">
        <v>38968</v>
      </c>
      <c r="G76" s="76" t="s">
        <v>122</v>
      </c>
      <c r="H76" s="76" t="s">
        <v>123</v>
      </c>
      <c r="I76" s="76" t="s">
        <v>124</v>
      </c>
      <c r="J76" s="78">
        <v>191107</v>
      </c>
      <c r="K76" s="107">
        <v>0</v>
      </c>
      <c r="L76" s="80">
        <v>28666.05</v>
      </c>
      <c r="M76" s="80">
        <v>219773.05</v>
      </c>
      <c r="N76" s="81"/>
      <c r="O76" s="82"/>
      <c r="P76" s="83" t="s">
        <v>304</v>
      </c>
      <c r="Q76" s="75"/>
      <c r="R76" s="84"/>
      <c r="S76" s="84"/>
      <c r="T76" s="84"/>
      <c r="U76" s="85"/>
      <c r="V76" s="86"/>
      <c r="W76" s="83"/>
      <c r="X76" s="92"/>
      <c r="Y76" s="93"/>
      <c r="Z76" s="92"/>
      <c r="AA76" s="92"/>
      <c r="AB76" s="94"/>
      <c r="AC76" s="86"/>
      <c r="AD76" s="86"/>
    </row>
    <row r="77" spans="1:30" s="76" customFormat="1" ht="12.75">
      <c r="A77" s="75">
        <f t="shared" si="14"/>
        <v>72</v>
      </c>
      <c r="B77" s="76">
        <v>926</v>
      </c>
      <c r="C77" s="76">
        <v>520803</v>
      </c>
      <c r="D77" s="76" t="s">
        <v>183</v>
      </c>
      <c r="F77" s="77">
        <v>38989</v>
      </c>
      <c r="G77" s="76" t="s">
        <v>125</v>
      </c>
      <c r="H77" s="76" t="s">
        <v>302</v>
      </c>
      <c r="I77" s="76" t="s">
        <v>126</v>
      </c>
      <c r="J77" s="78">
        <v>186255.91</v>
      </c>
      <c r="K77" s="107">
        <v>0</v>
      </c>
      <c r="L77" s="80">
        <v>27938.39</v>
      </c>
      <c r="M77" s="80">
        <v>214194.3</v>
      </c>
      <c r="N77" s="81"/>
      <c r="O77" s="82"/>
      <c r="P77" s="83" t="s">
        <v>304</v>
      </c>
      <c r="Q77" s="75"/>
      <c r="R77" s="84"/>
      <c r="S77" s="84"/>
      <c r="T77" s="84"/>
      <c r="U77" s="85"/>
      <c r="V77" s="86"/>
      <c r="W77" s="83"/>
      <c r="X77" s="92"/>
      <c r="Y77" s="93"/>
      <c r="Z77" s="92"/>
      <c r="AA77" s="92"/>
      <c r="AB77" s="94"/>
      <c r="AC77" s="86"/>
      <c r="AD77" s="86"/>
    </row>
    <row r="78" spans="1:30" s="76" customFormat="1" ht="12.75">
      <c r="A78" s="75">
        <f t="shared" si="14"/>
        <v>73</v>
      </c>
      <c r="B78" s="76">
        <v>836</v>
      </c>
      <c r="C78" s="76">
        <v>520805</v>
      </c>
      <c r="D78" s="76" t="s">
        <v>201</v>
      </c>
      <c r="F78" s="77">
        <v>38974</v>
      </c>
      <c r="G78" s="76" t="s">
        <v>127</v>
      </c>
      <c r="H78" s="76" t="s">
        <v>306</v>
      </c>
      <c r="I78" s="76" t="s">
        <v>1</v>
      </c>
      <c r="J78" s="78">
        <v>214043.51</v>
      </c>
      <c r="K78" s="107">
        <v>0</v>
      </c>
      <c r="L78" s="80">
        <v>32106.53</v>
      </c>
      <c r="M78" s="80">
        <v>246150.04</v>
      </c>
      <c r="N78" s="81"/>
      <c r="O78" s="82"/>
      <c r="P78" s="83" t="s">
        <v>304</v>
      </c>
      <c r="Q78" s="75"/>
      <c r="R78" s="84"/>
      <c r="S78" s="84"/>
      <c r="T78" s="84"/>
      <c r="U78" s="85"/>
      <c r="V78" s="83"/>
      <c r="W78" s="83"/>
      <c r="X78" s="92"/>
      <c r="Y78" s="93"/>
      <c r="Z78" s="92"/>
      <c r="AA78" s="92"/>
      <c r="AB78" s="94"/>
      <c r="AC78" s="86"/>
      <c r="AD78" s="86"/>
    </row>
    <row r="79" spans="1:30" s="76" customFormat="1" ht="12.75">
      <c r="A79" s="75">
        <f t="shared" si="14"/>
        <v>74</v>
      </c>
      <c r="B79" s="76">
        <v>925</v>
      </c>
      <c r="C79" s="76">
        <v>520805</v>
      </c>
      <c r="D79" s="76" t="s">
        <v>201</v>
      </c>
      <c r="F79" s="77">
        <v>38989</v>
      </c>
      <c r="G79" s="76" t="s">
        <v>2</v>
      </c>
      <c r="H79" s="76" t="s">
        <v>3</v>
      </c>
      <c r="I79" s="76" t="s">
        <v>4</v>
      </c>
      <c r="J79" s="78">
        <v>209282.77</v>
      </c>
      <c r="K79" s="107">
        <v>0</v>
      </c>
      <c r="L79" s="80">
        <v>31392.41</v>
      </c>
      <c r="M79" s="80">
        <v>240675.18</v>
      </c>
      <c r="N79" s="81"/>
      <c r="O79" s="82"/>
      <c r="P79" s="83" t="s">
        <v>304</v>
      </c>
      <c r="Q79" s="75"/>
      <c r="R79" s="84"/>
      <c r="S79" s="84"/>
      <c r="T79" s="84"/>
      <c r="U79" s="85"/>
      <c r="V79" s="86"/>
      <c r="W79" s="83"/>
      <c r="X79" s="92"/>
      <c r="Y79" s="93"/>
      <c r="Z79" s="92"/>
      <c r="AA79" s="92"/>
      <c r="AB79" s="94"/>
      <c r="AC79" s="86"/>
      <c r="AD79" s="86"/>
    </row>
    <row r="80" spans="1:30" s="76" customFormat="1" ht="12.75">
      <c r="A80" s="75">
        <f t="shared" si="14"/>
        <v>75</v>
      </c>
      <c r="B80" s="76">
        <v>924</v>
      </c>
      <c r="C80" s="76">
        <v>520805</v>
      </c>
      <c r="D80" s="76" t="s">
        <v>201</v>
      </c>
      <c r="F80" s="77">
        <v>38989</v>
      </c>
      <c r="G80" s="76" t="s">
        <v>5</v>
      </c>
      <c r="H80" s="76" t="s">
        <v>302</v>
      </c>
      <c r="I80" s="76" t="s">
        <v>6</v>
      </c>
      <c r="J80" s="78">
        <v>209274.94</v>
      </c>
      <c r="K80" s="107">
        <v>0</v>
      </c>
      <c r="L80" s="80">
        <v>31391.24</v>
      </c>
      <c r="M80" s="80">
        <v>240666.18</v>
      </c>
      <c r="N80" s="81"/>
      <c r="O80" s="82"/>
      <c r="P80" s="83" t="s">
        <v>304</v>
      </c>
      <c r="Q80" s="75"/>
      <c r="R80" s="84"/>
      <c r="S80" s="84"/>
      <c r="T80" s="84"/>
      <c r="U80" s="85"/>
      <c r="V80" s="86"/>
      <c r="W80" s="83"/>
      <c r="X80" s="92"/>
      <c r="Y80" s="93"/>
      <c r="Z80" s="92"/>
      <c r="AA80" s="92"/>
      <c r="AB80" s="94"/>
      <c r="AC80" s="86"/>
      <c r="AD80" s="86"/>
    </row>
    <row r="81" spans="1:30" s="76" customFormat="1" ht="12.75">
      <c r="A81" s="75">
        <f t="shared" si="14"/>
        <v>76</v>
      </c>
      <c r="B81" s="76">
        <v>827</v>
      </c>
      <c r="C81" s="76">
        <v>520506</v>
      </c>
      <c r="D81" s="76" t="s">
        <v>168</v>
      </c>
      <c r="F81" s="77">
        <v>38971</v>
      </c>
      <c r="G81" s="76" t="s">
        <v>7</v>
      </c>
      <c r="H81" s="76" t="s">
        <v>311</v>
      </c>
      <c r="I81" s="76" t="s">
        <v>8</v>
      </c>
      <c r="J81" s="78">
        <v>237166.36</v>
      </c>
      <c r="K81" s="107">
        <v>0</v>
      </c>
      <c r="L81" s="80">
        <v>35574.949999999997</v>
      </c>
      <c r="M81" s="80">
        <v>272741.31</v>
      </c>
      <c r="N81" s="81"/>
      <c r="O81" s="82"/>
      <c r="P81" s="83" t="s">
        <v>304</v>
      </c>
      <c r="Q81" s="75"/>
      <c r="R81" s="84"/>
      <c r="S81" s="84"/>
      <c r="T81" s="84"/>
      <c r="U81" s="85"/>
      <c r="V81" s="86"/>
      <c r="W81" s="83"/>
      <c r="X81" s="92"/>
      <c r="Y81" s="93"/>
      <c r="Z81" s="92"/>
      <c r="AA81" s="92"/>
      <c r="AB81" s="94"/>
      <c r="AC81" s="86"/>
      <c r="AD81" s="86"/>
    </row>
    <row r="82" spans="1:30" s="76" customFormat="1" ht="12.75">
      <c r="A82" s="75">
        <f t="shared" si="14"/>
        <v>77</v>
      </c>
      <c r="B82" s="76">
        <v>846</v>
      </c>
      <c r="C82" s="76">
        <v>1520303</v>
      </c>
      <c r="D82" s="76" t="s">
        <v>9</v>
      </c>
      <c r="F82" s="77">
        <v>38975</v>
      </c>
      <c r="G82" s="76" t="s">
        <v>10</v>
      </c>
      <c r="H82" s="76" t="s">
        <v>302</v>
      </c>
      <c r="I82" s="76" t="s">
        <v>11</v>
      </c>
      <c r="J82" s="78">
        <v>217837.36</v>
      </c>
      <c r="K82" s="107">
        <v>0</v>
      </c>
      <c r="L82" s="80">
        <v>32675.599999999999</v>
      </c>
      <c r="M82" s="80">
        <v>250512.96</v>
      </c>
      <c r="N82" s="81"/>
      <c r="O82" s="82"/>
      <c r="P82" s="83" t="s">
        <v>304</v>
      </c>
      <c r="Q82" s="75"/>
      <c r="R82" s="84"/>
      <c r="S82" s="84"/>
      <c r="T82" s="84"/>
      <c r="U82" s="85"/>
      <c r="V82" s="86"/>
      <c r="W82" s="83"/>
      <c r="X82" s="92"/>
      <c r="Y82" s="93"/>
      <c r="Z82" s="92"/>
      <c r="AA82" s="92"/>
      <c r="AB82" s="94"/>
      <c r="AC82" s="86"/>
      <c r="AD82" s="86"/>
    </row>
    <row r="83" spans="1:30" s="76" customFormat="1" ht="12.75">
      <c r="A83" s="75">
        <f t="shared" si="14"/>
        <v>78</v>
      </c>
      <c r="B83" s="76">
        <v>845</v>
      </c>
      <c r="C83" s="76">
        <v>1520303</v>
      </c>
      <c r="D83" s="76" t="s">
        <v>9</v>
      </c>
      <c r="F83" s="77">
        <v>38975</v>
      </c>
      <c r="G83" s="76" t="s">
        <v>12</v>
      </c>
      <c r="H83" s="76" t="s">
        <v>302</v>
      </c>
      <c r="I83" s="76" t="s">
        <v>13</v>
      </c>
      <c r="J83" s="78">
        <v>217837.36</v>
      </c>
      <c r="K83" s="107">
        <v>0</v>
      </c>
      <c r="L83" s="80">
        <v>32675.599999999999</v>
      </c>
      <c r="M83" s="80">
        <v>250512.96</v>
      </c>
      <c r="N83" s="81"/>
      <c r="O83" s="82"/>
      <c r="P83" s="83" t="s">
        <v>304</v>
      </c>
      <c r="Q83" s="75"/>
      <c r="R83" s="84"/>
      <c r="S83" s="84"/>
      <c r="T83" s="84"/>
      <c r="U83" s="85"/>
      <c r="V83" s="83"/>
      <c r="W83" s="83"/>
      <c r="X83" s="92"/>
      <c r="Y83" s="93"/>
      <c r="Z83" s="92"/>
      <c r="AA83" s="92"/>
      <c r="AB83" s="94"/>
      <c r="AC83" s="86"/>
      <c r="AD83" s="86"/>
    </row>
    <row r="84" spans="1:30" s="76" customFormat="1" ht="12.75">
      <c r="A84" s="75">
        <f t="shared" si="14"/>
        <v>79</v>
      </c>
      <c r="B84" s="76">
        <v>903</v>
      </c>
      <c r="C84" s="76">
        <v>1520303</v>
      </c>
      <c r="D84" s="76" t="s">
        <v>9</v>
      </c>
      <c r="F84" s="77">
        <v>38987</v>
      </c>
      <c r="G84" s="76" t="s">
        <v>14</v>
      </c>
      <c r="H84" s="76" t="s">
        <v>302</v>
      </c>
      <c r="I84" s="76" t="s">
        <v>15</v>
      </c>
      <c r="J84" s="78">
        <v>217837.36</v>
      </c>
      <c r="K84" s="107">
        <v>0</v>
      </c>
      <c r="L84" s="80">
        <v>32675.599999999999</v>
      </c>
      <c r="M84" s="80">
        <v>250512.96</v>
      </c>
      <c r="N84" s="81"/>
      <c r="O84" s="82"/>
      <c r="P84" s="83" t="s">
        <v>304</v>
      </c>
      <c r="Q84" s="75"/>
      <c r="R84" s="84"/>
      <c r="S84" s="84"/>
      <c r="T84" s="84"/>
      <c r="U84" s="85"/>
      <c r="V84" s="83"/>
      <c r="W84" s="83"/>
      <c r="X84" s="92"/>
      <c r="Y84" s="93"/>
      <c r="Z84" s="92"/>
      <c r="AA84" s="92"/>
      <c r="AB84" s="94"/>
      <c r="AC84" s="86"/>
      <c r="AD84" s="86"/>
    </row>
    <row r="85" spans="1:30" s="76" customFormat="1" ht="12.75">
      <c r="A85" s="75">
        <f t="shared" si="14"/>
        <v>80</v>
      </c>
      <c r="B85" s="76">
        <v>927</v>
      </c>
      <c r="C85" s="76">
        <v>1520303</v>
      </c>
      <c r="D85" s="76" t="s">
        <v>9</v>
      </c>
      <c r="F85" s="77">
        <v>38988</v>
      </c>
      <c r="G85" s="76" t="s">
        <v>16</v>
      </c>
      <c r="H85" s="76" t="s">
        <v>302</v>
      </c>
      <c r="I85" s="76" t="s">
        <v>17</v>
      </c>
      <c r="J85" s="78">
        <v>217837.36</v>
      </c>
      <c r="K85" s="107">
        <v>0</v>
      </c>
      <c r="L85" s="80">
        <v>32675.599999999999</v>
      </c>
      <c r="M85" s="80">
        <v>250512.96</v>
      </c>
      <c r="N85" s="81"/>
      <c r="O85" s="82"/>
      <c r="P85" s="83" t="s">
        <v>304</v>
      </c>
      <c r="Q85" s="75"/>
      <c r="R85" s="84"/>
      <c r="S85" s="84"/>
      <c r="T85" s="84"/>
      <c r="U85" s="85"/>
      <c r="V85" s="86"/>
      <c r="W85" s="83"/>
      <c r="X85" s="92"/>
      <c r="Y85" s="93"/>
      <c r="Z85" s="92"/>
      <c r="AA85" s="92"/>
      <c r="AB85" s="94"/>
      <c r="AC85" s="86"/>
      <c r="AD85" s="86"/>
    </row>
    <row r="86" spans="1:30" s="76" customFormat="1" ht="12.75">
      <c r="A86" s="75">
        <f t="shared" si="14"/>
        <v>81</v>
      </c>
      <c r="B86" s="76">
        <v>922</v>
      </c>
      <c r="C86" s="76">
        <v>1520303</v>
      </c>
      <c r="D86" s="76" t="s">
        <v>9</v>
      </c>
      <c r="F86" s="77">
        <v>38988</v>
      </c>
      <c r="G86" s="76" t="s">
        <v>18</v>
      </c>
      <c r="H86" s="76" t="s">
        <v>302</v>
      </c>
      <c r="I86" s="76" t="s">
        <v>19</v>
      </c>
      <c r="J86" s="78">
        <v>217837.36</v>
      </c>
      <c r="K86" s="107">
        <v>0</v>
      </c>
      <c r="L86" s="80">
        <v>32675.599999999999</v>
      </c>
      <c r="M86" s="80">
        <v>250512.96</v>
      </c>
      <c r="N86" s="81"/>
      <c r="O86" s="82"/>
      <c r="P86" s="83" t="s">
        <v>304</v>
      </c>
      <c r="Q86" s="75"/>
      <c r="R86" s="84"/>
      <c r="S86" s="84"/>
      <c r="T86" s="84"/>
      <c r="U86" s="85"/>
      <c r="V86" s="86"/>
      <c r="W86" s="83"/>
      <c r="X86" s="92"/>
      <c r="Y86" s="93"/>
      <c r="Z86" s="92"/>
      <c r="AA86" s="92"/>
      <c r="AB86" s="94"/>
      <c r="AC86" s="86"/>
      <c r="AD86" s="86"/>
    </row>
    <row r="87" spans="1:30" s="76" customFormat="1" ht="12.75">
      <c r="A87" s="75">
        <f t="shared" si="14"/>
        <v>82</v>
      </c>
      <c r="B87" s="76">
        <v>839</v>
      </c>
      <c r="C87" s="76">
        <v>520906</v>
      </c>
      <c r="D87" s="76" t="s">
        <v>225</v>
      </c>
      <c r="F87" s="77">
        <v>38974</v>
      </c>
      <c r="G87" s="76" t="s">
        <v>20</v>
      </c>
      <c r="H87" s="76" t="s">
        <v>81</v>
      </c>
      <c r="I87" s="76" t="s">
        <v>21</v>
      </c>
      <c r="J87" s="78">
        <v>107777.31</v>
      </c>
      <c r="K87" s="107">
        <v>0</v>
      </c>
      <c r="L87" s="80">
        <v>16166.6</v>
      </c>
      <c r="M87" s="80">
        <v>123943.91</v>
      </c>
      <c r="N87" s="81"/>
      <c r="O87" s="82"/>
      <c r="P87" s="83" t="s">
        <v>304</v>
      </c>
      <c r="Q87" s="75"/>
      <c r="R87" s="84"/>
      <c r="S87" s="84"/>
      <c r="T87" s="84"/>
      <c r="U87" s="85"/>
      <c r="V87" s="86"/>
      <c r="W87" s="83"/>
      <c r="X87" s="92"/>
      <c r="Y87" s="93"/>
      <c r="Z87" s="92"/>
      <c r="AA87" s="92"/>
      <c r="AB87" s="94"/>
      <c r="AC87" s="86"/>
      <c r="AD87" s="86"/>
    </row>
    <row r="88" spans="1:30" s="76" customFormat="1" ht="12.75">
      <c r="A88" s="75">
        <f t="shared" si="14"/>
        <v>83</v>
      </c>
      <c r="B88" s="76">
        <v>866</v>
      </c>
      <c r="C88" s="76">
        <v>520907</v>
      </c>
      <c r="D88" s="76" t="s">
        <v>229</v>
      </c>
      <c r="F88" s="77">
        <v>38980</v>
      </c>
      <c r="G88" s="76" t="s">
        <v>22</v>
      </c>
      <c r="H88" s="76" t="s">
        <v>335</v>
      </c>
      <c r="I88" s="76" t="s">
        <v>23</v>
      </c>
      <c r="J88" s="78">
        <v>118136.49</v>
      </c>
      <c r="K88" s="107">
        <v>0</v>
      </c>
      <c r="L88" s="80">
        <v>17720.47</v>
      </c>
      <c r="M88" s="80">
        <v>135856.95999999999</v>
      </c>
      <c r="N88" s="81"/>
      <c r="O88" s="82"/>
      <c r="P88" s="83" t="s">
        <v>304</v>
      </c>
      <c r="Q88" s="75"/>
      <c r="R88" s="84"/>
      <c r="S88" s="84"/>
      <c r="T88" s="84"/>
      <c r="U88" s="85"/>
      <c r="V88" s="83"/>
      <c r="W88" s="83"/>
      <c r="X88" s="92"/>
      <c r="Y88" s="93"/>
      <c r="Z88" s="92"/>
      <c r="AA88" s="92"/>
      <c r="AB88" s="94"/>
      <c r="AC88" s="86"/>
      <c r="AD88" s="86"/>
    </row>
    <row r="89" spans="1:30" s="76" customFormat="1" ht="12.75">
      <c r="A89" s="75">
        <f t="shared" si="14"/>
        <v>84</v>
      </c>
      <c r="B89" s="76">
        <v>881</v>
      </c>
      <c r="C89" s="76">
        <v>521703</v>
      </c>
      <c r="D89" s="76" t="s">
        <v>24</v>
      </c>
      <c r="F89" s="77">
        <v>38979</v>
      </c>
      <c r="G89" s="76" t="s">
        <v>25</v>
      </c>
      <c r="H89" s="76" t="s">
        <v>302</v>
      </c>
      <c r="I89" s="76" t="s">
        <v>26</v>
      </c>
      <c r="J89" s="78">
        <v>126843.94</v>
      </c>
      <c r="K89" s="107">
        <v>0</v>
      </c>
      <c r="L89" s="80">
        <v>19026.59</v>
      </c>
      <c r="M89" s="80">
        <v>145870.53</v>
      </c>
      <c r="N89" s="81"/>
      <c r="O89" s="82"/>
      <c r="P89" s="83" t="s">
        <v>304</v>
      </c>
      <c r="Q89" s="75"/>
      <c r="R89" s="84"/>
      <c r="S89" s="84"/>
      <c r="T89" s="84"/>
      <c r="U89" s="85"/>
      <c r="V89" s="86"/>
      <c r="W89" s="83"/>
      <c r="X89" s="92"/>
      <c r="Y89" s="93"/>
      <c r="Z89" s="92"/>
      <c r="AA89" s="92"/>
      <c r="AB89" s="94"/>
      <c r="AC89" s="86"/>
      <c r="AD89" s="86"/>
    </row>
    <row r="90" spans="1:30" s="76" customFormat="1" ht="12.75">
      <c r="A90" s="75">
        <f t="shared" si="14"/>
        <v>85</v>
      </c>
      <c r="B90" s="76">
        <v>880</v>
      </c>
      <c r="C90" s="76">
        <v>521703</v>
      </c>
      <c r="D90" s="76" t="s">
        <v>24</v>
      </c>
      <c r="F90" s="77">
        <v>38979</v>
      </c>
      <c r="G90" s="76" t="s">
        <v>27</v>
      </c>
      <c r="H90" s="76" t="s">
        <v>302</v>
      </c>
      <c r="I90" s="76" t="s">
        <v>28</v>
      </c>
      <c r="J90" s="78">
        <v>126843.94</v>
      </c>
      <c r="K90" s="107">
        <v>0</v>
      </c>
      <c r="L90" s="80">
        <v>19026.59</v>
      </c>
      <c r="M90" s="80">
        <v>145870.53</v>
      </c>
      <c r="N90" s="81"/>
      <c r="O90" s="82"/>
      <c r="P90" s="83" t="s">
        <v>304</v>
      </c>
      <c r="Q90" s="75"/>
      <c r="R90" s="84"/>
      <c r="S90" s="84"/>
      <c r="T90" s="84"/>
      <c r="U90" s="85"/>
      <c r="V90" s="86"/>
      <c r="W90" s="83"/>
      <c r="X90" s="92"/>
      <c r="Y90" s="93"/>
      <c r="Z90" s="92"/>
      <c r="AA90" s="92"/>
      <c r="AB90" s="94"/>
      <c r="AC90" s="86"/>
      <c r="AD90" s="86"/>
    </row>
    <row r="91" spans="1:30" s="76" customFormat="1" ht="12.75">
      <c r="A91" s="75">
        <f t="shared" si="14"/>
        <v>86</v>
      </c>
      <c r="B91" s="76">
        <v>818</v>
      </c>
      <c r="C91" s="76">
        <v>521705</v>
      </c>
      <c r="D91" s="76" t="s">
        <v>257</v>
      </c>
      <c r="F91" s="77">
        <v>38966</v>
      </c>
      <c r="G91" s="76" t="s">
        <v>29</v>
      </c>
      <c r="H91" s="76" t="s">
        <v>30</v>
      </c>
      <c r="I91" s="76" t="s">
        <v>31</v>
      </c>
      <c r="J91" s="78">
        <v>136240.23000000001</v>
      </c>
      <c r="K91" s="107">
        <v>0</v>
      </c>
      <c r="L91" s="80">
        <v>20436.03</v>
      </c>
      <c r="M91" s="80">
        <v>156676.26</v>
      </c>
      <c r="N91" s="81"/>
      <c r="O91" s="82"/>
      <c r="P91" s="83" t="s">
        <v>304</v>
      </c>
      <c r="Q91" s="75"/>
      <c r="R91" s="84"/>
      <c r="S91" s="84"/>
      <c r="T91" s="84"/>
      <c r="U91" s="85"/>
      <c r="V91" s="83"/>
      <c r="W91" s="83"/>
      <c r="X91" s="92"/>
      <c r="Y91" s="93"/>
      <c r="Z91" s="92"/>
      <c r="AA91" s="92"/>
      <c r="AB91" s="94"/>
      <c r="AC91" s="86"/>
      <c r="AD91" s="86"/>
    </row>
    <row r="92" spans="1:30" s="76" customFormat="1" ht="12.75">
      <c r="A92" s="75">
        <f t="shared" si="14"/>
        <v>87</v>
      </c>
      <c r="B92" s="76">
        <v>868</v>
      </c>
      <c r="C92" s="76">
        <v>521705</v>
      </c>
      <c r="D92" s="76" t="s">
        <v>257</v>
      </c>
      <c r="F92" s="77">
        <v>38982</v>
      </c>
      <c r="G92" s="76" t="s">
        <v>32</v>
      </c>
      <c r="H92" s="76" t="s">
        <v>33</v>
      </c>
      <c r="I92" s="76" t="s">
        <v>34</v>
      </c>
      <c r="J92" s="78">
        <v>134749.94</v>
      </c>
      <c r="K92" s="107">
        <v>0</v>
      </c>
      <c r="L92" s="80">
        <v>20212.490000000002</v>
      </c>
      <c r="M92" s="80">
        <v>154962.43</v>
      </c>
      <c r="N92" s="81"/>
      <c r="O92" s="82"/>
      <c r="P92" s="83" t="s">
        <v>304</v>
      </c>
      <c r="Q92" s="75"/>
      <c r="R92" s="84"/>
      <c r="S92" s="84"/>
      <c r="T92" s="84"/>
      <c r="U92" s="85"/>
      <c r="V92" s="83"/>
      <c r="W92" s="83"/>
      <c r="X92" s="92"/>
      <c r="Y92" s="93"/>
      <c r="Z92" s="92"/>
      <c r="AA92" s="92"/>
      <c r="AB92" s="94"/>
      <c r="AC92" s="86"/>
      <c r="AD92" s="86"/>
    </row>
    <row r="93" spans="1:30" s="76" customFormat="1" ht="12.75">
      <c r="A93" s="75">
        <f t="shared" si="14"/>
        <v>88</v>
      </c>
      <c r="B93" s="76">
        <v>850</v>
      </c>
      <c r="C93" s="76">
        <v>521704</v>
      </c>
      <c r="D93" s="76" t="s">
        <v>247</v>
      </c>
      <c r="F93" s="77">
        <v>38982</v>
      </c>
      <c r="G93" s="76" t="s">
        <v>35</v>
      </c>
      <c r="H93" s="76" t="s">
        <v>306</v>
      </c>
      <c r="I93" s="76" t="s">
        <v>36</v>
      </c>
      <c r="J93" s="78">
        <v>128335.14</v>
      </c>
      <c r="K93" s="107">
        <v>0</v>
      </c>
      <c r="L93" s="80">
        <v>19250.27</v>
      </c>
      <c r="M93" s="80">
        <v>147585.41</v>
      </c>
      <c r="N93" s="81"/>
      <c r="O93" s="82"/>
      <c r="P93" s="83" t="s">
        <v>304</v>
      </c>
      <c r="Q93" s="75"/>
      <c r="R93" s="84"/>
      <c r="S93" s="84"/>
      <c r="T93" s="84"/>
      <c r="U93" s="85"/>
      <c r="V93" s="83"/>
      <c r="W93" s="83"/>
      <c r="X93" s="92"/>
      <c r="Y93" s="93"/>
      <c r="Z93" s="92"/>
      <c r="AA93" s="92"/>
      <c r="AB93" s="94"/>
      <c r="AC93" s="86"/>
      <c r="AD93" s="86"/>
    </row>
    <row r="94" spans="1:30" s="76" customFormat="1" ht="12.75">
      <c r="A94" s="75">
        <f t="shared" si="14"/>
        <v>89</v>
      </c>
      <c r="B94" s="76">
        <v>805</v>
      </c>
      <c r="C94" s="76">
        <v>23502</v>
      </c>
      <c r="D94" s="76" t="s">
        <v>37</v>
      </c>
      <c r="F94" s="77">
        <v>38964</v>
      </c>
      <c r="G94" s="76" t="s">
        <v>38</v>
      </c>
      <c r="H94" s="76" t="s">
        <v>39</v>
      </c>
      <c r="I94" s="76" t="s">
        <v>40</v>
      </c>
      <c r="J94" s="79">
        <v>50739.13</v>
      </c>
      <c r="K94" s="107">
        <v>0</v>
      </c>
      <c r="L94" s="80">
        <v>260.87</v>
      </c>
      <c r="M94" s="80">
        <v>51000</v>
      </c>
      <c r="N94" s="81"/>
      <c r="O94" s="82"/>
      <c r="P94" s="83" t="s">
        <v>41</v>
      </c>
      <c r="Q94" s="75"/>
      <c r="R94" s="84"/>
      <c r="S94" s="84"/>
      <c r="T94" s="84"/>
      <c r="U94" s="85"/>
      <c r="V94" s="83"/>
      <c r="W94" s="86"/>
      <c r="X94" s="92"/>
      <c r="Y94" s="93"/>
      <c r="Z94" s="92"/>
      <c r="AA94" s="92"/>
      <c r="AB94" s="94"/>
      <c r="AC94" s="86"/>
      <c r="AD94" s="86"/>
    </row>
    <row r="95" spans="1:30" s="76" customFormat="1" ht="12.75">
      <c r="A95" s="75">
        <f t="shared" si="14"/>
        <v>90</v>
      </c>
      <c r="B95" s="76">
        <v>820</v>
      </c>
      <c r="C95" s="76">
        <v>14304</v>
      </c>
      <c r="D95" s="76" t="s">
        <v>37</v>
      </c>
      <c r="F95" s="77">
        <v>38968</v>
      </c>
      <c r="G95" s="76" t="s">
        <v>42</v>
      </c>
      <c r="H95" s="76" t="s">
        <v>43</v>
      </c>
      <c r="I95" s="76" t="s">
        <v>44</v>
      </c>
      <c r="J95" s="79">
        <v>78260.87</v>
      </c>
      <c r="K95" s="107">
        <v>0</v>
      </c>
      <c r="L95" s="80">
        <v>11739.13</v>
      </c>
      <c r="M95" s="80">
        <v>90000</v>
      </c>
      <c r="N95" s="81"/>
      <c r="O95" s="82"/>
      <c r="P95" s="83" t="s">
        <v>41</v>
      </c>
      <c r="Q95" s="75"/>
      <c r="R95" s="84"/>
      <c r="S95" s="84"/>
      <c r="T95" s="84"/>
      <c r="U95" s="85"/>
      <c r="V95" s="86"/>
      <c r="W95" s="86"/>
      <c r="X95" s="92"/>
      <c r="Y95" s="93"/>
      <c r="Z95" s="92"/>
      <c r="AA95" s="92"/>
      <c r="AB95" s="94"/>
      <c r="AC95" s="86"/>
      <c r="AD95" s="86"/>
    </row>
    <row r="96" spans="1:30" s="76" customFormat="1" ht="12.75">
      <c r="A96" s="75">
        <f t="shared" si="14"/>
        <v>91</v>
      </c>
      <c r="B96" s="76">
        <v>823</v>
      </c>
      <c r="D96" s="76" t="s">
        <v>37</v>
      </c>
      <c r="F96" s="77">
        <v>38971</v>
      </c>
      <c r="G96" s="76" t="s">
        <v>45</v>
      </c>
      <c r="H96" s="76" t="s">
        <v>46</v>
      </c>
      <c r="I96" s="76" t="s">
        <v>47</v>
      </c>
      <c r="J96" s="79">
        <v>88695.65</v>
      </c>
      <c r="K96" s="107">
        <v>0</v>
      </c>
      <c r="L96" s="80">
        <v>1304.3499999999999</v>
      </c>
      <c r="M96" s="80">
        <v>90000</v>
      </c>
      <c r="N96" s="81"/>
      <c r="O96" s="82"/>
      <c r="P96" s="83" t="s">
        <v>41</v>
      </c>
      <c r="Q96" s="75"/>
      <c r="R96" s="84"/>
      <c r="S96" s="84"/>
      <c r="T96" s="84"/>
      <c r="U96" s="85"/>
      <c r="V96" s="86"/>
      <c r="W96" s="83"/>
      <c r="X96" s="92"/>
      <c r="Y96" s="93"/>
      <c r="Z96" s="92"/>
      <c r="AA96" s="92"/>
      <c r="AB96" s="94"/>
      <c r="AC96" s="86"/>
      <c r="AD96" s="86"/>
    </row>
    <row r="97" spans="1:30" s="76" customFormat="1" ht="12.75">
      <c r="A97" s="75">
        <f t="shared" si="14"/>
        <v>92</v>
      </c>
      <c r="B97" s="76">
        <v>864</v>
      </c>
      <c r="C97" s="76">
        <v>520907</v>
      </c>
      <c r="D97" s="76" t="s">
        <v>37</v>
      </c>
      <c r="F97" s="77">
        <v>38981</v>
      </c>
      <c r="G97" s="76" t="s">
        <v>48</v>
      </c>
      <c r="H97" s="76" t="s">
        <v>49</v>
      </c>
      <c r="I97" s="76" t="s">
        <v>50</v>
      </c>
      <c r="J97" s="79">
        <v>122608.7</v>
      </c>
      <c r="K97" s="107">
        <v>0</v>
      </c>
      <c r="L97" s="80">
        <v>391.3</v>
      </c>
      <c r="M97" s="80">
        <v>123000</v>
      </c>
      <c r="N97" s="81"/>
      <c r="O97" s="82"/>
      <c r="P97" s="83" t="s">
        <v>41</v>
      </c>
      <c r="Q97" s="75"/>
      <c r="R97" s="84"/>
      <c r="S97" s="84"/>
      <c r="T97" s="84"/>
      <c r="U97" s="85"/>
      <c r="V97" s="116"/>
      <c r="W97" s="116"/>
      <c r="X97" s="92"/>
      <c r="Y97" s="93"/>
      <c r="Z97" s="92"/>
      <c r="AA97" s="92"/>
      <c r="AB97" s="94"/>
      <c r="AC97" s="86"/>
      <c r="AD97" s="86"/>
    </row>
    <row r="98" spans="1:30" s="76" customFormat="1" ht="12.75">
      <c r="A98" s="75">
        <f t="shared" si="14"/>
        <v>93</v>
      </c>
      <c r="B98" s="76">
        <v>884</v>
      </c>
      <c r="C98" s="76">
        <v>1020515</v>
      </c>
      <c r="D98" s="76" t="s">
        <v>37</v>
      </c>
      <c r="F98" s="77">
        <v>38986</v>
      </c>
      <c r="G98" s="76" t="s">
        <v>51</v>
      </c>
      <c r="H98" s="76" t="s">
        <v>52</v>
      </c>
      <c r="I98" s="76" t="s">
        <v>53</v>
      </c>
      <c r="J98" s="79">
        <v>96260.87</v>
      </c>
      <c r="K98" s="107">
        <v>0</v>
      </c>
      <c r="L98" s="80">
        <v>1239.1300000000001</v>
      </c>
      <c r="M98" s="80">
        <v>97500</v>
      </c>
      <c r="N98" s="81"/>
      <c r="O98" s="82"/>
      <c r="P98" s="83" t="s">
        <v>41</v>
      </c>
      <c r="Q98" s="75"/>
      <c r="R98" s="84"/>
      <c r="S98" s="84"/>
      <c r="T98" s="84"/>
      <c r="U98" s="85"/>
      <c r="V98" s="117"/>
      <c r="W98" s="116"/>
      <c r="X98" s="92"/>
      <c r="Y98" s="93"/>
      <c r="Z98" s="92"/>
      <c r="AA98" s="92"/>
      <c r="AB98" s="94"/>
      <c r="AC98" s="86"/>
      <c r="AD98" s="86"/>
    </row>
    <row r="99" spans="1:30" s="76" customFormat="1" ht="12.75">
      <c r="A99" s="75">
        <f t="shared" si="14"/>
        <v>94</v>
      </c>
      <c r="B99" s="76">
        <v>883</v>
      </c>
      <c r="C99" s="76">
        <v>31561</v>
      </c>
      <c r="D99" s="76" t="s">
        <v>37</v>
      </c>
      <c r="F99" s="77">
        <v>38986</v>
      </c>
      <c r="G99" s="76" t="s">
        <v>54</v>
      </c>
      <c r="H99" s="76" t="s">
        <v>52</v>
      </c>
      <c r="I99" s="76" t="s">
        <v>55</v>
      </c>
      <c r="J99" s="79">
        <v>78956.52</v>
      </c>
      <c r="K99" s="107">
        <v>0</v>
      </c>
      <c r="L99" s="80">
        <v>1043.48</v>
      </c>
      <c r="M99" s="80">
        <v>80000</v>
      </c>
      <c r="N99" s="118"/>
      <c r="O99" s="82"/>
      <c r="P99" s="83" t="s">
        <v>41</v>
      </c>
      <c r="Q99" s="75"/>
      <c r="R99" s="84"/>
      <c r="S99" s="84"/>
      <c r="T99" s="84"/>
      <c r="U99" s="85"/>
      <c r="V99" s="116"/>
      <c r="W99" s="116"/>
      <c r="X99" s="92"/>
      <c r="Y99" s="93"/>
      <c r="Z99" s="92"/>
      <c r="AA99" s="92"/>
      <c r="AB99" s="94"/>
      <c r="AC99" s="86"/>
      <c r="AD99" s="86"/>
    </row>
    <row r="100" spans="1:30" s="76" customFormat="1" ht="12.75">
      <c r="A100" s="75">
        <f t="shared" si="14"/>
        <v>95</v>
      </c>
      <c r="O100" s="82"/>
      <c r="P100" s="83"/>
      <c r="Q100" s="75"/>
      <c r="R100" s="84"/>
      <c r="S100" s="84"/>
      <c r="T100" s="84"/>
      <c r="U100" s="85"/>
      <c r="V100" s="116"/>
      <c r="W100" s="116"/>
      <c r="X100" s="92"/>
      <c r="Y100" s="93"/>
      <c r="Z100" s="92"/>
      <c r="AA100" s="92"/>
      <c r="AB100" s="94"/>
      <c r="AC100" s="86"/>
      <c r="AD100" s="86"/>
    </row>
    <row r="101" spans="1:30" s="76" customFormat="1" ht="12.75">
      <c r="A101" s="75">
        <f t="shared" si="14"/>
        <v>96</v>
      </c>
      <c r="O101" s="82"/>
      <c r="P101" s="83"/>
      <c r="Q101" s="75"/>
      <c r="R101" s="84"/>
      <c r="S101" s="84"/>
      <c r="T101" s="84"/>
      <c r="U101" s="85"/>
      <c r="V101" s="117"/>
      <c r="W101" s="116"/>
      <c r="X101" s="92"/>
      <c r="Y101" s="93"/>
      <c r="Z101" s="92"/>
      <c r="AA101" s="92"/>
      <c r="AB101" s="94"/>
      <c r="AC101" s="86"/>
      <c r="AD101" s="86"/>
    </row>
    <row r="102" spans="1:30" s="76" customFormat="1" ht="12.75">
      <c r="A102" s="75">
        <f t="shared" ref="A102:A133" si="15">+A101+1</f>
        <v>97</v>
      </c>
      <c r="O102" s="82"/>
      <c r="P102" s="83"/>
      <c r="Q102" s="75"/>
      <c r="R102" s="84"/>
      <c r="S102" s="84"/>
      <c r="T102" s="84"/>
      <c r="U102" s="85"/>
      <c r="V102" s="117"/>
      <c r="W102" s="117"/>
      <c r="X102" s="92"/>
      <c r="Y102" s="93"/>
      <c r="Z102" s="92"/>
      <c r="AA102" s="92"/>
      <c r="AB102" s="94"/>
      <c r="AC102" s="86"/>
      <c r="AD102" s="86"/>
    </row>
    <row r="103" spans="1:30" s="76" customFormat="1" ht="12.75">
      <c r="A103" s="75">
        <f t="shared" si="15"/>
        <v>98</v>
      </c>
      <c r="O103" s="82"/>
      <c r="P103" s="83"/>
      <c r="Q103" s="75"/>
      <c r="R103" s="84"/>
      <c r="S103" s="84"/>
      <c r="T103" s="84"/>
      <c r="U103" s="85"/>
      <c r="V103" s="116"/>
      <c r="W103" s="116"/>
      <c r="X103" s="92"/>
      <c r="Y103" s="93"/>
      <c r="Z103" s="92"/>
      <c r="AA103" s="92"/>
      <c r="AB103" s="94"/>
      <c r="AC103" s="86"/>
      <c r="AD103" s="86"/>
    </row>
    <row r="104" spans="1:30" s="76" customFormat="1" ht="12.75">
      <c r="A104" s="75">
        <f t="shared" si="15"/>
        <v>99</v>
      </c>
      <c r="O104" s="82"/>
      <c r="P104" s="83"/>
      <c r="Q104" s="75"/>
      <c r="R104" s="84"/>
      <c r="S104" s="84"/>
      <c r="T104" s="84"/>
      <c r="U104" s="79"/>
      <c r="X104" s="92"/>
      <c r="Y104" s="93"/>
      <c r="Z104" s="92"/>
      <c r="AA104" s="92"/>
      <c r="AB104" s="94"/>
      <c r="AC104" s="86"/>
      <c r="AD104" s="86"/>
    </row>
    <row r="105" spans="1:30" s="76" customFormat="1" ht="12.75">
      <c r="A105" s="75">
        <f t="shared" si="15"/>
        <v>100</v>
      </c>
      <c r="O105" s="82"/>
      <c r="P105" s="83"/>
      <c r="Q105" s="75"/>
      <c r="R105" s="84"/>
      <c r="S105" s="84"/>
      <c r="T105" s="84">
        <f>COUNT(T5:T102)</f>
        <v>52</v>
      </c>
      <c r="U105" s="105">
        <f>SUM(U6:U102)</f>
        <v>38360114.68</v>
      </c>
      <c r="V105" s="105">
        <f>SUM(V6:V102)</f>
        <v>19180057.34</v>
      </c>
      <c r="W105" s="105">
        <f>SUM(W6:W102)</f>
        <v>19180057.340000004</v>
      </c>
      <c r="X105" s="106"/>
      <c r="Y105" s="119"/>
      <c r="Z105" s="106"/>
      <c r="AA105" s="105" t="e">
        <f>SUM(AA6:AA102)</f>
        <v>#REF!</v>
      </c>
      <c r="AB105" s="94"/>
      <c r="AC105" s="86"/>
      <c r="AD105" s="86"/>
    </row>
    <row r="106" spans="1:30" s="76" customFormat="1" ht="12.75">
      <c r="A106" s="75">
        <f t="shared" si="15"/>
        <v>101</v>
      </c>
      <c r="B106" s="91"/>
      <c r="C106" s="91"/>
      <c r="D106" s="91"/>
      <c r="E106" s="91"/>
      <c r="F106" s="98"/>
      <c r="G106" s="91"/>
      <c r="H106" s="91"/>
      <c r="I106" s="91"/>
      <c r="J106" s="120"/>
      <c r="K106" s="120"/>
      <c r="L106" s="101"/>
      <c r="M106" s="101"/>
      <c r="N106" s="102"/>
      <c r="O106" s="103"/>
      <c r="P106" s="104"/>
      <c r="Q106" s="75"/>
      <c r="R106" s="84"/>
      <c r="S106" s="84"/>
      <c r="T106" s="84"/>
      <c r="U106" s="105"/>
      <c r="V106" s="80"/>
      <c r="W106" s="80"/>
      <c r="X106" s="106"/>
      <c r="Y106" s="119"/>
      <c r="Z106" s="106"/>
      <c r="AA106" s="106">
        <v>361792.72</v>
      </c>
      <c r="AB106" s="94" t="s">
        <v>300</v>
      </c>
      <c r="AC106" s="86"/>
      <c r="AD106" s="86"/>
    </row>
    <row r="107" spans="1:30" s="76" customFormat="1" ht="12.75">
      <c r="A107" s="75">
        <f t="shared" si="15"/>
        <v>102</v>
      </c>
      <c r="B107" s="91"/>
      <c r="C107" s="91"/>
      <c r="D107" s="91"/>
      <c r="E107" s="91"/>
      <c r="F107" s="98"/>
      <c r="G107" s="91"/>
      <c r="H107" s="91"/>
      <c r="I107" s="91"/>
      <c r="J107" s="120"/>
      <c r="K107" s="120"/>
      <c r="L107" s="101"/>
      <c r="M107" s="101"/>
      <c r="N107" s="102"/>
      <c r="O107" s="103"/>
      <c r="P107" s="104"/>
      <c r="Q107" s="75"/>
      <c r="R107" s="84"/>
      <c r="S107" s="84"/>
      <c r="T107" s="84"/>
      <c r="U107" s="105"/>
      <c r="V107" s="105"/>
      <c r="W107" s="105"/>
      <c r="X107" s="106"/>
      <c r="Y107" s="119"/>
      <c r="Z107" s="106"/>
      <c r="AA107" s="106"/>
      <c r="AB107" s="94"/>
      <c r="AC107" s="86"/>
      <c r="AD107" s="86"/>
    </row>
    <row r="108" spans="1:30" s="76" customFormat="1" ht="12.75">
      <c r="A108" s="75">
        <f t="shared" si="15"/>
        <v>103</v>
      </c>
      <c r="B108" s="91"/>
      <c r="C108" s="91"/>
      <c r="D108" s="91"/>
      <c r="E108" s="91"/>
      <c r="F108" s="98"/>
      <c r="G108" s="91"/>
      <c r="H108" s="91"/>
      <c r="I108" s="91"/>
      <c r="J108" s="120"/>
      <c r="K108" s="120"/>
      <c r="L108" s="101"/>
      <c r="M108" s="101"/>
      <c r="N108" s="102"/>
      <c r="O108" s="103"/>
      <c r="P108" s="104"/>
      <c r="Q108" s="75"/>
      <c r="R108" s="84"/>
      <c r="S108" s="84"/>
      <c r="T108" s="109">
        <f>COUNT(X6:X102)-T109-T110</f>
        <v>0</v>
      </c>
      <c r="U108" s="110">
        <f>SUM(U6:U102)-U109-U110</f>
        <v>970478.22000000358</v>
      </c>
      <c r="V108" s="83"/>
      <c r="W108" s="83"/>
      <c r="X108" s="92"/>
      <c r="Y108" s="93"/>
      <c r="Z108" s="92"/>
      <c r="AA108" s="92"/>
      <c r="AB108" s="94"/>
      <c r="AC108" s="86"/>
      <c r="AD108" s="86"/>
    </row>
    <row r="109" spans="1:30" s="76" customFormat="1" ht="12.75">
      <c r="A109" s="75">
        <f t="shared" si="15"/>
        <v>104</v>
      </c>
      <c r="B109" s="121"/>
      <c r="C109" s="121"/>
      <c r="F109" s="77"/>
      <c r="J109" s="79"/>
      <c r="K109" s="79"/>
      <c r="L109" s="80"/>
      <c r="M109" s="80"/>
      <c r="N109" s="81"/>
      <c r="O109" s="82"/>
      <c r="P109" s="83"/>
      <c r="Q109" s="75"/>
      <c r="R109" s="84"/>
      <c r="S109" s="84"/>
      <c r="T109" s="111">
        <f>COUNT(Y11:Y63,Y90:Y98)</f>
        <v>0</v>
      </c>
      <c r="U109" s="112">
        <f>SUM(U11:U63,U90:U98)</f>
        <v>37241375.589999996</v>
      </c>
      <c r="V109" s="83"/>
      <c r="W109" s="83"/>
      <c r="X109" s="92"/>
      <c r="Y109" s="122"/>
      <c r="Z109" s="92"/>
      <c r="AA109" s="92"/>
      <c r="AB109" s="94"/>
      <c r="AC109" s="86"/>
      <c r="AD109" s="86"/>
    </row>
    <row r="110" spans="1:30" s="76" customFormat="1" ht="12.75">
      <c r="A110" s="75">
        <f t="shared" si="15"/>
        <v>105</v>
      </c>
      <c r="B110" s="121"/>
      <c r="C110" s="121"/>
      <c r="F110" s="77"/>
      <c r="J110" s="79"/>
      <c r="K110" s="79"/>
      <c r="L110" s="80"/>
      <c r="M110" s="80"/>
      <c r="N110" s="81"/>
      <c r="O110" s="82"/>
      <c r="P110" s="83"/>
      <c r="Q110" s="123"/>
      <c r="R110" s="124"/>
      <c r="S110" s="83"/>
      <c r="T110" s="113">
        <f>COUNT(AA10,AA80:AA89)</f>
        <v>0</v>
      </c>
      <c r="U110" s="114">
        <f>SUM(U10,U80:U89)</f>
        <v>148260.87</v>
      </c>
      <c r="V110" s="83"/>
      <c r="W110" s="83"/>
      <c r="X110" s="92"/>
      <c r="Y110" s="93"/>
      <c r="Z110" s="92"/>
      <c r="AA110" s="92"/>
      <c r="AB110" s="94"/>
      <c r="AC110" s="86"/>
      <c r="AD110" s="86"/>
    </row>
    <row r="111" spans="1:30" s="76" customFormat="1" ht="12.75">
      <c r="A111" s="75">
        <f t="shared" si="15"/>
        <v>106</v>
      </c>
      <c r="B111" s="121"/>
      <c r="C111" s="121"/>
      <c r="F111" s="77"/>
      <c r="J111" s="79"/>
      <c r="K111" s="79"/>
      <c r="L111" s="80"/>
      <c r="M111" s="80"/>
      <c r="N111" s="81"/>
      <c r="O111" s="82"/>
      <c r="P111" s="83"/>
      <c r="Q111" s="123"/>
      <c r="R111" s="124"/>
      <c r="S111" s="124"/>
      <c r="T111" s="84"/>
      <c r="U111" s="105"/>
      <c r="V111" s="83"/>
      <c r="W111" s="83"/>
      <c r="X111" s="92"/>
      <c r="Y111" s="93"/>
      <c r="Z111" s="92"/>
      <c r="AA111" s="92"/>
      <c r="AB111" s="94"/>
      <c r="AC111" s="86"/>
      <c r="AD111" s="86"/>
    </row>
    <row r="112" spans="1:30" s="76" customFormat="1" ht="12.75">
      <c r="A112" s="75">
        <f t="shared" si="15"/>
        <v>107</v>
      </c>
      <c r="B112" s="121"/>
      <c r="C112" s="121"/>
      <c r="F112" s="77"/>
      <c r="J112" s="79"/>
      <c r="K112" s="79"/>
      <c r="L112" s="80"/>
      <c r="M112" s="80"/>
      <c r="N112" s="81"/>
      <c r="O112" s="82"/>
      <c r="P112" s="121"/>
      <c r="Q112" s="75"/>
      <c r="R112" s="84"/>
      <c r="S112" s="121"/>
      <c r="T112" s="84">
        <f>SUM(T108:T111)</f>
        <v>0</v>
      </c>
      <c r="U112" s="105">
        <f>SUM(U108:U111)</f>
        <v>38360114.68</v>
      </c>
      <c r="V112" s="83"/>
      <c r="W112" s="83"/>
      <c r="X112" s="92"/>
      <c r="Y112" s="93"/>
      <c r="Z112" s="92"/>
      <c r="AA112" s="92"/>
      <c r="AB112" s="94"/>
      <c r="AC112" s="86"/>
      <c r="AD112" s="86"/>
    </row>
    <row r="113" spans="1:30" s="76" customFormat="1" ht="12.75">
      <c r="A113" s="75">
        <f t="shared" si="15"/>
        <v>108</v>
      </c>
      <c r="B113" s="121"/>
      <c r="C113" s="121"/>
      <c r="F113" s="77"/>
      <c r="J113" s="79"/>
      <c r="K113" s="79"/>
      <c r="L113" s="80"/>
      <c r="M113" s="80"/>
      <c r="N113" s="81"/>
      <c r="O113" s="82"/>
      <c r="P113" s="83"/>
      <c r="Q113" s="123"/>
      <c r="R113" s="124"/>
      <c r="S113" s="83"/>
      <c r="U113" s="80"/>
      <c r="X113" s="92"/>
      <c r="Y113" s="93"/>
      <c r="Z113" s="92"/>
      <c r="AA113" s="92"/>
      <c r="AB113" s="94"/>
      <c r="AC113" s="86"/>
      <c r="AD113" s="86"/>
    </row>
    <row r="114" spans="1:30" s="76" customFormat="1" ht="12.75">
      <c r="A114" s="75">
        <f t="shared" si="15"/>
        <v>109</v>
      </c>
      <c r="B114" s="121"/>
      <c r="C114" s="121"/>
      <c r="F114" s="77"/>
      <c r="J114" s="79"/>
      <c r="K114" s="79"/>
      <c r="L114" s="80"/>
      <c r="M114" s="80"/>
      <c r="N114" s="81"/>
      <c r="O114" s="82"/>
      <c r="P114" s="83"/>
      <c r="Q114" s="27" t="s">
        <v>56</v>
      </c>
      <c r="R114" s="125" t="s">
        <v>57</v>
      </c>
      <c r="S114" s="84"/>
      <c r="U114" s="80"/>
      <c r="X114" s="92"/>
      <c r="Y114" s="93"/>
      <c r="Z114" s="92"/>
      <c r="AA114" s="92"/>
      <c r="AB114" s="94"/>
      <c r="AC114" s="86"/>
      <c r="AD114" s="86"/>
    </row>
    <row r="115" spans="1:30" s="76" customFormat="1" ht="12.75">
      <c r="A115" s="75">
        <f t="shared" si="15"/>
        <v>110</v>
      </c>
      <c r="B115" s="121"/>
      <c r="C115" s="121"/>
      <c r="F115" s="77"/>
      <c r="J115" s="79"/>
      <c r="K115" s="79"/>
      <c r="L115" s="80"/>
      <c r="M115" s="80"/>
      <c r="N115" s="81"/>
      <c r="O115" s="82"/>
      <c r="P115" s="83"/>
      <c r="Q115" s="27" t="s">
        <v>58</v>
      </c>
      <c r="R115" s="125" t="s">
        <v>59</v>
      </c>
      <c r="S115" s="84"/>
      <c r="X115" s="92"/>
      <c r="Y115" s="93"/>
      <c r="Z115" s="92"/>
      <c r="AA115" s="92"/>
      <c r="AB115" s="94"/>
      <c r="AC115" s="86"/>
      <c r="AD115" s="86"/>
    </row>
    <row r="116" spans="1:30" s="76" customFormat="1" ht="12.75">
      <c r="A116" s="75">
        <f t="shared" si="15"/>
        <v>111</v>
      </c>
      <c r="B116" s="121"/>
      <c r="C116" s="121"/>
      <c r="F116" s="77"/>
      <c r="J116" s="79"/>
      <c r="K116" s="79"/>
      <c r="L116" s="80"/>
      <c r="M116" s="80"/>
      <c r="N116" s="81"/>
      <c r="O116" s="82"/>
      <c r="P116" s="83"/>
      <c r="Q116" s="75"/>
      <c r="R116" s="84"/>
      <c r="S116" s="84"/>
      <c r="X116" s="92"/>
      <c r="Y116" s="93"/>
      <c r="Z116" s="92"/>
      <c r="AA116" s="92"/>
      <c r="AB116" s="94"/>
      <c r="AC116" s="86"/>
      <c r="AD116" s="86"/>
    </row>
    <row r="117" spans="1:30" s="76" customFormat="1" ht="12.75">
      <c r="A117" s="75">
        <f t="shared" si="15"/>
        <v>112</v>
      </c>
      <c r="B117" s="121"/>
      <c r="C117" s="121"/>
      <c r="F117" s="77"/>
      <c r="J117" s="79"/>
      <c r="K117" s="79"/>
      <c r="L117" s="80"/>
      <c r="M117" s="80"/>
      <c r="N117" s="81"/>
      <c r="O117" s="82"/>
      <c r="P117" s="121"/>
      <c r="Q117" s="75"/>
      <c r="R117" s="84"/>
      <c r="S117" s="84"/>
      <c r="X117" s="92"/>
      <c r="Y117" s="93"/>
      <c r="Z117" s="92"/>
      <c r="AA117" s="92"/>
      <c r="AB117" s="94"/>
      <c r="AC117" s="86"/>
      <c r="AD117" s="86"/>
    </row>
    <row r="118" spans="1:30" s="76" customFormat="1" ht="12.75">
      <c r="A118" s="75">
        <f t="shared" si="15"/>
        <v>113</v>
      </c>
      <c r="B118" s="121"/>
      <c r="C118" s="121"/>
      <c r="F118" s="77"/>
      <c r="J118" s="79"/>
      <c r="K118" s="79"/>
      <c r="L118" s="80"/>
      <c r="M118" s="80"/>
      <c r="N118" s="81"/>
      <c r="O118" s="82"/>
      <c r="P118" s="83"/>
      <c r="Q118" s="75"/>
      <c r="R118" s="84"/>
      <c r="S118" s="84"/>
      <c r="T118" s="84"/>
      <c r="U118" s="85"/>
      <c r="V118" s="116"/>
      <c r="W118" s="116"/>
      <c r="X118" s="92"/>
      <c r="Y118" s="93"/>
      <c r="Z118" s="92"/>
      <c r="AA118" s="92"/>
      <c r="AB118" s="94"/>
      <c r="AC118" s="86"/>
      <c r="AD118" s="86"/>
    </row>
    <row r="119" spans="1:30" s="76" customFormat="1" ht="12.75">
      <c r="A119" s="75">
        <f t="shared" si="15"/>
        <v>114</v>
      </c>
      <c r="B119" s="121"/>
      <c r="C119" s="121"/>
      <c r="F119" s="77"/>
      <c r="J119" s="79"/>
      <c r="K119" s="79"/>
      <c r="L119" s="80"/>
      <c r="M119" s="80"/>
      <c r="N119" s="81"/>
      <c r="O119" s="82"/>
      <c r="P119" s="121"/>
      <c r="Q119" s="75"/>
      <c r="R119" s="84"/>
      <c r="S119" s="84"/>
      <c r="T119" s="84"/>
      <c r="U119" s="85"/>
      <c r="V119" s="116"/>
      <c r="W119" s="116"/>
      <c r="X119" s="92"/>
      <c r="Y119" s="93"/>
      <c r="Z119" s="92"/>
      <c r="AA119" s="92"/>
      <c r="AB119" s="94"/>
      <c r="AC119" s="86"/>
      <c r="AD119" s="86"/>
    </row>
    <row r="120" spans="1:30" s="76" customFormat="1" ht="12.75">
      <c r="A120" s="75">
        <f t="shared" si="15"/>
        <v>115</v>
      </c>
      <c r="B120" s="121"/>
      <c r="C120" s="121"/>
      <c r="F120" s="77"/>
      <c r="J120" s="79"/>
      <c r="K120" s="79"/>
      <c r="L120" s="80"/>
      <c r="M120" s="80"/>
      <c r="N120" s="126"/>
      <c r="O120" s="82"/>
      <c r="P120" s="83"/>
      <c r="Q120" s="75"/>
      <c r="R120" s="84"/>
      <c r="S120" s="84"/>
      <c r="T120" s="84"/>
      <c r="U120" s="85"/>
      <c r="V120" s="116"/>
      <c r="W120" s="116"/>
      <c r="X120" s="92"/>
      <c r="Y120" s="93"/>
      <c r="Z120" s="92"/>
      <c r="AA120" s="92"/>
      <c r="AB120" s="94"/>
      <c r="AC120" s="86"/>
      <c r="AD120" s="86"/>
    </row>
    <row r="121" spans="1:30" s="76" customFormat="1" ht="12.75">
      <c r="A121" s="75">
        <f t="shared" si="15"/>
        <v>116</v>
      </c>
      <c r="B121" s="121"/>
      <c r="C121" s="121"/>
      <c r="F121" s="77"/>
      <c r="J121" s="79"/>
      <c r="K121" s="79"/>
      <c r="L121" s="80"/>
      <c r="M121" s="80"/>
      <c r="N121" s="81"/>
      <c r="O121" s="82"/>
      <c r="P121" s="83"/>
      <c r="Q121" s="75"/>
      <c r="R121" s="84"/>
      <c r="S121" s="84"/>
      <c r="T121" s="84"/>
      <c r="U121" s="85"/>
      <c r="V121" s="116"/>
      <c r="W121" s="116"/>
      <c r="X121" s="92"/>
      <c r="Y121" s="93"/>
      <c r="Z121" s="92"/>
      <c r="AA121" s="92"/>
      <c r="AB121" s="94"/>
      <c r="AC121" s="86"/>
      <c r="AD121" s="86"/>
    </row>
    <row r="122" spans="1:30" s="76" customFormat="1" ht="12.75">
      <c r="A122" s="75">
        <f t="shared" si="15"/>
        <v>117</v>
      </c>
      <c r="B122" s="121"/>
      <c r="C122" s="121"/>
      <c r="F122" s="77"/>
      <c r="J122" s="79"/>
      <c r="K122" s="79"/>
      <c r="L122" s="80"/>
      <c r="M122" s="80"/>
      <c r="N122" s="81"/>
      <c r="O122" s="82"/>
      <c r="P122" s="83"/>
      <c r="Q122" s="75"/>
      <c r="R122" s="84"/>
      <c r="S122" s="84"/>
      <c r="T122" s="84"/>
      <c r="U122" s="85"/>
      <c r="V122" s="116"/>
      <c r="W122" s="116"/>
      <c r="X122" s="92"/>
      <c r="Y122" s="93"/>
      <c r="Z122" s="92"/>
      <c r="AA122" s="92"/>
      <c r="AB122" s="94"/>
      <c r="AC122" s="86"/>
      <c r="AD122" s="86"/>
    </row>
    <row r="123" spans="1:30" s="76" customFormat="1" ht="12.75">
      <c r="A123" s="75">
        <f t="shared" si="15"/>
        <v>118</v>
      </c>
      <c r="B123" s="121"/>
      <c r="C123" s="121"/>
      <c r="F123" s="77"/>
      <c r="J123" s="79"/>
      <c r="K123" s="79"/>
      <c r="L123" s="80"/>
      <c r="M123" s="80"/>
      <c r="N123" s="81"/>
      <c r="O123" s="82"/>
      <c r="P123" s="83"/>
      <c r="Q123" s="75"/>
      <c r="R123" s="84"/>
      <c r="S123" s="84"/>
      <c r="T123" s="84"/>
      <c r="U123" s="86"/>
      <c r="V123" s="83"/>
      <c r="W123" s="83"/>
      <c r="X123" s="92"/>
      <c r="Y123" s="93"/>
      <c r="Z123" s="92"/>
      <c r="AA123" s="92"/>
      <c r="AB123" s="94"/>
      <c r="AC123" s="86"/>
      <c r="AD123" s="86"/>
    </row>
    <row r="124" spans="1:30" s="76" customFormat="1" ht="12.75">
      <c r="A124" s="75">
        <f t="shared" si="15"/>
        <v>119</v>
      </c>
      <c r="B124" s="121"/>
      <c r="C124" s="121"/>
      <c r="F124" s="77"/>
      <c r="J124" s="79"/>
      <c r="K124" s="79"/>
      <c r="L124" s="80"/>
      <c r="M124" s="80"/>
      <c r="N124" s="81"/>
      <c r="O124" s="82"/>
      <c r="P124" s="83"/>
      <c r="Q124" s="75"/>
      <c r="R124" s="84"/>
      <c r="S124" s="84"/>
      <c r="T124" s="84"/>
      <c r="U124" s="86"/>
      <c r="V124" s="83"/>
      <c r="W124" s="83"/>
      <c r="X124" s="92"/>
      <c r="Y124" s="93"/>
      <c r="Z124" s="92"/>
      <c r="AA124" s="92"/>
      <c r="AB124" s="94"/>
      <c r="AC124" s="86"/>
      <c r="AD124" s="86"/>
    </row>
    <row r="125" spans="1:30" s="76" customFormat="1" ht="12.75">
      <c r="A125" s="75">
        <f t="shared" si="15"/>
        <v>120</v>
      </c>
      <c r="B125" s="121"/>
      <c r="C125" s="121"/>
      <c r="F125" s="77"/>
      <c r="J125" s="79"/>
      <c r="K125" s="79"/>
      <c r="L125" s="80"/>
      <c r="M125" s="80"/>
      <c r="N125" s="81"/>
      <c r="O125" s="82"/>
      <c r="P125" s="83"/>
      <c r="Q125" s="75"/>
      <c r="R125" s="84"/>
      <c r="S125" s="84"/>
      <c r="T125" s="84"/>
      <c r="U125" s="86"/>
      <c r="V125" s="83"/>
      <c r="W125" s="83"/>
      <c r="X125" s="92"/>
      <c r="Y125" s="93"/>
      <c r="Z125" s="92"/>
      <c r="AA125" s="92"/>
      <c r="AB125" s="94"/>
      <c r="AC125" s="86"/>
      <c r="AD125" s="86"/>
    </row>
    <row r="126" spans="1:30" s="76" customFormat="1" ht="12.75">
      <c r="A126" s="75">
        <f t="shared" si="15"/>
        <v>121</v>
      </c>
      <c r="B126" s="121"/>
      <c r="C126" s="121"/>
      <c r="F126" s="77"/>
      <c r="J126" s="79"/>
      <c r="K126" s="79"/>
      <c r="L126" s="80"/>
      <c r="M126" s="80"/>
      <c r="N126" s="81"/>
      <c r="O126" s="82"/>
      <c r="P126" s="83"/>
      <c r="Q126" s="75"/>
      <c r="R126" s="84"/>
      <c r="S126" s="84"/>
      <c r="T126" s="84"/>
      <c r="U126" s="86"/>
      <c r="V126" s="83"/>
      <c r="W126" s="83"/>
      <c r="X126" s="92"/>
      <c r="Y126" s="93"/>
      <c r="Z126" s="92"/>
      <c r="AA126" s="92"/>
      <c r="AB126" s="94"/>
      <c r="AC126" s="86"/>
      <c r="AD126" s="86"/>
    </row>
    <row r="127" spans="1:30" s="76" customFormat="1" ht="12.75">
      <c r="A127" s="75">
        <f t="shared" si="15"/>
        <v>122</v>
      </c>
      <c r="B127" s="121"/>
      <c r="C127" s="121"/>
      <c r="F127" s="77"/>
      <c r="J127" s="79"/>
      <c r="K127" s="79"/>
      <c r="L127" s="80"/>
      <c r="M127" s="80"/>
      <c r="N127" s="81"/>
      <c r="O127" s="82"/>
      <c r="P127" s="83"/>
      <c r="Q127" s="75"/>
      <c r="R127" s="84"/>
      <c r="S127" s="84"/>
      <c r="T127" s="84"/>
      <c r="U127" s="86"/>
      <c r="V127" s="83"/>
      <c r="W127" s="83"/>
      <c r="X127" s="92"/>
      <c r="Y127" s="93"/>
      <c r="Z127" s="92"/>
      <c r="AA127" s="92"/>
      <c r="AB127" s="94"/>
      <c r="AC127" s="86"/>
      <c r="AD127" s="86"/>
    </row>
    <row r="128" spans="1:30" s="76" customFormat="1" ht="12.75">
      <c r="A128" s="75">
        <f t="shared" si="15"/>
        <v>123</v>
      </c>
      <c r="B128" s="121"/>
      <c r="C128" s="121"/>
      <c r="F128" s="77"/>
      <c r="J128" s="79"/>
      <c r="K128" s="79"/>
      <c r="L128" s="80"/>
      <c r="M128" s="80"/>
      <c r="N128" s="81"/>
      <c r="O128" s="82"/>
      <c r="P128" s="83"/>
      <c r="Q128" s="75"/>
      <c r="R128" s="84"/>
      <c r="S128" s="84"/>
      <c r="T128" s="84"/>
      <c r="U128" s="86"/>
      <c r="V128" s="83"/>
      <c r="W128" s="83"/>
      <c r="X128" s="92"/>
      <c r="Y128" s="93"/>
      <c r="Z128" s="92"/>
      <c r="AA128" s="92"/>
      <c r="AB128" s="94"/>
      <c r="AC128" s="86"/>
      <c r="AD128" s="86"/>
    </row>
    <row r="129" spans="1:30" s="76" customFormat="1" ht="12.75">
      <c r="A129" s="75">
        <f t="shared" si="15"/>
        <v>124</v>
      </c>
      <c r="B129" s="121"/>
      <c r="C129" s="121"/>
      <c r="F129" s="77"/>
      <c r="J129" s="79"/>
      <c r="K129" s="79"/>
      <c r="L129" s="80"/>
      <c r="M129" s="80"/>
      <c r="N129" s="81"/>
      <c r="O129" s="82"/>
      <c r="P129" s="83"/>
      <c r="Q129" s="75"/>
      <c r="R129" s="84"/>
      <c r="S129" s="84"/>
      <c r="T129" s="84"/>
      <c r="U129" s="86"/>
      <c r="V129" s="83"/>
      <c r="W129" s="83"/>
      <c r="X129" s="92"/>
      <c r="Y129" s="93"/>
      <c r="Z129" s="92"/>
      <c r="AA129" s="92"/>
      <c r="AB129" s="94"/>
      <c r="AC129" s="86"/>
      <c r="AD129" s="86"/>
    </row>
    <row r="130" spans="1:30" s="76" customFormat="1" ht="12.75">
      <c r="A130" s="75">
        <f t="shared" si="15"/>
        <v>125</v>
      </c>
      <c r="B130" s="121"/>
      <c r="C130" s="121"/>
      <c r="F130" s="77"/>
      <c r="J130" s="79"/>
      <c r="K130" s="79"/>
      <c r="L130" s="80"/>
      <c r="M130" s="80"/>
      <c r="N130" s="81"/>
      <c r="O130" s="82"/>
      <c r="P130" s="83"/>
      <c r="Q130" s="75"/>
      <c r="R130" s="84"/>
      <c r="S130" s="84"/>
      <c r="T130" s="84"/>
      <c r="U130" s="86"/>
      <c r="V130" s="83"/>
      <c r="W130" s="83"/>
      <c r="X130" s="92"/>
      <c r="Y130" s="93"/>
      <c r="Z130" s="92"/>
      <c r="AA130" s="92"/>
      <c r="AB130" s="94"/>
      <c r="AC130" s="86"/>
      <c r="AD130" s="86"/>
    </row>
    <row r="131" spans="1:30" s="76" customFormat="1" ht="12.75">
      <c r="A131" s="75">
        <f t="shared" si="15"/>
        <v>126</v>
      </c>
      <c r="B131" s="121"/>
      <c r="C131" s="121"/>
      <c r="F131" s="77"/>
      <c r="J131" s="79"/>
      <c r="K131" s="79"/>
      <c r="L131" s="80"/>
      <c r="M131" s="80"/>
      <c r="N131" s="81"/>
      <c r="O131" s="82"/>
      <c r="P131" s="83"/>
      <c r="Q131" s="75"/>
      <c r="R131" s="84"/>
      <c r="S131" s="84"/>
      <c r="T131" s="84"/>
      <c r="U131" s="86"/>
      <c r="V131" s="83"/>
      <c r="W131" s="83"/>
      <c r="X131" s="92"/>
      <c r="Y131" s="93"/>
      <c r="Z131" s="92"/>
      <c r="AA131" s="92"/>
      <c r="AB131" s="94"/>
      <c r="AC131" s="86"/>
      <c r="AD131" s="86"/>
    </row>
    <row r="132" spans="1:30" s="76" customFormat="1" ht="12.75">
      <c r="A132" s="75">
        <f t="shared" si="15"/>
        <v>127</v>
      </c>
      <c r="B132" s="121"/>
      <c r="C132" s="121"/>
      <c r="F132" s="77"/>
      <c r="J132" s="79"/>
      <c r="K132" s="79"/>
      <c r="L132" s="80"/>
      <c r="M132" s="80"/>
      <c r="N132" s="81"/>
      <c r="O132" s="82"/>
      <c r="P132" s="83"/>
      <c r="Q132" s="75"/>
      <c r="R132" s="84"/>
      <c r="S132" s="84"/>
      <c r="T132" s="84"/>
      <c r="U132" s="86"/>
      <c r="V132" s="83"/>
      <c r="W132" s="83"/>
      <c r="X132" s="92"/>
      <c r="Y132" s="93"/>
      <c r="Z132" s="92"/>
      <c r="AA132" s="92"/>
      <c r="AB132" s="94"/>
      <c r="AC132" s="86"/>
      <c r="AD132" s="86"/>
    </row>
    <row r="133" spans="1:30" s="76" customFormat="1" ht="12.75">
      <c r="A133" s="75">
        <f t="shared" si="15"/>
        <v>128</v>
      </c>
      <c r="B133" s="121"/>
      <c r="C133" s="121"/>
      <c r="F133" s="77"/>
      <c r="J133" s="79"/>
      <c r="K133" s="79"/>
      <c r="L133" s="80"/>
      <c r="M133" s="80"/>
      <c r="N133" s="81"/>
      <c r="O133" s="82"/>
      <c r="P133" s="83"/>
      <c r="Q133" s="75"/>
      <c r="R133" s="84"/>
      <c r="S133" s="84"/>
      <c r="T133" s="84"/>
      <c r="U133" s="86"/>
      <c r="V133" s="83"/>
      <c r="W133" s="83"/>
      <c r="X133" s="92"/>
      <c r="Y133" s="93"/>
      <c r="Z133" s="92"/>
      <c r="AA133" s="92"/>
      <c r="AB133" s="94"/>
      <c r="AC133" s="86"/>
      <c r="AD133" s="86"/>
    </row>
    <row r="134" spans="1:30" s="76" customFormat="1" ht="12.75">
      <c r="A134" s="75">
        <f t="shared" ref="A134:A165" si="16">+A133+1</f>
        <v>129</v>
      </c>
      <c r="B134" s="121"/>
      <c r="C134" s="121"/>
      <c r="F134" s="77"/>
      <c r="J134" s="79"/>
      <c r="K134" s="79"/>
      <c r="L134" s="80"/>
      <c r="M134" s="80"/>
      <c r="N134" s="81"/>
      <c r="O134" s="82"/>
      <c r="P134" s="83"/>
      <c r="Q134" s="75"/>
      <c r="R134" s="84"/>
      <c r="S134" s="84"/>
      <c r="T134" s="84"/>
      <c r="U134" s="86"/>
      <c r="V134" s="83"/>
      <c r="W134" s="83"/>
      <c r="X134" s="92"/>
      <c r="Y134" s="93"/>
      <c r="Z134" s="92"/>
      <c r="AA134" s="92"/>
      <c r="AB134" s="94"/>
      <c r="AC134" s="86"/>
      <c r="AD134" s="86"/>
    </row>
    <row r="135" spans="1:30" s="76" customFormat="1" ht="12.75">
      <c r="A135" s="75">
        <f t="shared" si="16"/>
        <v>130</v>
      </c>
      <c r="B135" s="121"/>
      <c r="C135" s="121"/>
      <c r="F135" s="77"/>
      <c r="J135" s="79"/>
      <c r="K135" s="79"/>
      <c r="L135" s="80"/>
      <c r="M135" s="80"/>
      <c r="N135" s="81"/>
      <c r="O135" s="82"/>
      <c r="P135" s="83"/>
      <c r="Q135" s="75"/>
      <c r="R135" s="84"/>
      <c r="S135" s="84"/>
      <c r="T135" s="84"/>
      <c r="U135" s="86"/>
      <c r="V135" s="83"/>
      <c r="W135" s="83"/>
      <c r="X135" s="92"/>
      <c r="Y135" s="93"/>
      <c r="Z135" s="92"/>
      <c r="AA135" s="92"/>
      <c r="AB135" s="94"/>
      <c r="AC135" s="86"/>
      <c r="AD135" s="86"/>
    </row>
    <row r="136" spans="1:30" s="76" customFormat="1" ht="12.75">
      <c r="A136" s="75">
        <f t="shared" si="16"/>
        <v>131</v>
      </c>
      <c r="B136" s="121"/>
      <c r="C136" s="121"/>
      <c r="F136" s="77"/>
      <c r="J136" s="79"/>
      <c r="K136" s="79"/>
      <c r="L136" s="80"/>
      <c r="M136" s="80"/>
      <c r="N136" s="81"/>
      <c r="O136" s="82"/>
      <c r="P136" s="83"/>
      <c r="Q136" s="75"/>
      <c r="R136" s="84"/>
      <c r="S136" s="84"/>
      <c r="T136" s="84"/>
      <c r="U136" s="86"/>
      <c r="V136" s="83"/>
      <c r="W136" s="83"/>
      <c r="X136" s="92"/>
      <c r="Y136" s="93"/>
      <c r="Z136" s="92"/>
      <c r="AA136" s="92"/>
      <c r="AB136" s="94"/>
      <c r="AC136" s="86"/>
      <c r="AD136" s="86"/>
    </row>
    <row r="137" spans="1:30" s="76" customFormat="1" ht="12.75">
      <c r="A137" s="75">
        <f t="shared" si="16"/>
        <v>132</v>
      </c>
      <c r="B137" s="121"/>
      <c r="C137" s="121"/>
      <c r="F137" s="77"/>
      <c r="J137" s="79"/>
      <c r="K137" s="79"/>
      <c r="L137" s="80"/>
      <c r="M137" s="80"/>
      <c r="N137" s="81"/>
      <c r="O137" s="82"/>
      <c r="P137" s="83"/>
      <c r="Q137" s="75"/>
      <c r="R137" s="84"/>
      <c r="S137" s="84"/>
      <c r="T137" s="84"/>
      <c r="U137" s="86"/>
      <c r="V137" s="83"/>
      <c r="W137" s="83"/>
      <c r="X137" s="92"/>
      <c r="Y137" s="93"/>
      <c r="Z137" s="92"/>
      <c r="AA137" s="92"/>
      <c r="AB137" s="94"/>
      <c r="AC137" s="86"/>
      <c r="AD137" s="86"/>
    </row>
    <row r="138" spans="1:30" s="76" customFormat="1" ht="12.75">
      <c r="A138" s="75">
        <f t="shared" si="16"/>
        <v>133</v>
      </c>
      <c r="B138" s="121"/>
      <c r="C138" s="121"/>
      <c r="F138" s="77"/>
      <c r="J138" s="79"/>
      <c r="K138" s="79"/>
      <c r="L138" s="80"/>
      <c r="M138" s="80"/>
      <c r="N138" s="81"/>
      <c r="O138" s="82"/>
      <c r="P138" s="83"/>
      <c r="Q138" s="75"/>
      <c r="R138" s="84"/>
      <c r="S138" s="84"/>
      <c r="T138" s="84"/>
      <c r="U138" s="86"/>
      <c r="V138" s="83"/>
      <c r="W138" s="83"/>
      <c r="X138" s="92"/>
      <c r="Y138" s="93"/>
      <c r="Z138" s="92"/>
      <c r="AA138" s="92"/>
      <c r="AB138" s="94"/>
      <c r="AC138" s="86"/>
      <c r="AD138" s="86"/>
    </row>
    <row r="139" spans="1:30" s="76" customFormat="1" ht="12.75">
      <c r="A139" s="75">
        <f t="shared" si="16"/>
        <v>134</v>
      </c>
      <c r="B139" s="121"/>
      <c r="C139" s="121"/>
      <c r="F139" s="77"/>
      <c r="J139" s="79"/>
      <c r="K139" s="79"/>
      <c r="L139" s="80"/>
      <c r="M139" s="80"/>
      <c r="N139" s="81"/>
      <c r="O139" s="82"/>
      <c r="P139" s="83"/>
      <c r="Q139" s="75"/>
      <c r="R139" s="84"/>
      <c r="S139" s="84"/>
      <c r="T139" s="84"/>
      <c r="U139" s="86"/>
      <c r="V139" s="83"/>
      <c r="W139" s="83"/>
      <c r="X139" s="92"/>
      <c r="Y139" s="93"/>
      <c r="Z139" s="92"/>
      <c r="AA139" s="92"/>
      <c r="AB139" s="94"/>
      <c r="AC139" s="86"/>
      <c r="AD139" s="86"/>
    </row>
    <row r="140" spans="1:30" s="76" customFormat="1" ht="12.75">
      <c r="A140" s="75">
        <f t="shared" si="16"/>
        <v>135</v>
      </c>
      <c r="B140" s="121"/>
      <c r="C140" s="121"/>
      <c r="F140" s="77"/>
      <c r="J140" s="79"/>
      <c r="K140" s="79"/>
      <c r="L140" s="80"/>
      <c r="M140" s="80"/>
      <c r="N140" s="81"/>
      <c r="O140" s="82"/>
      <c r="P140" s="83"/>
      <c r="Q140" s="75"/>
      <c r="R140" s="84"/>
      <c r="S140" s="84"/>
      <c r="T140" s="84"/>
      <c r="U140" s="86"/>
      <c r="V140" s="83"/>
      <c r="W140" s="83"/>
      <c r="X140" s="92"/>
      <c r="Y140" s="93"/>
      <c r="Z140" s="92"/>
      <c r="AA140" s="92"/>
      <c r="AB140" s="94"/>
      <c r="AC140" s="86"/>
      <c r="AD140" s="86"/>
    </row>
    <row r="141" spans="1:30" s="76" customFormat="1" ht="12.75">
      <c r="A141" s="75">
        <f t="shared" si="16"/>
        <v>136</v>
      </c>
      <c r="B141" s="121"/>
      <c r="C141" s="121"/>
      <c r="F141" s="77"/>
      <c r="J141" s="79"/>
      <c r="K141" s="79"/>
      <c r="L141" s="80"/>
      <c r="M141" s="80"/>
      <c r="N141" s="81"/>
      <c r="O141" s="82"/>
      <c r="P141" s="83"/>
      <c r="Q141" s="75"/>
      <c r="R141" s="84"/>
      <c r="S141" s="84"/>
      <c r="T141" s="84"/>
      <c r="U141" s="86"/>
      <c r="V141" s="83"/>
      <c r="W141" s="83"/>
      <c r="X141" s="92"/>
      <c r="Y141" s="93"/>
      <c r="Z141" s="92"/>
      <c r="AA141" s="92"/>
      <c r="AB141" s="94"/>
      <c r="AC141" s="86"/>
      <c r="AD141" s="86"/>
    </row>
    <row r="142" spans="1:30" s="76" customFormat="1" ht="12.75">
      <c r="A142" s="75">
        <f t="shared" si="16"/>
        <v>137</v>
      </c>
      <c r="B142" s="121"/>
      <c r="C142" s="121"/>
      <c r="J142" s="121"/>
      <c r="K142" s="121"/>
      <c r="Q142" s="75"/>
      <c r="R142" s="84"/>
      <c r="S142" s="84"/>
      <c r="T142" s="84"/>
      <c r="U142" s="86"/>
      <c r="V142" s="83"/>
      <c r="W142" s="83"/>
      <c r="X142" s="92"/>
      <c r="Y142" s="93"/>
      <c r="Z142" s="92"/>
      <c r="AA142" s="92"/>
      <c r="AB142" s="94"/>
      <c r="AC142" s="86"/>
      <c r="AD142" s="86"/>
    </row>
    <row r="143" spans="1:30" s="76" customFormat="1" ht="12.75" hidden="1" outlineLevel="1">
      <c r="A143" s="75">
        <f t="shared" si="16"/>
        <v>138</v>
      </c>
      <c r="B143" s="127"/>
      <c r="C143" s="128"/>
      <c r="F143" s="77"/>
      <c r="J143" s="79"/>
      <c r="K143" s="79"/>
      <c r="L143" s="80"/>
      <c r="M143" s="80"/>
      <c r="N143" s="81"/>
      <c r="O143" s="82"/>
      <c r="P143" s="121"/>
      <c r="Q143" s="75"/>
      <c r="R143" s="84"/>
      <c r="S143" s="121"/>
      <c r="T143" s="75"/>
      <c r="U143" s="85"/>
      <c r="V143" s="116"/>
      <c r="W143" s="116"/>
      <c r="X143" s="92"/>
      <c r="Y143" s="93"/>
      <c r="Z143" s="92"/>
      <c r="AA143" s="92"/>
      <c r="AB143" s="94"/>
      <c r="AC143" s="86"/>
      <c r="AD143" s="86"/>
    </row>
    <row r="144" spans="1:30" s="76" customFormat="1" ht="12.75" hidden="1" outlineLevel="1">
      <c r="A144" s="75">
        <f t="shared" si="16"/>
        <v>139</v>
      </c>
      <c r="B144" s="128"/>
      <c r="C144" s="128"/>
      <c r="F144" s="77"/>
      <c r="J144" s="79"/>
      <c r="K144" s="79"/>
      <c r="L144" s="80"/>
      <c r="M144" s="80"/>
      <c r="N144" s="81"/>
      <c r="O144" s="82"/>
      <c r="P144" s="121"/>
      <c r="Q144" s="75"/>
      <c r="R144" s="84"/>
      <c r="S144" s="121"/>
      <c r="T144" s="75"/>
      <c r="U144" s="85"/>
      <c r="V144" s="116"/>
      <c r="W144" s="116"/>
      <c r="X144" s="92"/>
      <c r="Y144" s="93"/>
      <c r="Z144" s="92"/>
      <c r="AA144" s="92"/>
      <c r="AB144" s="94"/>
      <c r="AC144" s="86"/>
      <c r="AD144" s="86"/>
    </row>
    <row r="145" spans="1:30" s="76" customFormat="1" ht="12.75" hidden="1" outlineLevel="1">
      <c r="A145" s="75">
        <f t="shared" si="16"/>
        <v>140</v>
      </c>
      <c r="B145" s="129"/>
      <c r="C145" s="128"/>
      <c r="F145" s="77"/>
      <c r="J145" s="79"/>
      <c r="K145" s="79"/>
      <c r="L145" s="80"/>
      <c r="M145" s="80"/>
      <c r="N145" s="81"/>
      <c r="O145" s="82"/>
      <c r="P145" s="121"/>
      <c r="Q145" s="75"/>
      <c r="R145" s="84"/>
      <c r="S145" s="121"/>
      <c r="T145" s="75"/>
      <c r="U145" s="85"/>
      <c r="V145" s="116"/>
      <c r="W145" s="116"/>
      <c r="X145" s="92"/>
      <c r="Y145" s="93"/>
      <c r="Z145" s="92"/>
      <c r="AA145" s="92"/>
      <c r="AB145" s="94"/>
      <c r="AC145" s="86"/>
      <c r="AD145" s="86"/>
    </row>
    <row r="146" spans="1:30" s="76" customFormat="1" ht="12.75" hidden="1" outlineLevel="1">
      <c r="A146" s="75">
        <f t="shared" si="16"/>
        <v>141</v>
      </c>
      <c r="B146" s="127"/>
      <c r="C146" s="128"/>
      <c r="F146" s="77"/>
      <c r="J146" s="79"/>
      <c r="K146" s="79"/>
      <c r="L146" s="80"/>
      <c r="M146" s="80"/>
      <c r="N146" s="81"/>
      <c r="O146" s="82"/>
      <c r="P146" s="121"/>
      <c r="Q146" s="75"/>
      <c r="R146" s="84"/>
      <c r="S146" s="121"/>
      <c r="T146" s="75"/>
      <c r="U146" s="85"/>
      <c r="V146" s="116"/>
      <c r="W146" s="116"/>
      <c r="X146" s="92"/>
      <c r="Y146" s="93"/>
      <c r="Z146" s="92"/>
      <c r="AA146" s="92"/>
      <c r="AB146" s="94"/>
      <c r="AC146" s="86"/>
      <c r="AD146" s="86"/>
    </row>
    <row r="147" spans="1:30" s="76" customFormat="1" ht="12.75" hidden="1" outlineLevel="1">
      <c r="A147" s="75">
        <f t="shared" si="16"/>
        <v>142</v>
      </c>
      <c r="B147" s="127"/>
      <c r="C147" s="128"/>
      <c r="F147" s="77"/>
      <c r="J147" s="79"/>
      <c r="K147" s="79"/>
      <c r="L147" s="80"/>
      <c r="M147" s="80"/>
      <c r="N147" s="102"/>
      <c r="O147" s="82"/>
      <c r="P147" s="121"/>
      <c r="Q147" s="75"/>
      <c r="R147" s="84"/>
      <c r="S147" s="121"/>
      <c r="T147" s="75"/>
      <c r="U147" s="85"/>
      <c r="V147" s="116"/>
      <c r="W147" s="116"/>
      <c r="X147" s="92"/>
      <c r="Y147" s="93"/>
      <c r="Z147" s="92"/>
      <c r="AA147" s="92"/>
      <c r="AB147" s="94"/>
      <c r="AC147" s="86"/>
      <c r="AD147" s="86"/>
    </row>
    <row r="148" spans="1:30" s="76" customFormat="1" ht="12.75" hidden="1" outlineLevel="1">
      <c r="A148" s="75">
        <f t="shared" si="16"/>
        <v>143</v>
      </c>
      <c r="B148" s="127"/>
      <c r="C148" s="128"/>
      <c r="F148" s="77"/>
      <c r="J148" s="79"/>
      <c r="K148" s="79"/>
      <c r="L148" s="80"/>
      <c r="M148" s="80"/>
      <c r="N148" s="81"/>
      <c r="O148" s="82"/>
      <c r="P148" s="121"/>
      <c r="Q148" s="75"/>
      <c r="R148" s="84"/>
      <c r="S148" s="121"/>
      <c r="T148" s="75"/>
      <c r="U148" s="85"/>
      <c r="V148" s="116"/>
      <c r="W148" s="116"/>
      <c r="X148" s="92"/>
      <c r="Y148" s="93"/>
      <c r="Z148" s="92"/>
      <c r="AA148" s="92"/>
      <c r="AB148" s="94"/>
      <c r="AC148" s="86"/>
      <c r="AD148" s="86"/>
    </row>
    <row r="149" spans="1:30" s="76" customFormat="1" ht="12.75" hidden="1" outlineLevel="1">
      <c r="A149" s="75">
        <f t="shared" si="16"/>
        <v>144</v>
      </c>
      <c r="B149" s="127"/>
      <c r="C149" s="128"/>
      <c r="F149" s="77"/>
      <c r="J149" s="79"/>
      <c r="K149" s="79"/>
      <c r="L149" s="80"/>
      <c r="M149" s="80"/>
      <c r="N149" s="81"/>
      <c r="O149" s="82"/>
      <c r="P149" s="121"/>
      <c r="Q149" s="75"/>
      <c r="R149" s="84"/>
      <c r="S149" s="121"/>
      <c r="T149" s="75"/>
      <c r="U149" s="85"/>
      <c r="V149" s="116"/>
      <c r="W149" s="116"/>
      <c r="X149" s="92"/>
      <c r="Y149" s="93"/>
      <c r="Z149" s="92"/>
      <c r="AA149" s="92"/>
      <c r="AB149" s="94"/>
      <c r="AC149" s="86"/>
      <c r="AD149" s="86"/>
    </row>
    <row r="150" spans="1:30" s="76" customFormat="1" ht="12.75" hidden="1" outlineLevel="1">
      <c r="A150" s="75">
        <f t="shared" si="16"/>
        <v>145</v>
      </c>
      <c r="B150" s="130"/>
      <c r="C150" s="131"/>
      <c r="F150" s="77"/>
      <c r="J150" s="79"/>
      <c r="K150" s="79"/>
      <c r="L150" s="80"/>
      <c r="M150" s="80"/>
      <c r="N150" s="81"/>
      <c r="O150" s="82"/>
      <c r="P150" s="121"/>
      <c r="Q150" s="75"/>
      <c r="R150" s="84"/>
      <c r="S150" s="121"/>
      <c r="T150" s="75"/>
      <c r="U150" s="85"/>
      <c r="V150" s="116"/>
      <c r="W150" s="116"/>
      <c r="X150" s="92"/>
      <c r="Y150" s="93"/>
      <c r="Z150" s="92"/>
      <c r="AA150" s="92"/>
      <c r="AB150" s="94"/>
      <c r="AC150" s="86"/>
      <c r="AD150" s="86"/>
    </row>
    <row r="151" spans="1:30" s="76" customFormat="1" ht="12.75" hidden="1" outlineLevel="1">
      <c r="A151" s="75">
        <f t="shared" si="16"/>
        <v>146</v>
      </c>
      <c r="B151" s="130"/>
      <c r="C151" s="131"/>
      <c r="F151" s="77"/>
      <c r="J151" s="79"/>
      <c r="K151" s="79"/>
      <c r="L151" s="80"/>
      <c r="M151" s="80"/>
      <c r="N151" s="81"/>
      <c r="O151" s="82"/>
      <c r="P151" s="121"/>
      <c r="Q151" s="75"/>
      <c r="R151" s="84"/>
      <c r="S151" s="121"/>
      <c r="T151" s="75"/>
      <c r="U151" s="85"/>
      <c r="V151" s="116"/>
      <c r="W151" s="116"/>
      <c r="X151" s="92"/>
      <c r="Y151" s="93"/>
      <c r="Z151" s="92"/>
      <c r="AA151" s="92"/>
      <c r="AB151" s="94"/>
      <c r="AC151" s="86"/>
      <c r="AD151" s="86"/>
    </row>
    <row r="152" spans="1:30" s="76" customFormat="1" ht="12.75" hidden="1" outlineLevel="1">
      <c r="A152" s="75">
        <f t="shared" si="16"/>
        <v>147</v>
      </c>
      <c r="B152" s="130"/>
      <c r="C152" s="131"/>
      <c r="F152" s="77"/>
      <c r="J152" s="79"/>
      <c r="K152" s="79"/>
      <c r="L152" s="80"/>
      <c r="M152" s="80"/>
      <c r="N152" s="81"/>
      <c r="O152" s="82"/>
      <c r="P152" s="121"/>
      <c r="Q152" s="75"/>
      <c r="R152" s="84"/>
      <c r="S152" s="121"/>
      <c r="T152" s="75"/>
      <c r="U152" s="85"/>
      <c r="V152" s="116"/>
      <c r="W152" s="116"/>
      <c r="X152" s="92"/>
      <c r="Y152" s="93"/>
      <c r="Z152" s="92"/>
      <c r="AA152" s="92"/>
      <c r="AB152" s="94"/>
      <c r="AC152" s="86"/>
      <c r="AD152" s="86"/>
    </row>
    <row r="153" spans="1:30" s="76" customFormat="1" ht="12.75" hidden="1" outlineLevel="1">
      <c r="A153" s="75">
        <f t="shared" si="16"/>
        <v>148</v>
      </c>
      <c r="B153" s="130"/>
      <c r="C153" s="131"/>
      <c r="F153" s="77"/>
      <c r="J153" s="79"/>
      <c r="K153" s="79"/>
      <c r="L153" s="80"/>
      <c r="M153" s="80"/>
      <c r="N153" s="81"/>
      <c r="O153" s="82"/>
      <c r="P153" s="121"/>
      <c r="Q153" s="75"/>
      <c r="R153" s="84"/>
      <c r="S153" s="121"/>
      <c r="T153" s="75"/>
      <c r="U153" s="85"/>
      <c r="V153" s="116"/>
      <c r="W153" s="116"/>
      <c r="X153" s="92"/>
      <c r="Y153" s="93"/>
      <c r="Z153" s="92"/>
      <c r="AA153" s="92"/>
      <c r="AB153" s="94"/>
      <c r="AC153" s="86"/>
      <c r="AD153" s="86"/>
    </row>
    <row r="154" spans="1:30" s="76" customFormat="1" ht="12.75" hidden="1" outlineLevel="1">
      <c r="A154" s="75">
        <f t="shared" si="16"/>
        <v>149</v>
      </c>
      <c r="B154" s="130"/>
      <c r="C154" s="131"/>
      <c r="F154" s="77"/>
      <c r="J154" s="79"/>
      <c r="K154" s="79"/>
      <c r="L154" s="80"/>
      <c r="M154" s="80"/>
      <c r="N154" s="81"/>
      <c r="O154" s="82"/>
      <c r="P154" s="121"/>
      <c r="Q154" s="75"/>
      <c r="R154" s="84"/>
      <c r="S154" s="121"/>
      <c r="T154" s="75"/>
      <c r="U154" s="85"/>
      <c r="V154" s="116"/>
      <c r="W154" s="116"/>
      <c r="X154" s="92"/>
      <c r="Y154" s="93"/>
      <c r="Z154" s="92"/>
      <c r="AA154" s="92"/>
      <c r="AB154" s="94"/>
      <c r="AC154" s="86"/>
      <c r="AD154" s="86"/>
    </row>
    <row r="155" spans="1:30" s="76" customFormat="1" ht="12.75" hidden="1" outlineLevel="1">
      <c r="A155" s="75">
        <f t="shared" si="16"/>
        <v>150</v>
      </c>
      <c r="B155" s="130"/>
      <c r="C155" s="131"/>
      <c r="F155" s="77"/>
      <c r="J155" s="79"/>
      <c r="K155" s="79"/>
      <c r="L155" s="80"/>
      <c r="M155" s="80"/>
      <c r="N155" s="81"/>
      <c r="O155" s="82"/>
      <c r="P155" s="121"/>
      <c r="Q155" s="75"/>
      <c r="R155" s="84"/>
      <c r="S155" s="121"/>
      <c r="T155" s="75"/>
      <c r="U155" s="85"/>
      <c r="V155" s="116"/>
      <c r="W155" s="116"/>
      <c r="X155" s="92"/>
      <c r="Y155" s="93"/>
      <c r="Z155" s="92"/>
      <c r="AA155" s="92"/>
      <c r="AB155" s="94"/>
      <c r="AC155" s="86"/>
      <c r="AD155" s="86"/>
    </row>
    <row r="156" spans="1:30" s="76" customFormat="1" ht="12.75" hidden="1" outlineLevel="1">
      <c r="A156" s="75">
        <f t="shared" si="16"/>
        <v>151</v>
      </c>
      <c r="B156" s="132"/>
      <c r="C156" s="128"/>
      <c r="F156" s="77"/>
      <c r="J156" s="79"/>
      <c r="K156" s="79"/>
      <c r="L156" s="80"/>
      <c r="M156" s="80"/>
      <c r="N156" s="81"/>
      <c r="O156" s="82"/>
      <c r="P156" s="121"/>
      <c r="Q156" s="75"/>
      <c r="R156" s="84"/>
      <c r="S156" s="121"/>
      <c r="T156" s="75"/>
      <c r="U156" s="85"/>
      <c r="V156" s="116"/>
      <c r="W156" s="116"/>
      <c r="X156" s="92"/>
      <c r="Y156" s="93"/>
      <c r="Z156" s="92"/>
      <c r="AA156" s="92"/>
      <c r="AB156" s="94"/>
      <c r="AC156" s="86"/>
      <c r="AD156" s="86"/>
    </row>
    <row r="157" spans="1:30" s="76" customFormat="1" ht="12.75" hidden="1" outlineLevel="1">
      <c r="A157" s="75">
        <f t="shared" si="16"/>
        <v>152</v>
      </c>
      <c r="B157" s="132"/>
      <c r="C157" s="128"/>
      <c r="F157" s="77"/>
      <c r="J157" s="79"/>
      <c r="K157" s="79"/>
      <c r="L157" s="80"/>
      <c r="M157" s="80"/>
      <c r="N157" s="81"/>
      <c r="O157" s="82"/>
      <c r="P157" s="121"/>
      <c r="Q157" s="75"/>
      <c r="R157" s="84"/>
      <c r="S157" s="121"/>
      <c r="T157" s="75"/>
      <c r="U157" s="85"/>
      <c r="V157" s="116"/>
      <c r="W157" s="116"/>
      <c r="X157" s="92"/>
      <c r="Y157" s="93"/>
      <c r="Z157" s="92"/>
      <c r="AA157" s="92"/>
      <c r="AB157" s="94"/>
      <c r="AC157" s="86"/>
      <c r="AD157" s="86"/>
    </row>
    <row r="158" spans="1:30" s="76" customFormat="1" ht="12.75" hidden="1" outlineLevel="1">
      <c r="A158" s="75">
        <f t="shared" si="16"/>
        <v>153</v>
      </c>
      <c r="B158" s="132"/>
      <c r="C158" s="128"/>
      <c r="F158" s="77"/>
      <c r="J158" s="79"/>
      <c r="K158" s="79"/>
      <c r="L158" s="80"/>
      <c r="M158" s="80"/>
      <c r="N158" s="81"/>
      <c r="O158" s="82"/>
      <c r="P158" s="121"/>
      <c r="Q158" s="75"/>
      <c r="R158" s="84"/>
      <c r="S158" s="121"/>
      <c r="T158" s="75"/>
      <c r="U158" s="85"/>
      <c r="V158" s="116"/>
      <c r="W158" s="116"/>
      <c r="X158" s="92"/>
      <c r="Y158" s="93"/>
      <c r="Z158" s="92"/>
      <c r="AA158" s="92"/>
      <c r="AB158" s="94"/>
      <c r="AC158" s="86"/>
      <c r="AD158" s="86"/>
    </row>
    <row r="159" spans="1:30" s="76" customFormat="1" ht="12.75" hidden="1" outlineLevel="1">
      <c r="A159" s="75">
        <f t="shared" si="16"/>
        <v>154</v>
      </c>
      <c r="B159" s="129"/>
      <c r="C159" s="128"/>
      <c r="F159" s="77"/>
      <c r="J159" s="79"/>
      <c r="K159" s="79"/>
      <c r="L159" s="80"/>
      <c r="M159" s="80"/>
      <c r="N159" s="81"/>
      <c r="O159" s="82"/>
      <c r="P159" s="121"/>
      <c r="Q159" s="75"/>
      <c r="R159" s="84"/>
      <c r="S159" s="121"/>
      <c r="T159" s="75"/>
      <c r="U159" s="85"/>
      <c r="V159" s="116"/>
      <c r="W159" s="116"/>
      <c r="X159" s="92"/>
      <c r="Y159" s="93"/>
      <c r="Z159" s="92"/>
      <c r="AA159" s="92"/>
      <c r="AB159" s="94"/>
      <c r="AC159" s="86"/>
      <c r="AD159" s="86"/>
    </row>
    <row r="160" spans="1:30" s="76" customFormat="1" ht="12.75" hidden="1" outlineLevel="1">
      <c r="A160" s="75">
        <f t="shared" si="16"/>
        <v>155</v>
      </c>
      <c r="B160" s="129"/>
      <c r="C160" s="128"/>
      <c r="F160" s="77"/>
      <c r="J160" s="79"/>
      <c r="K160" s="79"/>
      <c r="L160" s="80"/>
      <c r="M160" s="80"/>
      <c r="N160" s="81"/>
      <c r="O160" s="82"/>
      <c r="P160" s="121"/>
      <c r="Q160" s="75"/>
      <c r="R160" s="84"/>
      <c r="S160" s="121"/>
      <c r="T160" s="75"/>
      <c r="U160" s="85"/>
      <c r="V160" s="116"/>
      <c r="W160" s="116"/>
      <c r="X160" s="92"/>
      <c r="Y160" s="93"/>
      <c r="Z160" s="92"/>
      <c r="AA160" s="92"/>
      <c r="AB160" s="94"/>
      <c r="AC160" s="86"/>
      <c r="AD160" s="86"/>
    </row>
    <row r="161" spans="1:30" s="76" customFormat="1" ht="12.75" hidden="1" outlineLevel="1">
      <c r="A161" s="75">
        <f t="shared" si="16"/>
        <v>156</v>
      </c>
      <c r="B161" s="129"/>
      <c r="C161" s="128"/>
      <c r="F161" s="77"/>
      <c r="J161" s="79"/>
      <c r="K161" s="79"/>
      <c r="L161" s="80"/>
      <c r="M161" s="80"/>
      <c r="N161" s="81"/>
      <c r="O161" s="82"/>
      <c r="P161" s="121"/>
      <c r="Q161" s="75"/>
      <c r="R161" s="84"/>
      <c r="S161" s="121"/>
      <c r="T161" s="75"/>
      <c r="U161" s="85"/>
      <c r="V161" s="116"/>
      <c r="W161" s="116"/>
      <c r="X161" s="92"/>
      <c r="Y161" s="93"/>
      <c r="Z161" s="92"/>
      <c r="AA161" s="92"/>
      <c r="AB161" s="94"/>
      <c r="AC161" s="86"/>
      <c r="AD161" s="86"/>
    </row>
    <row r="162" spans="1:30" s="76" customFormat="1" ht="12.75" hidden="1" outlineLevel="1">
      <c r="A162" s="75">
        <f t="shared" si="16"/>
        <v>157</v>
      </c>
      <c r="B162" s="129"/>
      <c r="C162" s="128"/>
      <c r="F162" s="77"/>
      <c r="J162" s="79"/>
      <c r="K162" s="79"/>
      <c r="L162" s="80"/>
      <c r="M162" s="80"/>
      <c r="N162" s="133"/>
      <c r="O162" s="82"/>
      <c r="P162" s="121"/>
      <c r="Q162" s="75"/>
      <c r="R162" s="84"/>
      <c r="S162" s="84"/>
      <c r="T162" s="84"/>
      <c r="U162" s="85"/>
      <c r="V162" s="116"/>
      <c r="W162" s="83"/>
      <c r="X162" s="92"/>
      <c r="Y162" s="93"/>
      <c r="Z162" s="92"/>
      <c r="AA162" s="92"/>
      <c r="AB162" s="94"/>
      <c r="AC162" s="86"/>
      <c r="AD162" s="86"/>
    </row>
    <row r="163" spans="1:30" s="76" customFormat="1" ht="12.75" hidden="1" outlineLevel="1">
      <c r="A163" s="75">
        <f t="shared" si="16"/>
        <v>158</v>
      </c>
      <c r="B163" s="134"/>
      <c r="C163" s="135"/>
      <c r="D163" s="136"/>
      <c r="E163" s="137"/>
      <c r="F163" s="138"/>
      <c r="G163" s="137"/>
      <c r="H163" s="136"/>
      <c r="I163" s="137"/>
      <c r="J163" s="139"/>
      <c r="K163" s="126"/>
      <c r="L163" s="126"/>
      <c r="M163" s="126"/>
      <c r="N163" s="81"/>
      <c r="O163" s="82"/>
      <c r="P163" s="121"/>
      <c r="Q163" s="75"/>
      <c r="R163" s="84"/>
      <c r="S163" s="121"/>
      <c r="T163" s="75"/>
      <c r="U163" s="85"/>
      <c r="V163" s="116"/>
      <c r="W163" s="116"/>
      <c r="X163" s="92"/>
      <c r="Y163" s="93"/>
      <c r="Z163" s="92"/>
      <c r="AA163" s="92"/>
      <c r="AB163" s="94"/>
      <c r="AC163" s="86"/>
      <c r="AD163" s="86"/>
    </row>
    <row r="164" spans="1:30" s="76" customFormat="1" ht="12.75" hidden="1" outlineLevel="1">
      <c r="A164" s="75">
        <f t="shared" si="16"/>
        <v>159</v>
      </c>
      <c r="B164" s="134"/>
      <c r="C164" s="135"/>
      <c r="D164" s="136"/>
      <c r="E164" s="137"/>
      <c r="F164" s="138"/>
      <c r="G164" s="137"/>
      <c r="H164" s="136"/>
      <c r="I164" s="137"/>
      <c r="J164" s="139"/>
      <c r="K164" s="126"/>
      <c r="L164" s="126"/>
      <c r="M164" s="126"/>
      <c r="N164" s="81"/>
      <c r="O164" s="82"/>
      <c r="P164" s="121"/>
      <c r="Q164" s="75"/>
      <c r="R164" s="84"/>
      <c r="S164" s="121"/>
      <c r="T164" s="75"/>
      <c r="U164" s="85"/>
      <c r="V164" s="116"/>
      <c r="W164" s="116"/>
      <c r="X164" s="92"/>
      <c r="Y164" s="93"/>
      <c r="Z164" s="92"/>
      <c r="AA164" s="92"/>
      <c r="AB164" s="94"/>
      <c r="AC164" s="86"/>
      <c r="AD164" s="86"/>
    </row>
    <row r="165" spans="1:30" s="76" customFormat="1" ht="12.75" hidden="1" outlineLevel="1">
      <c r="A165" s="75">
        <f t="shared" si="16"/>
        <v>160</v>
      </c>
      <c r="B165" s="140"/>
      <c r="C165" s="141"/>
      <c r="D165" s="136"/>
      <c r="E165" s="137"/>
      <c r="F165" s="138"/>
      <c r="G165" s="137"/>
      <c r="H165" s="136"/>
      <c r="I165" s="137"/>
      <c r="J165" s="139"/>
      <c r="K165" s="126"/>
      <c r="L165" s="126"/>
      <c r="M165" s="126"/>
      <c r="N165" s="81"/>
      <c r="O165" s="82"/>
      <c r="P165" s="121"/>
      <c r="Q165" s="75"/>
      <c r="R165" s="84"/>
      <c r="S165" s="121"/>
      <c r="T165" s="75"/>
      <c r="U165" s="85"/>
      <c r="V165" s="116"/>
      <c r="W165" s="116"/>
      <c r="X165" s="92"/>
      <c r="Y165" s="93"/>
      <c r="Z165" s="92"/>
      <c r="AA165" s="92"/>
      <c r="AB165" s="94"/>
      <c r="AC165" s="86"/>
      <c r="AD165" s="86"/>
    </row>
    <row r="166" spans="1:30" s="76" customFormat="1" ht="12.75" hidden="1" outlineLevel="1">
      <c r="A166" s="75">
        <f t="shared" ref="A166:A186" si="17">+A165+1</f>
        <v>161</v>
      </c>
      <c r="B166" s="140"/>
      <c r="C166" s="141"/>
      <c r="D166" s="136"/>
      <c r="E166" s="137"/>
      <c r="F166" s="138"/>
      <c r="G166" s="137"/>
      <c r="H166" s="136"/>
      <c r="I166" s="137"/>
      <c r="J166" s="139"/>
      <c r="K166" s="126"/>
      <c r="L166" s="126"/>
      <c r="M166" s="126"/>
      <c r="N166" s="81"/>
      <c r="O166" s="82"/>
      <c r="P166" s="121"/>
      <c r="Q166" s="75"/>
      <c r="R166" s="84"/>
      <c r="S166" s="121"/>
      <c r="T166" s="75"/>
      <c r="U166" s="85"/>
      <c r="V166" s="116"/>
      <c r="W166" s="116"/>
      <c r="X166" s="92"/>
      <c r="Y166" s="93"/>
      <c r="Z166" s="92"/>
      <c r="AA166" s="92"/>
      <c r="AB166" s="94"/>
      <c r="AC166" s="86"/>
      <c r="AD166" s="86"/>
    </row>
    <row r="167" spans="1:30" s="76" customFormat="1" ht="12.75" hidden="1" outlineLevel="1">
      <c r="A167" s="75">
        <f t="shared" si="17"/>
        <v>162</v>
      </c>
      <c r="B167" s="140"/>
      <c r="C167" s="141"/>
      <c r="D167" s="136"/>
      <c r="E167" s="137"/>
      <c r="F167" s="138"/>
      <c r="G167" s="137"/>
      <c r="H167" s="136"/>
      <c r="I167" s="137"/>
      <c r="J167" s="139"/>
      <c r="K167" s="126"/>
      <c r="L167" s="126"/>
      <c r="M167" s="126"/>
      <c r="N167" s="81"/>
      <c r="O167" s="82"/>
      <c r="P167" s="121"/>
      <c r="Q167" s="75"/>
      <c r="R167" s="84"/>
      <c r="S167" s="121"/>
      <c r="T167" s="75"/>
      <c r="U167" s="85"/>
      <c r="V167" s="116"/>
      <c r="W167" s="116"/>
      <c r="X167" s="92"/>
      <c r="Y167" s="93"/>
      <c r="Z167" s="92"/>
      <c r="AA167" s="92"/>
      <c r="AB167" s="94"/>
      <c r="AC167" s="86"/>
      <c r="AD167" s="86"/>
    </row>
    <row r="168" spans="1:30" s="76" customFormat="1" ht="12.75" hidden="1" outlineLevel="1">
      <c r="A168" s="75">
        <f t="shared" si="17"/>
        <v>163</v>
      </c>
      <c r="B168" s="140"/>
      <c r="C168" s="141"/>
      <c r="D168" s="136"/>
      <c r="E168" s="137"/>
      <c r="F168" s="138"/>
      <c r="G168" s="137"/>
      <c r="H168" s="136"/>
      <c r="I168" s="137"/>
      <c r="J168" s="139"/>
      <c r="K168" s="126"/>
      <c r="L168" s="126"/>
      <c r="M168" s="126"/>
      <c r="N168" s="81"/>
      <c r="O168" s="82"/>
      <c r="P168" s="121"/>
      <c r="Q168" s="75"/>
      <c r="R168" s="84"/>
      <c r="S168" s="121"/>
      <c r="T168" s="75"/>
      <c r="U168" s="85"/>
      <c r="V168" s="116"/>
      <c r="W168" s="116"/>
      <c r="X168" s="92"/>
      <c r="Y168" s="93"/>
      <c r="Z168" s="92"/>
      <c r="AA168" s="92"/>
      <c r="AB168" s="94"/>
      <c r="AC168" s="86"/>
      <c r="AD168" s="86"/>
    </row>
    <row r="169" spans="1:30" s="76" customFormat="1" ht="12.75" hidden="1" outlineLevel="1">
      <c r="A169" s="75">
        <f t="shared" si="17"/>
        <v>164</v>
      </c>
      <c r="B169" s="140"/>
      <c r="C169" s="141"/>
      <c r="D169" s="136"/>
      <c r="E169" s="137"/>
      <c r="F169" s="138"/>
      <c r="G169" s="137"/>
      <c r="H169" s="136"/>
      <c r="I169" s="137"/>
      <c r="J169" s="139"/>
      <c r="K169" s="126"/>
      <c r="L169" s="126"/>
      <c r="M169" s="126"/>
      <c r="N169" s="81"/>
      <c r="O169" s="82"/>
      <c r="P169" s="121"/>
      <c r="Q169" s="75"/>
      <c r="R169" s="84"/>
      <c r="S169" s="121"/>
      <c r="T169" s="75"/>
      <c r="U169" s="85"/>
      <c r="V169" s="116"/>
      <c r="W169" s="116"/>
      <c r="X169" s="92"/>
      <c r="Y169" s="93"/>
      <c r="Z169" s="92"/>
      <c r="AA169" s="92"/>
      <c r="AB169" s="94"/>
      <c r="AC169" s="86"/>
      <c r="AD169" s="86"/>
    </row>
    <row r="170" spans="1:30" s="76" customFormat="1" ht="12.75" hidden="1" outlineLevel="1">
      <c r="A170" s="75">
        <f t="shared" si="17"/>
        <v>165</v>
      </c>
      <c r="B170" s="140"/>
      <c r="C170" s="141"/>
      <c r="D170" s="136"/>
      <c r="E170" s="137"/>
      <c r="F170" s="138"/>
      <c r="G170" s="137"/>
      <c r="H170" s="136"/>
      <c r="I170" s="137"/>
      <c r="J170" s="139"/>
      <c r="K170" s="126"/>
      <c r="L170" s="126"/>
      <c r="M170" s="126"/>
      <c r="N170" s="81"/>
      <c r="O170" s="82"/>
      <c r="P170" s="121"/>
      <c r="Q170" s="75"/>
      <c r="R170" s="84"/>
      <c r="S170" s="121"/>
      <c r="T170" s="75"/>
      <c r="U170" s="85"/>
      <c r="V170" s="116"/>
      <c r="W170" s="116"/>
      <c r="X170" s="92"/>
      <c r="Y170" s="93"/>
      <c r="Z170" s="92"/>
      <c r="AA170" s="92"/>
      <c r="AB170" s="94"/>
      <c r="AC170" s="86"/>
      <c r="AD170" s="86"/>
    </row>
    <row r="171" spans="1:30" s="76" customFormat="1" ht="12.75" hidden="1" outlineLevel="1">
      <c r="A171" s="75">
        <f t="shared" si="17"/>
        <v>166</v>
      </c>
      <c r="B171" s="140"/>
      <c r="C171" s="141"/>
      <c r="D171" s="136"/>
      <c r="E171" s="137"/>
      <c r="F171" s="138"/>
      <c r="G171" s="137"/>
      <c r="H171" s="136"/>
      <c r="I171" s="137"/>
      <c r="J171" s="139"/>
      <c r="K171" s="126"/>
      <c r="L171" s="126"/>
      <c r="M171" s="126"/>
      <c r="N171" s="81"/>
      <c r="O171" s="82"/>
      <c r="P171" s="121"/>
      <c r="Q171" s="75"/>
      <c r="R171" s="84"/>
      <c r="S171" s="121"/>
      <c r="T171" s="75"/>
      <c r="U171" s="85"/>
      <c r="V171" s="116"/>
      <c r="W171" s="116"/>
      <c r="X171" s="92"/>
      <c r="Y171" s="93"/>
      <c r="Z171" s="92"/>
      <c r="AA171" s="92"/>
      <c r="AB171" s="94"/>
      <c r="AC171" s="86"/>
      <c r="AD171" s="86"/>
    </row>
    <row r="172" spans="1:30" s="76" customFormat="1" ht="12.75" hidden="1" outlineLevel="1">
      <c r="A172" s="75">
        <f t="shared" si="17"/>
        <v>167</v>
      </c>
      <c r="B172" s="140"/>
      <c r="C172" s="141"/>
      <c r="D172" s="136"/>
      <c r="E172" s="137"/>
      <c r="F172" s="138"/>
      <c r="G172" s="137"/>
      <c r="H172" s="136"/>
      <c r="I172" s="137"/>
      <c r="J172" s="139"/>
      <c r="K172" s="126"/>
      <c r="L172" s="126"/>
      <c r="M172" s="126"/>
      <c r="N172" s="81"/>
      <c r="O172" s="82"/>
      <c r="P172" s="121"/>
      <c r="Q172" s="75"/>
      <c r="R172" s="84"/>
      <c r="S172" s="121"/>
      <c r="T172" s="75"/>
      <c r="U172" s="85"/>
      <c r="V172" s="116"/>
      <c r="W172" s="116"/>
      <c r="X172" s="92"/>
      <c r="Y172" s="93"/>
      <c r="Z172" s="92"/>
      <c r="AA172" s="92"/>
      <c r="AB172" s="94"/>
      <c r="AC172" s="86"/>
      <c r="AD172" s="86"/>
    </row>
    <row r="173" spans="1:30" s="76" customFormat="1" ht="12.75" hidden="1" outlineLevel="1">
      <c r="A173" s="75">
        <f t="shared" si="17"/>
        <v>168</v>
      </c>
      <c r="B173" s="140"/>
      <c r="C173" s="141"/>
      <c r="D173" s="136"/>
      <c r="E173" s="137"/>
      <c r="F173" s="138"/>
      <c r="G173" s="137"/>
      <c r="H173" s="136"/>
      <c r="I173" s="137"/>
      <c r="J173" s="139"/>
      <c r="K173" s="126"/>
      <c r="L173" s="126"/>
      <c r="M173" s="126"/>
      <c r="N173" s="81"/>
      <c r="O173" s="82"/>
      <c r="P173" s="121"/>
      <c r="Q173" s="75"/>
      <c r="R173" s="84"/>
      <c r="S173" s="121"/>
      <c r="T173" s="75"/>
      <c r="U173" s="85"/>
      <c r="V173" s="116"/>
      <c r="W173" s="116"/>
      <c r="X173" s="92"/>
      <c r="Y173" s="93"/>
      <c r="Z173" s="92"/>
      <c r="AA173" s="92"/>
      <c r="AB173" s="94"/>
      <c r="AC173" s="86"/>
      <c r="AD173" s="86"/>
    </row>
    <row r="174" spans="1:30" s="76" customFormat="1" ht="12.75" hidden="1" outlineLevel="1">
      <c r="A174" s="75">
        <f t="shared" si="17"/>
        <v>169</v>
      </c>
      <c r="B174" s="134"/>
      <c r="C174" s="135"/>
      <c r="D174" s="136"/>
      <c r="E174" s="137"/>
      <c r="F174" s="138"/>
      <c r="G174" s="137"/>
      <c r="H174" s="136"/>
      <c r="I174" s="137"/>
      <c r="J174" s="139"/>
      <c r="K174" s="126"/>
      <c r="L174" s="126"/>
      <c r="M174" s="126"/>
      <c r="N174" s="81"/>
      <c r="O174" s="82"/>
      <c r="P174" s="121"/>
      <c r="Q174" s="75"/>
      <c r="R174" s="84"/>
      <c r="S174" s="121"/>
      <c r="T174" s="75"/>
      <c r="U174" s="85"/>
      <c r="V174" s="116"/>
      <c r="W174" s="116"/>
      <c r="X174" s="92"/>
      <c r="Y174" s="93"/>
      <c r="Z174" s="92"/>
      <c r="AA174" s="92"/>
      <c r="AB174" s="94"/>
      <c r="AC174" s="86"/>
      <c r="AD174" s="86"/>
    </row>
    <row r="175" spans="1:30" s="76" customFormat="1" ht="12.75" hidden="1" outlineLevel="1">
      <c r="A175" s="75">
        <f t="shared" si="17"/>
        <v>170</v>
      </c>
      <c r="B175" s="140"/>
      <c r="C175" s="141"/>
      <c r="D175" s="136"/>
      <c r="E175" s="137"/>
      <c r="F175" s="138"/>
      <c r="G175" s="137"/>
      <c r="H175" s="136"/>
      <c r="I175" s="137"/>
      <c r="J175" s="139"/>
      <c r="K175" s="126"/>
      <c r="L175" s="126"/>
      <c r="M175" s="126"/>
      <c r="N175" s="81"/>
      <c r="O175" s="82"/>
      <c r="P175" s="121"/>
      <c r="Q175" s="75"/>
      <c r="R175" s="84"/>
      <c r="S175" s="121"/>
      <c r="T175" s="75"/>
      <c r="U175" s="85"/>
      <c r="V175" s="116"/>
      <c r="W175" s="116"/>
      <c r="X175" s="92"/>
      <c r="Y175" s="93"/>
      <c r="Z175" s="92"/>
      <c r="AA175" s="92"/>
      <c r="AB175" s="94"/>
      <c r="AC175" s="86"/>
      <c r="AD175" s="86"/>
    </row>
    <row r="176" spans="1:30" s="76" customFormat="1" ht="12.75" hidden="1" outlineLevel="1">
      <c r="A176" s="75">
        <f t="shared" si="17"/>
        <v>171</v>
      </c>
      <c r="B176" s="140"/>
      <c r="C176" s="141"/>
      <c r="D176" s="136"/>
      <c r="E176" s="137"/>
      <c r="F176" s="138"/>
      <c r="G176" s="137"/>
      <c r="H176" s="136"/>
      <c r="I176" s="137"/>
      <c r="J176" s="139"/>
      <c r="K176" s="126"/>
      <c r="L176" s="126"/>
      <c r="M176" s="126"/>
      <c r="N176" s="81"/>
      <c r="O176" s="82"/>
      <c r="P176" s="121"/>
      <c r="Q176" s="75"/>
      <c r="R176" s="84"/>
      <c r="S176" s="121"/>
      <c r="T176" s="75"/>
      <c r="U176" s="85"/>
      <c r="V176" s="116"/>
      <c r="W176" s="116"/>
      <c r="X176" s="92"/>
      <c r="Y176" s="93"/>
      <c r="Z176" s="92"/>
      <c r="AA176" s="92"/>
      <c r="AB176" s="94"/>
      <c r="AC176" s="86"/>
      <c r="AD176" s="86"/>
    </row>
    <row r="177" spans="1:30" s="76" customFormat="1" ht="12.75" hidden="1" outlineLevel="1">
      <c r="A177" s="75">
        <f t="shared" si="17"/>
        <v>172</v>
      </c>
      <c r="B177" s="134"/>
      <c r="C177" s="135"/>
      <c r="D177" s="136"/>
      <c r="E177" s="137"/>
      <c r="F177" s="138"/>
      <c r="G177" s="137"/>
      <c r="H177" s="136"/>
      <c r="I177" s="137"/>
      <c r="J177" s="139"/>
      <c r="K177" s="126"/>
      <c r="L177" s="126"/>
      <c r="M177" s="126"/>
      <c r="N177" s="81"/>
      <c r="O177" s="82"/>
      <c r="P177" s="121"/>
      <c r="Q177" s="75"/>
      <c r="R177" s="84"/>
      <c r="S177" s="121"/>
      <c r="T177" s="75"/>
      <c r="U177" s="85"/>
      <c r="V177" s="116"/>
      <c r="W177" s="116"/>
      <c r="X177" s="92"/>
      <c r="Y177" s="93"/>
      <c r="Z177" s="92"/>
      <c r="AA177" s="92"/>
      <c r="AB177" s="94"/>
      <c r="AC177" s="86"/>
      <c r="AD177" s="86"/>
    </row>
    <row r="178" spans="1:30" s="76" customFormat="1" ht="12.75" hidden="1" outlineLevel="1">
      <c r="A178" s="75">
        <f t="shared" si="17"/>
        <v>173</v>
      </c>
      <c r="B178" s="140"/>
      <c r="C178" s="141"/>
      <c r="D178" s="136"/>
      <c r="E178" s="137"/>
      <c r="F178" s="138"/>
      <c r="G178" s="137"/>
      <c r="H178" s="136"/>
      <c r="I178" s="137"/>
      <c r="J178" s="139"/>
      <c r="K178" s="126"/>
      <c r="L178" s="126"/>
      <c r="M178" s="126"/>
      <c r="N178" s="81"/>
      <c r="O178" s="82"/>
      <c r="P178" s="121"/>
      <c r="Q178" s="75"/>
      <c r="R178" s="84"/>
      <c r="S178" s="121"/>
      <c r="T178" s="75"/>
      <c r="U178" s="85"/>
      <c r="V178" s="116"/>
      <c r="W178" s="116"/>
      <c r="X178" s="92"/>
      <c r="Y178" s="93"/>
      <c r="Z178" s="92"/>
      <c r="AA178" s="92"/>
      <c r="AB178" s="94"/>
      <c r="AC178" s="86"/>
      <c r="AD178" s="86"/>
    </row>
    <row r="179" spans="1:30" s="76" customFormat="1" ht="12.75" hidden="1" outlineLevel="1">
      <c r="A179" s="75">
        <f t="shared" si="17"/>
        <v>174</v>
      </c>
      <c r="B179" s="134"/>
      <c r="C179" s="135"/>
      <c r="D179" s="136"/>
      <c r="E179" s="137"/>
      <c r="F179" s="138"/>
      <c r="G179" s="137"/>
      <c r="H179" s="136"/>
      <c r="I179" s="137"/>
      <c r="J179" s="139"/>
      <c r="K179" s="126"/>
      <c r="L179" s="126"/>
      <c r="M179" s="126"/>
      <c r="N179" s="81"/>
      <c r="O179" s="82"/>
      <c r="P179" s="121"/>
      <c r="Q179" s="75"/>
      <c r="R179" s="84"/>
      <c r="S179" s="121"/>
      <c r="T179" s="75"/>
      <c r="U179" s="85"/>
      <c r="V179" s="116"/>
      <c r="W179" s="116"/>
      <c r="X179" s="92"/>
      <c r="Y179" s="93"/>
      <c r="Z179" s="92"/>
      <c r="AA179" s="92"/>
      <c r="AB179" s="94"/>
      <c r="AC179" s="86"/>
      <c r="AD179" s="86"/>
    </row>
    <row r="180" spans="1:30" s="76" customFormat="1" ht="12.75" hidden="1" outlineLevel="1">
      <c r="A180" s="75">
        <f t="shared" si="17"/>
        <v>175</v>
      </c>
      <c r="B180" s="140"/>
      <c r="C180" s="141"/>
      <c r="D180" s="136"/>
      <c r="E180" s="137"/>
      <c r="F180" s="138"/>
      <c r="G180" s="137"/>
      <c r="H180" s="136"/>
      <c r="I180" s="137"/>
      <c r="J180" s="139"/>
      <c r="K180" s="126"/>
      <c r="L180" s="126"/>
      <c r="M180" s="126"/>
      <c r="N180" s="81"/>
      <c r="O180" s="82"/>
      <c r="P180" s="121"/>
      <c r="Q180" s="75"/>
      <c r="R180" s="84"/>
      <c r="S180" s="121"/>
      <c r="T180" s="75"/>
      <c r="U180" s="85"/>
      <c r="V180" s="116"/>
      <c r="W180" s="116"/>
      <c r="X180" s="92"/>
      <c r="Y180" s="93"/>
      <c r="Z180" s="92"/>
      <c r="AA180" s="92"/>
      <c r="AB180" s="94"/>
      <c r="AC180" s="86"/>
      <c r="AD180" s="86"/>
    </row>
    <row r="181" spans="1:30" s="76" customFormat="1" ht="12.75" hidden="1" outlineLevel="1">
      <c r="A181" s="75">
        <f t="shared" si="17"/>
        <v>176</v>
      </c>
      <c r="B181" s="140"/>
      <c r="C181" s="141"/>
      <c r="D181" s="136"/>
      <c r="E181" s="137"/>
      <c r="F181" s="138"/>
      <c r="G181" s="137"/>
      <c r="H181" s="136"/>
      <c r="I181" s="137"/>
      <c r="J181" s="139"/>
      <c r="K181" s="126"/>
      <c r="L181" s="126"/>
      <c r="M181" s="126"/>
      <c r="N181" s="81"/>
      <c r="O181" s="82"/>
      <c r="P181" s="121"/>
      <c r="Q181" s="75"/>
      <c r="R181" s="84"/>
      <c r="S181" s="121"/>
      <c r="T181" s="75"/>
      <c r="U181" s="85"/>
      <c r="V181" s="116"/>
      <c r="W181" s="116"/>
      <c r="X181" s="92"/>
      <c r="Y181" s="93"/>
      <c r="Z181" s="92"/>
      <c r="AA181" s="92"/>
      <c r="AB181" s="94"/>
      <c r="AC181" s="86"/>
      <c r="AD181" s="86"/>
    </row>
    <row r="182" spans="1:30" s="76" customFormat="1" ht="12.75" hidden="1" outlineLevel="1">
      <c r="A182" s="75">
        <f t="shared" si="17"/>
        <v>177</v>
      </c>
      <c r="B182" s="140"/>
      <c r="C182" s="141"/>
      <c r="D182" s="136"/>
      <c r="E182" s="137"/>
      <c r="F182" s="138"/>
      <c r="G182" s="137"/>
      <c r="H182" s="136"/>
      <c r="I182" s="137"/>
      <c r="J182" s="139"/>
      <c r="K182" s="126"/>
      <c r="L182" s="126"/>
      <c r="M182" s="126"/>
      <c r="N182" s="81"/>
      <c r="O182" s="82"/>
      <c r="P182" s="121"/>
      <c r="Q182" s="75"/>
      <c r="R182" s="84"/>
      <c r="S182" s="121"/>
      <c r="T182" s="75"/>
      <c r="U182" s="85"/>
      <c r="V182" s="116"/>
      <c r="W182" s="116"/>
      <c r="X182" s="92"/>
      <c r="Y182" s="93"/>
      <c r="Z182" s="92"/>
      <c r="AA182" s="92"/>
      <c r="AB182" s="94"/>
      <c r="AC182" s="86"/>
      <c r="AD182" s="86"/>
    </row>
    <row r="183" spans="1:30" s="76" customFormat="1" ht="12.75" hidden="1" outlineLevel="1">
      <c r="A183" s="75">
        <f t="shared" si="17"/>
        <v>178</v>
      </c>
      <c r="B183" s="134"/>
      <c r="C183" s="142"/>
      <c r="D183" s="136"/>
      <c r="E183" s="137"/>
      <c r="F183" s="138"/>
      <c r="G183" s="137"/>
      <c r="H183" s="136"/>
      <c r="I183" s="137"/>
      <c r="J183" s="139"/>
      <c r="K183" s="126"/>
      <c r="L183" s="126"/>
      <c r="M183" s="126"/>
      <c r="N183" s="81"/>
      <c r="O183" s="82"/>
      <c r="P183" s="121"/>
      <c r="Q183" s="75"/>
      <c r="R183" s="84"/>
      <c r="S183" s="121"/>
      <c r="T183" s="75"/>
      <c r="U183" s="85"/>
      <c r="V183" s="116"/>
      <c r="W183" s="116"/>
      <c r="X183" s="92"/>
      <c r="Y183" s="93"/>
      <c r="Z183" s="92"/>
      <c r="AA183" s="92"/>
      <c r="AB183" s="94"/>
      <c r="AC183" s="86"/>
      <c r="AD183" s="86"/>
    </row>
    <row r="184" spans="1:30" s="76" customFormat="1" ht="12.75" hidden="1" outlineLevel="1">
      <c r="A184" s="75">
        <f t="shared" si="17"/>
        <v>179</v>
      </c>
      <c r="B184" s="140"/>
      <c r="C184" s="141"/>
      <c r="D184" s="136"/>
      <c r="E184" s="137"/>
      <c r="F184" s="138"/>
      <c r="G184" s="137"/>
      <c r="H184" s="136"/>
      <c r="I184" s="137"/>
      <c r="J184" s="139"/>
      <c r="K184" s="126"/>
      <c r="L184" s="126"/>
      <c r="M184" s="126"/>
      <c r="N184" s="81"/>
      <c r="O184" s="82"/>
      <c r="P184" s="121"/>
      <c r="Q184" s="75"/>
      <c r="R184" s="84"/>
      <c r="S184" s="121"/>
      <c r="T184" s="75"/>
      <c r="U184" s="85"/>
      <c r="V184" s="116"/>
      <c r="W184" s="116"/>
      <c r="X184" s="92"/>
      <c r="Y184" s="93"/>
      <c r="Z184" s="92"/>
      <c r="AA184" s="92"/>
      <c r="AB184" s="94"/>
      <c r="AC184" s="86"/>
      <c r="AD184" s="86"/>
    </row>
    <row r="185" spans="1:30" s="76" customFormat="1" ht="12.75" hidden="1" outlineLevel="1">
      <c r="A185" s="75">
        <f t="shared" si="17"/>
        <v>180</v>
      </c>
      <c r="B185" s="140"/>
      <c r="C185" s="141"/>
      <c r="D185" s="136"/>
      <c r="E185" s="137"/>
      <c r="F185" s="138"/>
      <c r="G185" s="137"/>
      <c r="H185" s="136"/>
      <c r="I185" s="137"/>
      <c r="J185" s="139"/>
      <c r="K185" s="126"/>
      <c r="L185" s="126"/>
      <c r="M185" s="126"/>
      <c r="N185" s="81"/>
      <c r="O185" s="82"/>
      <c r="P185" s="121"/>
      <c r="Q185" s="75"/>
      <c r="R185" s="84"/>
      <c r="S185" s="121"/>
      <c r="T185" s="75"/>
      <c r="U185" s="85"/>
      <c r="V185" s="116"/>
      <c r="W185" s="116"/>
      <c r="X185" s="92"/>
      <c r="Y185" s="93"/>
      <c r="Z185" s="92"/>
      <c r="AA185" s="92"/>
      <c r="AB185" s="94"/>
      <c r="AC185" s="86"/>
      <c r="AD185" s="86"/>
    </row>
    <row r="186" spans="1:30" s="76" customFormat="1" ht="12.75" hidden="1" outlineLevel="1">
      <c r="A186" s="75">
        <f t="shared" si="17"/>
        <v>181</v>
      </c>
      <c r="B186" s="140"/>
      <c r="C186" s="141"/>
      <c r="D186" s="136"/>
      <c r="E186" s="137"/>
      <c r="F186" s="138"/>
      <c r="G186" s="137"/>
      <c r="H186" s="136"/>
      <c r="I186" s="137"/>
      <c r="J186" s="139"/>
      <c r="K186" s="126"/>
      <c r="L186" s="126"/>
      <c r="M186" s="126"/>
      <c r="N186" s="81"/>
      <c r="O186" s="82"/>
      <c r="P186" s="121"/>
      <c r="Q186" s="75"/>
      <c r="R186" s="84"/>
      <c r="S186" s="121"/>
      <c r="T186" s="75"/>
      <c r="U186" s="85"/>
      <c r="V186" s="116"/>
      <c r="W186" s="116"/>
      <c r="X186" s="92"/>
      <c r="Y186" s="93"/>
      <c r="Z186" s="92"/>
      <c r="AA186" s="92"/>
      <c r="AB186" s="94"/>
      <c r="AC186" s="86"/>
      <c r="AD186" s="86"/>
    </row>
    <row r="187" spans="1:30" s="76" customFormat="1" ht="12.75" hidden="1" outlineLevel="1">
      <c r="A187" s="75"/>
      <c r="B187" s="140"/>
      <c r="C187" s="141"/>
      <c r="D187" s="136"/>
      <c r="E187" s="137"/>
      <c r="F187" s="138"/>
      <c r="G187" s="137"/>
      <c r="H187" s="136"/>
      <c r="I187" s="137"/>
      <c r="J187" s="139"/>
      <c r="K187" s="126"/>
      <c r="L187" s="126"/>
      <c r="M187" s="126"/>
      <c r="N187" s="81"/>
      <c r="O187" s="82"/>
      <c r="P187" s="121"/>
      <c r="Q187" s="75"/>
      <c r="R187" s="84"/>
      <c r="S187" s="121"/>
      <c r="T187" s="75"/>
      <c r="U187" s="85"/>
      <c r="V187" s="116"/>
      <c r="W187" s="116"/>
      <c r="X187" s="92"/>
      <c r="Y187" s="93"/>
      <c r="Z187" s="92"/>
      <c r="AA187" s="92"/>
      <c r="AB187" s="94"/>
      <c r="AC187" s="86"/>
      <c r="AD187" s="86"/>
    </row>
    <row r="188" spans="1:30" s="76" customFormat="1" ht="12.75" hidden="1" outlineLevel="1">
      <c r="A188" s="75"/>
      <c r="B188" s="140"/>
      <c r="C188" s="141"/>
      <c r="D188" s="136"/>
      <c r="E188" s="137"/>
      <c r="F188" s="138"/>
      <c r="G188" s="137"/>
      <c r="H188" s="136"/>
      <c r="I188" s="137"/>
      <c r="J188" s="139"/>
      <c r="K188" s="126"/>
      <c r="L188" s="126"/>
      <c r="M188" s="126"/>
      <c r="N188" s="81"/>
      <c r="O188" s="82"/>
      <c r="P188" s="121"/>
      <c r="Q188" s="75"/>
      <c r="R188" s="84"/>
      <c r="S188" s="121"/>
      <c r="T188" s="75"/>
      <c r="U188" s="85"/>
      <c r="V188" s="116"/>
      <c r="W188" s="116"/>
      <c r="X188" s="92"/>
      <c r="Y188" s="93"/>
      <c r="Z188" s="92"/>
      <c r="AA188" s="92"/>
      <c r="AB188" s="94"/>
      <c r="AC188" s="86"/>
      <c r="AD188" s="86"/>
    </row>
    <row r="189" spans="1:30" s="76" customFormat="1" ht="12.75" hidden="1" outlineLevel="1">
      <c r="A189" s="75"/>
      <c r="B189" s="140"/>
      <c r="C189" s="141"/>
      <c r="D189" s="136"/>
      <c r="E189" s="137"/>
      <c r="F189" s="138"/>
      <c r="G189" s="137"/>
      <c r="H189" s="136"/>
      <c r="I189" s="137"/>
      <c r="J189" s="139"/>
      <c r="K189" s="126"/>
      <c r="L189" s="126"/>
      <c r="M189" s="126"/>
      <c r="N189" s="81"/>
      <c r="O189" s="82"/>
      <c r="P189" s="121"/>
      <c r="Q189" s="75"/>
      <c r="R189" s="84"/>
      <c r="S189" s="121"/>
      <c r="T189" s="75"/>
      <c r="U189" s="85"/>
      <c r="V189" s="116"/>
      <c r="W189" s="116"/>
      <c r="X189" s="92"/>
      <c r="Y189" s="93"/>
      <c r="Z189" s="92"/>
      <c r="AA189" s="92"/>
      <c r="AB189" s="94"/>
      <c r="AC189" s="86"/>
      <c r="AD189" s="86"/>
    </row>
    <row r="190" spans="1:30" s="76" customFormat="1" ht="12.75" hidden="1" outlineLevel="1">
      <c r="A190" s="75"/>
      <c r="B190" s="140"/>
      <c r="C190" s="141"/>
      <c r="D190" s="136"/>
      <c r="E190" s="137"/>
      <c r="F190" s="138"/>
      <c r="G190" s="137"/>
      <c r="H190" s="136"/>
      <c r="I190" s="137"/>
      <c r="J190" s="139"/>
      <c r="K190" s="126"/>
      <c r="L190" s="126"/>
      <c r="M190" s="126"/>
      <c r="N190" s="81"/>
      <c r="O190" s="82"/>
      <c r="P190" s="121"/>
      <c r="Q190" s="75"/>
      <c r="R190" s="84"/>
      <c r="S190" s="121"/>
      <c r="T190" s="75"/>
      <c r="U190" s="85"/>
      <c r="V190" s="116"/>
      <c r="W190" s="116"/>
      <c r="X190" s="92"/>
      <c r="Y190" s="93"/>
      <c r="Z190" s="92"/>
      <c r="AA190" s="92"/>
      <c r="AB190" s="94"/>
      <c r="AC190" s="86"/>
      <c r="AD190" s="86"/>
    </row>
    <row r="191" spans="1:30" s="76" customFormat="1" ht="12.75" hidden="1" outlineLevel="1">
      <c r="A191" s="75"/>
      <c r="B191" s="140"/>
      <c r="C191" s="141"/>
      <c r="D191" s="136"/>
      <c r="E191" s="137"/>
      <c r="F191" s="138"/>
      <c r="G191" s="137"/>
      <c r="H191" s="136"/>
      <c r="I191" s="137"/>
      <c r="J191" s="139"/>
      <c r="K191" s="126"/>
      <c r="L191" s="126"/>
      <c r="M191" s="126"/>
      <c r="N191" s="81"/>
      <c r="O191" s="82"/>
      <c r="P191" s="121"/>
      <c r="Q191" s="75"/>
      <c r="R191" s="84"/>
      <c r="S191" s="121"/>
      <c r="T191" s="75"/>
      <c r="U191" s="85"/>
      <c r="V191" s="116"/>
      <c r="W191" s="116"/>
      <c r="X191" s="92"/>
      <c r="Y191" s="93"/>
      <c r="Z191" s="92"/>
      <c r="AA191" s="92"/>
      <c r="AB191" s="94"/>
      <c r="AC191" s="86"/>
      <c r="AD191" s="86"/>
    </row>
    <row r="192" spans="1:30" s="76" customFormat="1" ht="12.75">
      <c r="A192" s="75"/>
      <c r="B192" s="143"/>
      <c r="C192" s="144"/>
      <c r="D192" s="145"/>
      <c r="E192" s="137"/>
      <c r="F192" s="146"/>
      <c r="G192" s="137"/>
      <c r="H192" s="147"/>
      <c r="I192" s="137"/>
      <c r="J192" s="148"/>
      <c r="K192" s="148"/>
      <c r="L192" s="149"/>
      <c r="M192" s="149"/>
      <c r="N192" s="126"/>
      <c r="O192" s="82"/>
      <c r="P192" s="121"/>
      <c r="Q192" s="75"/>
      <c r="R192" s="84"/>
      <c r="S192" s="121"/>
      <c r="T192" s="75"/>
      <c r="U192" s="85"/>
      <c r="V192" s="116"/>
      <c r="W192" s="116"/>
      <c r="X192" s="92"/>
      <c r="Y192" s="93"/>
      <c r="Z192" s="92"/>
      <c r="AA192" s="92"/>
      <c r="AB192" s="94"/>
      <c r="AC192" s="86"/>
      <c r="AD192" s="86"/>
    </row>
    <row r="193" spans="1:30" s="76" customFormat="1" ht="12.75">
      <c r="A193" s="150"/>
      <c r="B193" s="151"/>
      <c r="C193" s="152"/>
      <c r="D193" s="152"/>
      <c r="E193" s="153"/>
      <c r="F193" s="154"/>
      <c r="G193" s="153"/>
      <c r="H193" s="153"/>
      <c r="I193" s="153"/>
      <c r="J193" s="155"/>
      <c r="K193" s="156"/>
      <c r="L193" s="156"/>
      <c r="M193" s="156"/>
      <c r="N193" s="157"/>
      <c r="O193" s="158"/>
      <c r="P193" s="121"/>
      <c r="Q193" s="150"/>
      <c r="R193" s="159"/>
      <c r="T193" s="150"/>
      <c r="U193" s="160"/>
      <c r="V193" s="116"/>
      <c r="W193" s="116"/>
      <c r="X193" s="92"/>
      <c r="Y193" s="93"/>
      <c r="Z193" s="92"/>
      <c r="AA193" s="92"/>
      <c r="AB193" s="94"/>
      <c r="AC193" s="86"/>
      <c r="AD193" s="86"/>
    </row>
    <row r="194" spans="1:30" s="76" customFormat="1" ht="12.75">
      <c r="A194" s="150"/>
      <c r="B194" s="161"/>
      <c r="C194" s="162"/>
      <c r="D194" s="163"/>
      <c r="E194" s="164"/>
      <c r="F194" s="165"/>
      <c r="G194" s="164"/>
      <c r="H194" s="164"/>
      <c r="I194" s="164"/>
      <c r="J194" s="166">
        <f>SUM(J6:J171)</f>
        <v>17562365.899999991</v>
      </c>
      <c r="K194" s="167">
        <f>SUM(K6:K192)</f>
        <v>369557.4800000001</v>
      </c>
      <c r="L194" s="167">
        <f>SUM(L6:L192)</f>
        <v>2628438.4500000011</v>
      </c>
      <c r="M194" s="167">
        <f>SUM(M6:M192)</f>
        <v>20560361.830000009</v>
      </c>
      <c r="N194" s="168">
        <f>SUM(N6:N192)</f>
        <v>0</v>
      </c>
      <c r="O194" s="168">
        <f>SUM(O6:O192)</f>
        <v>0</v>
      </c>
      <c r="Q194" s="150"/>
      <c r="R194" s="159"/>
      <c r="T194" s="150"/>
      <c r="U194" s="160"/>
      <c r="V194" s="116"/>
      <c r="W194" s="116"/>
      <c r="X194" s="92"/>
      <c r="Y194" s="93"/>
      <c r="Z194" s="92"/>
      <c r="AA194" s="92"/>
      <c r="AB194" s="94"/>
      <c r="AC194" s="86"/>
      <c r="AD194" s="86"/>
    </row>
    <row r="195" spans="1:30" s="76" customFormat="1" ht="12.75">
      <c r="A195" s="150"/>
      <c r="B195" s="169"/>
      <c r="C195" s="170"/>
      <c r="D195" s="171"/>
      <c r="E195" s="170"/>
      <c r="F195" s="172"/>
      <c r="G195" s="173"/>
      <c r="H195" s="174"/>
      <c r="I195" s="170"/>
      <c r="J195" s="175"/>
      <c r="K195" s="176"/>
      <c r="L195" s="176"/>
      <c r="M195" s="176"/>
      <c r="N195" s="177"/>
      <c r="O195" s="178"/>
      <c r="Q195" s="150"/>
      <c r="R195" s="159"/>
      <c r="T195" s="150"/>
      <c r="U195" s="160"/>
      <c r="V195" s="179"/>
      <c r="W195" s="86"/>
      <c r="X195" s="92"/>
      <c r="Y195" s="93"/>
      <c r="Z195" s="92"/>
      <c r="AA195" s="92"/>
      <c r="AB195" s="94"/>
      <c r="AC195" s="86"/>
      <c r="AD195" s="86"/>
    </row>
    <row r="196" spans="1:30" s="76" customFormat="1" ht="12.75">
      <c r="A196" s="150"/>
      <c r="B196" s="14"/>
      <c r="C196" s="125"/>
      <c r="D196" s="180"/>
      <c r="E196" s="27"/>
      <c r="F196" s="181"/>
      <c r="G196" s="182" t="s">
        <v>60</v>
      </c>
      <c r="H196" s="183"/>
      <c r="I196" s="29" t="s">
        <v>61</v>
      </c>
      <c r="J196" s="184">
        <v>10262581.65</v>
      </c>
      <c r="K196" s="184"/>
      <c r="L196" s="185"/>
      <c r="M196" s="186"/>
      <c r="N196" s="184"/>
      <c r="O196" s="6"/>
      <c r="Q196" s="150"/>
      <c r="R196" s="159"/>
      <c r="T196" s="150"/>
      <c r="U196" s="160"/>
      <c r="V196" s="179"/>
      <c r="W196" s="86"/>
      <c r="X196" s="92"/>
      <c r="Y196" s="93"/>
      <c r="Z196" s="92"/>
      <c r="AA196" s="92"/>
      <c r="AB196" s="94"/>
      <c r="AC196" s="86"/>
      <c r="AD196" s="86"/>
    </row>
    <row r="197" spans="1:30" s="76" customFormat="1" ht="12.75">
      <c r="A197" s="150"/>
      <c r="B197" s="27"/>
      <c r="C197" s="125"/>
      <c r="D197" s="180"/>
      <c r="E197" s="27"/>
      <c r="F197" s="181"/>
      <c r="G197" s="182" t="s">
        <v>62</v>
      </c>
      <c r="H197" s="183"/>
      <c r="I197" s="29" t="s">
        <v>61</v>
      </c>
      <c r="J197" s="184">
        <v>6784262.5099999998</v>
      </c>
      <c r="K197" s="184"/>
      <c r="L197" s="185"/>
      <c r="M197" s="186"/>
      <c r="N197" s="184"/>
      <c r="O197" s="6"/>
      <c r="Q197" s="187">
        <f>J197-P197</f>
        <v>6784262.5099999998</v>
      </c>
      <c r="R197" s="159"/>
      <c r="T197" s="150"/>
      <c r="U197" s="160"/>
      <c r="V197" s="179"/>
      <c r="W197" s="86"/>
      <c r="X197" s="92"/>
      <c r="Y197" s="93"/>
      <c r="Z197" s="92"/>
      <c r="AA197" s="92"/>
      <c r="AB197" s="94"/>
      <c r="AC197" s="86"/>
      <c r="AD197" s="86"/>
    </row>
    <row r="198" spans="1:30" s="76" customFormat="1" ht="12.75">
      <c r="A198" s="150"/>
      <c r="B198" s="27"/>
      <c r="C198" s="125"/>
      <c r="D198" s="180"/>
      <c r="E198" s="27"/>
      <c r="F198" s="181"/>
      <c r="G198" s="182" t="s">
        <v>63</v>
      </c>
      <c r="H198" s="183"/>
      <c r="I198" s="29" t="s">
        <v>61</v>
      </c>
      <c r="J198" s="188">
        <v>515521.74</v>
      </c>
      <c r="K198" s="184"/>
      <c r="L198" s="185"/>
      <c r="M198" s="185">
        <v>0</v>
      </c>
      <c r="N198" s="188"/>
      <c r="O198" s="6"/>
      <c r="Q198" s="150"/>
      <c r="R198" s="159"/>
      <c r="T198" s="150"/>
      <c r="U198" s="160"/>
      <c r="V198" s="179"/>
      <c r="W198" s="86"/>
      <c r="X198" s="92"/>
      <c r="Y198" s="93"/>
      <c r="Z198" s="92"/>
      <c r="AA198" s="92"/>
      <c r="AB198" s="94"/>
      <c r="AC198" s="86"/>
      <c r="AD198" s="86"/>
    </row>
    <row r="199" spans="1:30" s="76" customFormat="1" ht="12.75">
      <c r="A199" s="150"/>
      <c r="B199" s="27" t="s">
        <v>56</v>
      </c>
      <c r="C199" s="125" t="s">
        <v>57</v>
      </c>
      <c r="D199" s="180"/>
      <c r="E199" s="27"/>
      <c r="F199" s="189"/>
      <c r="G199" s="182" t="s">
        <v>64</v>
      </c>
      <c r="H199" s="183"/>
      <c r="I199" s="29" t="s">
        <v>61</v>
      </c>
      <c r="J199" s="184">
        <f>SUM(J196:J198)</f>
        <v>17562365.899999999</v>
      </c>
      <c r="K199" s="188">
        <f>SUM(K196:K198)</f>
        <v>0</v>
      </c>
      <c r="L199" s="185"/>
      <c r="M199" s="184"/>
      <c r="N199" s="190">
        <f>+SUM(N196:N198)</f>
        <v>0</v>
      </c>
      <c r="O199" s="6"/>
      <c r="Q199" s="150"/>
      <c r="R199" s="159"/>
      <c r="T199" s="150"/>
      <c r="U199" s="160"/>
      <c r="V199" s="179"/>
      <c r="W199" s="86"/>
      <c r="X199" s="92"/>
      <c r="Y199" s="93"/>
      <c r="Z199" s="92"/>
      <c r="AA199" s="92"/>
      <c r="AB199" s="94"/>
      <c r="AC199" s="86"/>
      <c r="AD199" s="86"/>
    </row>
    <row r="200" spans="1:30" s="76" customFormat="1" ht="12.75">
      <c r="A200" s="150"/>
      <c r="B200" s="27" t="s">
        <v>58</v>
      </c>
      <c r="C200" s="125" t="s">
        <v>59</v>
      </c>
      <c r="D200" s="180"/>
      <c r="E200" s="27"/>
      <c r="F200" s="181"/>
      <c r="G200" s="191"/>
      <c r="H200" s="183"/>
      <c r="I200" s="29"/>
      <c r="J200" s="184">
        <f>J194-J199</f>
        <v>0</v>
      </c>
      <c r="K200" s="184"/>
      <c r="L200" s="185"/>
      <c r="M200" s="184"/>
      <c r="N200" s="184">
        <f>N194-N199</f>
        <v>0</v>
      </c>
      <c r="O200" s="6"/>
      <c r="Q200" s="150"/>
      <c r="R200" s="159"/>
      <c r="T200" s="150"/>
      <c r="U200" s="160"/>
      <c r="V200" s="179"/>
      <c r="W200" s="86"/>
      <c r="X200" s="92"/>
      <c r="Y200" s="93"/>
      <c r="Z200" s="92"/>
      <c r="AA200" s="80"/>
      <c r="AB200" s="94"/>
      <c r="AC200" s="86"/>
      <c r="AD200" s="86"/>
    </row>
    <row r="201" spans="1:30" s="76" customFormat="1" ht="12.75">
      <c r="A201" s="150"/>
      <c r="B201" s="27"/>
      <c r="C201" s="125"/>
      <c r="D201" s="180"/>
      <c r="E201" s="27"/>
      <c r="F201" s="181"/>
      <c r="G201" s="191"/>
      <c r="H201" s="183"/>
      <c r="I201" s="29" t="s">
        <v>65</v>
      </c>
      <c r="J201" s="184"/>
      <c r="K201" s="184">
        <f>+K194-K199</f>
        <v>369557.4800000001</v>
      </c>
      <c r="L201" s="185"/>
      <c r="M201" s="184"/>
      <c r="N201" s="23"/>
      <c r="O201" s="6"/>
      <c r="Q201" s="150"/>
      <c r="R201" s="159"/>
      <c r="T201" s="150"/>
      <c r="U201" s="160"/>
      <c r="V201" s="179"/>
      <c r="W201" s="86"/>
      <c r="X201" s="92"/>
      <c r="Y201" s="93"/>
      <c r="Z201" s="92"/>
      <c r="AB201" s="94"/>
      <c r="AC201" s="86"/>
      <c r="AD201" s="86"/>
    </row>
    <row r="202" spans="1:30" s="76" customFormat="1" ht="12.75">
      <c r="A202" s="150"/>
      <c r="B202" s="27"/>
      <c r="C202" s="125"/>
      <c r="D202" s="180"/>
      <c r="E202" s="27"/>
      <c r="F202" s="181"/>
      <c r="G202" s="192"/>
      <c r="H202" s="193"/>
      <c r="I202" s="1"/>
      <c r="J202" s="5"/>
      <c r="K202" s="5"/>
      <c r="L202" s="194" t="s">
        <v>66</v>
      </c>
      <c r="M202" s="5"/>
      <c r="N202" s="5"/>
      <c r="O202" s="6"/>
      <c r="Q202" s="150"/>
      <c r="R202" s="159"/>
      <c r="T202" s="150"/>
      <c r="U202" s="160"/>
      <c r="V202" s="179"/>
      <c r="W202" s="86"/>
      <c r="X202" s="92"/>
      <c r="Y202" s="93"/>
      <c r="Z202" s="92"/>
      <c r="AB202" s="94"/>
      <c r="AC202" s="86"/>
      <c r="AD202" s="86"/>
    </row>
    <row r="203" spans="1:30" s="76" customFormat="1" ht="12.75">
      <c r="A203" s="150"/>
      <c r="B203" s="27"/>
      <c r="C203" s="125"/>
      <c r="D203" s="180"/>
      <c r="E203" s="27"/>
      <c r="F203" s="181"/>
      <c r="G203" s="192"/>
      <c r="H203" s="193"/>
      <c r="I203" s="1"/>
      <c r="J203" s="5">
        <f>J78+J16+J17</f>
        <v>847119.35000000009</v>
      </c>
      <c r="K203" s="5"/>
      <c r="L203" s="194" t="s">
        <v>67</v>
      </c>
      <c r="M203" s="5"/>
      <c r="N203" s="5"/>
      <c r="O203" s="6"/>
      <c r="Q203" s="150"/>
      <c r="R203" s="159"/>
      <c r="T203" s="150"/>
      <c r="U203" s="160"/>
      <c r="V203" s="179"/>
      <c r="W203" s="86"/>
      <c r="X203" s="92"/>
      <c r="Y203" s="93"/>
      <c r="Z203" s="92"/>
      <c r="AB203" s="94"/>
      <c r="AC203" s="86"/>
      <c r="AD203" s="86"/>
    </row>
    <row r="204" spans="1:30" s="76" customFormat="1" ht="12.75">
      <c r="A204" s="150"/>
      <c r="B204" s="180"/>
      <c r="C204" s="125" t="s">
        <v>68</v>
      </c>
      <c r="D204" s="180"/>
      <c r="E204" s="27"/>
      <c r="F204" s="181"/>
      <c r="G204" s="192"/>
      <c r="H204" s="193"/>
      <c r="I204" s="1"/>
      <c r="J204" s="5"/>
      <c r="K204" s="23">
        <f>+K199-K202-K203</f>
        <v>0</v>
      </c>
      <c r="L204" s="195" t="s">
        <v>69</v>
      </c>
      <c r="M204" s="5"/>
      <c r="N204" s="5"/>
      <c r="O204" s="6"/>
      <c r="Q204" s="150"/>
      <c r="R204" s="159"/>
      <c r="T204" s="150"/>
      <c r="U204" s="160"/>
      <c r="V204" s="179"/>
      <c r="W204" s="86"/>
      <c r="X204" s="92"/>
      <c r="Y204" s="93"/>
      <c r="Z204" s="92"/>
      <c r="AA204" s="92"/>
      <c r="AB204" s="94"/>
      <c r="AC204" s="86"/>
      <c r="AD204" s="86"/>
    </row>
    <row r="205" spans="1:30" s="76" customFormat="1" ht="12" customHeight="1">
      <c r="A205" s="150"/>
      <c r="B205" s="27"/>
      <c r="C205" s="125"/>
      <c r="D205" s="196"/>
      <c r="E205" s="27"/>
      <c r="F205" s="189"/>
      <c r="G205" s="192"/>
      <c r="H205" s="193"/>
      <c r="I205" s="1"/>
      <c r="J205" s="5"/>
      <c r="K205" s="5"/>
      <c r="L205" s="5"/>
      <c r="M205" s="5"/>
      <c r="N205" s="5"/>
      <c r="O205" s="6"/>
      <c r="Q205" s="150"/>
      <c r="R205" s="159"/>
      <c r="T205" s="150"/>
      <c r="U205" s="160"/>
      <c r="V205" s="179"/>
      <c r="W205" s="86"/>
      <c r="X205" s="92"/>
      <c r="Y205" s="93"/>
      <c r="Z205" s="92"/>
      <c r="AA205" s="92"/>
      <c r="AB205" s="94"/>
      <c r="AC205" s="86"/>
      <c r="AD205" s="86"/>
    </row>
    <row r="206" spans="1:30" s="76" customFormat="1" ht="12" customHeight="1">
      <c r="A206" s="150"/>
      <c r="B206" s="27"/>
      <c r="C206" s="125"/>
      <c r="D206" s="180"/>
      <c r="E206" s="27"/>
      <c r="F206" s="189"/>
      <c r="G206" s="192"/>
      <c r="H206" s="193"/>
      <c r="I206" s="1"/>
      <c r="J206" s="5"/>
      <c r="K206" s="5"/>
      <c r="L206" s="5"/>
      <c r="M206" s="5"/>
      <c r="N206" s="5"/>
      <c r="O206" s="6"/>
      <c r="Q206" s="150"/>
      <c r="R206" s="159"/>
      <c r="T206" s="150"/>
      <c r="U206" s="160"/>
      <c r="V206" s="179"/>
      <c r="W206" s="86"/>
      <c r="X206" s="92"/>
      <c r="Y206" s="93"/>
      <c r="Z206" s="92"/>
      <c r="AA206" s="92"/>
      <c r="AB206" s="94"/>
      <c r="AC206" s="86"/>
      <c r="AD206" s="86"/>
    </row>
    <row r="207" spans="1:30" s="76" customFormat="1" ht="12" customHeight="1">
      <c r="A207" s="150"/>
      <c r="B207" s="27"/>
      <c r="C207" s="125"/>
      <c r="D207" s="180"/>
      <c r="E207" s="27"/>
      <c r="F207" s="189"/>
      <c r="G207" s="192"/>
      <c r="H207" s="193"/>
      <c r="I207" s="1"/>
      <c r="J207" s="5"/>
      <c r="K207" s="5"/>
      <c r="L207" s="5"/>
      <c r="M207" s="5"/>
      <c r="N207" s="5"/>
      <c r="O207" s="6"/>
      <c r="Q207" s="150"/>
      <c r="R207" s="159"/>
      <c r="T207" s="150"/>
      <c r="U207" s="160"/>
      <c r="V207" s="179"/>
      <c r="W207" s="86"/>
      <c r="X207" s="92"/>
      <c r="Y207" s="93"/>
      <c r="Z207" s="92"/>
      <c r="AA207" s="92"/>
      <c r="AB207" s="94"/>
      <c r="AC207" s="86"/>
      <c r="AD207" s="86"/>
    </row>
    <row r="208" spans="1:30" s="76" customFormat="1" ht="12.75">
      <c r="A208" s="150"/>
      <c r="B208" s="197"/>
      <c r="C208" s="198"/>
      <c r="D208" s="199"/>
      <c r="E208" s="27"/>
      <c r="F208" s="181"/>
      <c r="G208" s="192"/>
      <c r="H208" s="193"/>
      <c r="I208" s="1"/>
      <c r="J208" s="5"/>
      <c r="K208" s="5"/>
      <c r="L208" s="5"/>
      <c r="M208" s="5"/>
      <c r="N208" s="5"/>
      <c r="O208" s="6"/>
      <c r="Q208" s="150"/>
      <c r="R208" s="159"/>
      <c r="T208" s="150"/>
      <c r="U208" s="160"/>
      <c r="V208" s="179"/>
      <c r="W208" s="86"/>
      <c r="X208" s="92"/>
      <c r="Y208" s="93"/>
      <c r="Z208" s="92"/>
      <c r="AA208" s="92"/>
      <c r="AB208" s="94"/>
      <c r="AC208" s="86"/>
      <c r="AD208" s="86"/>
    </row>
    <row r="209" spans="1:30" s="76" customFormat="1" ht="12" customHeight="1">
      <c r="A209" s="150"/>
      <c r="B209" s="197"/>
      <c r="C209" s="198"/>
      <c r="D209" s="199"/>
      <c r="E209" s="27"/>
      <c r="F209" s="181"/>
      <c r="G209" s="192"/>
      <c r="H209" s="193"/>
      <c r="I209" s="1"/>
      <c r="J209" s="5"/>
      <c r="K209" s="5"/>
      <c r="L209" s="5"/>
      <c r="M209" s="5"/>
      <c r="N209" s="5"/>
      <c r="O209" s="6"/>
      <c r="Q209" s="150"/>
      <c r="R209" s="159"/>
      <c r="T209" s="150"/>
      <c r="U209" s="160"/>
      <c r="V209" s="179"/>
      <c r="W209" s="86"/>
      <c r="X209" s="92"/>
      <c r="Y209" s="93"/>
      <c r="Z209" s="92"/>
      <c r="AA209" s="92"/>
      <c r="AB209" s="94"/>
      <c r="AC209" s="86"/>
      <c r="AD209" s="86"/>
    </row>
    <row r="210" spans="1:30" s="76" customFormat="1" ht="12.75">
      <c r="A210" s="150"/>
      <c r="B210" s="197"/>
      <c r="C210" s="198"/>
      <c r="D210" s="199"/>
      <c r="E210" s="197"/>
      <c r="F210" s="200"/>
      <c r="G210" s="192"/>
      <c r="H210" s="193"/>
      <c r="I210" s="1"/>
      <c r="J210" s="5"/>
      <c r="K210" s="5"/>
      <c r="L210" s="5"/>
      <c r="M210" s="5"/>
      <c r="N210" s="5"/>
      <c r="O210" s="6"/>
      <c r="Q210" s="150"/>
      <c r="R210" s="159"/>
      <c r="T210" s="150"/>
      <c r="U210" s="160"/>
      <c r="V210" s="179"/>
      <c r="W210" s="86"/>
      <c r="X210" s="92"/>
      <c r="Y210" s="93"/>
      <c r="Z210" s="92"/>
      <c r="AA210" s="92"/>
      <c r="AB210" s="94"/>
      <c r="AC210" s="86"/>
      <c r="AD210" s="86"/>
    </row>
    <row r="211" spans="1:30" s="76" customFormat="1" ht="12.75">
      <c r="A211" s="150"/>
      <c r="B211" s="197"/>
      <c r="C211" s="198"/>
      <c r="D211" s="199"/>
      <c r="E211" s="197"/>
      <c r="F211" s="200"/>
      <c r="G211" s="192"/>
      <c r="H211" s="193"/>
      <c r="I211" s="1"/>
      <c r="J211" s="5"/>
      <c r="K211" s="5"/>
      <c r="L211" s="5"/>
      <c r="M211" s="5"/>
      <c r="N211" s="5"/>
      <c r="O211" s="6"/>
      <c r="Q211" s="150"/>
      <c r="R211" s="159"/>
      <c r="T211" s="150"/>
      <c r="U211" s="160"/>
      <c r="V211" s="179"/>
      <c r="W211" s="86"/>
      <c r="X211" s="92"/>
      <c r="Y211" s="93"/>
      <c r="Z211" s="92"/>
      <c r="AA211" s="92"/>
      <c r="AB211" s="94"/>
      <c r="AC211" s="86"/>
      <c r="AD211" s="86"/>
    </row>
    <row r="212" spans="1:30" s="76" customFormat="1" ht="12.75">
      <c r="A212" s="150"/>
      <c r="B212" s="197"/>
      <c r="C212" s="198"/>
      <c r="D212" s="199"/>
      <c r="E212" s="197"/>
      <c r="F212" s="200"/>
      <c r="G212" s="192"/>
      <c r="H212" s="193"/>
      <c r="I212" s="1"/>
      <c r="J212" s="5"/>
      <c r="K212" s="5"/>
      <c r="L212" s="5"/>
      <c r="M212" s="5"/>
      <c r="N212" s="5"/>
      <c r="O212" s="6"/>
      <c r="Q212" s="150"/>
      <c r="R212" s="159"/>
      <c r="T212" s="150"/>
      <c r="U212" s="160"/>
      <c r="V212" s="179"/>
      <c r="W212" s="86"/>
      <c r="X212" s="92"/>
      <c r="Y212" s="93"/>
      <c r="Z212" s="92"/>
      <c r="AA212" s="92"/>
      <c r="AB212" s="94"/>
      <c r="AC212" s="86"/>
      <c r="AD212" s="86"/>
    </row>
    <row r="213" spans="1:30" s="76" customFormat="1" ht="12.75">
      <c r="A213" s="150"/>
      <c r="B213" s="197"/>
      <c r="C213" s="198"/>
      <c r="D213" s="199"/>
      <c r="E213" s="197"/>
      <c r="F213" s="200"/>
      <c r="G213" s="27"/>
      <c r="H213" s="2"/>
      <c r="I213" s="1"/>
      <c r="J213" s="5"/>
      <c r="K213" s="5"/>
      <c r="L213" s="5"/>
      <c r="M213" s="5"/>
      <c r="N213" s="5"/>
      <c r="O213" s="6"/>
      <c r="Q213" s="150"/>
      <c r="R213" s="159"/>
      <c r="T213" s="150"/>
      <c r="U213" s="160"/>
      <c r="V213" s="179"/>
      <c r="W213" s="86"/>
      <c r="X213" s="92"/>
      <c r="Y213" s="93"/>
      <c r="Z213" s="92"/>
      <c r="AA213" s="92"/>
      <c r="AB213" s="94"/>
      <c r="AC213" s="86"/>
      <c r="AD213" s="86"/>
    </row>
    <row r="214" spans="1:30" s="76" customFormat="1" ht="12.75">
      <c r="A214" s="150"/>
      <c r="B214" s="197"/>
      <c r="C214" s="198"/>
      <c r="D214" s="199"/>
      <c r="E214" s="197"/>
      <c r="F214" s="200"/>
      <c r="G214" s="27"/>
      <c r="H214" s="2"/>
      <c r="I214" s="1"/>
      <c r="J214" s="5"/>
      <c r="K214" s="5"/>
      <c r="L214" s="5"/>
      <c r="M214" s="5"/>
      <c r="N214" s="5"/>
      <c r="O214" s="6"/>
      <c r="Q214" s="150"/>
      <c r="R214" s="159"/>
      <c r="T214" s="150"/>
      <c r="U214" s="160"/>
      <c r="V214" s="179"/>
      <c r="W214" s="86"/>
      <c r="X214" s="92"/>
      <c r="Y214" s="93"/>
      <c r="Z214" s="92"/>
      <c r="AA214" s="92"/>
      <c r="AB214" s="94"/>
      <c r="AC214" s="86"/>
      <c r="AD214" s="86"/>
    </row>
    <row r="215" spans="1:30" s="76" customFormat="1" ht="12.75">
      <c r="A215" s="150"/>
      <c r="B215" s="197"/>
      <c r="C215" s="198"/>
      <c r="D215" s="199"/>
      <c r="E215" s="197"/>
      <c r="F215" s="200"/>
      <c r="G215" s="27"/>
      <c r="H215" s="2"/>
      <c r="I215" s="1"/>
      <c r="J215" s="5"/>
      <c r="K215" s="5"/>
      <c r="L215" s="5"/>
      <c r="M215" s="5"/>
      <c r="N215" s="5"/>
      <c r="O215" s="6"/>
      <c r="Q215" s="150"/>
      <c r="R215" s="159"/>
      <c r="T215" s="150"/>
      <c r="U215" s="160"/>
      <c r="V215" s="179"/>
      <c r="W215" s="86"/>
      <c r="X215" s="92"/>
      <c r="Y215" s="93"/>
      <c r="Z215" s="92"/>
      <c r="AA215" s="92"/>
      <c r="AB215" s="94"/>
      <c r="AC215" s="86"/>
      <c r="AD215" s="86"/>
    </row>
    <row r="216" spans="1:30" s="76" customFormat="1" ht="12.75">
      <c r="A216" s="1"/>
      <c r="B216" s="197"/>
      <c r="C216" s="198"/>
      <c r="D216" s="199"/>
      <c r="E216" s="197"/>
      <c r="F216" s="200"/>
      <c r="G216" s="27"/>
      <c r="H216" s="2"/>
      <c r="I216" s="1"/>
      <c r="J216" s="5"/>
      <c r="K216" s="5"/>
      <c r="L216" s="5"/>
      <c r="M216" s="5"/>
      <c r="N216" s="5"/>
      <c r="O216" s="6"/>
      <c r="Q216" s="150"/>
      <c r="R216" s="159"/>
      <c r="T216" s="150"/>
      <c r="U216" s="160"/>
      <c r="V216" s="179"/>
      <c r="W216" s="86"/>
      <c r="X216" s="92"/>
      <c r="Y216" s="93"/>
      <c r="Z216" s="92"/>
      <c r="AA216" s="92"/>
      <c r="AB216" s="94"/>
      <c r="AC216" s="86"/>
      <c r="AD216" s="86"/>
    </row>
    <row r="217" spans="1:30" s="76" customFormat="1" ht="12.75">
      <c r="A217" s="1"/>
      <c r="B217" s="197"/>
      <c r="C217" s="198"/>
      <c r="D217" s="199"/>
      <c r="E217" s="197"/>
      <c r="F217" s="200"/>
      <c r="G217" s="27"/>
      <c r="H217" s="2"/>
      <c r="I217" s="1"/>
      <c r="J217" s="5"/>
      <c r="K217" s="5"/>
      <c r="L217" s="5"/>
      <c r="M217" s="5"/>
      <c r="N217" s="5"/>
      <c r="O217" s="6"/>
      <c r="Q217" s="150"/>
      <c r="R217" s="159"/>
      <c r="T217" s="150"/>
      <c r="U217" s="160"/>
      <c r="V217" s="179"/>
      <c r="W217" s="86"/>
      <c r="X217" s="92"/>
      <c r="Y217" s="93"/>
      <c r="Z217" s="92"/>
      <c r="AA217" s="92"/>
      <c r="AB217" s="94"/>
      <c r="AC217" s="86"/>
      <c r="AD217" s="86"/>
    </row>
    <row r="218" spans="1:30" s="76" customFormat="1" ht="12.75">
      <c r="A218" s="1"/>
      <c r="B218" s="197"/>
      <c r="C218" s="198"/>
      <c r="D218" s="199"/>
      <c r="E218" s="197"/>
      <c r="F218" s="200"/>
      <c r="G218" s="27"/>
      <c r="H218" s="2"/>
      <c r="I218" s="1"/>
      <c r="J218" s="5"/>
      <c r="K218" s="5"/>
      <c r="L218" s="5"/>
      <c r="M218" s="5"/>
      <c r="N218" s="5"/>
      <c r="O218" s="6"/>
      <c r="Q218" s="150"/>
      <c r="R218" s="159"/>
      <c r="T218" s="150"/>
      <c r="U218" s="160"/>
      <c r="V218" s="179"/>
      <c r="W218" s="86"/>
      <c r="X218" s="92"/>
      <c r="Y218" s="93"/>
      <c r="Z218" s="92"/>
      <c r="AA218" s="92"/>
      <c r="AB218" s="94"/>
      <c r="AC218" s="86"/>
      <c r="AD218" s="86"/>
    </row>
    <row r="219" spans="1:30" s="76" customFormat="1" ht="12.75">
      <c r="A219" s="1"/>
      <c r="B219" s="197"/>
      <c r="C219" s="198"/>
      <c r="D219" s="199"/>
      <c r="E219" s="197"/>
      <c r="F219" s="200"/>
      <c r="G219" s="27"/>
      <c r="H219" s="2"/>
      <c r="I219" s="1"/>
      <c r="J219" s="5"/>
      <c r="K219" s="5"/>
      <c r="L219" s="5"/>
      <c r="M219" s="5"/>
      <c r="N219" s="5"/>
      <c r="O219" s="6"/>
      <c r="Q219" s="150"/>
      <c r="R219" s="159"/>
      <c r="T219" s="150"/>
      <c r="U219" s="160"/>
      <c r="V219" s="179"/>
      <c r="W219" s="86"/>
      <c r="X219" s="92"/>
      <c r="Y219" s="93"/>
      <c r="Z219" s="92"/>
      <c r="AA219" s="92"/>
      <c r="AB219" s="94"/>
      <c r="AC219" s="86"/>
      <c r="AD219" s="86"/>
    </row>
    <row r="220" spans="1:30" s="76" customFormat="1" ht="12.75">
      <c r="A220" s="1"/>
      <c r="B220" s="197"/>
      <c r="C220" s="198"/>
      <c r="D220" s="199"/>
      <c r="E220" s="197"/>
      <c r="F220" s="200"/>
      <c r="G220" s="27"/>
      <c r="H220" s="2"/>
      <c r="I220" s="1"/>
      <c r="J220" s="5"/>
      <c r="K220" s="5"/>
      <c r="L220" s="5"/>
      <c r="M220" s="5"/>
      <c r="N220" s="5"/>
      <c r="O220" s="6"/>
      <c r="Q220" s="150"/>
      <c r="R220" s="159"/>
      <c r="T220" s="150"/>
      <c r="U220" s="160"/>
      <c r="V220" s="179"/>
      <c r="W220" s="86"/>
      <c r="X220" s="92"/>
      <c r="Y220" s="93"/>
      <c r="Z220" s="92"/>
      <c r="AA220" s="92"/>
      <c r="AB220" s="94"/>
      <c r="AC220" s="86"/>
      <c r="AD220" s="86"/>
    </row>
    <row r="221" spans="1:30" s="76" customFormat="1" ht="12.75">
      <c r="A221" s="1"/>
      <c r="B221" s="197"/>
      <c r="C221" s="198"/>
      <c r="D221" s="199"/>
      <c r="E221" s="197"/>
      <c r="F221" s="201"/>
      <c r="G221" s="27"/>
      <c r="H221" s="2"/>
      <c r="I221" s="1"/>
      <c r="J221" s="5"/>
      <c r="K221" s="5"/>
      <c r="L221" s="5"/>
      <c r="M221" s="5"/>
      <c r="N221" s="5"/>
      <c r="O221" s="6"/>
      <c r="Q221" s="150"/>
      <c r="R221" s="159"/>
      <c r="T221" s="150"/>
      <c r="U221" s="160"/>
      <c r="V221" s="179"/>
      <c r="W221" s="86"/>
      <c r="X221" s="92"/>
      <c r="Y221" s="93"/>
      <c r="Z221" s="92"/>
      <c r="AA221" s="92"/>
      <c r="AB221" s="94"/>
      <c r="AC221" s="86"/>
      <c r="AD221" s="86"/>
    </row>
    <row r="222" spans="1:30" s="76" customFormat="1" ht="12.75">
      <c r="A222" s="1"/>
      <c r="B222" s="197"/>
      <c r="C222" s="198"/>
      <c r="D222" s="199"/>
      <c r="E222" s="197"/>
      <c r="F222" s="200"/>
      <c r="G222" s="27"/>
      <c r="H222" s="2"/>
      <c r="I222" s="1"/>
      <c r="J222" s="5"/>
      <c r="K222" s="5"/>
      <c r="L222" s="5"/>
      <c r="M222" s="5"/>
      <c r="N222" s="5"/>
      <c r="O222" s="6"/>
      <c r="Q222" s="150"/>
      <c r="R222" s="159"/>
      <c r="T222" s="150"/>
      <c r="U222" s="160"/>
      <c r="V222" s="179"/>
      <c r="W222" s="86"/>
      <c r="X222" s="92"/>
      <c r="Y222" s="93"/>
      <c r="Z222" s="92"/>
      <c r="AA222" s="92"/>
      <c r="AB222" s="94"/>
      <c r="AC222" s="86"/>
      <c r="AD222" s="86"/>
    </row>
    <row r="223" spans="1:30" s="76" customFormat="1" ht="12.75">
      <c r="A223" s="1"/>
      <c r="B223" s="197"/>
      <c r="C223" s="198"/>
      <c r="D223" s="199"/>
      <c r="E223" s="197"/>
      <c r="F223" s="200"/>
      <c r="G223" s="27"/>
      <c r="H223" s="2"/>
      <c r="I223" s="1"/>
      <c r="J223" s="5"/>
      <c r="K223" s="5"/>
      <c r="L223" s="5"/>
      <c r="M223" s="5"/>
      <c r="N223" s="5"/>
      <c r="O223" s="6"/>
      <c r="Q223" s="150"/>
      <c r="R223" s="159"/>
      <c r="T223" s="150"/>
      <c r="U223" s="160"/>
      <c r="V223" s="179"/>
      <c r="W223" s="86"/>
      <c r="X223" s="92"/>
      <c r="Y223" s="93"/>
      <c r="Z223" s="92"/>
      <c r="AA223" s="92"/>
      <c r="AB223" s="94"/>
      <c r="AC223" s="86"/>
      <c r="AD223" s="86"/>
    </row>
    <row r="224" spans="1:30" s="76" customFormat="1" ht="12.75">
      <c r="A224" s="1"/>
      <c r="B224" s="197"/>
      <c r="C224" s="198"/>
      <c r="D224" s="199"/>
      <c r="E224" s="197"/>
      <c r="F224" s="200"/>
      <c r="G224" s="27"/>
      <c r="H224" s="2"/>
      <c r="I224" s="1"/>
      <c r="J224" s="5"/>
      <c r="K224" s="5"/>
      <c r="L224" s="5"/>
      <c r="M224" s="5"/>
      <c r="N224" s="5"/>
      <c r="O224" s="6"/>
      <c r="Q224" s="150"/>
      <c r="R224" s="159"/>
      <c r="T224" s="150"/>
      <c r="U224" s="160"/>
      <c r="V224" s="179"/>
      <c r="W224" s="86"/>
      <c r="X224" s="92"/>
      <c r="Y224" s="93"/>
      <c r="Z224" s="92"/>
      <c r="AA224" s="92"/>
      <c r="AB224" s="94"/>
      <c r="AC224" s="86"/>
      <c r="AD224" s="86"/>
    </row>
    <row r="225" spans="1:30" s="76" customFormat="1" ht="12.75">
      <c r="A225" s="1"/>
      <c r="B225" s="197"/>
      <c r="C225" s="198"/>
      <c r="D225" s="199"/>
      <c r="E225" s="197"/>
      <c r="F225" s="200"/>
      <c r="G225" s="27"/>
      <c r="H225" s="2"/>
      <c r="I225" s="1"/>
      <c r="J225" s="5"/>
      <c r="K225" s="5"/>
      <c r="L225" s="5"/>
      <c r="M225" s="5"/>
      <c r="N225" s="5"/>
      <c r="O225" s="6"/>
      <c r="Q225" s="150"/>
      <c r="R225" s="159"/>
      <c r="T225" s="150"/>
      <c r="U225" s="160"/>
      <c r="V225" s="179"/>
      <c r="W225" s="86"/>
      <c r="X225" s="92"/>
      <c r="Y225" s="93"/>
      <c r="Z225" s="92"/>
      <c r="AA225" s="92"/>
      <c r="AB225" s="94"/>
      <c r="AC225" s="86"/>
      <c r="AD225" s="86"/>
    </row>
    <row r="226" spans="1:30" s="76" customFormat="1" ht="12.75">
      <c r="A226" s="1"/>
      <c r="B226" s="27"/>
      <c r="C226" s="198"/>
      <c r="D226" s="199"/>
      <c r="E226" s="27"/>
      <c r="F226" s="189"/>
      <c r="G226" s="27"/>
      <c r="H226" s="2"/>
      <c r="I226" s="1"/>
      <c r="J226" s="5"/>
      <c r="K226" s="5"/>
      <c r="L226" s="5"/>
      <c r="M226" s="5"/>
      <c r="N226" s="5"/>
      <c r="O226" s="6"/>
      <c r="Q226" s="150"/>
      <c r="R226" s="159"/>
      <c r="T226" s="150"/>
      <c r="U226" s="160"/>
      <c r="V226" s="179"/>
      <c r="W226" s="86"/>
      <c r="X226" s="92"/>
      <c r="Y226" s="93"/>
      <c r="Z226" s="92"/>
      <c r="AA226" s="92"/>
      <c r="AB226" s="94"/>
      <c r="AC226" s="86"/>
      <c r="AD226" s="86"/>
    </row>
    <row r="227" spans="1:30" s="76" customFormat="1" ht="12.75">
      <c r="A227" s="1"/>
      <c r="B227" s="27"/>
      <c r="C227" s="198"/>
      <c r="D227" s="199"/>
      <c r="E227" s="27"/>
      <c r="F227" s="181"/>
      <c r="G227" s="27"/>
      <c r="H227" s="2"/>
      <c r="I227" s="1"/>
      <c r="J227" s="5"/>
      <c r="K227" s="5"/>
      <c r="L227" s="5"/>
      <c r="M227" s="5"/>
      <c r="N227" s="5"/>
      <c r="O227" s="6"/>
      <c r="Q227" s="150"/>
      <c r="R227" s="159"/>
      <c r="T227" s="150"/>
      <c r="U227" s="160"/>
      <c r="V227" s="179"/>
      <c r="W227" s="86"/>
      <c r="X227" s="92"/>
      <c r="Y227" s="93"/>
      <c r="Z227" s="92"/>
      <c r="AA227" s="92"/>
      <c r="AB227" s="94"/>
      <c r="AC227" s="86"/>
      <c r="AD227" s="86"/>
    </row>
    <row r="228" spans="1:30" s="76" customFormat="1" ht="12.75">
      <c r="A228" s="1"/>
      <c r="B228" s="27"/>
      <c r="C228" s="198"/>
      <c r="D228" s="199"/>
      <c r="E228" s="27"/>
      <c r="F228" s="189"/>
      <c r="G228" s="27"/>
      <c r="H228" s="2"/>
      <c r="I228" s="1"/>
      <c r="J228" s="5"/>
      <c r="K228" s="5"/>
      <c r="L228" s="5"/>
      <c r="M228" s="5"/>
      <c r="N228" s="5"/>
      <c r="O228" s="6"/>
      <c r="Q228" s="150"/>
      <c r="R228" s="159"/>
      <c r="T228" s="150"/>
      <c r="U228" s="160"/>
      <c r="V228" s="179"/>
      <c r="W228" s="86"/>
      <c r="X228" s="92"/>
      <c r="Y228" s="93"/>
      <c r="Z228" s="92"/>
      <c r="AA228" s="92"/>
      <c r="AB228" s="94"/>
      <c r="AC228" s="86"/>
      <c r="AD228" s="86"/>
    </row>
    <row r="229" spans="1:30" s="76" customFormat="1" ht="12.75">
      <c r="A229" s="1"/>
      <c r="B229" s="27"/>
      <c r="C229" s="125"/>
      <c r="D229" s="180"/>
      <c r="E229" s="27"/>
      <c r="F229" s="181"/>
      <c r="G229" s="27"/>
      <c r="H229" s="2"/>
      <c r="I229" s="1"/>
      <c r="J229" s="5"/>
      <c r="K229" s="5"/>
      <c r="L229" s="5"/>
      <c r="M229" s="5"/>
      <c r="N229" s="5"/>
      <c r="O229" s="6"/>
      <c r="Q229" s="150"/>
      <c r="R229" s="159"/>
      <c r="T229" s="150"/>
      <c r="U229" s="160"/>
      <c r="V229" s="179"/>
      <c r="W229" s="86"/>
      <c r="X229" s="92"/>
      <c r="Y229" s="93"/>
      <c r="Z229" s="92"/>
      <c r="AA229" s="92"/>
      <c r="AB229" s="94"/>
      <c r="AC229" s="86"/>
      <c r="AD229" s="86"/>
    </row>
    <row r="230" spans="1:30" s="76" customFormat="1" ht="12.75">
      <c r="A230" s="1"/>
      <c r="B230" s="27"/>
      <c r="C230" s="125"/>
      <c r="D230" s="180"/>
      <c r="E230" s="27"/>
      <c r="F230" s="181"/>
      <c r="G230" s="27"/>
      <c r="H230" s="2"/>
      <c r="I230" s="1"/>
      <c r="J230" s="5"/>
      <c r="K230" s="5"/>
      <c r="L230" s="5"/>
      <c r="M230" s="5"/>
      <c r="N230" s="5"/>
      <c r="O230" s="6"/>
      <c r="Q230" s="150"/>
      <c r="R230" s="159"/>
      <c r="T230" s="150"/>
      <c r="U230" s="160"/>
      <c r="V230" s="179"/>
      <c r="W230" s="86"/>
      <c r="X230" s="92"/>
      <c r="Y230" s="93"/>
      <c r="Z230" s="92"/>
      <c r="AA230" s="92"/>
      <c r="AB230" s="94"/>
      <c r="AC230" s="86"/>
      <c r="AD230" s="86"/>
    </row>
    <row r="231" spans="1:30" s="76" customFormat="1" ht="12.75">
      <c r="A231" s="1"/>
      <c r="B231" s="27"/>
      <c r="C231" s="125"/>
      <c r="D231" s="180"/>
      <c r="E231" s="27"/>
      <c r="F231" s="181"/>
      <c r="G231" s="27"/>
      <c r="H231" s="2"/>
      <c r="I231" s="1"/>
      <c r="J231" s="5"/>
      <c r="K231" s="5"/>
      <c r="L231" s="5"/>
      <c r="M231" s="5"/>
      <c r="N231" s="5"/>
      <c r="O231" s="6"/>
      <c r="Q231" s="150"/>
      <c r="R231" s="159"/>
      <c r="T231" s="150"/>
      <c r="U231" s="160"/>
      <c r="V231" s="179"/>
      <c r="W231" s="86"/>
      <c r="X231" s="92"/>
      <c r="Y231" s="93"/>
      <c r="Z231" s="92"/>
      <c r="AA231" s="92"/>
      <c r="AB231" s="94"/>
      <c r="AC231" s="86"/>
      <c r="AD231" s="86"/>
    </row>
    <row r="232" spans="1:30" s="76" customFormat="1" ht="12.75">
      <c r="A232" s="1"/>
      <c r="B232" s="27"/>
      <c r="C232" s="125"/>
      <c r="D232" s="180"/>
      <c r="E232" s="27"/>
      <c r="F232" s="189"/>
      <c r="G232" s="27"/>
      <c r="H232" s="2"/>
      <c r="I232" s="1"/>
      <c r="J232" s="5"/>
      <c r="K232" s="5"/>
      <c r="L232" s="5"/>
      <c r="M232" s="5"/>
      <c r="N232" s="5"/>
      <c r="O232" s="6"/>
      <c r="P232" s="2"/>
      <c r="Q232" s="150"/>
      <c r="R232" s="159"/>
      <c r="T232" s="150"/>
      <c r="U232" s="160"/>
      <c r="V232" s="179"/>
      <c r="W232" s="86"/>
      <c r="X232" s="92"/>
      <c r="Y232" s="93"/>
      <c r="Z232" s="92"/>
      <c r="AA232" s="92"/>
      <c r="AB232" s="94"/>
      <c r="AC232" s="86"/>
      <c r="AD232" s="86"/>
    </row>
    <row r="233" spans="1:30" s="76" customFormat="1" ht="12.75">
      <c r="A233" s="1"/>
      <c r="B233" s="27"/>
      <c r="C233" s="125"/>
      <c r="D233" s="180"/>
      <c r="E233" s="27"/>
      <c r="F233" s="181"/>
      <c r="G233" s="27"/>
      <c r="H233" s="2"/>
      <c r="I233" s="1"/>
      <c r="J233" s="5"/>
      <c r="K233" s="5"/>
      <c r="L233" s="5"/>
      <c r="M233" s="5"/>
      <c r="N233" s="5"/>
      <c r="O233" s="6"/>
      <c r="P233" s="2"/>
      <c r="Q233" s="150"/>
      <c r="R233" s="159"/>
      <c r="T233" s="150"/>
      <c r="U233" s="160"/>
      <c r="V233" s="179"/>
      <c r="W233" s="86"/>
      <c r="X233" s="92"/>
      <c r="Y233" s="93"/>
      <c r="Z233" s="92"/>
      <c r="AA233" s="92"/>
      <c r="AB233" s="94"/>
      <c r="AC233" s="86"/>
      <c r="AD233" s="86"/>
    </row>
    <row r="234" spans="1:30" s="76" customFormat="1" ht="12.75">
      <c r="A234" s="1"/>
      <c r="B234" s="27"/>
      <c r="C234" s="125"/>
      <c r="D234" s="180"/>
      <c r="E234" s="27"/>
      <c r="F234" s="181"/>
      <c r="G234" s="27"/>
      <c r="H234" s="2"/>
      <c r="I234" s="1"/>
      <c r="J234" s="5"/>
      <c r="K234" s="5"/>
      <c r="L234" s="5"/>
      <c r="M234" s="5"/>
      <c r="N234" s="5"/>
      <c r="O234" s="6"/>
      <c r="P234" s="2"/>
      <c r="Q234" s="150"/>
      <c r="R234" s="159"/>
      <c r="T234" s="150"/>
      <c r="U234" s="160"/>
      <c r="V234" s="179"/>
      <c r="W234" s="86"/>
      <c r="X234" s="92"/>
      <c r="Y234" s="93"/>
      <c r="Z234" s="92"/>
      <c r="AA234" s="92"/>
      <c r="AB234" s="94"/>
      <c r="AC234" s="86"/>
      <c r="AD234" s="86"/>
    </row>
    <row r="235" spans="1:30" s="76" customFormat="1" ht="12.75">
      <c r="A235" s="202"/>
      <c r="B235" s="27"/>
      <c r="C235" s="125"/>
      <c r="D235" s="180"/>
      <c r="E235" s="27"/>
      <c r="F235" s="181"/>
      <c r="G235" s="27"/>
      <c r="H235" s="2"/>
      <c r="I235" s="1"/>
      <c r="J235" s="5"/>
      <c r="K235" s="5"/>
      <c r="L235" s="5"/>
      <c r="M235" s="5"/>
      <c r="N235" s="5"/>
      <c r="O235" s="6"/>
      <c r="P235" s="2"/>
      <c r="Q235" s="150"/>
      <c r="R235" s="159"/>
      <c r="T235" s="150"/>
      <c r="U235" s="160"/>
      <c r="V235" s="179"/>
      <c r="W235" s="86"/>
      <c r="X235" s="92"/>
      <c r="Y235" s="93"/>
      <c r="Z235" s="92"/>
      <c r="AA235" s="92"/>
      <c r="AB235" s="94"/>
      <c r="AC235" s="86"/>
      <c r="AD235" s="86"/>
    </row>
    <row r="236" spans="1:30" s="76" customFormat="1" ht="12.75">
      <c r="A236" s="203"/>
      <c r="B236" s="27"/>
      <c r="C236" s="125"/>
      <c r="D236" s="180"/>
      <c r="E236" s="27"/>
      <c r="F236" s="181"/>
      <c r="G236" s="27"/>
      <c r="H236" s="2"/>
      <c r="I236" s="1"/>
      <c r="J236" s="5"/>
      <c r="K236" s="5"/>
      <c r="L236" s="5"/>
      <c r="M236" s="5"/>
      <c r="N236" s="5"/>
      <c r="O236" s="6"/>
      <c r="P236" s="2"/>
      <c r="Q236" s="150"/>
      <c r="R236" s="159"/>
      <c r="T236" s="150"/>
      <c r="U236" s="160"/>
      <c r="V236" s="179"/>
      <c r="W236" s="86"/>
      <c r="X236" s="92"/>
      <c r="Y236" s="93"/>
      <c r="Z236" s="92"/>
      <c r="AA236" s="92"/>
      <c r="AB236" s="94"/>
      <c r="AC236" s="86"/>
      <c r="AD236" s="86"/>
    </row>
    <row r="237" spans="1:30" s="76" customFormat="1" ht="12.75">
      <c r="A237" s="203"/>
      <c r="B237" s="27"/>
      <c r="C237" s="125"/>
      <c r="D237" s="180"/>
      <c r="E237" s="27"/>
      <c r="F237" s="181"/>
      <c r="G237" s="27"/>
      <c r="H237" s="2"/>
      <c r="I237" s="1"/>
      <c r="J237" s="5"/>
      <c r="K237" s="5"/>
      <c r="L237" s="5"/>
      <c r="M237" s="5"/>
      <c r="N237" s="5"/>
      <c r="O237" s="6"/>
      <c r="P237" s="2"/>
      <c r="Q237" s="150"/>
      <c r="R237" s="159"/>
      <c r="T237" s="150"/>
      <c r="U237" s="160"/>
      <c r="V237" s="179"/>
      <c r="W237" s="86"/>
      <c r="X237" s="92"/>
      <c r="Y237" s="93"/>
      <c r="Z237" s="92"/>
      <c r="AA237" s="92"/>
      <c r="AB237" s="94"/>
      <c r="AC237" s="86"/>
      <c r="AD237" s="86"/>
    </row>
    <row r="238" spans="1:30" s="76" customFormat="1" ht="12.75">
      <c r="A238" s="204"/>
      <c r="B238" s="27"/>
      <c r="C238" s="125"/>
      <c r="D238" s="180"/>
      <c r="E238" s="27"/>
      <c r="F238" s="181"/>
      <c r="G238" s="27"/>
      <c r="H238" s="2"/>
      <c r="I238" s="1"/>
      <c r="J238" s="5"/>
      <c r="K238" s="5"/>
      <c r="L238" s="5"/>
      <c r="M238" s="5"/>
      <c r="N238" s="5"/>
      <c r="O238" s="6"/>
      <c r="P238" s="2"/>
      <c r="Q238" s="150"/>
      <c r="R238" s="159"/>
      <c r="T238" s="150"/>
      <c r="U238" s="160"/>
      <c r="V238" s="179"/>
      <c r="W238" s="86"/>
      <c r="X238" s="92"/>
      <c r="Y238" s="93"/>
      <c r="Z238" s="92"/>
      <c r="AA238" s="92"/>
      <c r="AB238" s="94"/>
      <c r="AC238" s="86"/>
      <c r="AD238" s="86"/>
    </row>
    <row r="239" spans="1:30" s="76" customFormat="1" ht="12.75">
      <c r="A239" s="205"/>
      <c r="B239" s="27"/>
      <c r="C239" s="125"/>
      <c r="D239" s="180"/>
      <c r="E239" s="27"/>
      <c r="F239" s="181"/>
      <c r="G239" s="27"/>
      <c r="H239" s="2"/>
      <c r="I239" s="1"/>
      <c r="J239" s="5"/>
      <c r="K239" s="5"/>
      <c r="L239" s="5"/>
      <c r="M239" s="5"/>
      <c r="N239" s="5"/>
      <c r="O239" s="6"/>
      <c r="P239" s="2"/>
      <c r="Q239" s="150"/>
      <c r="R239" s="159"/>
      <c r="T239" s="150"/>
      <c r="U239" s="160"/>
      <c r="V239" s="179"/>
      <c r="W239" s="86"/>
      <c r="X239" s="92"/>
      <c r="Y239" s="93"/>
      <c r="Z239" s="92"/>
      <c r="AA239" s="92"/>
      <c r="AB239" s="94"/>
      <c r="AC239" s="86"/>
      <c r="AD239" s="86"/>
    </row>
    <row r="240" spans="1:30" s="76" customFormat="1" ht="12.75">
      <c r="A240" s="27"/>
      <c r="B240" s="27"/>
      <c r="C240" s="125"/>
      <c r="D240" s="180"/>
      <c r="E240" s="27"/>
      <c r="F240" s="181"/>
      <c r="G240" s="27"/>
      <c r="H240" s="2"/>
      <c r="I240" s="1"/>
      <c r="J240" s="5"/>
      <c r="K240" s="5"/>
      <c r="L240" s="5"/>
      <c r="M240" s="5"/>
      <c r="N240" s="5"/>
      <c r="O240" s="6"/>
      <c r="P240" s="2"/>
      <c r="Q240" s="150"/>
      <c r="R240" s="159"/>
      <c r="T240" s="150"/>
      <c r="U240" s="160"/>
      <c r="V240" s="179"/>
      <c r="W240" s="86"/>
      <c r="X240" s="92"/>
      <c r="Y240" s="93"/>
      <c r="Z240" s="92"/>
      <c r="AA240" s="92"/>
      <c r="AB240" s="94"/>
      <c r="AC240" s="86"/>
      <c r="AD240" s="86"/>
    </row>
    <row r="241" spans="1:30" s="76" customFormat="1" ht="12.75">
      <c r="A241" s="1"/>
      <c r="B241" s="27"/>
      <c r="C241" s="125"/>
      <c r="D241" s="180"/>
      <c r="E241" s="27"/>
      <c r="F241" s="181"/>
      <c r="G241" s="27"/>
      <c r="H241" s="2"/>
      <c r="I241" s="1"/>
      <c r="J241" s="5"/>
      <c r="K241" s="5"/>
      <c r="L241" s="5"/>
      <c r="M241" s="5"/>
      <c r="N241" s="5"/>
      <c r="O241" s="6"/>
      <c r="P241" s="2"/>
      <c r="Q241" s="150"/>
      <c r="R241" s="159"/>
      <c r="T241" s="150"/>
      <c r="U241" s="160"/>
      <c r="V241" s="179"/>
      <c r="W241" s="86"/>
      <c r="X241" s="92"/>
      <c r="Y241" s="93"/>
      <c r="Z241" s="92"/>
      <c r="AA241" s="92"/>
      <c r="AB241" s="94"/>
      <c r="AC241" s="86"/>
      <c r="AD241" s="86"/>
    </row>
    <row r="242" spans="1:30" s="76" customFormat="1" ht="12.75">
      <c r="A242" s="1"/>
      <c r="B242" s="27"/>
      <c r="C242" s="125"/>
      <c r="D242" s="180"/>
      <c r="E242" s="27"/>
      <c r="F242" s="189"/>
      <c r="G242" s="27"/>
      <c r="H242" s="4"/>
      <c r="I242" s="1"/>
      <c r="J242" s="5"/>
      <c r="K242" s="5"/>
      <c r="L242" s="5"/>
      <c r="M242" s="5"/>
      <c r="N242" s="5"/>
      <c r="O242" s="6"/>
      <c r="P242" s="2"/>
      <c r="Q242" s="150"/>
      <c r="R242" s="159"/>
      <c r="T242" s="150"/>
      <c r="U242" s="160"/>
      <c r="V242" s="179"/>
      <c r="W242" s="86"/>
      <c r="X242" s="92"/>
      <c r="Y242" s="93"/>
      <c r="Z242" s="92"/>
      <c r="AA242" s="92"/>
      <c r="AB242" s="94"/>
      <c r="AC242" s="86"/>
      <c r="AD242" s="86"/>
    </row>
    <row r="243" spans="1:30" s="76" customFormat="1" ht="12.75">
      <c r="A243" s="1"/>
      <c r="B243" s="27"/>
      <c r="C243" s="125"/>
      <c r="D243" s="180"/>
      <c r="E243" s="27"/>
      <c r="F243" s="181"/>
      <c r="G243" s="27"/>
      <c r="H243" s="4"/>
      <c r="I243" s="1"/>
      <c r="J243" s="5"/>
      <c r="K243" s="5"/>
      <c r="L243" s="5"/>
      <c r="M243" s="5"/>
      <c r="N243" s="5"/>
      <c r="O243" s="6"/>
      <c r="P243" s="2"/>
      <c r="Q243" s="150"/>
      <c r="R243" s="159"/>
      <c r="T243" s="150"/>
      <c r="U243" s="160"/>
      <c r="V243" s="179"/>
      <c r="W243" s="86"/>
      <c r="X243" s="92"/>
      <c r="Y243" s="93"/>
      <c r="Z243" s="92"/>
      <c r="AA243" s="92"/>
      <c r="AB243" s="94"/>
      <c r="AC243" s="86"/>
      <c r="AD243" s="86"/>
    </row>
    <row r="244" spans="1:30" s="76" customFormat="1" ht="12.75">
      <c r="A244" s="1"/>
      <c r="B244" s="27"/>
      <c r="C244" s="125"/>
      <c r="D244" s="180"/>
      <c r="E244" s="27"/>
      <c r="F244" s="189"/>
      <c r="G244" s="27"/>
      <c r="H244" s="4"/>
      <c r="I244" s="1"/>
      <c r="J244" s="5"/>
      <c r="K244" s="5"/>
      <c r="L244" s="5"/>
      <c r="M244" s="5"/>
      <c r="N244" s="5"/>
      <c r="O244" s="6"/>
      <c r="P244" s="2"/>
      <c r="Q244" s="150"/>
      <c r="R244" s="159"/>
      <c r="T244" s="150"/>
      <c r="U244" s="160"/>
      <c r="V244" s="179"/>
      <c r="W244" s="86"/>
      <c r="X244" s="92"/>
      <c r="Y244" s="93"/>
      <c r="Z244" s="92"/>
      <c r="AA244" s="92"/>
      <c r="AB244" s="94"/>
      <c r="AC244" s="86"/>
      <c r="AD244" s="86"/>
    </row>
    <row r="245" spans="1:30" s="76" customFormat="1" ht="12.75">
      <c r="A245" s="1"/>
      <c r="B245" s="27"/>
      <c r="C245" s="125"/>
      <c r="D245" s="180"/>
      <c r="E245" s="27"/>
      <c r="F245" s="181"/>
      <c r="G245" s="27"/>
      <c r="H245" s="4"/>
      <c r="I245" s="1"/>
      <c r="J245" s="5"/>
      <c r="K245" s="5"/>
      <c r="L245" s="5"/>
      <c r="M245" s="5"/>
      <c r="N245" s="5"/>
      <c r="O245" s="6"/>
      <c r="P245" s="2"/>
      <c r="Q245" s="150"/>
      <c r="R245" s="159"/>
      <c r="T245" s="150"/>
      <c r="U245" s="160"/>
      <c r="V245" s="179"/>
      <c r="W245" s="86"/>
      <c r="X245" s="92"/>
      <c r="Y245" s="93"/>
      <c r="Z245" s="92"/>
      <c r="AA245" s="92"/>
      <c r="AB245" s="94"/>
      <c r="AC245" s="86"/>
      <c r="AD245" s="86"/>
    </row>
    <row r="246" spans="1:30" s="76" customFormat="1" ht="12.75">
      <c r="A246" s="1"/>
      <c r="B246" s="27"/>
      <c r="C246" s="125"/>
      <c r="D246" s="180"/>
      <c r="E246" s="27"/>
      <c r="F246" s="189"/>
      <c r="G246" s="27"/>
      <c r="H246" s="4"/>
      <c r="I246" s="1"/>
      <c r="J246" s="5"/>
      <c r="K246" s="5"/>
      <c r="L246" s="5"/>
      <c r="M246" s="5"/>
      <c r="N246" s="5"/>
      <c r="O246" s="6"/>
      <c r="P246" s="2"/>
      <c r="Q246" s="150"/>
      <c r="R246" s="159"/>
      <c r="T246" s="150"/>
      <c r="U246" s="160"/>
      <c r="V246" s="179"/>
      <c r="W246" s="86"/>
      <c r="X246" s="92"/>
      <c r="Y246" s="93"/>
      <c r="Z246" s="92"/>
      <c r="AA246" s="92"/>
      <c r="AB246" s="94"/>
      <c r="AC246" s="86"/>
      <c r="AD246" s="86"/>
    </row>
    <row r="247" spans="1:30" s="76" customFormat="1" ht="12.75">
      <c r="A247" s="1"/>
      <c r="B247" s="27"/>
      <c r="C247" s="125"/>
      <c r="D247" s="180"/>
      <c r="E247" s="27"/>
      <c r="F247" s="181"/>
      <c r="G247" s="27"/>
      <c r="H247" s="4"/>
      <c r="I247" s="1"/>
      <c r="J247" s="5"/>
      <c r="K247" s="5"/>
      <c r="L247" s="5"/>
      <c r="M247" s="5"/>
      <c r="N247" s="5"/>
      <c r="O247" s="6"/>
      <c r="P247" s="2"/>
      <c r="Q247" s="150"/>
      <c r="R247" s="159"/>
      <c r="T247" s="150"/>
      <c r="U247" s="160"/>
      <c r="V247" s="179"/>
      <c r="W247" s="86"/>
      <c r="X247" s="92"/>
      <c r="Y247" s="93"/>
      <c r="Z247" s="92"/>
      <c r="AA247" s="92"/>
      <c r="AB247" s="94"/>
      <c r="AC247" s="86"/>
      <c r="AD247" s="86"/>
    </row>
    <row r="248" spans="1:30" s="76" customFormat="1" ht="12.75">
      <c r="A248" s="1"/>
      <c r="B248" s="27"/>
      <c r="C248" s="125"/>
      <c r="D248" s="180"/>
      <c r="E248" s="27"/>
      <c r="F248" s="181"/>
      <c r="G248" s="27"/>
      <c r="H248" s="4"/>
      <c r="I248" s="1"/>
      <c r="J248" s="5"/>
      <c r="K248" s="5"/>
      <c r="L248" s="5"/>
      <c r="M248" s="5"/>
      <c r="N248" s="5"/>
      <c r="O248" s="6"/>
      <c r="P248" s="2"/>
      <c r="Q248" s="150"/>
      <c r="R248" s="159"/>
      <c r="T248" s="150"/>
      <c r="U248" s="160"/>
      <c r="V248" s="179"/>
      <c r="W248" s="86"/>
      <c r="X248" s="92"/>
      <c r="Y248" s="93"/>
      <c r="Z248" s="92"/>
      <c r="AA248" s="92"/>
      <c r="AB248" s="94"/>
      <c r="AC248" s="86"/>
      <c r="AD248" s="86"/>
    </row>
    <row r="249" spans="1:30" s="76" customFormat="1" ht="12.75">
      <c r="A249" s="1"/>
      <c r="B249" s="27"/>
      <c r="C249" s="125"/>
      <c r="D249" s="180"/>
      <c r="E249" s="27"/>
      <c r="F249" s="181"/>
      <c r="G249" s="27"/>
      <c r="H249" s="4"/>
      <c r="I249" s="1"/>
      <c r="J249" s="5"/>
      <c r="K249" s="5"/>
      <c r="L249" s="5"/>
      <c r="M249" s="5"/>
      <c r="N249" s="5"/>
      <c r="O249" s="6"/>
      <c r="P249" s="2"/>
      <c r="Q249" s="150"/>
      <c r="R249" s="159"/>
      <c r="T249" s="150"/>
      <c r="U249" s="160"/>
      <c r="V249" s="179"/>
      <c r="W249" s="86"/>
      <c r="X249" s="92"/>
      <c r="Y249" s="93"/>
      <c r="Z249" s="92"/>
      <c r="AA249" s="92"/>
      <c r="AB249" s="94"/>
      <c r="AC249" s="86"/>
      <c r="AD249" s="86"/>
    </row>
    <row r="250" spans="1:30" s="76" customFormat="1" ht="12.75">
      <c r="A250" s="1"/>
      <c r="B250" s="27"/>
      <c r="C250" s="125"/>
      <c r="D250" s="206"/>
      <c r="E250" s="207"/>
      <c r="F250" s="181"/>
      <c r="G250" s="27"/>
      <c r="H250" s="4"/>
      <c r="I250" s="1"/>
      <c r="J250" s="5"/>
      <c r="K250" s="5"/>
      <c r="L250" s="5"/>
      <c r="M250" s="5"/>
      <c r="N250" s="5"/>
      <c r="O250" s="6"/>
      <c r="P250" s="2"/>
      <c r="Q250" s="150"/>
      <c r="R250" s="159"/>
      <c r="T250" s="150"/>
      <c r="U250" s="160"/>
      <c r="V250" s="179"/>
      <c r="W250" s="86"/>
      <c r="X250" s="92"/>
      <c r="Y250" s="93"/>
      <c r="Z250" s="92"/>
      <c r="AA250" s="92"/>
      <c r="AB250" s="94"/>
      <c r="AC250" s="86"/>
      <c r="AD250" s="86"/>
    </row>
    <row r="251" spans="1:30" s="76" customFormat="1" ht="12.75">
      <c r="A251" s="1"/>
      <c r="B251" s="27"/>
      <c r="C251" s="125"/>
      <c r="D251" s="206"/>
      <c r="E251" s="207"/>
      <c r="F251" s="189"/>
      <c r="G251" s="27"/>
      <c r="H251" s="4"/>
      <c r="I251" s="1"/>
      <c r="J251" s="5"/>
      <c r="K251" s="5"/>
      <c r="L251" s="5"/>
      <c r="M251" s="5"/>
      <c r="N251" s="5"/>
      <c r="O251" s="6"/>
      <c r="P251" s="2"/>
      <c r="Q251" s="150"/>
      <c r="R251" s="159"/>
      <c r="T251" s="150"/>
      <c r="U251" s="160"/>
      <c r="V251" s="179"/>
      <c r="W251" s="86"/>
      <c r="X251" s="92"/>
      <c r="Y251" s="93"/>
      <c r="Z251" s="92"/>
      <c r="AA251" s="92"/>
      <c r="AB251" s="94"/>
      <c r="AC251" s="86"/>
      <c r="AD251" s="86"/>
    </row>
    <row r="252" spans="1:30" s="76" customFormat="1" ht="12.75">
      <c r="A252" s="1"/>
      <c r="B252" s="27"/>
      <c r="C252" s="125"/>
      <c r="D252" s="180"/>
      <c r="E252" s="27"/>
      <c r="F252" s="181"/>
      <c r="G252" s="27"/>
      <c r="H252" s="4"/>
      <c r="I252" s="1"/>
      <c r="J252" s="5"/>
      <c r="K252" s="5"/>
      <c r="L252" s="5"/>
      <c r="M252" s="5"/>
      <c r="N252" s="5"/>
      <c r="O252" s="6"/>
      <c r="P252" s="2"/>
      <c r="Q252" s="150"/>
      <c r="R252" s="159"/>
      <c r="T252" s="150"/>
      <c r="U252" s="160"/>
      <c r="V252" s="179"/>
      <c r="W252" s="86"/>
      <c r="X252" s="92"/>
      <c r="Y252" s="93"/>
      <c r="Z252" s="92"/>
      <c r="AA252" s="92"/>
      <c r="AB252" s="94"/>
      <c r="AC252" s="86"/>
      <c r="AD252" s="86"/>
    </row>
    <row r="253" spans="1:30" s="76" customFormat="1" ht="12.75">
      <c r="A253" s="1"/>
      <c r="B253" s="27"/>
      <c r="C253" s="125"/>
      <c r="D253" s="180"/>
      <c r="E253" s="27"/>
      <c r="F253" s="181"/>
      <c r="G253" s="27"/>
      <c r="H253" s="2"/>
      <c r="I253" s="1"/>
      <c r="J253" s="5"/>
      <c r="K253" s="5"/>
      <c r="L253" s="5"/>
      <c r="M253" s="5"/>
      <c r="N253" s="5"/>
      <c r="O253" s="6"/>
      <c r="P253" s="2"/>
      <c r="Q253" s="150"/>
      <c r="R253" s="159"/>
      <c r="T253" s="150"/>
      <c r="U253" s="160"/>
      <c r="V253" s="179"/>
      <c r="W253" s="86"/>
      <c r="X253" s="92"/>
      <c r="Y253" s="93"/>
      <c r="Z253" s="92"/>
      <c r="AA253" s="92"/>
      <c r="AB253" s="94"/>
      <c r="AC253" s="86"/>
      <c r="AD253" s="86"/>
    </row>
    <row r="254" spans="1:30" s="76" customFormat="1" ht="12.75">
      <c r="A254" s="1"/>
      <c r="B254" s="27"/>
      <c r="C254" s="125"/>
      <c r="D254" s="180"/>
      <c r="E254" s="27"/>
      <c r="F254" s="181"/>
      <c r="G254" s="27"/>
      <c r="H254" s="2"/>
      <c r="I254" s="1"/>
      <c r="J254" s="5"/>
      <c r="K254" s="5"/>
      <c r="L254" s="5"/>
      <c r="M254" s="5"/>
      <c r="N254" s="5"/>
      <c r="O254" s="6"/>
      <c r="P254" s="2"/>
      <c r="Q254" s="150"/>
      <c r="R254" s="159"/>
      <c r="T254" s="150"/>
      <c r="U254" s="160"/>
      <c r="V254" s="179"/>
      <c r="W254" s="86"/>
      <c r="X254" s="92"/>
      <c r="Y254" s="93"/>
      <c r="Z254" s="92"/>
      <c r="AA254" s="92"/>
      <c r="AB254" s="94"/>
      <c r="AC254" s="86"/>
      <c r="AD254" s="86"/>
    </row>
    <row r="255" spans="1:30" s="76" customFormat="1" ht="12.75">
      <c r="A255" s="1"/>
      <c r="B255" s="27"/>
      <c r="C255" s="125"/>
      <c r="D255" s="180"/>
      <c r="E255" s="27"/>
      <c r="F255" s="181"/>
      <c r="G255" s="27"/>
      <c r="H255" s="2"/>
      <c r="I255" s="1"/>
      <c r="J255" s="5"/>
      <c r="K255" s="5"/>
      <c r="L255" s="5"/>
      <c r="M255" s="5"/>
      <c r="N255" s="5"/>
      <c r="O255" s="6"/>
      <c r="P255" s="2"/>
      <c r="Q255" s="150"/>
      <c r="R255" s="159"/>
      <c r="T255" s="150"/>
      <c r="U255" s="160"/>
      <c r="V255" s="179"/>
      <c r="W255" s="86"/>
      <c r="X255" s="92"/>
      <c r="Y255" s="93"/>
      <c r="Z255" s="92"/>
      <c r="AA255" s="92"/>
      <c r="AB255" s="94"/>
      <c r="AC255" s="86"/>
      <c r="AD255" s="86"/>
    </row>
    <row r="256" spans="1:30" s="76" customFormat="1" ht="12.75">
      <c r="A256" s="1"/>
      <c r="B256" s="27"/>
      <c r="C256" s="125"/>
      <c r="D256" s="180"/>
      <c r="E256" s="27"/>
      <c r="F256" s="181"/>
      <c r="G256" s="27"/>
      <c r="H256" s="2"/>
      <c r="I256" s="1"/>
      <c r="J256" s="5"/>
      <c r="K256" s="5"/>
      <c r="L256" s="5"/>
      <c r="M256" s="5"/>
      <c r="N256" s="5"/>
      <c r="O256" s="6"/>
      <c r="P256" s="2"/>
      <c r="Q256" s="150"/>
      <c r="R256" s="159"/>
      <c r="T256" s="150"/>
      <c r="U256" s="160"/>
      <c r="V256" s="179"/>
      <c r="W256" s="86"/>
      <c r="X256" s="92"/>
      <c r="Y256" s="93"/>
      <c r="Z256" s="92"/>
      <c r="AA256" s="92"/>
      <c r="AB256" s="94"/>
      <c r="AC256" s="86"/>
      <c r="AD256" s="86"/>
    </row>
    <row r="257" spans="1:30" s="76" customFormat="1" ht="12.75">
      <c r="A257" s="1"/>
      <c r="B257" s="27"/>
      <c r="C257" s="125"/>
      <c r="D257" s="180"/>
      <c r="E257" s="27"/>
      <c r="F257" s="181"/>
      <c r="G257" s="27"/>
      <c r="H257" s="2"/>
      <c r="I257" s="1"/>
      <c r="J257" s="5"/>
      <c r="K257" s="5"/>
      <c r="L257" s="5"/>
      <c r="M257" s="5"/>
      <c r="N257" s="5"/>
      <c r="O257" s="6"/>
      <c r="P257" s="205"/>
      <c r="Q257" s="150"/>
      <c r="R257" s="159"/>
      <c r="T257" s="150"/>
      <c r="U257" s="160"/>
      <c r="V257" s="179"/>
      <c r="W257" s="86"/>
      <c r="X257" s="92"/>
      <c r="Y257" s="93"/>
      <c r="Z257" s="92"/>
      <c r="AA257" s="92"/>
      <c r="AB257" s="94"/>
      <c r="AC257" s="86"/>
      <c r="AD257" s="86"/>
    </row>
    <row r="258" spans="1:30" s="76" customFormat="1" ht="12.75">
      <c r="A258" s="1"/>
      <c r="B258" s="27"/>
      <c r="C258" s="125"/>
      <c r="D258" s="180"/>
      <c r="E258" s="27"/>
      <c r="F258" s="181"/>
      <c r="G258" s="27"/>
      <c r="H258" s="2"/>
      <c r="I258" s="1"/>
      <c r="J258" s="5"/>
      <c r="K258" s="5"/>
      <c r="L258" s="5"/>
      <c r="M258" s="5"/>
      <c r="N258" s="5"/>
      <c r="O258" s="6"/>
      <c r="P258" s="2"/>
      <c r="Q258" s="150"/>
      <c r="R258" s="159"/>
      <c r="T258" s="150"/>
      <c r="U258" s="160"/>
      <c r="V258" s="179"/>
      <c r="W258" s="86"/>
      <c r="X258" s="92"/>
      <c r="Y258" s="93"/>
      <c r="Z258" s="92"/>
      <c r="AA258" s="92"/>
      <c r="AB258" s="94"/>
      <c r="AC258" s="86"/>
      <c r="AD258" s="86"/>
    </row>
    <row r="259" spans="1:30" s="76" customFormat="1" ht="12.75">
      <c r="A259" s="1"/>
      <c r="B259" s="27"/>
      <c r="C259" s="208"/>
      <c r="D259" s="209"/>
      <c r="E259" s="210"/>
      <c r="F259" s="189"/>
      <c r="G259" s="27"/>
      <c r="H259" s="2"/>
      <c r="I259" s="1"/>
      <c r="J259" s="5"/>
      <c r="K259" s="5"/>
      <c r="L259" s="5"/>
      <c r="M259" s="5"/>
      <c r="N259" s="5"/>
      <c r="O259" s="6"/>
      <c r="P259" s="2"/>
      <c r="Q259" s="150"/>
      <c r="R259" s="159"/>
      <c r="T259" s="150"/>
      <c r="U259" s="160"/>
      <c r="V259" s="179"/>
      <c r="W259" s="86"/>
      <c r="X259" s="92"/>
      <c r="Y259" s="93"/>
      <c r="Z259" s="92"/>
      <c r="AA259" s="92"/>
      <c r="AB259" s="94"/>
      <c r="AC259" s="86"/>
      <c r="AD259" s="86"/>
    </row>
    <row r="260" spans="1:30" s="76" customFormat="1" ht="12.75">
      <c r="A260" s="1"/>
      <c r="B260" s="27"/>
      <c r="C260" s="125"/>
      <c r="D260" s="180"/>
      <c r="E260" s="27"/>
      <c r="F260" s="27"/>
      <c r="G260" s="27"/>
      <c r="H260" s="2"/>
      <c r="I260" s="1"/>
      <c r="J260" s="5"/>
      <c r="K260" s="5"/>
      <c r="L260" s="5"/>
      <c r="M260" s="5"/>
      <c r="N260" s="5"/>
      <c r="O260" s="6"/>
      <c r="P260" s="2"/>
      <c r="Q260" s="150"/>
      <c r="R260" s="159"/>
      <c r="T260" s="150"/>
      <c r="U260" s="160"/>
      <c r="V260" s="179"/>
      <c r="W260" s="86"/>
      <c r="X260" s="92"/>
      <c r="Y260" s="93"/>
      <c r="Z260" s="92"/>
      <c r="AA260" s="92"/>
      <c r="AB260" s="94"/>
      <c r="AC260" s="86"/>
      <c r="AD260" s="86"/>
    </row>
    <row r="261" spans="1:30" s="76" customFormat="1" ht="12.75">
      <c r="A261" s="1"/>
      <c r="B261" s="27"/>
      <c r="C261" s="125"/>
      <c r="D261" s="180"/>
      <c r="E261" s="27"/>
      <c r="F261" s="27"/>
      <c r="G261" s="27"/>
      <c r="H261" s="2"/>
      <c r="I261" s="1"/>
      <c r="J261" s="5"/>
      <c r="K261" s="5"/>
      <c r="L261" s="5"/>
      <c r="M261" s="5"/>
      <c r="N261" s="5"/>
      <c r="O261" s="6"/>
      <c r="P261" s="2"/>
      <c r="Q261" s="150"/>
      <c r="R261" s="159"/>
      <c r="T261" s="150"/>
      <c r="U261" s="160"/>
      <c r="V261" s="179"/>
      <c r="W261" s="86"/>
      <c r="X261" s="92"/>
      <c r="Y261" s="93"/>
      <c r="Z261" s="92"/>
      <c r="AA261" s="92"/>
      <c r="AB261" s="94"/>
      <c r="AC261" s="86"/>
      <c r="AD261" s="86"/>
    </row>
    <row r="262" spans="1:30" s="76" customFormat="1" ht="12.75">
      <c r="A262" s="1"/>
      <c r="B262" s="27"/>
      <c r="C262" s="125"/>
      <c r="D262" s="180"/>
      <c r="E262" s="27"/>
      <c r="F262" s="27"/>
      <c r="G262" s="27"/>
      <c r="H262" s="2"/>
      <c r="I262" s="1"/>
      <c r="J262" s="5"/>
      <c r="K262" s="5"/>
      <c r="L262" s="5"/>
      <c r="M262" s="5"/>
      <c r="N262" s="5"/>
      <c r="O262" s="6"/>
      <c r="P262" s="2"/>
      <c r="Q262" s="150"/>
      <c r="R262" s="159"/>
      <c r="T262" s="150"/>
      <c r="U262" s="160"/>
      <c r="V262" s="179"/>
      <c r="W262" s="86"/>
      <c r="X262" s="92"/>
      <c r="Y262" s="93"/>
      <c r="Z262" s="92"/>
      <c r="AA262" s="92"/>
      <c r="AB262" s="94"/>
      <c r="AC262" s="86"/>
      <c r="AD262" s="86"/>
    </row>
    <row r="263" spans="1:30" s="76" customFormat="1" ht="12.75">
      <c r="A263" s="1"/>
      <c r="B263" s="27"/>
      <c r="C263" s="125"/>
      <c r="D263" s="180"/>
      <c r="E263" s="27"/>
      <c r="F263" s="27"/>
      <c r="G263" s="27"/>
      <c r="H263" s="2"/>
      <c r="I263" s="1"/>
      <c r="J263" s="5"/>
      <c r="K263" s="5"/>
      <c r="L263" s="5"/>
      <c r="M263" s="5"/>
      <c r="N263" s="5"/>
      <c r="O263" s="6"/>
      <c r="P263" s="2"/>
      <c r="Q263" s="150"/>
      <c r="R263" s="159"/>
      <c r="T263" s="150"/>
      <c r="U263" s="160"/>
      <c r="V263" s="179"/>
      <c r="W263" s="86"/>
      <c r="X263" s="92"/>
      <c r="Y263" s="93"/>
      <c r="Z263" s="92"/>
      <c r="AA263" s="92"/>
      <c r="AB263" s="94"/>
      <c r="AC263" s="86"/>
      <c r="AD263" s="86"/>
    </row>
    <row r="264" spans="1:30" s="76" customFormat="1" ht="12.75">
      <c r="A264" s="1"/>
      <c r="B264" s="27"/>
      <c r="C264" s="125"/>
      <c r="D264" s="180"/>
      <c r="E264" s="27"/>
      <c r="F264" s="27"/>
      <c r="G264" s="27"/>
      <c r="H264" s="2"/>
      <c r="I264" s="1"/>
      <c r="J264" s="5"/>
      <c r="K264" s="5"/>
      <c r="L264" s="5"/>
      <c r="M264" s="5"/>
      <c r="N264" s="5"/>
      <c r="O264" s="6"/>
      <c r="P264" s="2"/>
      <c r="Q264" s="150"/>
      <c r="R264" s="159"/>
      <c r="T264" s="150"/>
      <c r="U264" s="160"/>
      <c r="V264" s="179"/>
      <c r="W264" s="86"/>
      <c r="X264" s="92"/>
      <c r="Y264" s="93"/>
      <c r="Z264" s="92"/>
      <c r="AA264" s="92"/>
      <c r="AB264" s="94"/>
      <c r="AC264" s="86"/>
      <c r="AD264" s="86"/>
    </row>
    <row r="265" spans="1:30" s="76" customFormat="1" ht="12.75">
      <c r="A265" s="1"/>
      <c r="B265" s="27"/>
      <c r="C265" s="125"/>
      <c r="D265" s="180"/>
      <c r="E265" s="27"/>
      <c r="F265" s="27"/>
      <c r="G265" s="27"/>
      <c r="H265" s="2"/>
      <c r="I265" s="1"/>
      <c r="J265" s="5"/>
      <c r="K265" s="5"/>
      <c r="L265" s="5"/>
      <c r="M265" s="5"/>
      <c r="N265" s="5"/>
      <c r="O265" s="6"/>
      <c r="P265" s="2"/>
      <c r="Q265" s="150"/>
      <c r="R265" s="159"/>
      <c r="T265" s="150"/>
      <c r="U265" s="160"/>
      <c r="V265" s="179"/>
      <c r="W265" s="86"/>
      <c r="X265" s="92"/>
      <c r="Y265" s="93"/>
      <c r="Z265" s="92"/>
      <c r="AA265" s="92"/>
      <c r="AB265" s="94"/>
      <c r="AC265" s="86"/>
      <c r="AD265" s="86"/>
    </row>
    <row r="266" spans="1:30" s="76" customFormat="1" ht="12.75">
      <c r="A266" s="1"/>
      <c r="B266" s="27"/>
      <c r="C266" s="125"/>
      <c r="D266" s="180"/>
      <c r="E266" s="27"/>
      <c r="F266" s="27"/>
      <c r="G266" s="27"/>
      <c r="H266" s="2"/>
      <c r="I266" s="1"/>
      <c r="J266" s="5"/>
      <c r="K266" s="5"/>
      <c r="L266" s="5"/>
      <c r="M266" s="5"/>
      <c r="N266" s="5"/>
      <c r="O266" s="6"/>
      <c r="P266" s="2"/>
      <c r="Q266" s="150"/>
      <c r="R266" s="159"/>
      <c r="T266" s="150"/>
      <c r="U266" s="160"/>
      <c r="V266" s="179"/>
      <c r="W266" s="86"/>
      <c r="X266" s="92"/>
      <c r="Y266" s="93"/>
      <c r="Z266" s="92"/>
      <c r="AA266" s="92"/>
      <c r="AB266" s="94"/>
      <c r="AC266" s="86"/>
      <c r="AD266" s="86"/>
    </row>
    <row r="267" spans="1:30" s="76" customFormat="1" ht="12.75">
      <c r="A267" s="1"/>
      <c r="B267" s="27"/>
      <c r="C267" s="125"/>
      <c r="D267" s="180"/>
      <c r="E267" s="27"/>
      <c r="F267" s="27"/>
      <c r="G267" s="27"/>
      <c r="H267" s="2"/>
      <c r="I267" s="1"/>
      <c r="J267" s="5"/>
      <c r="K267" s="5"/>
      <c r="L267" s="5"/>
      <c r="M267" s="5"/>
      <c r="N267" s="5"/>
      <c r="O267" s="6"/>
      <c r="P267" s="2"/>
      <c r="Q267" s="150"/>
      <c r="R267" s="159"/>
      <c r="T267" s="150"/>
      <c r="U267" s="160"/>
      <c r="V267" s="179"/>
      <c r="W267" s="86"/>
      <c r="X267" s="92"/>
      <c r="Y267" s="93"/>
      <c r="Z267" s="92"/>
      <c r="AA267" s="92"/>
      <c r="AB267" s="94"/>
      <c r="AC267" s="86"/>
      <c r="AD267" s="86"/>
    </row>
    <row r="268" spans="1:30" s="76" customFormat="1" ht="12.75">
      <c r="A268" s="1"/>
      <c r="B268" s="27"/>
      <c r="C268" s="125"/>
      <c r="D268" s="180"/>
      <c r="E268" s="27"/>
      <c r="F268" s="27"/>
      <c r="G268" s="27"/>
      <c r="H268" s="2"/>
      <c r="I268" s="1"/>
      <c r="J268" s="5"/>
      <c r="K268" s="5"/>
      <c r="L268" s="5"/>
      <c r="M268" s="5"/>
      <c r="N268" s="5"/>
      <c r="O268" s="6"/>
      <c r="P268" s="2"/>
      <c r="Q268" s="150"/>
      <c r="R268" s="159"/>
      <c r="T268" s="150"/>
      <c r="U268" s="160"/>
      <c r="V268" s="179"/>
      <c r="W268" s="86"/>
      <c r="X268" s="92"/>
      <c r="Y268" s="93"/>
      <c r="Z268" s="92"/>
      <c r="AA268" s="92"/>
      <c r="AB268" s="94"/>
      <c r="AC268" s="86"/>
      <c r="AD268" s="86"/>
    </row>
    <row r="269" spans="1:30" s="76" customFormat="1" ht="12.75">
      <c r="A269" s="1"/>
      <c r="B269" s="27"/>
      <c r="C269" s="125"/>
      <c r="D269" s="180"/>
      <c r="E269" s="27"/>
      <c r="F269" s="27"/>
      <c r="G269" s="27"/>
      <c r="H269" s="2"/>
      <c r="I269" s="1"/>
      <c r="J269" s="5"/>
      <c r="K269" s="5"/>
      <c r="L269" s="5"/>
      <c r="M269" s="5"/>
      <c r="N269" s="5"/>
      <c r="O269" s="6"/>
      <c r="P269" s="2"/>
      <c r="Q269" s="150"/>
      <c r="R269" s="159"/>
      <c r="T269" s="150"/>
      <c r="U269" s="160"/>
      <c r="V269" s="179"/>
      <c r="W269" s="86"/>
      <c r="X269" s="92"/>
      <c r="Y269" s="93"/>
      <c r="Z269" s="92"/>
      <c r="AA269" s="92"/>
      <c r="AB269" s="94"/>
      <c r="AC269" s="86"/>
      <c r="AD269" s="86"/>
    </row>
    <row r="270" spans="1:30" s="76" customFormat="1" ht="12.75">
      <c r="A270" s="1"/>
      <c r="B270" s="27"/>
      <c r="C270" s="125"/>
      <c r="D270" s="180"/>
      <c r="E270" s="27"/>
      <c r="F270" s="27"/>
      <c r="G270" s="27"/>
      <c r="H270" s="2"/>
      <c r="I270" s="1"/>
      <c r="J270" s="5"/>
      <c r="K270" s="5"/>
      <c r="L270" s="5"/>
      <c r="M270" s="5"/>
      <c r="N270" s="5"/>
      <c r="O270" s="6"/>
      <c r="P270" s="2"/>
      <c r="Q270" s="150"/>
      <c r="R270" s="159"/>
      <c r="T270" s="150"/>
      <c r="U270" s="160"/>
      <c r="V270" s="179"/>
      <c r="W270" s="86"/>
      <c r="X270" s="92"/>
      <c r="Y270" s="93"/>
      <c r="Z270" s="92"/>
      <c r="AA270" s="92"/>
      <c r="AB270" s="94"/>
      <c r="AC270" s="86"/>
      <c r="AD270" s="86"/>
    </row>
    <row r="271" spans="1:30" s="76" customFormat="1" ht="12.75">
      <c r="A271" s="1"/>
      <c r="B271" s="27"/>
      <c r="C271" s="125"/>
      <c r="D271" s="180"/>
      <c r="E271" s="27"/>
      <c r="F271" s="27"/>
      <c r="G271" s="27"/>
      <c r="H271" s="2"/>
      <c r="I271" s="1"/>
      <c r="J271" s="5"/>
      <c r="K271" s="5"/>
      <c r="L271" s="5"/>
      <c r="M271" s="5"/>
      <c r="N271" s="5"/>
      <c r="O271" s="6"/>
      <c r="P271" s="2"/>
      <c r="Q271" s="150"/>
      <c r="R271" s="159"/>
      <c r="T271" s="150"/>
      <c r="U271" s="160"/>
      <c r="V271" s="179"/>
      <c r="W271" s="86"/>
      <c r="X271" s="92"/>
      <c r="Y271" s="93"/>
      <c r="Z271" s="92"/>
      <c r="AA271" s="92"/>
      <c r="AB271" s="94"/>
      <c r="AC271" s="86"/>
      <c r="AD271" s="86"/>
    </row>
    <row r="272" spans="1:30" s="76" customFormat="1" ht="12.75">
      <c r="A272" s="1"/>
      <c r="B272" s="27"/>
      <c r="C272" s="125"/>
      <c r="D272" s="180"/>
      <c r="E272" s="27"/>
      <c r="F272" s="27"/>
      <c r="G272" s="27"/>
      <c r="H272" s="2"/>
      <c r="I272" s="1"/>
      <c r="J272" s="5"/>
      <c r="K272" s="5"/>
      <c r="L272" s="5"/>
      <c r="M272" s="5"/>
      <c r="N272" s="5"/>
      <c r="O272" s="6"/>
      <c r="P272" s="2"/>
      <c r="Q272" s="150"/>
      <c r="R272" s="159"/>
      <c r="T272" s="150"/>
      <c r="U272" s="160"/>
      <c r="V272" s="179"/>
      <c r="W272" s="86"/>
      <c r="X272" s="92"/>
      <c r="Y272" s="93"/>
      <c r="Z272" s="92"/>
      <c r="AA272" s="92"/>
      <c r="AB272" s="94"/>
      <c r="AC272" s="86"/>
      <c r="AD272" s="86"/>
    </row>
    <row r="273" spans="1:30" s="76" customFormat="1" ht="12.75">
      <c r="A273" s="1"/>
      <c r="B273" s="27"/>
      <c r="C273" s="125"/>
      <c r="D273" s="180"/>
      <c r="E273" s="27"/>
      <c r="F273" s="27"/>
      <c r="G273" s="27"/>
      <c r="H273" s="2"/>
      <c r="I273" s="1"/>
      <c r="J273" s="5"/>
      <c r="K273" s="5"/>
      <c r="L273" s="5"/>
      <c r="M273" s="5"/>
      <c r="N273" s="5"/>
      <c r="O273" s="6"/>
      <c r="P273" s="2"/>
      <c r="Q273" s="150"/>
      <c r="R273" s="159"/>
      <c r="T273" s="150"/>
      <c r="U273" s="160"/>
      <c r="V273" s="179"/>
      <c r="W273" s="86"/>
      <c r="X273" s="92"/>
      <c r="Y273" s="93"/>
      <c r="Z273" s="92"/>
      <c r="AA273" s="92"/>
      <c r="AB273" s="94"/>
      <c r="AC273" s="86"/>
      <c r="AD273" s="86"/>
    </row>
    <row r="274" spans="1:30" s="76" customFormat="1" ht="12.75">
      <c r="A274" s="1"/>
      <c r="B274" s="27"/>
      <c r="C274" s="125"/>
      <c r="D274" s="180"/>
      <c r="E274" s="27"/>
      <c r="F274" s="27"/>
      <c r="G274" s="27"/>
      <c r="H274" s="2"/>
      <c r="I274" s="1"/>
      <c r="J274" s="5"/>
      <c r="K274" s="5"/>
      <c r="L274" s="5"/>
      <c r="M274" s="5"/>
      <c r="N274" s="5"/>
      <c r="O274" s="6"/>
      <c r="P274" s="2"/>
      <c r="Q274" s="150"/>
      <c r="R274" s="159"/>
      <c r="T274" s="150"/>
      <c r="U274" s="160"/>
      <c r="V274" s="179"/>
      <c r="W274" s="86"/>
      <c r="X274" s="92"/>
      <c r="Y274" s="93"/>
      <c r="Z274" s="92"/>
      <c r="AA274" s="92"/>
      <c r="AB274" s="94"/>
      <c r="AC274" s="86"/>
      <c r="AD274" s="86"/>
    </row>
    <row r="275" spans="1:30" s="76" customFormat="1" ht="12.75">
      <c r="A275" s="1"/>
      <c r="B275" s="27"/>
      <c r="C275" s="125"/>
      <c r="D275" s="180"/>
      <c r="E275" s="27"/>
      <c r="F275" s="27"/>
      <c r="G275" s="27"/>
      <c r="H275" s="2"/>
      <c r="I275" s="1"/>
      <c r="J275" s="5"/>
      <c r="K275" s="5"/>
      <c r="L275" s="5"/>
      <c r="M275" s="5"/>
      <c r="N275" s="5"/>
      <c r="O275" s="6"/>
      <c r="P275" s="2"/>
      <c r="Q275" s="150"/>
      <c r="R275" s="159"/>
      <c r="T275" s="150"/>
      <c r="U275" s="160"/>
      <c r="V275" s="179"/>
      <c r="W275" s="86"/>
      <c r="X275" s="92"/>
      <c r="Y275" s="93"/>
      <c r="Z275" s="92"/>
      <c r="AA275" s="92"/>
      <c r="AB275" s="94"/>
      <c r="AC275" s="86"/>
      <c r="AD275" s="86"/>
    </row>
    <row r="276" spans="1:30" s="76" customFormat="1" ht="12.75">
      <c r="A276" s="1"/>
      <c r="B276" s="27"/>
      <c r="C276" s="125"/>
      <c r="D276" s="180"/>
      <c r="E276" s="27"/>
      <c r="F276" s="27"/>
      <c r="G276" s="27"/>
      <c r="H276" s="2"/>
      <c r="I276" s="1"/>
      <c r="J276" s="5"/>
      <c r="K276" s="5"/>
      <c r="L276" s="5"/>
      <c r="M276" s="5"/>
      <c r="N276" s="5"/>
      <c r="O276" s="6"/>
      <c r="P276" s="2"/>
      <c r="Q276" s="150"/>
      <c r="R276" s="159"/>
      <c r="T276" s="150"/>
      <c r="U276" s="160"/>
      <c r="V276" s="179"/>
      <c r="W276" s="86"/>
      <c r="X276" s="92"/>
      <c r="Y276" s="93"/>
      <c r="Z276" s="92"/>
      <c r="AA276" s="92"/>
      <c r="AB276" s="94"/>
      <c r="AC276" s="86"/>
      <c r="AD276" s="86"/>
    </row>
    <row r="277" spans="1:30" s="76" customFormat="1" ht="12.75">
      <c r="A277" s="1"/>
      <c r="B277" s="27"/>
      <c r="C277" s="125"/>
      <c r="D277" s="180"/>
      <c r="E277" s="27"/>
      <c r="F277" s="27"/>
      <c r="G277" s="27"/>
      <c r="H277" s="2"/>
      <c r="I277" s="1"/>
      <c r="J277" s="5"/>
      <c r="K277" s="5"/>
      <c r="L277" s="5"/>
      <c r="M277" s="5"/>
      <c r="N277" s="5"/>
      <c r="O277" s="6"/>
      <c r="P277" s="2"/>
      <c r="Q277" s="150"/>
      <c r="R277" s="159"/>
      <c r="T277" s="150"/>
      <c r="U277" s="160"/>
      <c r="V277" s="179"/>
      <c r="W277" s="86"/>
      <c r="X277" s="92"/>
      <c r="Y277" s="93"/>
      <c r="Z277" s="92"/>
      <c r="AA277" s="92"/>
      <c r="AB277" s="94"/>
      <c r="AC277" s="86"/>
      <c r="AD277" s="86"/>
    </row>
    <row r="278" spans="1:30" s="76" customFormat="1" ht="12.75">
      <c r="A278" s="1"/>
      <c r="B278" s="27"/>
      <c r="C278" s="125"/>
      <c r="D278" s="180"/>
      <c r="E278" s="27"/>
      <c r="F278" s="27"/>
      <c r="G278" s="27"/>
      <c r="H278" s="2"/>
      <c r="I278" s="1"/>
      <c r="J278" s="5"/>
      <c r="K278" s="5"/>
      <c r="L278" s="5"/>
      <c r="M278" s="5"/>
      <c r="N278" s="5"/>
      <c r="O278" s="6"/>
      <c r="P278" s="2"/>
      <c r="Q278" s="150"/>
      <c r="R278" s="159"/>
      <c r="T278" s="150"/>
      <c r="U278" s="160"/>
      <c r="V278" s="179"/>
      <c r="W278" s="86"/>
      <c r="X278" s="92"/>
      <c r="Y278" s="93"/>
      <c r="Z278" s="92"/>
      <c r="AA278" s="92"/>
      <c r="AB278" s="94"/>
      <c r="AC278" s="86"/>
      <c r="AD278" s="86"/>
    </row>
    <row r="279" spans="1:30" ht="12.75">
      <c r="B279" s="27"/>
      <c r="C279" s="125"/>
      <c r="D279" s="180"/>
      <c r="E279" s="27"/>
      <c r="F279" s="27"/>
      <c r="G279" s="27"/>
      <c r="Q279" s="150"/>
      <c r="R279" s="159"/>
      <c r="S279" s="76"/>
      <c r="T279" s="150"/>
      <c r="U279" s="160"/>
      <c r="V279" s="179"/>
      <c r="W279" s="86"/>
      <c r="X279" s="92"/>
      <c r="Y279" s="93"/>
      <c r="Z279" s="92"/>
      <c r="AA279" s="92"/>
      <c r="AB279" s="94"/>
      <c r="AC279" s="86"/>
      <c r="AD279" s="86"/>
    </row>
    <row r="280" spans="1:30" ht="12.75">
      <c r="B280" s="27"/>
      <c r="C280" s="125"/>
      <c r="D280" s="180"/>
      <c r="E280" s="27"/>
      <c r="F280" s="27"/>
      <c r="G280" s="27"/>
      <c r="Q280" s="150"/>
      <c r="R280" s="159"/>
      <c r="S280" s="76"/>
      <c r="T280" s="150"/>
      <c r="U280" s="160"/>
      <c r="V280" s="179"/>
      <c r="W280" s="86"/>
      <c r="X280" s="92"/>
      <c r="Y280" s="93"/>
      <c r="Z280" s="92"/>
      <c r="AA280" s="92"/>
      <c r="AB280" s="94"/>
      <c r="AC280" s="86"/>
      <c r="AD280" s="86"/>
    </row>
    <row r="281" spans="1:30" ht="12.75">
      <c r="B281" s="27"/>
      <c r="C281" s="125"/>
      <c r="Q281" s="150"/>
      <c r="R281" s="159"/>
      <c r="S281" s="76"/>
      <c r="T281" s="150"/>
      <c r="U281" s="160"/>
      <c r="V281" s="179"/>
      <c r="W281" s="86"/>
      <c r="X281" s="92"/>
      <c r="Y281" s="93"/>
      <c r="Z281" s="92"/>
      <c r="AA281" s="92"/>
      <c r="AB281" s="94"/>
      <c r="AC281" s="86"/>
      <c r="AD281" s="86"/>
    </row>
    <row r="282" spans="1:30" ht="12.75">
      <c r="B282" s="27"/>
      <c r="C282" s="125"/>
      <c r="Q282" s="150"/>
      <c r="R282" s="159"/>
      <c r="S282" s="76"/>
      <c r="T282" s="150"/>
      <c r="U282" s="160"/>
      <c r="V282" s="179"/>
      <c r="W282" s="86"/>
      <c r="X282" s="92"/>
      <c r="Y282" s="93"/>
      <c r="Z282" s="92"/>
      <c r="AA282" s="92"/>
      <c r="AB282" s="94"/>
      <c r="AC282" s="86"/>
      <c r="AD282" s="86"/>
    </row>
    <row r="283" spans="1:30" ht="12.75">
      <c r="B283" s="27"/>
      <c r="C283" s="125"/>
      <c r="Q283" s="150"/>
      <c r="R283" s="159"/>
      <c r="S283" s="76"/>
      <c r="T283" s="150"/>
      <c r="U283" s="160"/>
      <c r="V283" s="179"/>
      <c r="W283" s="86"/>
      <c r="X283" s="92"/>
      <c r="Y283" s="93"/>
      <c r="Z283" s="92"/>
      <c r="AA283" s="92"/>
      <c r="AB283" s="94"/>
      <c r="AC283" s="86"/>
      <c r="AD283" s="86"/>
    </row>
    <row r="284" spans="1:30" ht="12.75">
      <c r="B284" s="27"/>
      <c r="C284" s="125"/>
      <c r="Q284" s="150"/>
      <c r="R284" s="159"/>
      <c r="S284" s="76"/>
      <c r="T284" s="150"/>
      <c r="U284" s="160"/>
      <c r="V284" s="179"/>
      <c r="W284" s="86"/>
      <c r="X284" s="92"/>
      <c r="Y284" s="93"/>
      <c r="Z284" s="92"/>
      <c r="AA284" s="92"/>
      <c r="AB284" s="94"/>
      <c r="AC284" s="86"/>
      <c r="AD284" s="86"/>
    </row>
    <row r="285" spans="1:30" ht="12.75">
      <c r="B285" s="27"/>
      <c r="C285" s="125"/>
      <c r="Q285" s="150"/>
      <c r="R285" s="159"/>
      <c r="S285" s="76"/>
      <c r="T285" s="150"/>
      <c r="U285" s="160"/>
      <c r="V285" s="179"/>
      <c r="W285" s="86"/>
      <c r="X285" s="92"/>
      <c r="Y285" s="93"/>
      <c r="Z285" s="92"/>
      <c r="AA285" s="92"/>
      <c r="AB285" s="94"/>
      <c r="AC285" s="86"/>
      <c r="AD285" s="86"/>
    </row>
    <row r="286" spans="1:30" ht="12.75">
      <c r="B286" s="27"/>
      <c r="C286" s="125"/>
      <c r="Q286" s="150"/>
      <c r="R286" s="159"/>
      <c r="S286" s="76"/>
      <c r="T286" s="150"/>
      <c r="U286" s="160"/>
      <c r="V286" s="179"/>
      <c r="W286" s="86"/>
      <c r="X286" s="92"/>
      <c r="Y286" s="93"/>
      <c r="Z286" s="92"/>
      <c r="AA286" s="92"/>
      <c r="AB286" s="94"/>
      <c r="AC286" s="86"/>
      <c r="AD286" s="86"/>
    </row>
    <row r="287" spans="1:30" ht="12.75">
      <c r="B287" s="27"/>
      <c r="C287" s="125"/>
      <c r="Q287" s="150"/>
      <c r="R287" s="159"/>
      <c r="S287" s="76"/>
      <c r="T287" s="150"/>
      <c r="U287" s="160"/>
      <c r="V287" s="179"/>
      <c r="W287" s="86"/>
      <c r="X287" s="92"/>
      <c r="Y287" s="93"/>
      <c r="Z287" s="92"/>
      <c r="AA287" s="92"/>
      <c r="AB287" s="94"/>
      <c r="AC287" s="86"/>
      <c r="AD287" s="86"/>
    </row>
    <row r="288" spans="1:30" ht="12.75">
      <c r="B288" s="27"/>
      <c r="C288" s="125"/>
      <c r="Q288" s="150"/>
      <c r="R288" s="159"/>
      <c r="S288" s="76"/>
      <c r="T288" s="150"/>
      <c r="U288" s="160"/>
      <c r="V288" s="179"/>
      <c r="W288" s="86"/>
      <c r="X288" s="92"/>
      <c r="Y288" s="93"/>
      <c r="Z288" s="92"/>
      <c r="AA288" s="92"/>
      <c r="AB288" s="94"/>
      <c r="AC288" s="86"/>
      <c r="AD288" s="86"/>
    </row>
    <row r="289" spans="2:30" ht="12.75">
      <c r="B289" s="27"/>
      <c r="C289" s="125"/>
      <c r="Q289" s="150"/>
      <c r="R289" s="159"/>
      <c r="S289" s="76"/>
      <c r="T289" s="150"/>
      <c r="U289" s="160"/>
      <c r="V289" s="179"/>
      <c r="W289" s="86"/>
      <c r="X289" s="92"/>
      <c r="Y289" s="93"/>
      <c r="Z289" s="92"/>
      <c r="AA289" s="92"/>
      <c r="AB289" s="94"/>
      <c r="AC289" s="86"/>
      <c r="AD289" s="86"/>
    </row>
    <row r="290" spans="2:30" ht="12.75">
      <c r="B290" s="27"/>
      <c r="C290" s="125"/>
      <c r="Q290" s="150"/>
      <c r="R290" s="159"/>
      <c r="S290" s="76"/>
      <c r="T290" s="150"/>
      <c r="U290" s="160"/>
      <c r="V290" s="179"/>
      <c r="W290" s="86"/>
      <c r="X290" s="92"/>
      <c r="Y290" s="93"/>
      <c r="Z290" s="92"/>
      <c r="AA290" s="92"/>
      <c r="AB290" s="94"/>
      <c r="AC290" s="86"/>
      <c r="AD290" s="86"/>
    </row>
    <row r="291" spans="2:30" ht="12.75">
      <c r="B291" s="27"/>
      <c r="C291" s="125"/>
      <c r="Q291" s="150"/>
      <c r="R291" s="159"/>
      <c r="S291" s="76"/>
      <c r="T291" s="150"/>
      <c r="U291" s="160"/>
      <c r="V291" s="179"/>
      <c r="W291" s="86"/>
      <c r="X291" s="92"/>
      <c r="Y291" s="93"/>
      <c r="Z291" s="92"/>
      <c r="AA291" s="92"/>
      <c r="AB291" s="94"/>
      <c r="AC291" s="86"/>
      <c r="AD291" s="86"/>
    </row>
    <row r="292" spans="2:30" ht="12.75">
      <c r="B292" s="27"/>
      <c r="C292" s="125"/>
      <c r="Q292" s="150"/>
      <c r="R292" s="159"/>
      <c r="S292" s="76"/>
      <c r="T292" s="150"/>
      <c r="U292" s="160"/>
      <c r="V292" s="179"/>
      <c r="W292" s="86"/>
      <c r="X292" s="92"/>
      <c r="Y292" s="93"/>
      <c r="Z292" s="92"/>
      <c r="AA292" s="92"/>
      <c r="AB292" s="94"/>
      <c r="AC292" s="86"/>
      <c r="AD292" s="86"/>
    </row>
    <row r="293" spans="2:30" ht="12.75">
      <c r="B293" s="27"/>
      <c r="C293" s="125"/>
      <c r="Q293" s="150"/>
      <c r="R293" s="159"/>
      <c r="S293" s="76"/>
      <c r="T293" s="150"/>
      <c r="U293" s="160"/>
      <c r="V293" s="179"/>
      <c r="W293" s="86"/>
      <c r="X293" s="92"/>
      <c r="Y293" s="93"/>
      <c r="Z293" s="92"/>
      <c r="AA293" s="92"/>
      <c r="AB293" s="94"/>
      <c r="AC293" s="86"/>
      <c r="AD293" s="86"/>
    </row>
    <row r="294" spans="2:30" ht="12.75">
      <c r="B294" s="27"/>
      <c r="C294" s="125"/>
      <c r="Q294" s="150"/>
      <c r="R294" s="159"/>
      <c r="S294" s="76"/>
      <c r="T294" s="150"/>
      <c r="U294" s="160"/>
      <c r="V294" s="179"/>
      <c r="W294" s="86"/>
      <c r="X294" s="92"/>
      <c r="Y294" s="93"/>
      <c r="Z294" s="92"/>
      <c r="AA294" s="92"/>
      <c r="AB294" s="94"/>
      <c r="AC294" s="86"/>
      <c r="AD294" s="86"/>
    </row>
    <row r="295" spans="2:30" ht="12.75">
      <c r="B295" s="27"/>
      <c r="C295" s="125"/>
      <c r="Q295" s="150"/>
      <c r="R295" s="159"/>
      <c r="S295" s="76"/>
      <c r="T295" s="150"/>
      <c r="U295" s="160"/>
      <c r="V295" s="179"/>
      <c r="W295" s="86"/>
      <c r="X295" s="92"/>
      <c r="Y295" s="93"/>
      <c r="Z295" s="92"/>
      <c r="AA295" s="92"/>
      <c r="AB295" s="94"/>
      <c r="AC295" s="86"/>
      <c r="AD295" s="86"/>
    </row>
    <row r="296" spans="2:30" ht="12.75">
      <c r="B296" s="27"/>
      <c r="C296" s="125"/>
      <c r="Q296" s="150"/>
      <c r="R296" s="159"/>
      <c r="S296" s="76"/>
      <c r="T296" s="150"/>
      <c r="U296" s="160"/>
      <c r="V296" s="179"/>
      <c r="W296" s="86"/>
      <c r="X296" s="92"/>
      <c r="Y296" s="93"/>
      <c r="Z296" s="92"/>
      <c r="AA296" s="92"/>
      <c r="AB296" s="94"/>
      <c r="AC296" s="86"/>
      <c r="AD296" s="86"/>
    </row>
    <row r="297" spans="2:30" ht="12.75">
      <c r="B297" s="27"/>
      <c r="C297" s="125"/>
      <c r="Q297" s="150"/>
      <c r="R297" s="159"/>
      <c r="S297" s="76"/>
      <c r="T297" s="150"/>
      <c r="U297" s="160"/>
      <c r="V297" s="179"/>
      <c r="W297" s="86"/>
      <c r="X297" s="92"/>
      <c r="Y297" s="93"/>
      <c r="Z297" s="92"/>
      <c r="AA297" s="92"/>
      <c r="AB297" s="94"/>
      <c r="AC297" s="86"/>
      <c r="AD297" s="86"/>
    </row>
    <row r="298" spans="2:30" ht="12.75">
      <c r="B298" s="27"/>
      <c r="C298" s="125"/>
      <c r="Q298" s="150"/>
      <c r="R298" s="159"/>
      <c r="S298" s="76"/>
      <c r="T298" s="150"/>
      <c r="U298" s="160"/>
      <c r="V298" s="179"/>
      <c r="W298" s="86"/>
      <c r="X298" s="92"/>
      <c r="Y298" s="93"/>
      <c r="Z298" s="92"/>
      <c r="AA298" s="92"/>
      <c r="AB298" s="94"/>
      <c r="AC298" s="86"/>
      <c r="AD298" s="86"/>
    </row>
    <row r="299" spans="2:30" ht="12.75">
      <c r="B299" s="27"/>
      <c r="C299" s="125"/>
      <c r="Q299" s="150"/>
      <c r="R299" s="159"/>
      <c r="S299" s="76"/>
      <c r="T299" s="150"/>
      <c r="U299" s="160"/>
      <c r="V299" s="179"/>
      <c r="W299" s="86"/>
      <c r="X299" s="92"/>
      <c r="Y299" s="93"/>
      <c r="Z299" s="92"/>
      <c r="AA299" s="92"/>
      <c r="AB299" s="94"/>
      <c r="AC299" s="86"/>
      <c r="AD299" s="86"/>
    </row>
    <row r="300" spans="2:30" ht="12.75">
      <c r="B300" s="27"/>
      <c r="C300" s="125"/>
      <c r="Q300" s="150"/>
      <c r="R300" s="159"/>
      <c r="S300" s="76"/>
      <c r="T300" s="150"/>
      <c r="U300" s="160"/>
      <c r="V300" s="179"/>
      <c r="W300" s="86"/>
      <c r="X300" s="92"/>
      <c r="Y300" s="93"/>
      <c r="Z300" s="92"/>
      <c r="AA300" s="92"/>
      <c r="AB300" s="94"/>
      <c r="AC300" s="86"/>
      <c r="AD300" s="86"/>
    </row>
    <row r="301" spans="2:30" ht="12.75">
      <c r="B301" s="27"/>
      <c r="C301" s="125"/>
      <c r="Q301" s="150"/>
      <c r="R301" s="159"/>
      <c r="S301" s="76"/>
      <c r="T301" s="150"/>
      <c r="U301" s="160"/>
      <c r="V301" s="179"/>
      <c r="W301" s="86"/>
      <c r="X301" s="92"/>
      <c r="Y301" s="93"/>
      <c r="Z301" s="92"/>
      <c r="AA301" s="92"/>
      <c r="AB301" s="94"/>
      <c r="AC301" s="86"/>
      <c r="AD301" s="86"/>
    </row>
    <row r="302" spans="2:30" ht="12.75">
      <c r="B302" s="27"/>
      <c r="C302" s="125"/>
      <c r="Q302" s="150"/>
      <c r="R302" s="159"/>
      <c r="S302" s="76"/>
      <c r="T302" s="150"/>
      <c r="U302" s="160"/>
      <c r="V302" s="179"/>
      <c r="W302" s="86"/>
      <c r="X302" s="92"/>
      <c r="Y302" s="93"/>
      <c r="Z302" s="92"/>
      <c r="AA302" s="92"/>
      <c r="AB302" s="94"/>
      <c r="AC302" s="86"/>
      <c r="AD302" s="86"/>
    </row>
    <row r="303" spans="2:30" ht="12.75">
      <c r="B303" s="27"/>
      <c r="C303" s="125"/>
      <c r="Q303" s="150"/>
      <c r="R303" s="159"/>
      <c r="S303" s="76"/>
      <c r="T303" s="150"/>
      <c r="U303" s="160"/>
      <c r="V303" s="179"/>
      <c r="W303" s="86"/>
      <c r="X303" s="92"/>
      <c r="Y303" s="93"/>
      <c r="Z303" s="92"/>
      <c r="AA303" s="92"/>
      <c r="AB303" s="94"/>
      <c r="AC303" s="86"/>
      <c r="AD303" s="86"/>
    </row>
    <row r="304" spans="2:30" ht="12.75">
      <c r="B304" s="27"/>
      <c r="C304" s="125"/>
      <c r="Q304" s="150"/>
      <c r="R304" s="159"/>
      <c r="S304" s="76"/>
      <c r="T304" s="150"/>
      <c r="U304" s="160"/>
      <c r="V304" s="179"/>
      <c r="W304" s="86"/>
      <c r="X304" s="92"/>
      <c r="Y304" s="93"/>
      <c r="Z304" s="92"/>
      <c r="AA304" s="92"/>
      <c r="AB304" s="94"/>
      <c r="AC304" s="86"/>
      <c r="AD304" s="86"/>
    </row>
    <row r="305" spans="2:30" ht="12.75">
      <c r="B305" s="27"/>
      <c r="C305" s="125"/>
      <c r="Q305" s="150"/>
      <c r="R305" s="159"/>
      <c r="S305" s="76"/>
      <c r="T305" s="150"/>
      <c r="U305" s="160"/>
      <c r="V305" s="179"/>
      <c r="W305" s="86"/>
      <c r="X305" s="92"/>
      <c r="Y305" s="93"/>
      <c r="Z305" s="92"/>
      <c r="AA305" s="92"/>
      <c r="AB305" s="94"/>
      <c r="AC305" s="86"/>
      <c r="AD305" s="86"/>
    </row>
    <row r="306" spans="2:30" ht="12.75">
      <c r="B306" s="27"/>
      <c r="C306" s="125"/>
      <c r="Q306" s="150"/>
      <c r="R306" s="159"/>
      <c r="S306" s="76"/>
      <c r="T306" s="150"/>
      <c r="U306" s="160"/>
      <c r="V306" s="179"/>
      <c r="W306" s="86"/>
      <c r="X306" s="92"/>
      <c r="Y306" s="93"/>
      <c r="Z306" s="92"/>
      <c r="AA306" s="92"/>
      <c r="AB306" s="94"/>
      <c r="AC306" s="86"/>
      <c r="AD306" s="86"/>
    </row>
    <row r="307" spans="2:30" ht="12.75">
      <c r="B307" s="27"/>
      <c r="C307" s="125"/>
      <c r="Q307" s="150"/>
      <c r="R307" s="159"/>
      <c r="S307" s="76"/>
      <c r="T307" s="150"/>
      <c r="U307" s="160"/>
      <c r="V307" s="179"/>
      <c r="W307" s="86"/>
      <c r="X307" s="92"/>
      <c r="Y307" s="93"/>
      <c r="Z307" s="92"/>
      <c r="AA307" s="92"/>
      <c r="AB307" s="94"/>
      <c r="AC307" s="86"/>
      <c r="AD307" s="86"/>
    </row>
    <row r="308" spans="2:30" ht="12.75">
      <c r="B308" s="27"/>
      <c r="C308" s="125"/>
      <c r="Q308" s="150"/>
      <c r="R308" s="159"/>
      <c r="S308" s="76"/>
      <c r="T308" s="150"/>
      <c r="U308" s="160"/>
      <c r="V308" s="179"/>
      <c r="W308" s="86"/>
      <c r="X308" s="92"/>
      <c r="Y308" s="93"/>
      <c r="Z308" s="92"/>
      <c r="AA308" s="92"/>
      <c r="AB308" s="94"/>
      <c r="AC308" s="86"/>
      <c r="AD308" s="86"/>
    </row>
    <row r="309" spans="2:30" ht="12.75">
      <c r="B309" s="27"/>
      <c r="C309" s="125"/>
      <c r="Q309" s="150"/>
      <c r="R309" s="159"/>
      <c r="S309" s="76"/>
      <c r="T309" s="150"/>
      <c r="U309" s="160"/>
      <c r="V309" s="179"/>
      <c r="W309" s="86"/>
      <c r="X309" s="92"/>
      <c r="Y309" s="93"/>
      <c r="Z309" s="92"/>
      <c r="AA309" s="92"/>
      <c r="AB309" s="94"/>
      <c r="AC309" s="86"/>
      <c r="AD309" s="86"/>
    </row>
    <row r="310" spans="2:30" ht="12.75">
      <c r="B310" s="27"/>
      <c r="C310" s="125"/>
      <c r="Q310" s="150"/>
      <c r="R310" s="159"/>
      <c r="S310" s="76"/>
      <c r="T310" s="150"/>
      <c r="U310" s="160"/>
      <c r="V310" s="179"/>
      <c r="W310" s="86"/>
      <c r="X310" s="92"/>
      <c r="Y310" s="93"/>
      <c r="Z310" s="92"/>
      <c r="AA310" s="92"/>
      <c r="AB310" s="94"/>
      <c r="AC310" s="86"/>
      <c r="AD310" s="86"/>
    </row>
    <row r="311" spans="2:30" ht="12.75">
      <c r="B311" s="27"/>
      <c r="C311" s="125"/>
      <c r="Q311" s="150"/>
      <c r="R311" s="159"/>
      <c r="S311" s="76"/>
      <c r="T311" s="150"/>
      <c r="U311" s="160"/>
      <c r="V311" s="179"/>
      <c r="W311" s="86"/>
      <c r="X311" s="92"/>
      <c r="Y311" s="93"/>
      <c r="Z311" s="92"/>
      <c r="AA311" s="92"/>
      <c r="AB311" s="94"/>
      <c r="AC311" s="86"/>
      <c r="AD311" s="86"/>
    </row>
    <row r="312" spans="2:30" ht="12.75">
      <c r="B312" s="27"/>
      <c r="C312" s="125"/>
      <c r="Q312" s="150"/>
      <c r="R312" s="159"/>
      <c r="S312" s="76"/>
      <c r="T312" s="150"/>
      <c r="U312" s="160"/>
      <c r="V312" s="179"/>
      <c r="W312" s="86"/>
      <c r="X312" s="92"/>
      <c r="Y312" s="93"/>
      <c r="Z312" s="92"/>
      <c r="AA312" s="92"/>
      <c r="AB312" s="94"/>
      <c r="AC312" s="86"/>
      <c r="AD312" s="86"/>
    </row>
    <row r="313" spans="2:30" ht="12.75">
      <c r="B313" s="27"/>
      <c r="C313" s="125"/>
      <c r="Q313" s="150"/>
      <c r="R313" s="159"/>
      <c r="S313" s="76"/>
      <c r="T313" s="150"/>
      <c r="U313" s="160"/>
      <c r="V313" s="179"/>
      <c r="W313" s="86"/>
      <c r="X313" s="92"/>
      <c r="Y313" s="93"/>
      <c r="Z313" s="92"/>
      <c r="AA313" s="92"/>
      <c r="AB313" s="94"/>
      <c r="AC313" s="86"/>
      <c r="AD313" s="86"/>
    </row>
    <row r="314" spans="2:30" ht="12.75">
      <c r="B314" s="27"/>
      <c r="C314" s="125"/>
      <c r="Q314" s="150"/>
      <c r="R314" s="159"/>
      <c r="S314" s="76"/>
      <c r="T314" s="150"/>
      <c r="U314" s="160"/>
      <c r="V314" s="179"/>
      <c r="W314" s="86"/>
      <c r="X314" s="92"/>
      <c r="Y314" s="93"/>
      <c r="Z314" s="92"/>
      <c r="AA314" s="92"/>
      <c r="AB314" s="94"/>
      <c r="AC314" s="86"/>
      <c r="AD314" s="86"/>
    </row>
    <row r="315" spans="2:30" ht="12.75">
      <c r="B315" s="27"/>
      <c r="C315" s="125"/>
      <c r="Q315" s="150"/>
      <c r="R315" s="159"/>
      <c r="S315" s="76"/>
      <c r="T315" s="150"/>
      <c r="U315" s="160"/>
      <c r="V315" s="179"/>
      <c r="W315" s="86"/>
      <c r="X315" s="92"/>
      <c r="Y315" s="93"/>
      <c r="Z315" s="92"/>
      <c r="AA315" s="92"/>
      <c r="AB315" s="94"/>
      <c r="AC315" s="86"/>
      <c r="AD315" s="86"/>
    </row>
    <row r="316" spans="2:30" ht="12.75">
      <c r="B316" s="27"/>
      <c r="C316" s="125"/>
      <c r="Q316" s="150"/>
      <c r="R316" s="159"/>
      <c r="S316" s="76"/>
      <c r="T316" s="150"/>
      <c r="U316" s="160"/>
      <c r="V316" s="179"/>
      <c r="W316" s="86"/>
      <c r="X316" s="92"/>
      <c r="Y316" s="93"/>
      <c r="Z316" s="92"/>
      <c r="AA316" s="92"/>
      <c r="AB316" s="94"/>
      <c r="AC316" s="86"/>
      <c r="AD316" s="86"/>
    </row>
    <row r="317" spans="2:30" ht="12.75">
      <c r="B317" s="27"/>
      <c r="C317" s="125"/>
      <c r="Q317" s="150"/>
      <c r="R317" s="159"/>
      <c r="S317" s="76"/>
      <c r="T317" s="150"/>
      <c r="U317" s="160"/>
      <c r="V317" s="179"/>
      <c r="W317" s="86"/>
      <c r="X317" s="92"/>
      <c r="Y317" s="93"/>
      <c r="Z317" s="92"/>
      <c r="AA317" s="92"/>
      <c r="AB317" s="94"/>
      <c r="AC317" s="86"/>
      <c r="AD317" s="86"/>
    </row>
    <row r="318" spans="2:30" ht="12.75">
      <c r="B318" s="27"/>
      <c r="C318" s="125"/>
      <c r="Q318" s="150"/>
      <c r="R318" s="159"/>
      <c r="S318" s="76"/>
      <c r="T318" s="150"/>
      <c r="U318" s="160"/>
      <c r="V318" s="179"/>
      <c r="W318" s="86"/>
      <c r="X318" s="92"/>
      <c r="Y318" s="93"/>
      <c r="Z318" s="92"/>
      <c r="AA318" s="92"/>
      <c r="AB318" s="94"/>
      <c r="AC318" s="86"/>
      <c r="AD318" s="86"/>
    </row>
    <row r="319" spans="2:30" ht="12.75">
      <c r="B319" s="27"/>
      <c r="C319" s="125"/>
      <c r="Q319" s="150"/>
      <c r="R319" s="159"/>
      <c r="S319" s="76"/>
      <c r="T319" s="150"/>
      <c r="U319" s="160"/>
      <c r="V319" s="179"/>
      <c r="W319" s="86"/>
      <c r="X319" s="92"/>
      <c r="Y319" s="93"/>
      <c r="Z319" s="92"/>
      <c r="AA319" s="92"/>
      <c r="AB319" s="94"/>
      <c r="AC319" s="86"/>
      <c r="AD319" s="86"/>
    </row>
    <row r="320" spans="2:30" ht="12.75">
      <c r="B320" s="27"/>
      <c r="C320" s="125"/>
      <c r="Q320" s="150"/>
      <c r="R320" s="159"/>
      <c r="S320" s="76"/>
      <c r="T320" s="150"/>
      <c r="U320" s="160"/>
      <c r="V320" s="179"/>
      <c r="W320" s="86"/>
      <c r="X320" s="92"/>
      <c r="Y320" s="93"/>
      <c r="Z320" s="92"/>
      <c r="AA320" s="92"/>
      <c r="AB320" s="94"/>
      <c r="AC320" s="86"/>
      <c r="AD320" s="86"/>
    </row>
    <row r="321" spans="2:30" ht="12.75">
      <c r="B321" s="27"/>
      <c r="C321" s="125"/>
      <c r="Q321" s="150"/>
      <c r="R321" s="159"/>
      <c r="S321" s="76"/>
      <c r="T321" s="150"/>
      <c r="U321" s="160"/>
      <c r="V321" s="179"/>
      <c r="W321" s="86"/>
      <c r="X321" s="92"/>
      <c r="Y321" s="93"/>
      <c r="Z321" s="92"/>
      <c r="AA321" s="92"/>
      <c r="AB321" s="94"/>
      <c r="AC321" s="86"/>
      <c r="AD321" s="86"/>
    </row>
    <row r="322" spans="2:30" ht="12.75">
      <c r="B322" s="27"/>
      <c r="C322" s="125"/>
      <c r="Q322" s="150"/>
      <c r="R322" s="159"/>
      <c r="S322" s="76"/>
      <c r="T322" s="150"/>
      <c r="U322" s="160"/>
      <c r="V322" s="179"/>
      <c r="W322" s="86"/>
      <c r="X322" s="92"/>
      <c r="Y322" s="93"/>
      <c r="Z322" s="92"/>
      <c r="AA322" s="92"/>
      <c r="AB322" s="94"/>
      <c r="AC322" s="86"/>
      <c r="AD322" s="86"/>
    </row>
    <row r="323" spans="2:30" ht="12.75">
      <c r="B323" s="27"/>
      <c r="C323" s="125"/>
      <c r="Q323" s="150"/>
      <c r="R323" s="159"/>
      <c r="S323" s="76"/>
      <c r="T323" s="150"/>
      <c r="U323" s="160"/>
      <c r="V323" s="179"/>
      <c r="W323" s="86"/>
      <c r="X323" s="92"/>
      <c r="Y323" s="93"/>
      <c r="Z323" s="92"/>
      <c r="AA323" s="92"/>
      <c r="AB323" s="94"/>
      <c r="AC323" s="86"/>
      <c r="AD323" s="86"/>
    </row>
    <row r="324" spans="2:30" ht="12.75">
      <c r="B324" s="27"/>
      <c r="C324" s="125"/>
      <c r="Q324" s="150"/>
      <c r="R324" s="159"/>
      <c r="S324" s="76"/>
      <c r="T324" s="150"/>
      <c r="U324" s="160"/>
      <c r="V324" s="179"/>
      <c r="W324" s="86"/>
      <c r="X324" s="92"/>
      <c r="Y324" s="93"/>
      <c r="Z324" s="92"/>
      <c r="AA324" s="92"/>
      <c r="AB324" s="94"/>
      <c r="AC324" s="86"/>
      <c r="AD324" s="86"/>
    </row>
    <row r="325" spans="2:30" ht="12.75">
      <c r="B325" s="27"/>
      <c r="C325" s="125"/>
      <c r="Q325" s="150"/>
      <c r="R325" s="159"/>
      <c r="S325" s="76"/>
      <c r="T325" s="150"/>
      <c r="U325" s="160"/>
      <c r="V325" s="179"/>
      <c r="W325" s="86"/>
      <c r="X325" s="92"/>
      <c r="Y325" s="93"/>
      <c r="Z325" s="92"/>
      <c r="AA325" s="92"/>
      <c r="AB325" s="94"/>
      <c r="AC325" s="86"/>
      <c r="AD325" s="86"/>
    </row>
    <row r="326" spans="2:30" ht="12.75">
      <c r="B326" s="27"/>
      <c r="C326" s="125"/>
      <c r="Q326" s="150"/>
      <c r="R326" s="159"/>
      <c r="S326" s="76"/>
      <c r="T326" s="150"/>
      <c r="U326" s="160"/>
      <c r="V326" s="179"/>
      <c r="W326" s="86"/>
      <c r="X326" s="92"/>
      <c r="Y326" s="93"/>
      <c r="Z326" s="92"/>
      <c r="AA326" s="92"/>
      <c r="AB326" s="94"/>
      <c r="AC326" s="86"/>
      <c r="AD326" s="86"/>
    </row>
    <row r="327" spans="2:30" ht="12.75">
      <c r="B327" s="27"/>
      <c r="C327" s="125"/>
      <c r="Q327" s="150"/>
      <c r="R327" s="159"/>
      <c r="S327" s="76"/>
      <c r="T327" s="150"/>
      <c r="U327" s="160"/>
      <c r="V327" s="179"/>
      <c r="W327" s="86"/>
      <c r="X327" s="92"/>
      <c r="Y327" s="93"/>
      <c r="Z327" s="92"/>
      <c r="AA327" s="92"/>
      <c r="AB327" s="94"/>
      <c r="AC327" s="86"/>
      <c r="AD327" s="86"/>
    </row>
    <row r="328" spans="2:30" ht="12.75">
      <c r="B328" s="27"/>
      <c r="C328" s="125"/>
      <c r="Q328" s="150"/>
      <c r="R328" s="159"/>
      <c r="S328" s="76"/>
      <c r="T328" s="150"/>
      <c r="U328" s="160"/>
      <c r="V328" s="179"/>
      <c r="W328" s="86"/>
      <c r="X328" s="92"/>
      <c r="Y328" s="93"/>
      <c r="Z328" s="92"/>
      <c r="AA328" s="92"/>
      <c r="AB328" s="94"/>
      <c r="AC328" s="86"/>
      <c r="AD328" s="86"/>
    </row>
    <row r="329" spans="2:30" ht="12.75">
      <c r="B329" s="27"/>
      <c r="C329" s="125"/>
      <c r="Q329" s="150"/>
      <c r="R329" s="159"/>
      <c r="S329" s="76"/>
      <c r="T329" s="150"/>
      <c r="U329" s="160"/>
      <c r="V329" s="179"/>
      <c r="W329" s="86"/>
      <c r="X329" s="92"/>
      <c r="Y329" s="93"/>
      <c r="Z329" s="92"/>
      <c r="AA329" s="92"/>
      <c r="AB329" s="94"/>
      <c r="AC329" s="86"/>
      <c r="AD329" s="86"/>
    </row>
    <row r="330" spans="2:30" ht="12.75">
      <c r="B330" s="27"/>
      <c r="C330" s="125"/>
      <c r="Q330" s="150"/>
      <c r="R330" s="159"/>
      <c r="S330" s="76"/>
      <c r="T330" s="150"/>
      <c r="U330" s="160"/>
      <c r="V330" s="179"/>
      <c r="W330" s="86"/>
      <c r="X330" s="92"/>
      <c r="Y330" s="93"/>
      <c r="Z330" s="92"/>
      <c r="AA330" s="92"/>
      <c r="AB330" s="94"/>
      <c r="AC330" s="86"/>
      <c r="AD330" s="86"/>
    </row>
    <row r="331" spans="2:30" ht="12.75">
      <c r="B331" s="27"/>
      <c r="C331" s="125"/>
      <c r="Q331" s="150"/>
      <c r="R331" s="159"/>
      <c r="S331" s="76"/>
      <c r="T331" s="150"/>
      <c r="U331" s="160"/>
      <c r="V331" s="179"/>
      <c r="W331" s="86"/>
      <c r="X331" s="92"/>
      <c r="Y331" s="93"/>
      <c r="Z331" s="92"/>
      <c r="AA331" s="92"/>
      <c r="AB331" s="94"/>
      <c r="AC331" s="86"/>
      <c r="AD331" s="86"/>
    </row>
    <row r="332" spans="2:30" ht="12.75">
      <c r="B332" s="27"/>
      <c r="C332" s="125"/>
      <c r="Q332" s="150"/>
      <c r="R332" s="159"/>
      <c r="S332" s="76"/>
      <c r="T332" s="150"/>
      <c r="U332" s="160"/>
      <c r="V332" s="179"/>
      <c r="W332" s="86"/>
      <c r="X332" s="92"/>
      <c r="Y332" s="93"/>
      <c r="Z332" s="92"/>
      <c r="AA332" s="92"/>
      <c r="AB332" s="94"/>
      <c r="AC332" s="86"/>
      <c r="AD332" s="86"/>
    </row>
    <row r="333" spans="2:30" ht="12.75">
      <c r="B333" s="27"/>
      <c r="C333" s="125"/>
      <c r="Q333" s="150"/>
      <c r="R333" s="159"/>
      <c r="S333" s="76"/>
      <c r="T333" s="150"/>
      <c r="U333" s="160"/>
      <c r="V333" s="179"/>
      <c r="W333" s="86"/>
      <c r="X333" s="92"/>
      <c r="Y333" s="93"/>
      <c r="Z333" s="92"/>
      <c r="AA333" s="92"/>
      <c r="AB333" s="94"/>
      <c r="AC333" s="86"/>
      <c r="AD333" s="86"/>
    </row>
    <row r="334" spans="2:30" ht="12.75">
      <c r="B334" s="27"/>
      <c r="C334" s="125"/>
      <c r="Q334" s="150"/>
      <c r="R334" s="159"/>
      <c r="S334" s="76"/>
      <c r="T334" s="150"/>
      <c r="U334" s="160"/>
      <c r="V334" s="179"/>
      <c r="W334" s="86"/>
      <c r="X334" s="92"/>
      <c r="Y334" s="93"/>
      <c r="Z334" s="92"/>
      <c r="AA334" s="92"/>
      <c r="AB334" s="94"/>
      <c r="AC334" s="86"/>
      <c r="AD334" s="86"/>
    </row>
    <row r="335" spans="2:30" ht="12.75">
      <c r="B335" s="27"/>
      <c r="C335" s="125"/>
      <c r="Q335" s="150"/>
      <c r="R335" s="159"/>
      <c r="S335" s="76"/>
      <c r="T335" s="150"/>
      <c r="U335" s="160"/>
      <c r="V335" s="179"/>
      <c r="W335" s="86"/>
      <c r="X335" s="92"/>
      <c r="Y335" s="93"/>
      <c r="Z335" s="92"/>
      <c r="AA335" s="92"/>
      <c r="AB335" s="94"/>
      <c r="AC335" s="86"/>
      <c r="AD335" s="86"/>
    </row>
    <row r="336" spans="2:30" ht="12.75">
      <c r="B336" s="27"/>
      <c r="C336" s="125"/>
      <c r="Q336" s="150"/>
      <c r="R336" s="159"/>
      <c r="S336" s="76"/>
      <c r="T336" s="150"/>
      <c r="U336" s="160"/>
      <c r="V336" s="179"/>
      <c r="W336" s="86"/>
      <c r="X336" s="92"/>
      <c r="Y336" s="93"/>
      <c r="Z336" s="92"/>
      <c r="AA336" s="92"/>
      <c r="AB336" s="94"/>
      <c r="AC336" s="86"/>
      <c r="AD336" s="86"/>
    </row>
    <row r="337" spans="2:30" ht="12.75">
      <c r="B337" s="27"/>
      <c r="C337" s="125"/>
      <c r="Q337" s="150"/>
      <c r="R337" s="159"/>
      <c r="S337" s="76"/>
      <c r="T337" s="150"/>
      <c r="U337" s="160"/>
      <c r="V337" s="179"/>
      <c r="W337" s="86"/>
      <c r="X337" s="92"/>
      <c r="Y337" s="93"/>
      <c r="Z337" s="92"/>
      <c r="AA337" s="92"/>
      <c r="AB337" s="94"/>
      <c r="AC337" s="86"/>
      <c r="AD337" s="86"/>
    </row>
    <row r="338" spans="2:30" ht="12.75">
      <c r="B338" s="27"/>
      <c r="C338" s="125"/>
      <c r="Q338" s="150"/>
      <c r="R338" s="159"/>
      <c r="S338" s="76"/>
      <c r="T338" s="150"/>
      <c r="U338" s="160"/>
      <c r="V338" s="179"/>
      <c r="W338" s="86"/>
      <c r="X338" s="92"/>
      <c r="Y338" s="93"/>
      <c r="Z338" s="92"/>
      <c r="AA338" s="92"/>
      <c r="AB338" s="94"/>
      <c r="AC338" s="86"/>
      <c r="AD338" s="86"/>
    </row>
    <row r="339" spans="2:30" ht="12.75">
      <c r="B339" s="27"/>
      <c r="C339" s="125"/>
      <c r="Q339" s="150"/>
      <c r="R339" s="159"/>
      <c r="S339" s="76"/>
      <c r="T339" s="150"/>
      <c r="U339" s="160"/>
      <c r="V339" s="179"/>
      <c r="W339" s="86"/>
      <c r="X339" s="92"/>
      <c r="Y339" s="93"/>
      <c r="Z339" s="92"/>
      <c r="AA339" s="92"/>
      <c r="AB339" s="94"/>
      <c r="AC339" s="86"/>
      <c r="AD339" s="86"/>
    </row>
    <row r="340" spans="2:30" ht="12.75">
      <c r="B340" s="27"/>
      <c r="C340" s="125"/>
      <c r="Q340" s="150"/>
      <c r="R340" s="159"/>
      <c r="S340" s="76"/>
      <c r="T340" s="150"/>
      <c r="U340" s="160"/>
      <c r="V340" s="179"/>
      <c r="W340" s="86"/>
      <c r="X340" s="92"/>
      <c r="Y340" s="93"/>
      <c r="Z340" s="92"/>
      <c r="AA340" s="92"/>
      <c r="AB340" s="94"/>
      <c r="AC340" s="86"/>
      <c r="AD340" s="86"/>
    </row>
    <row r="341" spans="2:30" ht="12.75">
      <c r="B341" s="27"/>
      <c r="C341" s="125"/>
      <c r="Q341" s="150"/>
      <c r="R341" s="159"/>
      <c r="S341" s="76"/>
      <c r="T341" s="150"/>
      <c r="U341" s="160"/>
      <c r="V341" s="179"/>
      <c r="W341" s="86"/>
      <c r="X341" s="92"/>
      <c r="Y341" s="93"/>
      <c r="Z341" s="92"/>
      <c r="AA341" s="92"/>
      <c r="AB341" s="94"/>
      <c r="AC341" s="86"/>
      <c r="AD341" s="86"/>
    </row>
    <row r="342" spans="2:30" ht="12.75">
      <c r="B342" s="27"/>
      <c r="C342" s="125"/>
      <c r="Q342" s="150"/>
      <c r="R342" s="159"/>
      <c r="S342" s="76"/>
      <c r="T342" s="150"/>
      <c r="U342" s="160"/>
      <c r="V342" s="179"/>
      <c r="W342" s="86"/>
      <c r="X342" s="92"/>
      <c r="Y342" s="93"/>
      <c r="Z342" s="92"/>
      <c r="AA342" s="92"/>
      <c r="AB342" s="94"/>
      <c r="AC342" s="86"/>
      <c r="AD342" s="86"/>
    </row>
    <row r="343" spans="2:30" ht="12.75">
      <c r="B343" s="27"/>
      <c r="C343" s="125"/>
      <c r="Q343" s="150"/>
      <c r="R343" s="159"/>
      <c r="S343" s="76"/>
      <c r="T343" s="150"/>
      <c r="U343" s="160"/>
      <c r="V343" s="179"/>
      <c r="W343" s="86"/>
      <c r="X343" s="92"/>
      <c r="Y343" s="93"/>
      <c r="Z343" s="92"/>
      <c r="AA343" s="92"/>
      <c r="AB343" s="94"/>
      <c r="AC343" s="86"/>
      <c r="AD343" s="86"/>
    </row>
    <row r="344" spans="2:30" ht="12.75">
      <c r="B344" s="27"/>
      <c r="C344" s="125"/>
      <c r="Q344" s="150"/>
      <c r="R344" s="159"/>
      <c r="S344" s="76"/>
      <c r="T344" s="150"/>
      <c r="U344" s="160"/>
      <c r="V344" s="179"/>
      <c r="W344" s="86"/>
      <c r="X344" s="92"/>
      <c r="Y344" s="93"/>
      <c r="Z344" s="92"/>
      <c r="AA344" s="92"/>
      <c r="AB344" s="94"/>
      <c r="AC344" s="86"/>
      <c r="AD344" s="86"/>
    </row>
    <row r="345" spans="2:30" ht="12.75">
      <c r="B345" s="27"/>
      <c r="C345" s="125"/>
      <c r="Q345" s="150"/>
      <c r="R345" s="159"/>
      <c r="S345" s="76"/>
      <c r="T345" s="150"/>
      <c r="U345" s="160"/>
      <c r="V345" s="179"/>
      <c r="W345" s="86"/>
      <c r="X345" s="92"/>
      <c r="Y345" s="93"/>
      <c r="Z345" s="92"/>
      <c r="AA345" s="92"/>
      <c r="AB345" s="94"/>
      <c r="AC345" s="86"/>
      <c r="AD345" s="86"/>
    </row>
    <row r="346" spans="2:30" ht="12.75">
      <c r="B346" s="27"/>
      <c r="C346" s="125"/>
      <c r="Q346" s="150"/>
      <c r="R346" s="159"/>
      <c r="S346" s="76"/>
      <c r="T346" s="150"/>
      <c r="U346" s="160"/>
      <c r="V346" s="179"/>
      <c r="W346" s="86"/>
      <c r="X346" s="92"/>
      <c r="Y346" s="93"/>
      <c r="Z346" s="92"/>
      <c r="AA346" s="92"/>
      <c r="AB346" s="94"/>
      <c r="AC346" s="86"/>
      <c r="AD346" s="86"/>
    </row>
    <row r="347" spans="2:30" ht="12.75">
      <c r="B347" s="27"/>
      <c r="C347" s="125"/>
      <c r="Q347" s="150"/>
      <c r="R347" s="159"/>
      <c r="S347" s="76"/>
      <c r="T347" s="150"/>
      <c r="U347" s="160"/>
      <c r="V347" s="179"/>
      <c r="W347" s="86"/>
      <c r="X347" s="92"/>
      <c r="Y347" s="93"/>
      <c r="Z347" s="92"/>
      <c r="AA347" s="92"/>
      <c r="AB347" s="94"/>
      <c r="AC347" s="86"/>
      <c r="AD347" s="86"/>
    </row>
    <row r="348" spans="2:30" ht="12.75">
      <c r="B348" s="27"/>
      <c r="C348" s="125"/>
      <c r="Q348" s="150"/>
      <c r="R348" s="159"/>
      <c r="S348" s="76"/>
      <c r="T348" s="150"/>
      <c r="U348" s="160"/>
      <c r="V348" s="179"/>
      <c r="W348" s="86"/>
      <c r="X348" s="92"/>
      <c r="Y348" s="93"/>
      <c r="Z348" s="92"/>
      <c r="AA348" s="92"/>
      <c r="AB348" s="94"/>
      <c r="AC348" s="86"/>
      <c r="AD348" s="86"/>
    </row>
    <row r="349" spans="2:30" ht="12.75">
      <c r="B349" s="27"/>
      <c r="C349" s="125"/>
      <c r="Q349" s="150"/>
      <c r="R349" s="159"/>
      <c r="S349" s="76"/>
      <c r="T349" s="150"/>
      <c r="U349" s="160"/>
      <c r="V349" s="179"/>
      <c r="W349" s="86"/>
      <c r="X349" s="92"/>
      <c r="Y349" s="93"/>
      <c r="Z349" s="92"/>
      <c r="AA349" s="92"/>
      <c r="AB349" s="94"/>
      <c r="AC349" s="86"/>
      <c r="AD349" s="86"/>
    </row>
    <row r="350" spans="2:30" ht="12.75">
      <c r="B350" s="27"/>
      <c r="C350" s="125"/>
      <c r="Q350" s="150"/>
      <c r="R350" s="159"/>
      <c r="S350" s="76"/>
      <c r="T350" s="150"/>
      <c r="U350" s="160"/>
      <c r="V350" s="179"/>
      <c r="W350" s="86"/>
      <c r="X350" s="92"/>
      <c r="Y350" s="93"/>
      <c r="Z350" s="92"/>
      <c r="AA350" s="92"/>
      <c r="AB350" s="94"/>
      <c r="AC350" s="86"/>
      <c r="AD350" s="86"/>
    </row>
    <row r="351" spans="2:30" ht="12.75">
      <c r="B351" s="27"/>
      <c r="C351" s="125"/>
      <c r="Q351" s="150"/>
      <c r="R351" s="159"/>
      <c r="S351" s="76"/>
      <c r="T351" s="150"/>
      <c r="U351" s="160"/>
      <c r="V351" s="179"/>
      <c r="W351" s="86"/>
      <c r="X351" s="92"/>
      <c r="Y351" s="93"/>
      <c r="Z351" s="92"/>
      <c r="AA351" s="92"/>
      <c r="AB351" s="94"/>
      <c r="AC351" s="86"/>
      <c r="AD351" s="86"/>
    </row>
    <row r="352" spans="2:30" ht="12.75">
      <c r="B352" s="27"/>
      <c r="C352" s="125"/>
      <c r="Q352" s="150"/>
      <c r="R352" s="159"/>
      <c r="S352" s="76"/>
      <c r="T352" s="150"/>
      <c r="U352" s="160"/>
      <c r="V352" s="179"/>
      <c r="W352" s="86"/>
      <c r="X352" s="92"/>
      <c r="Y352" s="93"/>
      <c r="Z352" s="92"/>
      <c r="AA352" s="92"/>
      <c r="AB352" s="94"/>
      <c r="AC352" s="86"/>
      <c r="AD352" s="86"/>
    </row>
    <row r="353" spans="2:30" ht="12.75">
      <c r="B353" s="27"/>
      <c r="C353" s="125"/>
      <c r="Q353" s="150"/>
      <c r="R353" s="159"/>
      <c r="S353" s="76"/>
      <c r="T353" s="150"/>
      <c r="U353" s="160"/>
      <c r="V353" s="179"/>
      <c r="W353" s="86"/>
      <c r="X353" s="92"/>
      <c r="Y353" s="93"/>
      <c r="Z353" s="92"/>
      <c r="AA353" s="92"/>
      <c r="AB353" s="94"/>
      <c r="AC353" s="86"/>
      <c r="AD353" s="86"/>
    </row>
    <row r="354" spans="2:30" ht="12.75">
      <c r="B354" s="27"/>
      <c r="C354" s="125"/>
      <c r="Q354" s="150"/>
      <c r="R354" s="159"/>
      <c r="S354" s="76"/>
      <c r="T354" s="150"/>
      <c r="U354" s="160"/>
      <c r="V354" s="179"/>
      <c r="W354" s="86"/>
      <c r="X354" s="92"/>
      <c r="Y354" s="93"/>
      <c r="Z354" s="92"/>
      <c r="AA354" s="92"/>
      <c r="AB354" s="94"/>
      <c r="AC354" s="86"/>
      <c r="AD354" s="86"/>
    </row>
    <row r="355" spans="2:30" ht="12.75">
      <c r="B355" s="27"/>
      <c r="C355" s="125"/>
      <c r="Q355" s="150"/>
      <c r="R355" s="159"/>
      <c r="S355" s="76"/>
      <c r="T355" s="150"/>
      <c r="U355" s="160"/>
      <c r="V355" s="179"/>
      <c r="W355" s="86"/>
      <c r="X355" s="92"/>
      <c r="Y355" s="93"/>
      <c r="Z355" s="92"/>
      <c r="AA355" s="92"/>
      <c r="AB355" s="94"/>
      <c r="AC355" s="86"/>
      <c r="AD355" s="86"/>
    </row>
    <row r="356" spans="2:30" ht="12.75">
      <c r="B356" s="27"/>
      <c r="C356" s="125"/>
      <c r="Q356" s="150"/>
      <c r="R356" s="159"/>
      <c r="S356" s="76"/>
      <c r="T356" s="150"/>
      <c r="U356" s="160"/>
      <c r="V356" s="179"/>
      <c r="W356" s="86"/>
      <c r="X356" s="92"/>
      <c r="Y356" s="93"/>
      <c r="Z356" s="92"/>
      <c r="AA356" s="92"/>
      <c r="AB356" s="94"/>
      <c r="AC356" s="86"/>
      <c r="AD356" s="86"/>
    </row>
    <row r="357" spans="2:30" ht="12.75">
      <c r="B357" s="27"/>
      <c r="C357" s="125"/>
      <c r="Q357" s="150"/>
      <c r="R357" s="159"/>
      <c r="S357" s="76"/>
      <c r="T357" s="150"/>
      <c r="U357" s="160"/>
      <c r="V357" s="179"/>
      <c r="W357" s="86"/>
      <c r="X357" s="92"/>
      <c r="Y357" s="93"/>
      <c r="Z357" s="92"/>
      <c r="AA357" s="92"/>
      <c r="AB357" s="94"/>
      <c r="AC357" s="86"/>
      <c r="AD357" s="86"/>
    </row>
    <row r="358" spans="2:30" ht="12.75">
      <c r="B358" s="27"/>
      <c r="C358" s="125"/>
      <c r="Q358" s="150"/>
      <c r="R358" s="159"/>
      <c r="S358" s="76"/>
      <c r="T358" s="150"/>
      <c r="U358" s="160"/>
      <c r="V358" s="179"/>
      <c r="W358" s="86"/>
      <c r="X358" s="92"/>
      <c r="Y358" s="93"/>
      <c r="Z358" s="92"/>
      <c r="AA358" s="92"/>
      <c r="AB358" s="94"/>
      <c r="AC358" s="86"/>
      <c r="AD358" s="86"/>
    </row>
    <row r="359" spans="2:30" ht="12.75">
      <c r="B359" s="27"/>
      <c r="C359" s="125"/>
      <c r="Q359" s="150"/>
      <c r="R359" s="159"/>
      <c r="S359" s="76"/>
      <c r="T359" s="150"/>
      <c r="U359" s="160"/>
      <c r="V359" s="179"/>
      <c r="W359" s="86"/>
      <c r="X359" s="92"/>
      <c r="Y359" s="93"/>
      <c r="Z359" s="92"/>
      <c r="AA359" s="92"/>
      <c r="AB359" s="94"/>
      <c r="AC359" s="86"/>
      <c r="AD359" s="86"/>
    </row>
    <row r="360" spans="2:30" ht="12.75">
      <c r="B360" s="27"/>
      <c r="C360" s="125"/>
      <c r="Q360" s="150"/>
      <c r="R360" s="159"/>
      <c r="S360" s="76"/>
      <c r="T360" s="150"/>
      <c r="U360" s="160"/>
      <c r="V360" s="179"/>
      <c r="W360" s="86"/>
      <c r="X360" s="92"/>
      <c r="Y360" s="93"/>
      <c r="Z360" s="92"/>
      <c r="AA360" s="92"/>
      <c r="AB360" s="94"/>
      <c r="AC360" s="86"/>
      <c r="AD360" s="86"/>
    </row>
    <row r="361" spans="2:30" ht="12.75">
      <c r="B361" s="27"/>
      <c r="C361" s="125"/>
      <c r="Q361" s="150"/>
      <c r="R361" s="159"/>
      <c r="S361" s="76"/>
      <c r="T361" s="150"/>
      <c r="U361" s="160"/>
      <c r="V361" s="179"/>
      <c r="W361" s="86"/>
      <c r="X361" s="92"/>
      <c r="Y361" s="93"/>
      <c r="Z361" s="92"/>
      <c r="AA361" s="92"/>
      <c r="AB361" s="94"/>
      <c r="AC361" s="86"/>
      <c r="AD361" s="86"/>
    </row>
    <row r="362" spans="2:30" ht="12.75">
      <c r="B362" s="27"/>
      <c r="C362" s="125"/>
      <c r="Q362" s="150"/>
      <c r="R362" s="159"/>
      <c r="S362" s="76"/>
      <c r="T362" s="150"/>
      <c r="U362" s="160"/>
      <c r="V362" s="179"/>
      <c r="W362" s="86"/>
      <c r="X362" s="92"/>
      <c r="Y362" s="93"/>
      <c r="Z362" s="92"/>
      <c r="AA362" s="92"/>
      <c r="AB362" s="94"/>
      <c r="AC362" s="86"/>
      <c r="AD362" s="86"/>
    </row>
    <row r="363" spans="2:30" ht="12.75">
      <c r="B363" s="27"/>
      <c r="C363" s="125"/>
      <c r="Q363" s="150"/>
      <c r="R363" s="159"/>
      <c r="S363" s="76"/>
      <c r="T363" s="150"/>
      <c r="U363" s="160"/>
      <c r="V363" s="179"/>
      <c r="W363" s="86"/>
      <c r="X363" s="92"/>
      <c r="Y363" s="93"/>
      <c r="Z363" s="92"/>
      <c r="AA363" s="92"/>
      <c r="AB363" s="94"/>
      <c r="AC363" s="86"/>
      <c r="AD363" s="86"/>
    </row>
  </sheetData>
  <sheetProtection selectLockedCells="1" selectUnlockedCells="1"/>
  <mergeCells count="1">
    <mergeCell ref="X4:AA4"/>
  </mergeCells>
  <phoneticPr fontId="1" type="noConversion"/>
  <printOptions gridLines="1"/>
  <pageMargins left="0.74791666666666667" right="0.74791666666666667" top="0.98402777777777772" bottom="0.98402777777777772" header="0.51180555555555551" footer="0.51180555555555551"/>
  <pageSetup scale="64" firstPageNumber="0" fitToHeight="3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521"/>
  <sheetViews>
    <sheetView topLeftCell="A31" zoomScale="90" zoomScaleNormal="90" workbookViewId="0">
      <selection activeCell="D7" sqref="D7"/>
    </sheetView>
  </sheetViews>
  <sheetFormatPr baseColWidth="10" defaultRowHeight="12.75"/>
  <cols>
    <col min="1" max="1" width="3.140625" style="76" customWidth="1"/>
    <col min="2" max="2" width="20" style="76" customWidth="1"/>
    <col min="3" max="3" width="5.140625" style="150" customWidth="1"/>
    <col min="4" max="5" width="15.140625" style="92" customWidth="1"/>
    <col min="6" max="6" width="14.85546875" style="92" customWidth="1"/>
    <col min="7" max="7" width="7.85546875" style="150" customWidth="1"/>
    <col min="8" max="10" width="14.85546875" style="76" customWidth="1"/>
    <col min="11" max="11" width="6.140625" style="76" customWidth="1"/>
    <col min="12" max="13" width="15.42578125" style="76" customWidth="1"/>
    <col min="14" max="14" width="14.85546875" style="76" customWidth="1"/>
  </cols>
  <sheetData>
    <row r="1" spans="2:14" ht="16.5" customHeight="1">
      <c r="B1" s="212" t="s">
        <v>341</v>
      </c>
    </row>
    <row r="2" spans="2:14">
      <c r="B2" s="212" t="s">
        <v>82</v>
      </c>
    </row>
    <row r="3" spans="2:14">
      <c r="B3" s="212"/>
    </row>
    <row r="4" spans="2:14">
      <c r="B4" s="230" t="s">
        <v>382</v>
      </c>
    </row>
    <row r="5" spans="2:14">
      <c r="D5" s="232" t="s">
        <v>84</v>
      </c>
      <c r="E5" s="232"/>
      <c r="F5" s="232"/>
      <c r="G5" s="233" t="s">
        <v>304</v>
      </c>
      <c r="H5" s="233"/>
      <c r="I5" s="233"/>
      <c r="J5" s="233"/>
      <c r="K5" s="233" t="s">
        <v>64</v>
      </c>
      <c r="L5" s="233"/>
      <c r="M5" s="233"/>
      <c r="N5" s="233"/>
    </row>
    <row r="6" spans="2:14">
      <c r="B6" s="218" t="s">
        <v>371</v>
      </c>
      <c r="C6" s="218" t="s">
        <v>85</v>
      </c>
      <c r="D6" s="211" t="s">
        <v>86</v>
      </c>
      <c r="E6" s="211" t="s">
        <v>366</v>
      </c>
      <c r="F6" s="211" t="s">
        <v>83</v>
      </c>
      <c r="G6" s="218" t="s">
        <v>85</v>
      </c>
      <c r="H6" s="211" t="s">
        <v>86</v>
      </c>
      <c r="I6" s="211" t="s">
        <v>366</v>
      </c>
      <c r="J6" s="211" t="s">
        <v>83</v>
      </c>
      <c r="K6" s="218" t="s">
        <v>85</v>
      </c>
      <c r="L6" s="211" t="s">
        <v>86</v>
      </c>
      <c r="M6" s="211" t="s">
        <v>366</v>
      </c>
      <c r="N6" s="211" t="s">
        <v>83</v>
      </c>
    </row>
    <row r="7" spans="2:14">
      <c r="B7" s="76" t="s">
        <v>87</v>
      </c>
      <c r="C7" s="150">
        <v>3</v>
      </c>
      <c r="D7" s="225">
        <v>854641.72</v>
      </c>
      <c r="E7" s="179">
        <v>776102.62</v>
      </c>
      <c r="F7" s="179">
        <f t="shared" ref="F7:F26" si="0">+D7-E7</f>
        <v>78539.099999999977</v>
      </c>
      <c r="G7" s="150">
        <v>1</v>
      </c>
      <c r="H7" s="179">
        <v>261403.04</v>
      </c>
      <c r="I7" s="179">
        <v>260426.08</v>
      </c>
      <c r="J7" s="179">
        <f t="shared" ref="J7:J26" si="1">+H7-I7</f>
        <v>976.96000000002095</v>
      </c>
      <c r="K7" s="150">
        <f t="shared" ref="K7:K25" si="2">+C7+G7</f>
        <v>4</v>
      </c>
      <c r="L7" s="179">
        <f t="shared" ref="L7:L25" si="3">+D7+H7</f>
        <v>1116044.76</v>
      </c>
      <c r="M7" s="179">
        <f t="shared" ref="M7:M25" si="4">+E7+I7</f>
        <v>1036528.7</v>
      </c>
      <c r="N7" s="219">
        <f t="shared" ref="N7:N26" si="5">+L7-M7</f>
        <v>79516.060000000056</v>
      </c>
    </row>
    <row r="8" spans="2:14">
      <c r="B8" s="76" t="s">
        <v>88</v>
      </c>
      <c r="C8" s="150">
        <v>10</v>
      </c>
      <c r="D8" s="225">
        <v>2203702.66</v>
      </c>
      <c r="E8" s="179">
        <v>1975458.62</v>
      </c>
      <c r="F8" s="179">
        <f t="shared" si="0"/>
        <v>228244.04000000004</v>
      </c>
      <c r="G8" s="150">
        <v>3</v>
      </c>
      <c r="H8" s="179">
        <v>635424.87</v>
      </c>
      <c r="I8" s="179">
        <v>635489.18999999994</v>
      </c>
      <c r="J8" s="179">
        <f t="shared" si="1"/>
        <v>-64.319999999948777</v>
      </c>
      <c r="K8" s="150">
        <f t="shared" si="2"/>
        <v>13</v>
      </c>
      <c r="L8" s="179">
        <f t="shared" si="3"/>
        <v>2839127.5300000003</v>
      </c>
      <c r="M8" s="179">
        <f t="shared" si="4"/>
        <v>2610947.81</v>
      </c>
      <c r="N8" s="219">
        <f t="shared" si="5"/>
        <v>228179.7200000002</v>
      </c>
    </row>
    <row r="9" spans="2:14">
      <c r="B9" s="76" t="s">
        <v>89</v>
      </c>
      <c r="D9" s="225"/>
      <c r="E9" s="179"/>
      <c r="F9" s="179">
        <f t="shared" si="0"/>
        <v>0</v>
      </c>
      <c r="H9" s="179"/>
      <c r="I9" s="179"/>
      <c r="J9" s="179">
        <f t="shared" si="1"/>
        <v>0</v>
      </c>
      <c r="K9" s="150">
        <f t="shared" si="2"/>
        <v>0</v>
      </c>
      <c r="L9" s="179">
        <f t="shared" si="3"/>
        <v>0</v>
      </c>
      <c r="M9" s="179">
        <f t="shared" si="4"/>
        <v>0</v>
      </c>
      <c r="N9" s="219">
        <f t="shared" si="5"/>
        <v>0</v>
      </c>
    </row>
    <row r="10" spans="2:14">
      <c r="B10" s="76" t="s">
        <v>90</v>
      </c>
      <c r="C10" s="150">
        <v>4</v>
      </c>
      <c r="D10" s="225">
        <v>1227395.6200000001</v>
      </c>
      <c r="E10" s="179">
        <v>1185546.0900000001</v>
      </c>
      <c r="F10" s="179">
        <f t="shared" si="0"/>
        <v>41849.530000000028</v>
      </c>
      <c r="H10" s="179"/>
      <c r="I10" s="179"/>
      <c r="J10" s="179">
        <f t="shared" si="1"/>
        <v>0</v>
      </c>
      <c r="K10" s="150">
        <f t="shared" si="2"/>
        <v>4</v>
      </c>
      <c r="L10" s="179">
        <f t="shared" si="3"/>
        <v>1227395.6200000001</v>
      </c>
      <c r="M10" s="179">
        <f t="shared" si="4"/>
        <v>1185546.0900000001</v>
      </c>
      <c r="N10" s="219">
        <f t="shared" si="5"/>
        <v>41849.530000000028</v>
      </c>
    </row>
    <row r="11" spans="2:14">
      <c r="B11" s="76" t="s">
        <v>91</v>
      </c>
      <c r="D11" s="225"/>
      <c r="E11" s="179"/>
      <c r="F11" s="179">
        <f t="shared" si="0"/>
        <v>0</v>
      </c>
      <c r="H11" s="179"/>
      <c r="I11" s="179"/>
      <c r="J11" s="179">
        <f t="shared" si="1"/>
        <v>0</v>
      </c>
      <c r="K11" s="150">
        <f t="shared" si="2"/>
        <v>0</v>
      </c>
      <c r="L11" s="179">
        <f t="shared" si="3"/>
        <v>0</v>
      </c>
      <c r="M11" s="179">
        <f t="shared" si="4"/>
        <v>0</v>
      </c>
      <c r="N11" s="219">
        <f t="shared" si="5"/>
        <v>0</v>
      </c>
    </row>
    <row r="12" spans="2:14">
      <c r="B12" s="76" t="s">
        <v>92</v>
      </c>
      <c r="D12" s="225"/>
      <c r="E12" s="179"/>
      <c r="F12" s="179">
        <f t="shared" si="0"/>
        <v>0</v>
      </c>
      <c r="H12" s="179"/>
      <c r="I12" s="179"/>
      <c r="J12" s="179">
        <f t="shared" si="1"/>
        <v>0</v>
      </c>
      <c r="K12" s="150">
        <f t="shared" si="2"/>
        <v>0</v>
      </c>
      <c r="L12" s="179">
        <f t="shared" si="3"/>
        <v>0</v>
      </c>
      <c r="M12" s="179">
        <f t="shared" si="4"/>
        <v>0</v>
      </c>
      <c r="N12" s="219">
        <f t="shared" si="5"/>
        <v>0</v>
      </c>
    </row>
    <row r="13" spans="2:14">
      <c r="B13" s="76" t="s">
        <v>93</v>
      </c>
      <c r="D13" s="225"/>
      <c r="E13" s="179"/>
      <c r="F13" s="179">
        <f t="shared" si="0"/>
        <v>0</v>
      </c>
      <c r="H13" s="179"/>
      <c r="I13" s="179"/>
      <c r="J13" s="179">
        <f t="shared" si="1"/>
        <v>0</v>
      </c>
      <c r="K13" s="150">
        <f t="shared" si="2"/>
        <v>0</v>
      </c>
      <c r="L13" s="179">
        <f t="shared" si="3"/>
        <v>0</v>
      </c>
      <c r="M13" s="179">
        <f t="shared" si="4"/>
        <v>0</v>
      </c>
      <c r="N13" s="219">
        <f t="shared" si="5"/>
        <v>0</v>
      </c>
    </row>
    <row r="14" spans="2:14">
      <c r="B14" s="76" t="s">
        <v>94</v>
      </c>
      <c r="C14" s="150">
        <v>2</v>
      </c>
      <c r="D14" s="225">
        <v>978766.52</v>
      </c>
      <c r="E14" s="179">
        <v>857982.23</v>
      </c>
      <c r="F14" s="179">
        <f t="shared" si="0"/>
        <v>120784.29000000004</v>
      </c>
      <c r="G14" s="150">
        <v>4</v>
      </c>
      <c r="H14" s="179">
        <v>1618164.84</v>
      </c>
      <c r="I14" s="179">
        <v>1615656.5</v>
      </c>
      <c r="J14" s="179">
        <f t="shared" si="1"/>
        <v>2508.3400000000838</v>
      </c>
      <c r="K14" s="150">
        <f t="shared" si="2"/>
        <v>6</v>
      </c>
      <c r="L14" s="179">
        <f t="shared" si="3"/>
        <v>2596931.3600000003</v>
      </c>
      <c r="M14" s="179">
        <f t="shared" si="4"/>
        <v>2473638.73</v>
      </c>
      <c r="N14" s="219">
        <f t="shared" si="5"/>
        <v>123292.63000000035</v>
      </c>
    </row>
    <row r="15" spans="2:14">
      <c r="B15" s="76" t="s">
        <v>95</v>
      </c>
      <c r="D15" s="225"/>
      <c r="E15" s="179"/>
      <c r="F15" s="179">
        <f t="shared" si="0"/>
        <v>0</v>
      </c>
      <c r="H15" s="179"/>
      <c r="I15" s="179"/>
      <c r="J15" s="179">
        <f t="shared" si="1"/>
        <v>0</v>
      </c>
      <c r="K15" s="150">
        <f t="shared" si="2"/>
        <v>0</v>
      </c>
      <c r="L15" s="179">
        <f t="shared" si="3"/>
        <v>0</v>
      </c>
      <c r="M15" s="179">
        <f t="shared" si="4"/>
        <v>0</v>
      </c>
      <c r="N15" s="219">
        <f t="shared" si="5"/>
        <v>0</v>
      </c>
    </row>
    <row r="16" spans="2:14">
      <c r="B16" s="76" t="s">
        <v>96</v>
      </c>
      <c r="C16" s="150">
        <v>4</v>
      </c>
      <c r="D16" s="225">
        <v>1273057.18</v>
      </c>
      <c r="E16" s="179">
        <v>1121729.83</v>
      </c>
      <c r="F16" s="179">
        <f t="shared" si="0"/>
        <v>151327.34999999986</v>
      </c>
      <c r="G16" s="150">
        <v>2</v>
      </c>
      <c r="H16" s="179">
        <v>547632.82999999996</v>
      </c>
      <c r="I16" s="179">
        <v>547632.82999999996</v>
      </c>
      <c r="J16" s="179">
        <f t="shared" si="1"/>
        <v>0</v>
      </c>
      <c r="K16" s="150">
        <f t="shared" si="2"/>
        <v>6</v>
      </c>
      <c r="L16" s="179">
        <f t="shared" si="3"/>
        <v>1820690.0099999998</v>
      </c>
      <c r="M16" s="179">
        <f t="shared" si="4"/>
        <v>1669362.6600000001</v>
      </c>
      <c r="N16" s="219">
        <f t="shared" si="5"/>
        <v>151327.34999999963</v>
      </c>
    </row>
    <row r="17" spans="2:14">
      <c r="B17" s="76" t="s">
        <v>97</v>
      </c>
      <c r="C17" s="150">
        <v>6</v>
      </c>
      <c r="D17" s="225">
        <v>1017672.42</v>
      </c>
      <c r="E17" s="179">
        <v>931018.8</v>
      </c>
      <c r="F17" s="179">
        <f t="shared" si="0"/>
        <v>86653.62</v>
      </c>
      <c r="G17" s="150">
        <v>4</v>
      </c>
      <c r="H17" s="179">
        <v>630480</v>
      </c>
      <c r="I17" s="179">
        <v>630536.04</v>
      </c>
      <c r="J17" s="179">
        <f t="shared" si="1"/>
        <v>-56.040000000037253</v>
      </c>
      <c r="K17" s="150">
        <f t="shared" si="2"/>
        <v>10</v>
      </c>
      <c r="L17" s="179">
        <f t="shared" si="3"/>
        <v>1648152.42</v>
      </c>
      <c r="M17" s="179">
        <f t="shared" si="4"/>
        <v>1561554.84</v>
      </c>
      <c r="N17" s="219">
        <f t="shared" si="5"/>
        <v>86597.579999999842</v>
      </c>
    </row>
    <row r="18" spans="2:14">
      <c r="B18" s="76" t="s">
        <v>98</v>
      </c>
      <c r="C18" s="150">
        <v>9</v>
      </c>
      <c r="D18" s="225">
        <v>2222840.77</v>
      </c>
      <c r="E18" s="179">
        <v>2048129.32</v>
      </c>
      <c r="F18" s="179">
        <f t="shared" si="0"/>
        <v>174711.44999999995</v>
      </c>
      <c r="G18" s="150">
        <v>6</v>
      </c>
      <c r="H18" s="179">
        <v>1258250.6499999999</v>
      </c>
      <c r="I18" s="179">
        <v>1258367.77</v>
      </c>
      <c r="J18" s="179">
        <f t="shared" si="1"/>
        <v>-117.12000000011176</v>
      </c>
      <c r="K18" s="150">
        <f t="shared" si="2"/>
        <v>15</v>
      </c>
      <c r="L18" s="179">
        <f t="shared" si="3"/>
        <v>3481091.42</v>
      </c>
      <c r="M18" s="179">
        <f t="shared" si="4"/>
        <v>3306497.09</v>
      </c>
      <c r="N18" s="219">
        <f t="shared" si="5"/>
        <v>174594.33000000007</v>
      </c>
    </row>
    <row r="19" spans="2:14">
      <c r="B19" s="76" t="s">
        <v>99</v>
      </c>
      <c r="C19" s="150">
        <v>3</v>
      </c>
      <c r="D19" s="225">
        <v>1015515.74</v>
      </c>
      <c r="E19" s="179">
        <v>901483.35</v>
      </c>
      <c r="F19" s="179">
        <f t="shared" si="0"/>
        <v>114032.39000000001</v>
      </c>
      <c r="G19" s="150">
        <v>1</v>
      </c>
      <c r="H19" s="179">
        <v>262769.90999999997</v>
      </c>
      <c r="I19" s="179">
        <v>262769.90999999997</v>
      </c>
      <c r="J19" s="179">
        <f t="shared" si="1"/>
        <v>0</v>
      </c>
      <c r="K19" s="150">
        <f t="shared" si="2"/>
        <v>4</v>
      </c>
      <c r="L19" s="179">
        <f t="shared" si="3"/>
        <v>1278285.6499999999</v>
      </c>
      <c r="M19" s="179">
        <f t="shared" si="4"/>
        <v>1164253.26</v>
      </c>
      <c r="N19" s="219">
        <f t="shared" si="5"/>
        <v>114032.3899999999</v>
      </c>
    </row>
    <row r="20" spans="2:14">
      <c r="B20" s="76" t="s">
        <v>100</v>
      </c>
      <c r="C20" s="150">
        <v>7</v>
      </c>
      <c r="D20" s="225">
        <v>2390794.77</v>
      </c>
      <c r="E20" s="179">
        <v>2137295.34</v>
      </c>
      <c r="F20" s="179">
        <f t="shared" si="0"/>
        <v>253499.43000000017</v>
      </c>
      <c r="G20" s="150">
        <v>1</v>
      </c>
      <c r="H20" s="179">
        <v>301012.87</v>
      </c>
      <c r="I20" s="179">
        <v>301012.87</v>
      </c>
      <c r="J20" s="179">
        <f t="shared" si="1"/>
        <v>0</v>
      </c>
      <c r="K20" s="150">
        <f t="shared" si="2"/>
        <v>8</v>
      </c>
      <c r="L20" s="179">
        <f t="shared" si="3"/>
        <v>2691807.64</v>
      </c>
      <c r="M20" s="179">
        <f t="shared" si="4"/>
        <v>2438308.21</v>
      </c>
      <c r="N20" s="219">
        <f t="shared" si="5"/>
        <v>253499.43000000017</v>
      </c>
    </row>
    <row r="21" spans="2:14">
      <c r="B21" s="76" t="s">
        <v>101</v>
      </c>
      <c r="C21" s="150">
        <v>3</v>
      </c>
      <c r="D21" s="179">
        <v>535172.42000000004</v>
      </c>
      <c r="E21" s="179">
        <v>496382.31</v>
      </c>
      <c r="F21" s="179">
        <f t="shared" si="0"/>
        <v>38790.110000000044</v>
      </c>
      <c r="G21" s="150">
        <v>2</v>
      </c>
      <c r="H21" s="179">
        <v>320343.95</v>
      </c>
      <c r="I21" s="179">
        <v>320881.02</v>
      </c>
      <c r="J21" s="179">
        <f t="shared" si="1"/>
        <v>-537.07000000000698</v>
      </c>
      <c r="K21" s="150">
        <f t="shared" si="2"/>
        <v>5</v>
      </c>
      <c r="L21" s="179">
        <f t="shared" si="3"/>
        <v>855516.37000000011</v>
      </c>
      <c r="M21" s="179">
        <f t="shared" si="4"/>
        <v>817263.33000000007</v>
      </c>
      <c r="N21" s="219">
        <f t="shared" si="5"/>
        <v>38253.040000000037</v>
      </c>
    </row>
    <row r="22" spans="2:14">
      <c r="B22" s="76" t="s">
        <v>102</v>
      </c>
      <c r="C22" s="150">
        <v>1</v>
      </c>
      <c r="D22" s="179">
        <v>558538.59</v>
      </c>
      <c r="E22" s="179">
        <v>494282.25</v>
      </c>
      <c r="F22" s="179">
        <f t="shared" si="0"/>
        <v>64256.339999999967</v>
      </c>
      <c r="H22" s="179"/>
      <c r="I22" s="179"/>
      <c r="J22" s="179">
        <f t="shared" si="1"/>
        <v>0</v>
      </c>
      <c r="K22" s="150">
        <f t="shared" si="2"/>
        <v>1</v>
      </c>
      <c r="L22" s="179">
        <f t="shared" si="3"/>
        <v>558538.59</v>
      </c>
      <c r="M22" s="179">
        <f t="shared" si="4"/>
        <v>494282.25</v>
      </c>
      <c r="N22" s="219">
        <f t="shared" si="5"/>
        <v>64256.339999999967</v>
      </c>
    </row>
    <row r="23" spans="2:14">
      <c r="B23" s="76" t="s">
        <v>103</v>
      </c>
      <c r="D23" s="179"/>
      <c r="E23" s="179">
        <v>1248.45</v>
      </c>
      <c r="F23" s="179">
        <f t="shared" si="0"/>
        <v>-1248.45</v>
      </c>
      <c r="G23" s="150">
        <v>2</v>
      </c>
      <c r="H23" s="179">
        <v>734878.54</v>
      </c>
      <c r="I23" s="179">
        <v>730977.08</v>
      </c>
      <c r="J23" s="179">
        <f t="shared" si="1"/>
        <v>3901.4600000000792</v>
      </c>
      <c r="K23" s="150">
        <f t="shared" si="2"/>
        <v>2</v>
      </c>
      <c r="L23" s="179">
        <f t="shared" si="3"/>
        <v>734878.54</v>
      </c>
      <c r="M23" s="179">
        <f t="shared" si="4"/>
        <v>732225.52999999991</v>
      </c>
      <c r="N23" s="219">
        <f t="shared" si="5"/>
        <v>2653.0100000001257</v>
      </c>
    </row>
    <row r="24" spans="2:14">
      <c r="B24" s="76" t="s">
        <v>104</v>
      </c>
      <c r="D24" s="179"/>
      <c r="E24" s="179"/>
      <c r="F24" s="179">
        <f t="shared" si="0"/>
        <v>0</v>
      </c>
      <c r="H24" s="179"/>
      <c r="I24" s="179"/>
      <c r="J24" s="179">
        <f t="shared" si="1"/>
        <v>0</v>
      </c>
      <c r="K24" s="150">
        <f t="shared" si="2"/>
        <v>0</v>
      </c>
      <c r="L24" s="179">
        <f t="shared" si="3"/>
        <v>0</v>
      </c>
      <c r="M24" s="179">
        <f t="shared" si="4"/>
        <v>0</v>
      </c>
      <c r="N24" s="219">
        <f t="shared" si="5"/>
        <v>0</v>
      </c>
    </row>
    <row r="25" spans="2:14">
      <c r="B25" s="76" t="s">
        <v>105</v>
      </c>
      <c r="D25" s="179"/>
      <c r="E25" s="179"/>
      <c r="F25" s="179">
        <f t="shared" si="0"/>
        <v>0</v>
      </c>
      <c r="H25" s="179"/>
      <c r="I25" s="179"/>
      <c r="J25" s="179">
        <f t="shared" si="1"/>
        <v>0</v>
      </c>
      <c r="K25" s="150">
        <f t="shared" si="2"/>
        <v>0</v>
      </c>
      <c r="L25" s="179">
        <f t="shared" si="3"/>
        <v>0</v>
      </c>
      <c r="M25" s="179">
        <f t="shared" si="4"/>
        <v>0</v>
      </c>
      <c r="N25" s="219">
        <f t="shared" si="5"/>
        <v>0</v>
      </c>
    </row>
    <row r="26" spans="2:14">
      <c r="B26" s="76" t="s">
        <v>106</v>
      </c>
      <c r="D26" s="179"/>
      <c r="E26" s="179"/>
      <c r="F26" s="179">
        <f t="shared" si="0"/>
        <v>0</v>
      </c>
      <c r="H26" s="179"/>
      <c r="I26" s="179"/>
      <c r="J26" s="179">
        <f t="shared" si="1"/>
        <v>0</v>
      </c>
      <c r="K26" s="150">
        <f>+C26+G26</f>
        <v>0</v>
      </c>
      <c r="L26" s="179"/>
      <c r="M26" s="179">
        <f>+E26+I26</f>
        <v>0</v>
      </c>
      <c r="N26" s="219">
        <f t="shared" si="5"/>
        <v>0</v>
      </c>
    </row>
    <row r="27" spans="2:14">
      <c r="B27" s="212" t="s">
        <v>107</v>
      </c>
      <c r="C27" s="218">
        <f t="shared" ref="C27:N27" si="6">SUM(C7:C26)</f>
        <v>52</v>
      </c>
      <c r="D27" s="220">
        <f t="shared" si="6"/>
        <v>14278098.409999998</v>
      </c>
      <c r="E27" s="220">
        <f t="shared" si="6"/>
        <v>12926659.209999999</v>
      </c>
      <c r="F27" s="215">
        <f t="shared" si="6"/>
        <v>1351439.2000000004</v>
      </c>
      <c r="G27" s="218">
        <f t="shared" si="6"/>
        <v>26</v>
      </c>
      <c r="H27" s="220">
        <f t="shared" si="6"/>
        <v>6570361.5000000009</v>
      </c>
      <c r="I27" s="220">
        <f t="shared" si="6"/>
        <v>6563749.290000001</v>
      </c>
      <c r="J27" s="215">
        <f t="shared" si="6"/>
        <v>6612.2100000000792</v>
      </c>
      <c r="K27" s="218">
        <f t="shared" si="6"/>
        <v>78</v>
      </c>
      <c r="L27" s="220">
        <f t="shared" si="6"/>
        <v>20848459.91</v>
      </c>
      <c r="M27" s="220">
        <f t="shared" si="6"/>
        <v>19490408.5</v>
      </c>
      <c r="N27" s="215">
        <f t="shared" si="6"/>
        <v>1358051.4100000006</v>
      </c>
    </row>
    <row r="28" spans="2:14">
      <c r="B28" s="76" t="s">
        <v>108</v>
      </c>
      <c r="D28" s="87">
        <v>14278098.41</v>
      </c>
      <c r="E28" s="87">
        <v>12926659.210000001</v>
      </c>
      <c r="F28" s="215">
        <f>+D28-E28</f>
        <v>1351439.1999999993</v>
      </c>
      <c r="H28" s="87">
        <v>6570371.5</v>
      </c>
      <c r="I28" s="87">
        <v>6563749.29</v>
      </c>
      <c r="J28" s="92">
        <f>+H28-I28</f>
        <v>6622.2099999999627</v>
      </c>
    </row>
    <row r="29" spans="2:14">
      <c r="B29" s="212" t="s">
        <v>109</v>
      </c>
      <c r="C29" s="218">
        <f>+C27+G27</f>
        <v>78</v>
      </c>
      <c r="D29" s="215">
        <f>+D27-D28</f>
        <v>0</v>
      </c>
      <c r="E29" s="215">
        <f>+E27-E28</f>
        <v>0</v>
      </c>
      <c r="F29" s="215">
        <f>+F27-F28</f>
        <v>0</v>
      </c>
      <c r="G29" s="218"/>
      <c r="H29" s="215"/>
      <c r="I29" s="215"/>
      <c r="J29" s="221">
        <f>+J27-J28</f>
        <v>-9.9999999998835847</v>
      </c>
      <c r="K29" s="212"/>
      <c r="L29" s="215"/>
      <c r="M29" s="215"/>
      <c r="N29" s="212"/>
    </row>
    <row r="30" spans="2:14">
      <c r="B30" s="212"/>
      <c r="C30" s="218"/>
      <c r="D30" s="215"/>
      <c r="E30" s="215"/>
      <c r="F30" s="215"/>
      <c r="G30" s="218"/>
      <c r="H30" s="212"/>
      <c r="I30" s="212"/>
      <c r="J30" s="212"/>
      <c r="K30" s="212"/>
      <c r="L30" s="221"/>
      <c r="M30" s="221"/>
      <c r="N30" s="212"/>
    </row>
    <row r="31" spans="2:14">
      <c r="B31" s="76" t="s">
        <v>110</v>
      </c>
      <c r="C31" s="150">
        <v>7</v>
      </c>
      <c r="D31" s="179">
        <v>1282586.2</v>
      </c>
      <c r="E31" s="179">
        <v>1136637.69</v>
      </c>
      <c r="F31" s="179">
        <f>+D31-E31</f>
        <v>145948.51</v>
      </c>
      <c r="G31" s="222"/>
      <c r="H31" s="212"/>
      <c r="I31" s="212"/>
      <c r="J31" s="212"/>
      <c r="K31" s="212"/>
      <c r="L31" s="212"/>
      <c r="M31" s="212"/>
      <c r="N31" s="212"/>
    </row>
    <row r="32" spans="2:14">
      <c r="B32" s="76" t="s">
        <v>111</v>
      </c>
      <c r="C32" s="150">
        <v>5</v>
      </c>
      <c r="D32" s="179">
        <v>557241.37</v>
      </c>
      <c r="E32" s="179">
        <v>514900</v>
      </c>
      <c r="F32" s="179">
        <f>+D32-E32</f>
        <v>42341.369999999995</v>
      </c>
      <c r="G32" s="223"/>
      <c r="H32" s="212" t="s">
        <v>185</v>
      </c>
      <c r="I32" s="92">
        <f>1627596.55+189058.34</f>
        <v>1816654.8900000001</v>
      </c>
      <c r="J32" s="92"/>
    </row>
    <row r="33" spans="2:14">
      <c r="B33" s="212" t="s">
        <v>112</v>
      </c>
      <c r="C33" s="218">
        <f>SUM(C31:C32)</f>
        <v>12</v>
      </c>
      <c r="D33" s="220">
        <f>SUM(D31:D32)</f>
        <v>1839827.5699999998</v>
      </c>
      <c r="E33" s="220">
        <f>SUM(E31:E32)</f>
        <v>1651537.69</v>
      </c>
      <c r="F33" s="215">
        <f>SUM(F31:F32)</f>
        <v>188289.88</v>
      </c>
      <c r="G33" s="222">
        <f>+F33/F35</f>
        <v>0.12176476255122176</v>
      </c>
      <c r="H33" s="212" t="s">
        <v>71</v>
      </c>
      <c r="I33" s="216">
        <f>112089.83+880218.16</f>
        <v>992307.99</v>
      </c>
      <c r="J33" s="212"/>
      <c r="K33" s="212"/>
      <c r="L33" s="212"/>
      <c r="M33" s="212"/>
      <c r="N33" s="212"/>
    </row>
    <row r="34" spans="2:14">
      <c r="D34" s="87"/>
      <c r="E34" s="87"/>
      <c r="F34" s="92">
        <f>+D34-E34</f>
        <v>0</v>
      </c>
      <c r="H34" s="212" t="s">
        <v>113</v>
      </c>
      <c r="I34" s="216">
        <v>37672.42</v>
      </c>
    </row>
    <row r="35" spans="2:14">
      <c r="B35" s="212" t="s">
        <v>114</v>
      </c>
      <c r="C35" s="218">
        <f>SUM(C29:C34)</f>
        <v>102</v>
      </c>
      <c r="D35" s="215">
        <f>+D27+D33</f>
        <v>16117925.979999999</v>
      </c>
      <c r="E35" s="215">
        <f>+E27+E33</f>
        <v>14578196.899999999</v>
      </c>
      <c r="F35" s="215">
        <f>+F33+F27+J27</f>
        <v>1546341.2900000005</v>
      </c>
      <c r="G35" s="218"/>
      <c r="H35" s="212" t="s">
        <v>115</v>
      </c>
      <c r="I35" s="224">
        <v>3353.75</v>
      </c>
      <c r="J35" s="212"/>
      <c r="K35" s="212"/>
      <c r="L35" s="212"/>
      <c r="M35" s="212"/>
      <c r="N35" s="212"/>
    </row>
    <row r="36" spans="2:14">
      <c r="B36" s="212"/>
      <c r="H36" s="212" t="s">
        <v>83</v>
      </c>
      <c r="I36" s="213">
        <f>+I32-I33+I34-I35</f>
        <v>858665.57000000018</v>
      </c>
    </row>
    <row r="38" spans="2:14" ht="16.5" customHeight="1">
      <c r="B38" s="212" t="s">
        <v>341</v>
      </c>
    </row>
    <row r="39" spans="2:14">
      <c r="B39" s="212" t="s">
        <v>82</v>
      </c>
    </row>
    <row r="40" spans="2:14">
      <c r="B40" s="212"/>
    </row>
    <row r="41" spans="2:14">
      <c r="B41" s="217" t="s">
        <v>70</v>
      </c>
    </row>
    <row r="42" spans="2:14">
      <c r="D42" s="232" t="s">
        <v>84</v>
      </c>
      <c r="E42" s="232"/>
      <c r="F42" s="232"/>
      <c r="G42" s="233" t="s">
        <v>304</v>
      </c>
      <c r="H42" s="233"/>
      <c r="I42" s="233"/>
      <c r="J42" s="233"/>
      <c r="K42" s="233" t="s">
        <v>64</v>
      </c>
      <c r="L42" s="233"/>
      <c r="M42" s="233"/>
      <c r="N42" s="233"/>
    </row>
    <row r="43" spans="2:14">
      <c r="B43" s="218" t="s">
        <v>371</v>
      </c>
      <c r="C43" s="218" t="s">
        <v>85</v>
      </c>
      <c r="D43" s="211" t="s">
        <v>86</v>
      </c>
      <c r="E43" s="211" t="s">
        <v>366</v>
      </c>
      <c r="F43" s="211" t="s">
        <v>83</v>
      </c>
      <c r="G43" s="218" t="s">
        <v>85</v>
      </c>
      <c r="H43" s="211" t="s">
        <v>86</v>
      </c>
      <c r="I43" s="211" t="s">
        <v>366</v>
      </c>
      <c r="J43" s="211" t="s">
        <v>83</v>
      </c>
      <c r="K43" s="218" t="s">
        <v>85</v>
      </c>
      <c r="L43" s="211" t="s">
        <v>86</v>
      </c>
      <c r="M43" s="211" t="s">
        <v>366</v>
      </c>
      <c r="N43" s="211" t="s">
        <v>83</v>
      </c>
    </row>
    <row r="44" spans="2:14">
      <c r="B44" s="76" t="s">
        <v>87</v>
      </c>
      <c r="C44" s="150">
        <v>1</v>
      </c>
      <c r="D44" s="225">
        <v>301223.37</v>
      </c>
      <c r="E44" s="179">
        <v>260901.77</v>
      </c>
      <c r="F44" s="179">
        <f t="shared" ref="F44:F63" si="7">+D44-E44</f>
        <v>40321.600000000006</v>
      </c>
      <c r="G44" s="150">
        <v>2</v>
      </c>
      <c r="H44" s="179">
        <v>522806.95</v>
      </c>
      <c r="I44" s="179">
        <v>522806.08</v>
      </c>
      <c r="J44" s="179">
        <f t="shared" ref="J44:J63" si="8">+H44-I44</f>
        <v>0.86999999999534339</v>
      </c>
      <c r="K44" s="150">
        <f t="shared" ref="K44:K62" si="9">+C44+G44</f>
        <v>3</v>
      </c>
      <c r="L44" s="179">
        <f t="shared" ref="L44:L62" si="10">+D44+H44</f>
        <v>824030.32000000007</v>
      </c>
      <c r="M44" s="179">
        <f t="shared" ref="M44:M62" si="11">+E44+I44</f>
        <v>783707.85</v>
      </c>
      <c r="N44" s="219">
        <f t="shared" ref="N44:N63" si="12">+L44-M44</f>
        <v>40322.470000000088</v>
      </c>
    </row>
    <row r="45" spans="2:14">
      <c r="B45" s="76" t="s">
        <v>88</v>
      </c>
      <c r="C45" s="150">
        <v>3</v>
      </c>
      <c r="D45" s="225">
        <v>626465.52</v>
      </c>
      <c r="E45" s="179">
        <v>558834.1</v>
      </c>
      <c r="F45" s="179">
        <f t="shared" si="7"/>
        <v>67631.420000000042</v>
      </c>
      <c r="G45" s="150">
        <v>7</v>
      </c>
      <c r="H45" s="179">
        <v>1413418.65</v>
      </c>
      <c r="I45" s="179">
        <v>1412366.7</v>
      </c>
      <c r="J45" s="179">
        <f t="shared" si="8"/>
        <v>1051.9499999999534</v>
      </c>
      <c r="K45" s="150">
        <f t="shared" si="9"/>
        <v>10</v>
      </c>
      <c r="L45" s="179">
        <f t="shared" si="10"/>
        <v>2039884.17</v>
      </c>
      <c r="M45" s="179">
        <f t="shared" si="11"/>
        <v>1971200.7999999998</v>
      </c>
      <c r="N45" s="219">
        <f t="shared" si="12"/>
        <v>68683.370000000112</v>
      </c>
    </row>
    <row r="46" spans="2:14">
      <c r="B46" s="76" t="s">
        <v>89</v>
      </c>
      <c r="D46" s="225"/>
      <c r="E46" s="179"/>
      <c r="F46" s="179">
        <f t="shared" si="7"/>
        <v>0</v>
      </c>
      <c r="H46" s="179"/>
      <c r="I46" s="179"/>
      <c r="J46" s="179">
        <f t="shared" si="8"/>
        <v>0</v>
      </c>
      <c r="K46" s="150">
        <f t="shared" si="9"/>
        <v>0</v>
      </c>
      <c r="L46" s="179">
        <f t="shared" si="10"/>
        <v>0</v>
      </c>
      <c r="M46" s="179">
        <f t="shared" si="11"/>
        <v>0</v>
      </c>
      <c r="N46" s="219">
        <f t="shared" si="12"/>
        <v>0</v>
      </c>
    </row>
    <row r="47" spans="2:14">
      <c r="B47" s="76" t="s">
        <v>90</v>
      </c>
      <c r="C47" s="150">
        <v>1</v>
      </c>
      <c r="D47" s="225">
        <v>358793.1</v>
      </c>
      <c r="E47" s="179">
        <v>318837.06</v>
      </c>
      <c r="F47" s="179">
        <f t="shared" si="7"/>
        <v>39956.039999999979</v>
      </c>
      <c r="G47" s="150">
        <v>1</v>
      </c>
      <c r="H47" s="179">
        <v>318837.92</v>
      </c>
      <c r="I47" s="179">
        <v>318837.06</v>
      </c>
      <c r="J47" s="179">
        <f t="shared" si="8"/>
        <v>0.85999999998603016</v>
      </c>
      <c r="K47" s="150">
        <f t="shared" si="9"/>
        <v>2</v>
      </c>
      <c r="L47" s="179">
        <f t="shared" si="10"/>
        <v>677631.02</v>
      </c>
      <c r="M47" s="179">
        <f t="shared" si="11"/>
        <v>637674.12</v>
      </c>
      <c r="N47" s="219">
        <f t="shared" si="12"/>
        <v>39956.900000000023</v>
      </c>
    </row>
    <row r="48" spans="2:14">
      <c r="B48" s="76" t="s">
        <v>91</v>
      </c>
      <c r="D48" s="225"/>
      <c r="E48" s="179"/>
      <c r="F48" s="179">
        <f t="shared" si="7"/>
        <v>0</v>
      </c>
      <c r="H48" s="179"/>
      <c r="I48" s="179"/>
      <c r="J48" s="179">
        <f t="shared" si="8"/>
        <v>0</v>
      </c>
      <c r="K48" s="150">
        <f t="shared" si="9"/>
        <v>0</v>
      </c>
      <c r="L48" s="179">
        <f t="shared" si="10"/>
        <v>0</v>
      </c>
      <c r="M48" s="179">
        <f t="shared" si="11"/>
        <v>0</v>
      </c>
      <c r="N48" s="219">
        <f t="shared" si="12"/>
        <v>0</v>
      </c>
    </row>
    <row r="49" spans="2:14">
      <c r="B49" s="76" t="s">
        <v>92</v>
      </c>
      <c r="D49" s="225"/>
      <c r="E49" s="179"/>
      <c r="F49" s="179">
        <f t="shared" si="7"/>
        <v>0</v>
      </c>
      <c r="H49" s="179"/>
      <c r="I49" s="179"/>
      <c r="J49" s="179">
        <f t="shared" si="8"/>
        <v>0</v>
      </c>
      <c r="K49" s="150">
        <f t="shared" si="9"/>
        <v>0</v>
      </c>
      <c r="L49" s="179">
        <f t="shared" si="10"/>
        <v>0</v>
      </c>
      <c r="M49" s="179">
        <f t="shared" si="11"/>
        <v>0</v>
      </c>
      <c r="N49" s="219">
        <f t="shared" si="12"/>
        <v>0</v>
      </c>
    </row>
    <row r="50" spans="2:14">
      <c r="B50" s="76" t="s">
        <v>93</v>
      </c>
      <c r="D50" s="225"/>
      <c r="E50" s="179"/>
      <c r="F50" s="179">
        <f t="shared" si="7"/>
        <v>0</v>
      </c>
      <c r="H50" s="179"/>
      <c r="I50" s="179"/>
      <c r="J50" s="179">
        <f t="shared" si="8"/>
        <v>0</v>
      </c>
      <c r="K50" s="150">
        <f t="shared" si="9"/>
        <v>0</v>
      </c>
      <c r="L50" s="179">
        <f t="shared" si="10"/>
        <v>0</v>
      </c>
      <c r="M50" s="179">
        <f t="shared" si="11"/>
        <v>0</v>
      </c>
      <c r="N50" s="219">
        <f t="shared" si="12"/>
        <v>0</v>
      </c>
    </row>
    <row r="51" spans="2:14">
      <c r="B51" s="76" t="s">
        <v>94</v>
      </c>
      <c r="C51" s="150">
        <v>2</v>
      </c>
      <c r="D51" s="225">
        <v>835842.27</v>
      </c>
      <c r="E51" s="179">
        <v>744354.19</v>
      </c>
      <c r="F51" s="179">
        <f t="shared" si="7"/>
        <v>91488.080000000075</v>
      </c>
      <c r="G51" s="150">
        <v>4</v>
      </c>
      <c r="H51" s="179">
        <v>1580591.56</v>
      </c>
      <c r="I51" s="179">
        <v>1580588.11</v>
      </c>
      <c r="J51" s="179">
        <f t="shared" si="8"/>
        <v>3.4499999999534339</v>
      </c>
      <c r="K51" s="150">
        <f t="shared" si="9"/>
        <v>6</v>
      </c>
      <c r="L51" s="179">
        <f t="shared" si="10"/>
        <v>2416433.83</v>
      </c>
      <c r="M51" s="179">
        <f t="shared" si="11"/>
        <v>2324942.2999999998</v>
      </c>
      <c r="N51" s="219">
        <f t="shared" si="12"/>
        <v>91491.530000000261</v>
      </c>
    </row>
    <row r="52" spans="2:14">
      <c r="B52" s="76" t="s">
        <v>95</v>
      </c>
      <c r="D52" s="225"/>
      <c r="E52" s="179"/>
      <c r="F52" s="179">
        <f t="shared" si="7"/>
        <v>0</v>
      </c>
      <c r="H52" s="179"/>
      <c r="I52" s="179"/>
      <c r="J52" s="179">
        <f t="shared" si="8"/>
        <v>0</v>
      </c>
      <c r="K52" s="150">
        <f t="shared" si="9"/>
        <v>0</v>
      </c>
      <c r="L52" s="179">
        <f t="shared" si="10"/>
        <v>0</v>
      </c>
      <c r="M52" s="179">
        <f t="shared" si="11"/>
        <v>0</v>
      </c>
      <c r="N52" s="219">
        <f t="shared" si="12"/>
        <v>0</v>
      </c>
    </row>
    <row r="53" spans="2:14">
      <c r="B53" s="76" t="s">
        <v>96</v>
      </c>
      <c r="C53" s="150">
        <v>7</v>
      </c>
      <c r="D53" s="225">
        <v>2222644.6800000002</v>
      </c>
      <c r="E53" s="179">
        <v>1962627.98</v>
      </c>
      <c r="F53" s="179">
        <f t="shared" si="7"/>
        <v>260016.70000000019</v>
      </c>
      <c r="G53" s="150">
        <v>2</v>
      </c>
      <c r="H53" s="179">
        <v>593127</v>
      </c>
      <c r="I53" s="179">
        <v>593127</v>
      </c>
      <c r="J53" s="179">
        <f t="shared" si="8"/>
        <v>0</v>
      </c>
      <c r="K53" s="150">
        <f t="shared" si="9"/>
        <v>9</v>
      </c>
      <c r="L53" s="179">
        <f t="shared" si="10"/>
        <v>2815771.68</v>
      </c>
      <c r="M53" s="179">
        <f t="shared" si="11"/>
        <v>2555754.98</v>
      </c>
      <c r="N53" s="219">
        <f t="shared" si="12"/>
        <v>260016.70000000019</v>
      </c>
    </row>
    <row r="54" spans="2:14">
      <c r="B54" s="76" t="s">
        <v>97</v>
      </c>
      <c r="C54" s="150">
        <v>13</v>
      </c>
      <c r="D54" s="225">
        <v>2215689.6800000002</v>
      </c>
      <c r="E54" s="179">
        <v>2045738.55</v>
      </c>
      <c r="F54" s="179">
        <f t="shared" si="7"/>
        <v>169951.13000000012</v>
      </c>
      <c r="G54" s="150">
        <v>5</v>
      </c>
      <c r="H54" s="179">
        <v>750602.96</v>
      </c>
      <c r="I54" s="179">
        <v>750598.65</v>
      </c>
      <c r="J54" s="179">
        <f t="shared" si="8"/>
        <v>4.309999999939464</v>
      </c>
      <c r="K54" s="150">
        <f t="shared" si="9"/>
        <v>18</v>
      </c>
      <c r="L54" s="179">
        <f t="shared" si="10"/>
        <v>2966292.64</v>
      </c>
      <c r="M54" s="179">
        <f t="shared" si="11"/>
        <v>2796337.2</v>
      </c>
      <c r="N54" s="219">
        <f t="shared" si="12"/>
        <v>169955.43999999994</v>
      </c>
    </row>
    <row r="55" spans="2:14">
      <c r="B55" s="76" t="s">
        <v>98</v>
      </c>
      <c r="C55" s="150">
        <v>10</v>
      </c>
      <c r="D55" s="225">
        <v>2219946.81</v>
      </c>
      <c r="E55" s="179">
        <v>2047784.52</v>
      </c>
      <c r="F55" s="179">
        <f t="shared" si="7"/>
        <v>172162.29000000004</v>
      </c>
      <c r="G55" s="150">
        <v>5</v>
      </c>
      <c r="H55" s="179">
        <v>1106537.9099999999</v>
      </c>
      <c r="I55" s="179">
        <v>1108037.05</v>
      </c>
      <c r="J55" s="179">
        <f t="shared" si="8"/>
        <v>-1499.1400000001304</v>
      </c>
      <c r="K55" s="150">
        <f t="shared" si="9"/>
        <v>15</v>
      </c>
      <c r="L55" s="179">
        <f t="shared" si="10"/>
        <v>3326484.7199999997</v>
      </c>
      <c r="M55" s="179">
        <f t="shared" si="11"/>
        <v>3155821.5700000003</v>
      </c>
      <c r="N55" s="219">
        <f t="shared" si="12"/>
        <v>170663.14999999944</v>
      </c>
    </row>
    <row r="56" spans="2:14">
      <c r="B56" s="76" t="s">
        <v>99</v>
      </c>
      <c r="C56" s="150">
        <v>4</v>
      </c>
      <c r="D56" s="225">
        <v>1474644.22</v>
      </c>
      <c r="E56" s="179">
        <v>1330147.03</v>
      </c>
      <c r="F56" s="179">
        <f t="shared" si="7"/>
        <v>144497.18999999994</v>
      </c>
      <c r="G56" s="150">
        <v>3</v>
      </c>
      <c r="H56" s="179">
        <v>786781.09</v>
      </c>
      <c r="I56" s="179">
        <v>788505.23</v>
      </c>
      <c r="J56" s="179">
        <f t="shared" si="8"/>
        <v>-1724.140000000014</v>
      </c>
      <c r="K56" s="150">
        <f t="shared" si="9"/>
        <v>7</v>
      </c>
      <c r="L56" s="179">
        <f t="shared" si="10"/>
        <v>2261425.31</v>
      </c>
      <c r="M56" s="179">
        <f t="shared" si="11"/>
        <v>2118652.2599999998</v>
      </c>
      <c r="N56" s="219">
        <f t="shared" si="12"/>
        <v>142773.05000000028</v>
      </c>
    </row>
    <row r="57" spans="2:14">
      <c r="B57" s="76" t="s">
        <v>100</v>
      </c>
      <c r="C57" s="150">
        <v>5</v>
      </c>
      <c r="D57" s="225">
        <v>1713218.4</v>
      </c>
      <c r="E57" s="179">
        <v>1501320.09</v>
      </c>
      <c r="F57" s="179">
        <f t="shared" si="7"/>
        <v>211898.30999999982</v>
      </c>
      <c r="H57" s="179"/>
      <c r="I57" s="179"/>
      <c r="J57" s="179">
        <f t="shared" si="8"/>
        <v>0</v>
      </c>
      <c r="K57" s="150">
        <f t="shared" si="9"/>
        <v>5</v>
      </c>
      <c r="L57" s="179">
        <f t="shared" si="10"/>
        <v>1713218.4</v>
      </c>
      <c r="M57" s="179">
        <f t="shared" si="11"/>
        <v>1501320.09</v>
      </c>
      <c r="N57" s="219">
        <f t="shared" si="12"/>
        <v>211898.30999999982</v>
      </c>
    </row>
    <row r="58" spans="2:14">
      <c r="B58" s="76" t="s">
        <v>101</v>
      </c>
      <c r="C58" s="150">
        <v>5</v>
      </c>
      <c r="D58" s="179">
        <v>867758.63</v>
      </c>
      <c r="E58" s="179">
        <v>800026.96</v>
      </c>
      <c r="F58" s="179">
        <f t="shared" si="7"/>
        <v>67731.670000000042</v>
      </c>
      <c r="H58" s="179"/>
      <c r="I58" s="179"/>
      <c r="J58" s="179">
        <f t="shared" si="8"/>
        <v>0</v>
      </c>
      <c r="K58" s="150">
        <f t="shared" si="9"/>
        <v>5</v>
      </c>
      <c r="L58" s="179">
        <f t="shared" si="10"/>
        <v>867758.63</v>
      </c>
      <c r="M58" s="179">
        <f t="shared" si="11"/>
        <v>800026.96</v>
      </c>
      <c r="N58" s="219">
        <f t="shared" si="12"/>
        <v>67731.670000000042</v>
      </c>
    </row>
    <row r="59" spans="2:14">
      <c r="B59" s="76" t="s">
        <v>102</v>
      </c>
      <c r="D59" s="179"/>
      <c r="E59" s="179"/>
      <c r="F59" s="179">
        <f t="shared" si="7"/>
        <v>0</v>
      </c>
      <c r="H59" s="179"/>
      <c r="I59" s="179"/>
      <c r="J59" s="179">
        <f t="shared" si="8"/>
        <v>0</v>
      </c>
      <c r="K59" s="150">
        <f t="shared" si="9"/>
        <v>0</v>
      </c>
      <c r="L59" s="179">
        <f t="shared" si="10"/>
        <v>0</v>
      </c>
      <c r="M59" s="179">
        <f t="shared" si="11"/>
        <v>0</v>
      </c>
      <c r="N59" s="219">
        <f t="shared" si="12"/>
        <v>0</v>
      </c>
    </row>
    <row r="60" spans="2:14">
      <c r="B60" s="76" t="s">
        <v>103</v>
      </c>
      <c r="C60" s="150">
        <v>3</v>
      </c>
      <c r="D60" s="179">
        <v>1371524.97</v>
      </c>
      <c r="E60" s="179">
        <v>1220641.99</v>
      </c>
      <c r="F60" s="179">
        <f t="shared" si="7"/>
        <v>150882.97999999998</v>
      </c>
      <c r="H60" s="179"/>
      <c r="I60" s="179"/>
      <c r="J60" s="179">
        <f t="shared" si="8"/>
        <v>0</v>
      </c>
      <c r="K60" s="150">
        <f t="shared" si="9"/>
        <v>3</v>
      </c>
      <c r="L60" s="179">
        <f t="shared" si="10"/>
        <v>1371524.97</v>
      </c>
      <c r="M60" s="179">
        <f t="shared" si="11"/>
        <v>1220641.99</v>
      </c>
      <c r="N60" s="219">
        <f t="shared" si="12"/>
        <v>150882.97999999998</v>
      </c>
    </row>
    <row r="61" spans="2:14">
      <c r="B61" s="76" t="s">
        <v>104</v>
      </c>
      <c r="D61" s="179"/>
      <c r="E61" s="179"/>
      <c r="F61" s="179">
        <f t="shared" si="7"/>
        <v>0</v>
      </c>
      <c r="H61" s="179"/>
      <c r="I61" s="179"/>
      <c r="J61" s="179">
        <f t="shared" si="8"/>
        <v>0</v>
      </c>
      <c r="K61" s="150">
        <f t="shared" si="9"/>
        <v>0</v>
      </c>
      <c r="L61" s="179">
        <f t="shared" si="10"/>
        <v>0</v>
      </c>
      <c r="M61" s="179">
        <f t="shared" si="11"/>
        <v>0</v>
      </c>
      <c r="N61" s="219">
        <f t="shared" si="12"/>
        <v>0</v>
      </c>
    </row>
    <row r="62" spans="2:14">
      <c r="B62" s="76" t="s">
        <v>105</v>
      </c>
      <c r="D62" s="179"/>
      <c r="E62" s="179"/>
      <c r="F62" s="179">
        <f t="shared" si="7"/>
        <v>0</v>
      </c>
      <c r="H62" s="179"/>
      <c r="I62" s="179"/>
      <c r="J62" s="179">
        <f t="shared" si="8"/>
        <v>0</v>
      </c>
      <c r="K62" s="150">
        <f t="shared" si="9"/>
        <v>0</v>
      </c>
      <c r="L62" s="179">
        <f t="shared" si="10"/>
        <v>0</v>
      </c>
      <c r="M62" s="179">
        <f t="shared" si="11"/>
        <v>0</v>
      </c>
      <c r="N62" s="219">
        <f t="shared" si="12"/>
        <v>0</v>
      </c>
    </row>
    <row r="63" spans="2:14">
      <c r="B63" s="76" t="s">
        <v>106</v>
      </c>
      <c r="D63" s="179"/>
      <c r="E63" s="179"/>
      <c r="F63" s="179">
        <f t="shared" si="7"/>
        <v>0</v>
      </c>
      <c r="H63" s="179"/>
      <c r="I63" s="179"/>
      <c r="J63" s="179">
        <f t="shared" si="8"/>
        <v>0</v>
      </c>
      <c r="K63" s="150">
        <f>+C63+G63</f>
        <v>0</v>
      </c>
      <c r="L63" s="179"/>
      <c r="M63" s="179">
        <f>+E63+I63</f>
        <v>0</v>
      </c>
      <c r="N63" s="219">
        <f t="shared" si="12"/>
        <v>0</v>
      </c>
    </row>
    <row r="64" spans="2:14">
      <c r="B64" s="212" t="s">
        <v>107</v>
      </c>
      <c r="C64" s="218">
        <f t="shared" ref="C64:N64" si="13">SUM(C44:C63)</f>
        <v>54</v>
      </c>
      <c r="D64" s="220">
        <f t="shared" si="13"/>
        <v>14207751.650000002</v>
      </c>
      <c r="E64" s="220">
        <f t="shared" si="13"/>
        <v>12791214.24</v>
      </c>
      <c r="F64" s="215">
        <f t="shared" si="13"/>
        <v>1416537.4100000001</v>
      </c>
      <c r="G64" s="218">
        <f t="shared" si="13"/>
        <v>29</v>
      </c>
      <c r="H64" s="220">
        <f t="shared" si="13"/>
        <v>7072704.04</v>
      </c>
      <c r="I64" s="220">
        <f t="shared" si="13"/>
        <v>7074865.8800000008</v>
      </c>
      <c r="J64" s="215">
        <f t="shared" si="13"/>
        <v>-2161.8400000003166</v>
      </c>
      <c r="K64" s="218">
        <f t="shared" si="13"/>
        <v>83</v>
      </c>
      <c r="L64" s="220">
        <f t="shared" si="13"/>
        <v>21280455.689999994</v>
      </c>
      <c r="M64" s="220">
        <f t="shared" si="13"/>
        <v>19866080.120000001</v>
      </c>
      <c r="N64" s="215">
        <f t="shared" si="13"/>
        <v>1414375.5700000003</v>
      </c>
    </row>
    <row r="65" spans="2:14">
      <c r="B65" s="76" t="s">
        <v>108</v>
      </c>
      <c r="D65" s="87">
        <v>14207751.65</v>
      </c>
      <c r="E65" s="87">
        <v>12791214.24</v>
      </c>
      <c r="F65" s="215">
        <f>+D65-E65</f>
        <v>1416537.4100000001</v>
      </c>
      <c r="H65" s="87">
        <v>7072704.04</v>
      </c>
      <c r="I65" s="87">
        <v>7074865.8799999999</v>
      </c>
      <c r="J65" s="92">
        <f>+H65-I65</f>
        <v>-2161.839999999851</v>
      </c>
    </row>
    <row r="66" spans="2:14">
      <c r="B66" s="212" t="s">
        <v>109</v>
      </c>
      <c r="C66" s="218">
        <f>+C64+G64</f>
        <v>83</v>
      </c>
      <c r="D66" s="215">
        <f>+D64-D65</f>
        <v>0</v>
      </c>
      <c r="E66" s="215">
        <f>+E64-E65</f>
        <v>0</v>
      </c>
      <c r="F66" s="215">
        <f>+F64-F65</f>
        <v>0</v>
      </c>
      <c r="G66" s="218"/>
      <c r="H66" s="215"/>
      <c r="I66" s="215"/>
      <c r="J66" s="221">
        <f>+J64-J65</f>
        <v>-4.6566128730773926E-10</v>
      </c>
      <c r="K66" s="212"/>
      <c r="L66" s="215"/>
      <c r="M66" s="215"/>
      <c r="N66" s="212"/>
    </row>
    <row r="67" spans="2:14">
      <c r="B67" s="212"/>
      <c r="C67" s="218"/>
      <c r="D67" s="215"/>
      <c r="E67" s="215"/>
      <c r="F67" s="215"/>
      <c r="G67" s="218"/>
      <c r="H67" s="212"/>
      <c r="I67" s="212"/>
      <c r="J67" s="212"/>
      <c r="K67" s="212"/>
      <c r="L67" s="221"/>
      <c r="M67" s="221"/>
      <c r="N67" s="212"/>
    </row>
    <row r="68" spans="2:14">
      <c r="B68" s="76" t="s">
        <v>110</v>
      </c>
      <c r="C68" s="150">
        <v>4</v>
      </c>
      <c r="D68" s="179">
        <v>906724.14</v>
      </c>
      <c r="E68" s="179">
        <v>801681.45</v>
      </c>
      <c r="F68" s="179">
        <f>+D68-E68</f>
        <v>105042.69000000006</v>
      </c>
      <c r="G68" s="222"/>
      <c r="H68" s="212"/>
      <c r="I68" s="212"/>
      <c r="J68" s="212"/>
      <c r="K68" s="212"/>
      <c r="L68" s="212"/>
      <c r="M68" s="212"/>
      <c r="N68" s="212"/>
    </row>
    <row r="69" spans="2:14">
      <c r="B69" s="76" t="s">
        <v>111</v>
      </c>
      <c r="C69" s="150">
        <v>1</v>
      </c>
      <c r="D69" s="179">
        <v>234482.76</v>
      </c>
      <c r="E69" s="179">
        <v>200000</v>
      </c>
      <c r="F69" s="179">
        <f>+D69-E69</f>
        <v>34482.760000000009</v>
      </c>
      <c r="G69" s="223"/>
      <c r="H69" s="212" t="s">
        <v>185</v>
      </c>
      <c r="I69" s="92">
        <f>1627596.55+189058.34</f>
        <v>1816654.8900000001</v>
      </c>
      <c r="J69" s="92"/>
    </row>
    <row r="70" spans="2:14">
      <c r="B70" s="212" t="s">
        <v>112</v>
      </c>
      <c r="C70" s="218">
        <f>SUM(C68:C69)</f>
        <v>5</v>
      </c>
      <c r="D70" s="220">
        <f>SUM(D68:D69)</f>
        <v>1141206.8999999999</v>
      </c>
      <c r="E70" s="220">
        <f>SUM(E68:E69)</f>
        <v>1001681.45</v>
      </c>
      <c r="F70" s="215">
        <f>SUM(F68:F69)</f>
        <v>139525.45000000007</v>
      </c>
      <c r="G70" s="222">
        <f>+F70/F72</f>
        <v>8.9790435944240563E-2</v>
      </c>
      <c r="H70" s="212" t="s">
        <v>71</v>
      </c>
      <c r="I70" s="216">
        <f>112089.83+880218.16</f>
        <v>992307.99</v>
      </c>
      <c r="J70" s="212"/>
      <c r="K70" s="212"/>
      <c r="L70" s="212"/>
      <c r="M70" s="212"/>
      <c r="N70" s="212"/>
    </row>
    <row r="71" spans="2:14">
      <c r="D71" s="87"/>
      <c r="E71" s="87"/>
      <c r="F71" s="92">
        <f>+D71-E71</f>
        <v>0</v>
      </c>
      <c r="H71" s="212" t="s">
        <v>113</v>
      </c>
      <c r="I71" s="216">
        <v>37672.42</v>
      </c>
    </row>
    <row r="72" spans="2:14">
      <c r="B72" s="212" t="s">
        <v>114</v>
      </c>
      <c r="C72" s="218">
        <f>SUM(C66:C71)</f>
        <v>93</v>
      </c>
      <c r="D72" s="215">
        <f>+D64+D70</f>
        <v>15348958.550000003</v>
      </c>
      <c r="E72" s="215">
        <f>+E64+E70</f>
        <v>13792895.689999999</v>
      </c>
      <c r="F72" s="215">
        <f>+F70+F64+J64</f>
        <v>1553901.02</v>
      </c>
      <c r="G72" s="218"/>
      <c r="H72" s="212" t="s">
        <v>115</v>
      </c>
      <c r="I72" s="224">
        <v>3353.75</v>
      </c>
      <c r="J72" s="212"/>
      <c r="K72" s="212"/>
      <c r="L72" s="212"/>
      <c r="M72" s="212"/>
      <c r="N72" s="212"/>
    </row>
    <row r="73" spans="2:14">
      <c r="B73" s="212"/>
      <c r="H73" s="212" t="s">
        <v>83</v>
      </c>
      <c r="I73" s="213">
        <f>+I69-I70+I71-I72</f>
        <v>858665.57000000018</v>
      </c>
    </row>
    <row r="76" spans="2:14" ht="16.5" customHeight="1">
      <c r="B76" s="212" t="s">
        <v>341</v>
      </c>
    </row>
    <row r="77" spans="2:14">
      <c r="B77" s="212" t="s">
        <v>82</v>
      </c>
    </row>
    <row r="78" spans="2:14">
      <c r="B78" s="212"/>
    </row>
    <row r="79" spans="2:14">
      <c r="B79" s="217" t="s">
        <v>0</v>
      </c>
    </row>
    <row r="80" spans="2:14">
      <c r="D80" s="232" t="s">
        <v>84</v>
      </c>
      <c r="E80" s="232"/>
      <c r="F80" s="232"/>
      <c r="G80" s="233" t="s">
        <v>304</v>
      </c>
      <c r="H80" s="233"/>
      <c r="I80" s="233"/>
      <c r="J80" s="233"/>
      <c r="K80" s="233" t="s">
        <v>64</v>
      </c>
      <c r="L80" s="233"/>
      <c r="M80" s="233"/>
      <c r="N80" s="233"/>
    </row>
    <row r="81" spans="2:14">
      <c r="B81" s="218" t="s">
        <v>371</v>
      </c>
      <c r="C81" s="218" t="s">
        <v>85</v>
      </c>
      <c r="D81" s="211" t="s">
        <v>86</v>
      </c>
      <c r="E81" s="211" t="s">
        <v>366</v>
      </c>
      <c r="F81" s="211" t="s">
        <v>83</v>
      </c>
      <c r="G81" s="218" t="s">
        <v>85</v>
      </c>
      <c r="H81" s="211" t="s">
        <v>86</v>
      </c>
      <c r="I81" s="211" t="s">
        <v>366</v>
      </c>
      <c r="J81" s="211" t="s">
        <v>83</v>
      </c>
      <c r="K81" s="218" t="s">
        <v>85</v>
      </c>
      <c r="L81" s="211" t="s">
        <v>86</v>
      </c>
      <c r="M81" s="211" t="s">
        <v>366</v>
      </c>
      <c r="N81" s="211" t="s">
        <v>83</v>
      </c>
    </row>
    <row r="82" spans="2:14">
      <c r="B82" s="76" t="s">
        <v>87</v>
      </c>
      <c r="C82" s="150">
        <v>5</v>
      </c>
      <c r="D82" s="225">
        <v>1583530.01</v>
      </c>
      <c r="E82" s="179">
        <v>1361377.03</v>
      </c>
      <c r="F82" s="179">
        <f t="shared" ref="F82:F101" si="14">+D82-E82</f>
        <v>222152.97999999998</v>
      </c>
      <c r="G82" s="150">
        <v>1</v>
      </c>
      <c r="H82" s="179">
        <v>260728.5</v>
      </c>
      <c r="I82" s="179">
        <v>260727.64</v>
      </c>
      <c r="J82" s="179">
        <f t="shared" ref="J82:J101" si="15">+H82-I82</f>
        <v>0.85999999998603016</v>
      </c>
      <c r="K82" s="150">
        <f t="shared" ref="K82:K100" si="16">+C82+G82</f>
        <v>6</v>
      </c>
      <c r="L82" s="179">
        <f t="shared" ref="L82:L100" si="17">+D82+H82</f>
        <v>1844258.51</v>
      </c>
      <c r="M82" s="179">
        <f t="shared" ref="M82:M100" si="18">+E82+I82</f>
        <v>1622104.67</v>
      </c>
      <c r="N82" s="219">
        <f t="shared" ref="N82:N101" si="19">+L82-M82</f>
        <v>222153.84000000008</v>
      </c>
    </row>
    <row r="83" spans="2:14">
      <c r="B83" s="76" t="s">
        <v>88</v>
      </c>
      <c r="C83" s="150">
        <v>7</v>
      </c>
      <c r="D83" s="225">
        <v>1645855.89</v>
      </c>
      <c r="E83" s="179">
        <v>1469456.04</v>
      </c>
      <c r="F83" s="179">
        <f t="shared" si="14"/>
        <v>176399.84999999986</v>
      </c>
      <c r="G83" s="150">
        <v>7</v>
      </c>
      <c r="H83" s="179">
        <v>1431267.96</v>
      </c>
      <c r="I83" s="179">
        <v>1431264.52</v>
      </c>
      <c r="J83" s="179">
        <f t="shared" si="15"/>
        <v>3.4399999999441206</v>
      </c>
      <c r="K83" s="150">
        <f t="shared" si="16"/>
        <v>14</v>
      </c>
      <c r="L83" s="179">
        <f t="shared" si="17"/>
        <v>3077123.8499999996</v>
      </c>
      <c r="M83" s="179">
        <f t="shared" si="18"/>
        <v>2900720.56</v>
      </c>
      <c r="N83" s="219">
        <f t="shared" si="19"/>
        <v>176403.28999999957</v>
      </c>
    </row>
    <row r="84" spans="2:14">
      <c r="B84" s="76" t="s">
        <v>89</v>
      </c>
      <c r="D84" s="225"/>
      <c r="E84" s="179"/>
      <c r="F84" s="179">
        <f t="shared" si="14"/>
        <v>0</v>
      </c>
      <c r="H84" s="179"/>
      <c r="I84" s="179"/>
      <c r="J84" s="179">
        <f t="shared" si="15"/>
        <v>0</v>
      </c>
      <c r="K84" s="150">
        <f t="shared" si="16"/>
        <v>0</v>
      </c>
      <c r="L84" s="179">
        <f t="shared" si="17"/>
        <v>0</v>
      </c>
      <c r="M84" s="179">
        <f t="shared" si="18"/>
        <v>0</v>
      </c>
      <c r="N84" s="219">
        <f t="shared" si="19"/>
        <v>0</v>
      </c>
    </row>
    <row r="85" spans="2:14">
      <c r="B85" s="76" t="s">
        <v>90</v>
      </c>
      <c r="C85" s="150">
        <v>1</v>
      </c>
      <c r="D85" s="225">
        <v>283746.88</v>
      </c>
      <c r="E85" s="179">
        <v>264996.96999999997</v>
      </c>
      <c r="F85" s="179">
        <f t="shared" si="14"/>
        <v>18749.910000000033</v>
      </c>
      <c r="G85" s="150">
        <v>1</v>
      </c>
      <c r="H85" s="179">
        <v>318837.92</v>
      </c>
      <c r="I85" s="179">
        <v>318837.06</v>
      </c>
      <c r="J85" s="179">
        <f t="shared" si="15"/>
        <v>0.85999999998603016</v>
      </c>
      <c r="K85" s="150">
        <f t="shared" si="16"/>
        <v>2</v>
      </c>
      <c r="L85" s="179">
        <f t="shared" si="17"/>
        <v>602584.80000000005</v>
      </c>
      <c r="M85" s="179">
        <f t="shared" si="18"/>
        <v>583834.03</v>
      </c>
      <c r="N85" s="219">
        <f t="shared" si="19"/>
        <v>18750.770000000019</v>
      </c>
    </row>
    <row r="86" spans="2:14">
      <c r="B86" s="76" t="s">
        <v>91</v>
      </c>
      <c r="D86" s="225"/>
      <c r="E86" s="179"/>
      <c r="F86" s="179">
        <f t="shared" si="14"/>
        <v>0</v>
      </c>
      <c r="H86" s="179"/>
      <c r="I86" s="179"/>
      <c r="J86" s="179">
        <f t="shared" si="15"/>
        <v>0</v>
      </c>
      <c r="K86" s="150">
        <f t="shared" si="16"/>
        <v>0</v>
      </c>
      <c r="L86" s="179">
        <f t="shared" si="17"/>
        <v>0</v>
      </c>
      <c r="M86" s="179">
        <f t="shared" si="18"/>
        <v>0</v>
      </c>
      <c r="N86" s="219">
        <f t="shared" si="19"/>
        <v>0</v>
      </c>
    </row>
    <row r="87" spans="2:14">
      <c r="B87" s="76" t="s">
        <v>92</v>
      </c>
      <c r="D87" s="225"/>
      <c r="E87" s="179"/>
      <c r="F87" s="179">
        <f t="shared" si="14"/>
        <v>0</v>
      </c>
      <c r="H87" s="179"/>
      <c r="I87" s="179"/>
      <c r="J87" s="179">
        <f t="shared" si="15"/>
        <v>0</v>
      </c>
      <c r="K87" s="150">
        <f t="shared" si="16"/>
        <v>0</v>
      </c>
      <c r="L87" s="179">
        <f t="shared" si="17"/>
        <v>0</v>
      </c>
      <c r="M87" s="179">
        <f t="shared" si="18"/>
        <v>0</v>
      </c>
      <c r="N87" s="219">
        <f t="shared" si="19"/>
        <v>0</v>
      </c>
    </row>
    <row r="88" spans="2:14">
      <c r="B88" s="76" t="s">
        <v>93</v>
      </c>
      <c r="D88" s="225"/>
      <c r="E88" s="179"/>
      <c r="F88" s="179">
        <f t="shared" si="14"/>
        <v>0</v>
      </c>
      <c r="H88" s="179"/>
      <c r="I88" s="179"/>
      <c r="J88" s="179">
        <f t="shared" si="15"/>
        <v>0</v>
      </c>
      <c r="K88" s="150">
        <f t="shared" si="16"/>
        <v>0</v>
      </c>
      <c r="L88" s="179">
        <f t="shared" si="17"/>
        <v>0</v>
      </c>
      <c r="M88" s="179">
        <f t="shared" si="18"/>
        <v>0</v>
      </c>
      <c r="N88" s="219">
        <f t="shared" si="19"/>
        <v>0</v>
      </c>
    </row>
    <row r="89" spans="2:14">
      <c r="B89" s="76" t="s">
        <v>94</v>
      </c>
      <c r="C89" s="150">
        <v>2</v>
      </c>
      <c r="D89" s="225">
        <v>815005.28</v>
      </c>
      <c r="E89" s="179">
        <v>731789.25</v>
      </c>
      <c r="F89" s="179">
        <f t="shared" si="14"/>
        <v>83216.030000000028</v>
      </c>
      <c r="G89" s="150">
        <v>2</v>
      </c>
      <c r="H89" s="179">
        <v>879513.94</v>
      </c>
      <c r="I89" s="179">
        <v>879512.21</v>
      </c>
      <c r="J89" s="179">
        <f t="shared" si="15"/>
        <v>1.7299999999813735</v>
      </c>
      <c r="K89" s="150">
        <f t="shared" si="16"/>
        <v>4</v>
      </c>
      <c r="L89" s="179">
        <f t="shared" si="17"/>
        <v>1694519.22</v>
      </c>
      <c r="M89" s="179">
        <f t="shared" si="18"/>
        <v>1611301.46</v>
      </c>
      <c r="N89" s="219">
        <f t="shared" si="19"/>
        <v>83217.760000000009</v>
      </c>
    </row>
    <row r="90" spans="2:14">
      <c r="B90" s="76" t="s">
        <v>95</v>
      </c>
      <c r="D90" s="225"/>
      <c r="E90" s="179"/>
      <c r="F90" s="179">
        <f t="shared" si="14"/>
        <v>0</v>
      </c>
      <c r="H90" s="179"/>
      <c r="I90" s="179"/>
      <c r="J90" s="179">
        <f t="shared" si="15"/>
        <v>0</v>
      </c>
      <c r="K90" s="150">
        <f t="shared" si="16"/>
        <v>0</v>
      </c>
      <c r="L90" s="179">
        <f t="shared" si="17"/>
        <v>0</v>
      </c>
      <c r="M90" s="179">
        <f t="shared" si="18"/>
        <v>0</v>
      </c>
      <c r="N90" s="219">
        <f t="shared" si="19"/>
        <v>0</v>
      </c>
    </row>
    <row r="91" spans="2:14">
      <c r="B91" s="76" t="s">
        <v>96</v>
      </c>
      <c r="C91" s="150">
        <v>7</v>
      </c>
      <c r="D91" s="225">
        <v>2050941.23</v>
      </c>
      <c r="E91" s="179">
        <v>1845911.34</v>
      </c>
      <c r="F91" s="179">
        <f t="shared" si="14"/>
        <v>205029.8899999999</v>
      </c>
      <c r="G91" s="150">
        <v>3</v>
      </c>
      <c r="H91" s="179">
        <v>820561.56</v>
      </c>
      <c r="I91" s="179">
        <v>818991.74</v>
      </c>
      <c r="J91" s="179">
        <f t="shared" si="15"/>
        <v>1569.8200000000652</v>
      </c>
      <c r="K91" s="150">
        <f t="shared" si="16"/>
        <v>10</v>
      </c>
      <c r="L91" s="179">
        <f t="shared" si="17"/>
        <v>2871502.79</v>
      </c>
      <c r="M91" s="179">
        <f t="shared" si="18"/>
        <v>2664903.08</v>
      </c>
      <c r="N91" s="219">
        <f t="shared" si="19"/>
        <v>206599.70999999996</v>
      </c>
    </row>
    <row r="92" spans="2:14">
      <c r="B92" s="76" t="s">
        <v>97</v>
      </c>
      <c r="C92" s="150">
        <v>12</v>
      </c>
      <c r="D92" s="225">
        <v>2066256.17</v>
      </c>
      <c r="E92" s="179">
        <v>1908560.61</v>
      </c>
      <c r="F92" s="179">
        <f t="shared" si="14"/>
        <v>157695.55999999982</v>
      </c>
      <c r="G92" s="150">
        <v>5</v>
      </c>
      <c r="H92" s="179">
        <v>799295.82</v>
      </c>
      <c r="I92" s="179">
        <v>799496.4</v>
      </c>
      <c r="J92" s="179">
        <f t="shared" si="15"/>
        <v>-200.58000000007451</v>
      </c>
      <c r="K92" s="150">
        <f t="shared" si="16"/>
        <v>17</v>
      </c>
      <c r="L92" s="179">
        <f t="shared" si="17"/>
        <v>2865551.9899999998</v>
      </c>
      <c r="M92" s="179">
        <f t="shared" si="18"/>
        <v>2708057.0100000002</v>
      </c>
      <c r="N92" s="219">
        <f t="shared" si="19"/>
        <v>157494.97999999952</v>
      </c>
    </row>
    <row r="93" spans="2:14">
      <c r="B93" s="76" t="s">
        <v>98</v>
      </c>
      <c r="C93" s="150">
        <v>3</v>
      </c>
      <c r="D93" s="225">
        <v>687448.41</v>
      </c>
      <c r="E93" s="179">
        <v>675910.44</v>
      </c>
      <c r="F93" s="179">
        <f t="shared" si="14"/>
        <v>11537.970000000088</v>
      </c>
      <c r="G93" s="150">
        <v>18</v>
      </c>
      <c r="H93" s="179">
        <v>3882231.66</v>
      </c>
      <c r="I93" s="179">
        <v>3882162.69</v>
      </c>
      <c r="J93" s="179">
        <f t="shared" si="15"/>
        <v>68.970000000204891</v>
      </c>
      <c r="K93" s="150">
        <f t="shared" si="16"/>
        <v>21</v>
      </c>
      <c r="L93" s="179">
        <f t="shared" si="17"/>
        <v>4569680.07</v>
      </c>
      <c r="M93" s="179">
        <f t="shared" si="18"/>
        <v>4558073.13</v>
      </c>
      <c r="N93" s="219">
        <f t="shared" si="19"/>
        <v>11606.94000000041</v>
      </c>
    </row>
    <row r="94" spans="2:14">
      <c r="B94" s="76" t="s">
        <v>99</v>
      </c>
      <c r="C94" s="150">
        <v>1</v>
      </c>
      <c r="D94" s="225">
        <v>285628.62</v>
      </c>
      <c r="E94" s="179">
        <v>261561.36</v>
      </c>
      <c r="F94" s="179">
        <f t="shared" si="14"/>
        <v>24067.260000000009</v>
      </c>
      <c r="G94" s="150">
        <v>1</v>
      </c>
      <c r="H94" s="179">
        <v>316810.61</v>
      </c>
      <c r="I94" s="179">
        <v>316809.75</v>
      </c>
      <c r="J94" s="179">
        <f t="shared" si="15"/>
        <v>0.85999999998603016</v>
      </c>
      <c r="K94" s="150">
        <f t="shared" si="16"/>
        <v>2</v>
      </c>
      <c r="L94" s="179">
        <f t="shared" si="17"/>
        <v>602439.23</v>
      </c>
      <c r="M94" s="179">
        <f t="shared" si="18"/>
        <v>578371.11</v>
      </c>
      <c r="N94" s="219">
        <f t="shared" si="19"/>
        <v>24068.119999999995</v>
      </c>
    </row>
    <row r="95" spans="2:14">
      <c r="B95" s="76" t="s">
        <v>100</v>
      </c>
      <c r="C95" s="150">
        <v>4</v>
      </c>
      <c r="D95" s="225">
        <v>1348768.44</v>
      </c>
      <c r="E95" s="179">
        <v>1210703.8600000001</v>
      </c>
      <c r="F95" s="179">
        <f t="shared" si="14"/>
        <v>138064.57999999984</v>
      </c>
      <c r="H95" s="179"/>
      <c r="I95" s="179"/>
      <c r="J95" s="179">
        <f t="shared" si="15"/>
        <v>0</v>
      </c>
      <c r="K95" s="150">
        <f t="shared" si="16"/>
        <v>4</v>
      </c>
      <c r="L95" s="179">
        <f t="shared" si="17"/>
        <v>1348768.44</v>
      </c>
      <c r="M95" s="179">
        <f t="shared" si="18"/>
        <v>1210703.8600000001</v>
      </c>
      <c r="N95" s="219">
        <f t="shared" si="19"/>
        <v>138064.57999999984</v>
      </c>
    </row>
    <row r="96" spans="2:14">
      <c r="B96" s="76" t="s">
        <v>101</v>
      </c>
      <c r="C96" s="150">
        <v>7</v>
      </c>
      <c r="D96" s="179">
        <v>1214137.94</v>
      </c>
      <c r="E96" s="179">
        <v>1123918.69</v>
      </c>
      <c r="F96" s="179">
        <f t="shared" si="14"/>
        <v>90219.25</v>
      </c>
      <c r="G96" s="150">
        <v>1</v>
      </c>
      <c r="H96" s="179">
        <v>164109.91</v>
      </c>
      <c r="I96" s="179">
        <v>164109.04</v>
      </c>
      <c r="J96" s="179">
        <f t="shared" si="15"/>
        <v>0.86999999999534339</v>
      </c>
      <c r="K96" s="150">
        <f t="shared" si="16"/>
        <v>8</v>
      </c>
      <c r="L96" s="179">
        <f t="shared" si="17"/>
        <v>1378247.8499999999</v>
      </c>
      <c r="M96" s="179">
        <f t="shared" si="18"/>
        <v>1288027.73</v>
      </c>
      <c r="N96" s="219">
        <f t="shared" si="19"/>
        <v>90220.119999999879</v>
      </c>
    </row>
    <row r="97" spans="2:14">
      <c r="B97" s="76" t="s">
        <v>102</v>
      </c>
      <c r="D97" s="179"/>
      <c r="E97" s="179"/>
      <c r="F97" s="179">
        <f t="shared" si="14"/>
        <v>0</v>
      </c>
      <c r="H97" s="179"/>
      <c r="I97" s="179"/>
      <c r="J97" s="179">
        <f t="shared" si="15"/>
        <v>0</v>
      </c>
      <c r="K97" s="150">
        <f t="shared" si="16"/>
        <v>0</v>
      </c>
      <c r="L97" s="179">
        <f t="shared" si="17"/>
        <v>0</v>
      </c>
      <c r="M97" s="179">
        <f t="shared" si="18"/>
        <v>0</v>
      </c>
      <c r="N97" s="219">
        <f t="shared" si="19"/>
        <v>0</v>
      </c>
    </row>
    <row r="98" spans="2:14">
      <c r="B98" s="76" t="s">
        <v>103</v>
      </c>
      <c r="C98" s="150">
        <v>3</v>
      </c>
      <c r="D98" s="179">
        <v>1318836.6200000001</v>
      </c>
      <c r="E98" s="179">
        <v>1166261.58</v>
      </c>
      <c r="F98" s="179">
        <f t="shared" si="14"/>
        <v>152575.04000000004</v>
      </c>
      <c r="G98" s="150">
        <v>2</v>
      </c>
      <c r="H98" s="179">
        <v>852004.44</v>
      </c>
      <c r="I98" s="179">
        <v>852002.7</v>
      </c>
      <c r="J98" s="179">
        <f t="shared" si="15"/>
        <v>1.7399999999906868</v>
      </c>
      <c r="K98" s="150">
        <f t="shared" si="16"/>
        <v>5</v>
      </c>
      <c r="L98" s="179">
        <f t="shared" si="17"/>
        <v>2170841.06</v>
      </c>
      <c r="M98" s="179">
        <f t="shared" si="18"/>
        <v>2018264.28</v>
      </c>
      <c r="N98" s="219">
        <f t="shared" si="19"/>
        <v>152576.78000000003</v>
      </c>
    </row>
    <row r="99" spans="2:14">
      <c r="B99" s="76" t="s">
        <v>104</v>
      </c>
      <c r="D99" s="179"/>
      <c r="E99" s="179"/>
      <c r="F99" s="179">
        <f t="shared" si="14"/>
        <v>0</v>
      </c>
      <c r="H99" s="179"/>
      <c r="I99" s="179"/>
      <c r="J99" s="179">
        <f t="shared" si="15"/>
        <v>0</v>
      </c>
      <c r="K99" s="150">
        <f t="shared" si="16"/>
        <v>0</v>
      </c>
      <c r="L99" s="179">
        <f t="shared" si="17"/>
        <v>0</v>
      </c>
      <c r="M99" s="179">
        <f t="shared" si="18"/>
        <v>0</v>
      </c>
      <c r="N99" s="219">
        <f t="shared" si="19"/>
        <v>0</v>
      </c>
    </row>
    <row r="100" spans="2:14">
      <c r="B100" s="76" t="s">
        <v>105</v>
      </c>
      <c r="D100" s="179"/>
      <c r="E100" s="179"/>
      <c r="F100" s="179">
        <f t="shared" si="14"/>
        <v>0</v>
      </c>
      <c r="H100" s="179"/>
      <c r="I100" s="179"/>
      <c r="J100" s="179">
        <f t="shared" si="15"/>
        <v>0</v>
      </c>
      <c r="K100" s="150">
        <f t="shared" si="16"/>
        <v>0</v>
      </c>
      <c r="L100" s="179">
        <f t="shared" si="17"/>
        <v>0</v>
      </c>
      <c r="M100" s="179">
        <f t="shared" si="18"/>
        <v>0</v>
      </c>
      <c r="N100" s="219">
        <f t="shared" si="19"/>
        <v>0</v>
      </c>
    </row>
    <row r="101" spans="2:14">
      <c r="B101" s="76" t="s">
        <v>106</v>
      </c>
      <c r="D101" s="179"/>
      <c r="E101" s="179"/>
      <c r="F101" s="179">
        <f t="shared" si="14"/>
        <v>0</v>
      </c>
      <c r="H101" s="179"/>
      <c r="I101" s="179"/>
      <c r="J101" s="179">
        <f t="shared" si="15"/>
        <v>0</v>
      </c>
      <c r="K101" s="150">
        <f>+C101+G101</f>
        <v>0</v>
      </c>
      <c r="L101" s="179"/>
      <c r="M101" s="179">
        <f>+E101+I101</f>
        <v>0</v>
      </c>
      <c r="N101" s="219">
        <f t="shared" si="19"/>
        <v>0</v>
      </c>
    </row>
    <row r="102" spans="2:14">
      <c r="B102" s="212" t="s">
        <v>107</v>
      </c>
      <c r="C102" s="218">
        <f t="shared" ref="C102:N102" si="20">SUM(C82:C101)</f>
        <v>52</v>
      </c>
      <c r="D102" s="220">
        <f t="shared" si="20"/>
        <v>13300155.489999998</v>
      </c>
      <c r="E102" s="220">
        <f t="shared" si="20"/>
        <v>12020447.169999998</v>
      </c>
      <c r="F102" s="215">
        <f t="shared" si="20"/>
        <v>1279708.3199999996</v>
      </c>
      <c r="G102" s="218">
        <f t="shared" si="20"/>
        <v>41</v>
      </c>
      <c r="H102" s="220">
        <f t="shared" si="20"/>
        <v>9725362.3199999984</v>
      </c>
      <c r="I102" s="220">
        <f t="shared" si="20"/>
        <v>9723913.7499999981</v>
      </c>
      <c r="J102" s="215">
        <f t="shared" si="20"/>
        <v>1448.5700000000652</v>
      </c>
      <c r="K102" s="218">
        <f t="shared" si="20"/>
        <v>93</v>
      </c>
      <c r="L102" s="220">
        <f t="shared" si="20"/>
        <v>23025517.809999999</v>
      </c>
      <c r="M102" s="220">
        <f t="shared" si="20"/>
        <v>21744360.920000002</v>
      </c>
      <c r="N102" s="215">
        <f t="shared" si="20"/>
        <v>1281156.8899999994</v>
      </c>
    </row>
    <row r="103" spans="2:14">
      <c r="B103" s="76" t="s">
        <v>108</v>
      </c>
      <c r="D103" s="87">
        <v>13300155.49</v>
      </c>
      <c r="E103" s="87">
        <v>12020447.17</v>
      </c>
      <c r="F103" s="215">
        <f>+D103-E103</f>
        <v>1279708.3200000003</v>
      </c>
      <c r="H103" s="87">
        <v>9725362.3200000003</v>
      </c>
      <c r="I103" s="87">
        <v>9723913.75</v>
      </c>
      <c r="J103" s="92">
        <f>+H103-I103</f>
        <v>1448.570000000298</v>
      </c>
    </row>
    <row r="104" spans="2:14">
      <c r="B104" s="212" t="s">
        <v>109</v>
      </c>
      <c r="C104" s="218">
        <f>+C102+G102</f>
        <v>93</v>
      </c>
      <c r="D104" s="215">
        <f>+D102-D103</f>
        <v>0</v>
      </c>
      <c r="E104" s="215">
        <f>+E102-E103</f>
        <v>0</v>
      </c>
      <c r="F104" s="215">
        <f>+F102-F103</f>
        <v>0</v>
      </c>
      <c r="G104" s="218"/>
      <c r="H104" s="215"/>
      <c r="I104" s="215"/>
      <c r="J104" s="221">
        <f>+J102-J103</f>
        <v>-2.3283064365386963E-10</v>
      </c>
      <c r="K104" s="212"/>
      <c r="L104" s="215"/>
      <c r="M104" s="215"/>
      <c r="N104" s="212"/>
    </row>
    <row r="105" spans="2:14">
      <c r="B105" s="212"/>
      <c r="C105" s="218"/>
      <c r="D105" s="215"/>
      <c r="E105" s="215"/>
      <c r="F105" s="215"/>
      <c r="G105" s="218"/>
      <c r="H105" s="212"/>
      <c r="I105" s="212"/>
      <c r="J105" s="212"/>
      <c r="K105" s="212"/>
      <c r="L105" s="221"/>
      <c r="M105" s="221"/>
      <c r="N105" s="212"/>
    </row>
    <row r="106" spans="2:14">
      <c r="B106" s="76" t="s">
        <v>110</v>
      </c>
      <c r="C106" s="150">
        <v>5</v>
      </c>
      <c r="D106" s="179">
        <v>1060275.8700000001</v>
      </c>
      <c r="E106" s="179">
        <v>972113.77</v>
      </c>
      <c r="F106" s="179">
        <f>+D106-E106</f>
        <v>88162.100000000093</v>
      </c>
      <c r="G106" s="222"/>
      <c r="H106" s="212"/>
      <c r="I106" s="212"/>
      <c r="J106" s="212"/>
      <c r="K106" s="212"/>
      <c r="L106" s="212"/>
      <c r="M106" s="212"/>
      <c r="N106" s="212"/>
    </row>
    <row r="107" spans="2:14">
      <c r="B107" s="76" t="s">
        <v>111</v>
      </c>
      <c r="C107" s="150">
        <v>4</v>
      </c>
      <c r="D107" s="179">
        <v>485655.18</v>
      </c>
      <c r="E107" s="179">
        <v>401829.31</v>
      </c>
      <c r="F107" s="179">
        <f>+D107-E107</f>
        <v>83825.87</v>
      </c>
      <c r="G107" s="223"/>
      <c r="H107" s="212" t="s">
        <v>185</v>
      </c>
      <c r="I107" s="92">
        <f>1627596.55+189058.34</f>
        <v>1816654.8900000001</v>
      </c>
      <c r="J107" s="92"/>
    </row>
    <row r="108" spans="2:14">
      <c r="B108" s="212" t="s">
        <v>112</v>
      </c>
      <c r="C108" s="218">
        <f>SUM(C106:C107)</f>
        <v>9</v>
      </c>
      <c r="D108" s="220">
        <f>SUM(D106:D107)</f>
        <v>1545931.05</v>
      </c>
      <c r="E108" s="220">
        <f>SUM(E106:E107)</f>
        <v>1373943.08</v>
      </c>
      <c r="F108" s="215">
        <f>SUM(F106:F107)</f>
        <v>171987.97000000009</v>
      </c>
      <c r="G108" s="222">
        <f>+F108/F110</f>
        <v>0.11835569510943329</v>
      </c>
      <c r="H108" s="212" t="s">
        <v>71</v>
      </c>
      <c r="I108" s="216">
        <f>112089.83+880218.16</f>
        <v>992307.99</v>
      </c>
      <c r="J108" s="212"/>
      <c r="K108" s="212"/>
      <c r="L108" s="212"/>
      <c r="M108" s="212"/>
      <c r="N108" s="212"/>
    </row>
    <row r="109" spans="2:14">
      <c r="D109" s="87"/>
      <c r="E109" s="87"/>
      <c r="F109" s="92">
        <f>+D109-E109</f>
        <v>0</v>
      </c>
      <c r="H109" s="212" t="s">
        <v>113</v>
      </c>
      <c r="I109" s="216">
        <v>37672.42</v>
      </c>
    </row>
    <row r="110" spans="2:14">
      <c r="B110" s="212" t="s">
        <v>114</v>
      </c>
      <c r="C110" s="218">
        <f>SUM(C104:C109)</f>
        <v>111</v>
      </c>
      <c r="D110" s="215">
        <f>+D102+D108</f>
        <v>14846086.539999999</v>
      </c>
      <c r="E110" s="215">
        <f>+E102+E108</f>
        <v>13394390.249999998</v>
      </c>
      <c r="F110" s="215">
        <f>+F108+F102+J102</f>
        <v>1453144.8599999996</v>
      </c>
      <c r="G110" s="218"/>
      <c r="H110" s="212" t="s">
        <v>115</v>
      </c>
      <c r="I110" s="224">
        <v>3353.75</v>
      </c>
      <c r="J110" s="212"/>
      <c r="K110" s="212"/>
      <c r="L110" s="212"/>
      <c r="M110" s="212"/>
      <c r="N110" s="212"/>
    </row>
    <row r="111" spans="2:14">
      <c r="B111" s="212"/>
      <c r="H111" s="212" t="s">
        <v>83</v>
      </c>
      <c r="I111" s="213">
        <f>+I107-I108+I109-I110</f>
        <v>858665.57000000018</v>
      </c>
    </row>
    <row r="115" spans="1:14" s="226" customFormat="1" ht="16.5" customHeight="1">
      <c r="A115" s="121"/>
      <c r="B115" s="128"/>
      <c r="C115" s="75"/>
      <c r="D115" s="92"/>
      <c r="E115" s="92"/>
      <c r="F115" s="92"/>
      <c r="G115" s="75"/>
      <c r="H115" s="121"/>
      <c r="I115" s="121"/>
      <c r="J115" s="121"/>
      <c r="K115" s="121"/>
      <c r="L115" s="121"/>
      <c r="M115" s="121"/>
      <c r="N115" s="121"/>
    </row>
    <row r="116" spans="1:14" s="226" customFormat="1">
      <c r="A116" s="121"/>
      <c r="B116" s="128"/>
      <c r="C116" s="75"/>
      <c r="D116" s="92"/>
      <c r="E116" s="92"/>
      <c r="F116" s="92"/>
      <c r="G116" s="75"/>
      <c r="H116" s="121"/>
      <c r="I116" s="121"/>
      <c r="J116" s="121"/>
      <c r="K116" s="121"/>
      <c r="L116" s="121"/>
      <c r="M116" s="121"/>
      <c r="N116" s="121"/>
    </row>
    <row r="117" spans="1:14" s="226" customFormat="1">
      <c r="A117" s="121"/>
      <c r="B117" s="128"/>
      <c r="C117" s="75"/>
      <c r="D117" s="92"/>
      <c r="E117" s="92"/>
      <c r="F117" s="92"/>
      <c r="G117" s="75"/>
      <c r="H117" s="121"/>
      <c r="I117" s="121"/>
      <c r="J117" s="121"/>
      <c r="K117" s="121"/>
      <c r="L117" s="121"/>
      <c r="M117" s="121"/>
      <c r="N117" s="121"/>
    </row>
    <row r="118" spans="1:14" s="226" customFormat="1">
      <c r="A118" s="121"/>
      <c r="B118" s="227"/>
      <c r="C118" s="75"/>
      <c r="D118" s="92"/>
      <c r="E118" s="92"/>
      <c r="F118" s="92"/>
      <c r="G118" s="75"/>
      <c r="H118" s="121"/>
      <c r="I118" s="121"/>
      <c r="J118" s="121"/>
      <c r="K118" s="121"/>
      <c r="L118" s="121"/>
      <c r="M118" s="121"/>
      <c r="N118" s="121"/>
    </row>
    <row r="119" spans="1:14" s="226" customFormat="1">
      <c r="A119" s="121"/>
      <c r="B119" s="121"/>
      <c r="C119" s="75"/>
      <c r="D119" s="232"/>
      <c r="E119" s="232"/>
      <c r="F119" s="232"/>
      <c r="G119" s="234"/>
      <c r="H119" s="234"/>
      <c r="I119" s="234"/>
      <c r="J119" s="234"/>
      <c r="K119" s="234"/>
      <c r="L119" s="234"/>
      <c r="M119" s="234"/>
      <c r="N119" s="234"/>
    </row>
    <row r="120" spans="1:14" s="226" customFormat="1">
      <c r="A120" s="121"/>
      <c r="B120" s="214"/>
      <c r="C120" s="214"/>
      <c r="D120" s="211"/>
      <c r="E120" s="211"/>
      <c r="F120" s="211"/>
      <c r="G120" s="214"/>
      <c r="H120" s="211"/>
      <c r="I120" s="211"/>
      <c r="J120" s="211"/>
      <c r="K120" s="214"/>
      <c r="L120" s="211"/>
      <c r="M120" s="211"/>
      <c r="N120" s="211"/>
    </row>
    <row r="121" spans="1:14" s="226" customFormat="1">
      <c r="A121" s="121"/>
      <c r="B121" s="121"/>
      <c r="C121" s="75"/>
      <c r="D121" s="225"/>
      <c r="E121" s="179"/>
      <c r="F121" s="179"/>
      <c r="G121" s="75"/>
      <c r="H121" s="179"/>
      <c r="I121" s="179"/>
      <c r="J121" s="179"/>
      <c r="K121" s="75"/>
      <c r="L121" s="179"/>
      <c r="M121" s="179"/>
      <c r="N121" s="228"/>
    </row>
    <row r="122" spans="1:14" s="226" customFormat="1">
      <c r="A122" s="121"/>
      <c r="B122" s="121"/>
      <c r="C122" s="75"/>
      <c r="D122" s="225"/>
      <c r="E122" s="179"/>
      <c r="F122" s="179"/>
      <c r="G122" s="75"/>
      <c r="H122" s="179"/>
      <c r="I122" s="179"/>
      <c r="J122" s="179"/>
      <c r="K122" s="75"/>
      <c r="L122" s="179"/>
      <c r="M122" s="179"/>
      <c r="N122" s="228"/>
    </row>
    <row r="123" spans="1:14" s="226" customFormat="1">
      <c r="A123" s="121"/>
      <c r="B123" s="121"/>
      <c r="C123" s="75"/>
      <c r="D123" s="225"/>
      <c r="E123" s="179"/>
      <c r="F123" s="179"/>
      <c r="G123" s="75"/>
      <c r="H123" s="179"/>
      <c r="I123" s="179"/>
      <c r="J123" s="179"/>
      <c r="K123" s="75"/>
      <c r="L123" s="179"/>
      <c r="M123" s="179"/>
      <c r="N123" s="228"/>
    </row>
    <row r="124" spans="1:14" s="226" customFormat="1">
      <c r="A124" s="121"/>
      <c r="B124" s="121"/>
      <c r="C124" s="75"/>
      <c r="D124" s="225"/>
      <c r="E124" s="179"/>
      <c r="F124" s="179"/>
      <c r="G124" s="75"/>
      <c r="H124" s="179"/>
      <c r="I124" s="179"/>
      <c r="J124" s="179"/>
      <c r="K124" s="75"/>
      <c r="L124" s="179"/>
      <c r="M124" s="179"/>
      <c r="N124" s="228"/>
    </row>
    <row r="125" spans="1:14" s="226" customFormat="1">
      <c r="A125" s="121"/>
      <c r="B125" s="121"/>
      <c r="C125" s="75"/>
      <c r="D125" s="225"/>
      <c r="E125" s="179"/>
      <c r="F125" s="179"/>
      <c r="G125" s="75"/>
      <c r="H125" s="179"/>
      <c r="I125" s="179"/>
      <c r="J125" s="179"/>
      <c r="K125" s="75"/>
      <c r="L125" s="179"/>
      <c r="M125" s="179"/>
      <c r="N125" s="228"/>
    </row>
    <row r="126" spans="1:14" s="226" customFormat="1">
      <c r="A126" s="121"/>
      <c r="B126" s="121"/>
      <c r="C126" s="75"/>
      <c r="D126" s="225"/>
      <c r="E126" s="179"/>
      <c r="F126" s="179"/>
      <c r="G126" s="75"/>
      <c r="H126" s="179"/>
      <c r="I126" s="179"/>
      <c r="J126" s="179"/>
      <c r="K126" s="75"/>
      <c r="L126" s="179"/>
      <c r="M126" s="179"/>
      <c r="N126" s="228"/>
    </row>
    <row r="127" spans="1:14" s="226" customFormat="1">
      <c r="A127" s="121"/>
      <c r="B127" s="121"/>
      <c r="C127" s="75"/>
      <c r="D127" s="225"/>
      <c r="E127" s="179"/>
      <c r="F127" s="179"/>
      <c r="G127" s="75"/>
      <c r="H127" s="179"/>
      <c r="I127" s="179"/>
      <c r="J127" s="179"/>
      <c r="K127" s="75"/>
      <c r="L127" s="179"/>
      <c r="M127" s="179"/>
      <c r="N127" s="228"/>
    </row>
    <row r="128" spans="1:14" s="226" customFormat="1">
      <c r="A128" s="121"/>
      <c r="B128" s="121"/>
      <c r="C128" s="75"/>
      <c r="D128" s="225"/>
      <c r="E128" s="179"/>
      <c r="F128" s="179"/>
      <c r="G128" s="75"/>
      <c r="H128" s="179"/>
      <c r="I128" s="179"/>
      <c r="J128" s="179"/>
      <c r="K128" s="75"/>
      <c r="L128" s="179"/>
      <c r="M128" s="179"/>
      <c r="N128" s="228"/>
    </row>
    <row r="129" spans="1:14" s="226" customFormat="1">
      <c r="A129" s="121"/>
      <c r="B129" s="121"/>
      <c r="C129" s="75"/>
      <c r="D129" s="225"/>
      <c r="E129" s="179"/>
      <c r="F129" s="179"/>
      <c r="G129" s="75"/>
      <c r="H129" s="179"/>
      <c r="I129" s="179"/>
      <c r="J129" s="179"/>
      <c r="K129" s="75"/>
      <c r="L129" s="179"/>
      <c r="M129" s="179"/>
      <c r="N129" s="228"/>
    </row>
    <row r="130" spans="1:14" s="226" customFormat="1">
      <c r="A130" s="121"/>
      <c r="B130" s="121"/>
      <c r="C130" s="75"/>
      <c r="D130" s="225"/>
      <c r="E130" s="179"/>
      <c r="F130" s="179"/>
      <c r="G130" s="75"/>
      <c r="H130" s="179"/>
      <c r="I130" s="179"/>
      <c r="J130" s="179"/>
      <c r="K130" s="75"/>
      <c r="L130" s="179"/>
      <c r="M130" s="179"/>
      <c r="N130" s="228"/>
    </row>
    <row r="131" spans="1:14" s="226" customFormat="1">
      <c r="A131" s="121"/>
      <c r="B131" s="121"/>
      <c r="C131" s="75"/>
      <c r="D131" s="225"/>
      <c r="E131" s="179"/>
      <c r="F131" s="179"/>
      <c r="G131" s="75"/>
      <c r="H131" s="179"/>
      <c r="I131" s="179"/>
      <c r="J131" s="179"/>
      <c r="K131" s="75"/>
      <c r="L131" s="179"/>
      <c r="M131" s="179"/>
      <c r="N131" s="228"/>
    </row>
    <row r="132" spans="1:14" s="226" customFormat="1">
      <c r="A132" s="121"/>
      <c r="B132" s="121"/>
      <c r="C132" s="75"/>
      <c r="D132" s="225"/>
      <c r="E132" s="179"/>
      <c r="F132" s="179"/>
      <c r="G132" s="75"/>
      <c r="H132" s="179"/>
      <c r="I132" s="179"/>
      <c r="J132" s="179"/>
      <c r="K132" s="75"/>
      <c r="L132" s="179"/>
      <c r="M132" s="179"/>
      <c r="N132" s="228"/>
    </row>
    <row r="133" spans="1:14" s="226" customFormat="1">
      <c r="A133" s="121"/>
      <c r="B133" s="121"/>
      <c r="C133" s="75"/>
      <c r="D133" s="225"/>
      <c r="E133" s="179"/>
      <c r="F133" s="179"/>
      <c r="G133" s="75"/>
      <c r="H133" s="179"/>
      <c r="I133" s="179"/>
      <c r="J133" s="179"/>
      <c r="K133" s="75"/>
      <c r="L133" s="179"/>
      <c r="M133" s="179"/>
      <c r="N133" s="228"/>
    </row>
    <row r="134" spans="1:14" s="226" customFormat="1">
      <c r="A134" s="121"/>
      <c r="B134" s="121"/>
      <c r="C134" s="75"/>
      <c r="D134" s="225"/>
      <c r="E134" s="179"/>
      <c r="F134" s="179"/>
      <c r="G134" s="75"/>
      <c r="H134" s="179"/>
      <c r="I134" s="179"/>
      <c r="J134" s="179"/>
      <c r="K134" s="75"/>
      <c r="L134" s="179"/>
      <c r="M134" s="179"/>
      <c r="N134" s="228"/>
    </row>
    <row r="135" spans="1:14" s="226" customFormat="1">
      <c r="A135" s="121"/>
      <c r="B135" s="121"/>
      <c r="C135" s="75"/>
      <c r="D135" s="179"/>
      <c r="E135" s="179"/>
      <c r="F135" s="179"/>
      <c r="G135" s="75"/>
      <c r="H135" s="179"/>
      <c r="I135" s="179"/>
      <c r="J135" s="179"/>
      <c r="K135" s="75"/>
      <c r="L135" s="179"/>
      <c r="M135" s="179"/>
      <c r="N135" s="228"/>
    </row>
    <row r="136" spans="1:14" s="226" customFormat="1">
      <c r="A136" s="121"/>
      <c r="B136" s="121"/>
      <c r="C136" s="75"/>
      <c r="D136" s="179"/>
      <c r="E136" s="179"/>
      <c r="F136" s="179"/>
      <c r="G136" s="75"/>
      <c r="H136" s="179"/>
      <c r="I136" s="179"/>
      <c r="J136" s="179"/>
      <c r="K136" s="75"/>
      <c r="L136" s="179"/>
      <c r="M136" s="179"/>
      <c r="N136" s="228"/>
    </row>
    <row r="137" spans="1:14" s="226" customFormat="1">
      <c r="A137" s="121"/>
      <c r="B137" s="121"/>
      <c r="C137" s="75"/>
      <c r="D137" s="179"/>
      <c r="E137" s="179"/>
      <c r="F137" s="179"/>
      <c r="G137" s="75"/>
      <c r="H137" s="179"/>
      <c r="I137" s="179"/>
      <c r="J137" s="179"/>
      <c r="K137" s="75"/>
      <c r="L137" s="179"/>
      <c r="M137" s="179"/>
      <c r="N137" s="228"/>
    </row>
    <row r="138" spans="1:14" s="226" customFormat="1">
      <c r="A138" s="121"/>
      <c r="B138" s="121"/>
      <c r="C138" s="75"/>
      <c r="D138" s="179"/>
      <c r="E138" s="179"/>
      <c r="F138" s="179"/>
      <c r="G138" s="75"/>
      <c r="H138" s="179"/>
      <c r="I138" s="179"/>
      <c r="J138" s="179"/>
      <c r="K138" s="75"/>
      <c r="L138" s="179"/>
      <c r="M138" s="179"/>
      <c r="N138" s="228"/>
    </row>
    <row r="139" spans="1:14" s="226" customFormat="1">
      <c r="A139" s="121"/>
      <c r="B139" s="121"/>
      <c r="C139" s="75"/>
      <c r="D139" s="179"/>
      <c r="E139" s="179"/>
      <c r="F139" s="179"/>
      <c r="G139" s="75"/>
      <c r="H139" s="179"/>
      <c r="I139" s="179"/>
      <c r="J139" s="179"/>
      <c r="K139" s="75"/>
      <c r="L139" s="179"/>
      <c r="M139" s="179"/>
      <c r="N139" s="228"/>
    </row>
    <row r="140" spans="1:14" s="226" customFormat="1">
      <c r="A140" s="121"/>
      <c r="B140" s="121"/>
      <c r="C140" s="75"/>
      <c r="D140" s="179"/>
      <c r="E140" s="179"/>
      <c r="F140" s="179"/>
      <c r="G140" s="75"/>
      <c r="H140" s="179"/>
      <c r="I140" s="179"/>
      <c r="J140" s="179"/>
      <c r="K140" s="75"/>
      <c r="L140" s="179"/>
      <c r="M140" s="179"/>
      <c r="N140" s="228"/>
    </row>
    <row r="141" spans="1:14" s="226" customFormat="1">
      <c r="A141" s="121"/>
      <c r="B141" s="128"/>
      <c r="C141" s="214"/>
      <c r="D141" s="215"/>
      <c r="E141" s="215"/>
      <c r="F141" s="215"/>
      <c r="G141" s="214"/>
      <c r="H141" s="215"/>
      <c r="I141" s="215"/>
      <c r="J141" s="215"/>
      <c r="K141" s="214"/>
      <c r="L141" s="215"/>
      <c r="M141" s="215"/>
      <c r="N141" s="215"/>
    </row>
    <row r="142" spans="1:14" s="226" customFormat="1">
      <c r="A142" s="121"/>
      <c r="B142" s="121"/>
      <c r="C142" s="75"/>
      <c r="D142" s="87"/>
      <c r="E142" s="87"/>
      <c r="F142" s="215"/>
      <c r="G142" s="75"/>
      <c r="H142" s="87"/>
      <c r="I142" s="87"/>
      <c r="J142" s="92"/>
      <c r="K142" s="121"/>
      <c r="L142" s="121"/>
      <c r="M142" s="121"/>
      <c r="N142" s="121"/>
    </row>
    <row r="143" spans="1:14" s="226" customFormat="1">
      <c r="A143" s="121"/>
      <c r="B143" s="128"/>
      <c r="C143" s="214"/>
      <c r="D143" s="215"/>
      <c r="E143" s="215"/>
      <c r="F143" s="215"/>
      <c r="G143" s="214"/>
      <c r="H143" s="215"/>
      <c r="I143" s="215"/>
      <c r="J143" s="229"/>
      <c r="K143" s="128"/>
      <c r="L143" s="215"/>
      <c r="M143" s="215"/>
      <c r="N143" s="128"/>
    </row>
    <row r="144" spans="1:14" s="226" customFormat="1">
      <c r="A144" s="121"/>
      <c r="B144" s="128"/>
      <c r="C144" s="214"/>
      <c r="D144" s="215"/>
      <c r="E144" s="215"/>
      <c r="F144" s="215"/>
      <c r="G144" s="214"/>
      <c r="H144" s="128"/>
      <c r="I144" s="128"/>
      <c r="J144" s="128"/>
      <c r="K144" s="128"/>
      <c r="L144" s="229"/>
      <c r="M144" s="229"/>
      <c r="N144" s="128"/>
    </row>
    <row r="145" spans="1:14" s="226" customFormat="1">
      <c r="A145" s="121"/>
      <c r="B145" s="121"/>
      <c r="C145" s="75"/>
      <c r="D145" s="179"/>
      <c r="E145" s="179"/>
      <c r="F145" s="179"/>
      <c r="G145" s="222"/>
      <c r="H145" s="128"/>
      <c r="I145" s="128"/>
      <c r="J145" s="128"/>
      <c r="K145" s="128"/>
      <c r="L145" s="128"/>
      <c r="M145" s="128"/>
      <c r="N145" s="128"/>
    </row>
    <row r="146" spans="1:14" s="226" customFormat="1">
      <c r="A146" s="121"/>
      <c r="B146" s="121"/>
      <c r="C146" s="75"/>
      <c r="D146" s="179"/>
      <c r="E146" s="179"/>
      <c r="F146" s="179"/>
      <c r="G146" s="223"/>
      <c r="H146" s="128"/>
      <c r="I146" s="92"/>
      <c r="J146" s="92"/>
      <c r="K146" s="121"/>
      <c r="L146" s="121"/>
      <c r="M146" s="121"/>
      <c r="N146" s="121"/>
    </row>
    <row r="147" spans="1:14" s="226" customFormat="1">
      <c r="A147" s="121"/>
      <c r="B147" s="128"/>
      <c r="C147" s="214"/>
      <c r="D147" s="215"/>
      <c r="E147" s="215"/>
      <c r="F147" s="215"/>
      <c r="G147" s="222"/>
      <c r="H147" s="128"/>
      <c r="I147" s="216"/>
      <c r="J147" s="128"/>
      <c r="K147" s="128"/>
      <c r="L147" s="128"/>
      <c r="M147" s="128"/>
      <c r="N147" s="128"/>
    </row>
    <row r="148" spans="1:14" s="226" customFormat="1">
      <c r="A148" s="121"/>
      <c r="B148" s="121"/>
      <c r="C148" s="75"/>
      <c r="D148" s="87"/>
      <c r="E148" s="87"/>
      <c r="F148" s="92"/>
      <c r="G148" s="75"/>
      <c r="H148" s="128"/>
      <c r="I148" s="216"/>
      <c r="J148" s="121"/>
      <c r="K148" s="121"/>
      <c r="L148" s="121"/>
      <c r="M148" s="121"/>
      <c r="N148" s="121"/>
    </row>
    <row r="149" spans="1:14" s="226" customFormat="1">
      <c r="A149" s="121"/>
      <c r="B149" s="128"/>
      <c r="C149" s="214"/>
      <c r="D149" s="215"/>
      <c r="E149" s="215"/>
      <c r="F149" s="215"/>
      <c r="G149" s="214"/>
      <c r="H149" s="128"/>
      <c r="I149" s="224"/>
      <c r="J149" s="128"/>
      <c r="K149" s="128"/>
      <c r="L149" s="128"/>
      <c r="M149" s="128"/>
      <c r="N149" s="128"/>
    </row>
    <row r="150" spans="1:14" s="226" customFormat="1">
      <c r="A150" s="121"/>
      <c r="B150" s="128"/>
      <c r="C150" s="75"/>
      <c r="D150" s="92"/>
      <c r="E150" s="92"/>
      <c r="F150" s="92"/>
      <c r="G150" s="75"/>
      <c r="H150" s="128"/>
      <c r="I150" s="213"/>
      <c r="J150" s="121"/>
      <c r="K150" s="121"/>
      <c r="L150" s="121"/>
      <c r="M150" s="121"/>
      <c r="N150" s="121"/>
    </row>
    <row r="151" spans="1:14" s="226" customFormat="1">
      <c r="A151" s="121"/>
      <c r="B151" s="121"/>
      <c r="C151" s="75"/>
      <c r="D151" s="92"/>
      <c r="E151" s="92"/>
      <c r="F151" s="92"/>
      <c r="G151" s="75"/>
      <c r="H151" s="121"/>
      <c r="I151" s="121"/>
      <c r="J151" s="121"/>
      <c r="K151" s="121"/>
      <c r="L151" s="121"/>
      <c r="M151" s="121"/>
      <c r="N151" s="121"/>
    </row>
    <row r="152" spans="1:14" s="226" customFormat="1">
      <c r="A152" s="121"/>
      <c r="B152" s="121"/>
      <c r="C152" s="75"/>
      <c r="D152" s="92"/>
      <c r="E152" s="92"/>
      <c r="F152" s="92"/>
      <c r="G152" s="75"/>
      <c r="H152" s="121"/>
      <c r="I152" s="121"/>
      <c r="J152" s="121"/>
      <c r="K152" s="121"/>
      <c r="L152" s="121"/>
      <c r="M152" s="121"/>
      <c r="N152" s="121"/>
    </row>
    <row r="153" spans="1:14" s="226" customFormat="1">
      <c r="A153" s="121"/>
      <c r="B153" s="121"/>
      <c r="C153" s="75"/>
      <c r="D153" s="92"/>
      <c r="E153" s="92"/>
      <c r="F153" s="92"/>
      <c r="G153" s="75"/>
      <c r="H153" s="121"/>
      <c r="I153" s="121"/>
      <c r="J153" s="121"/>
      <c r="K153" s="121"/>
      <c r="L153" s="121"/>
      <c r="M153" s="121"/>
      <c r="N153" s="121"/>
    </row>
    <row r="154" spans="1:14" s="226" customFormat="1" ht="16.5" customHeight="1">
      <c r="A154" s="121"/>
      <c r="B154" s="128"/>
      <c r="C154" s="75"/>
      <c r="D154" s="92"/>
      <c r="E154" s="92"/>
      <c r="F154" s="92"/>
      <c r="G154" s="75"/>
      <c r="H154" s="121"/>
      <c r="I154" s="121"/>
      <c r="J154" s="121"/>
      <c r="K154" s="121"/>
      <c r="L154" s="121"/>
      <c r="M154" s="121"/>
      <c r="N154" s="121"/>
    </row>
    <row r="155" spans="1:14" s="226" customFormat="1">
      <c r="A155" s="121"/>
      <c r="B155" s="128"/>
      <c r="C155" s="75"/>
      <c r="D155" s="92"/>
      <c r="E155" s="92"/>
      <c r="F155" s="92"/>
      <c r="G155" s="75"/>
      <c r="H155" s="121"/>
      <c r="I155" s="121"/>
      <c r="J155" s="121"/>
      <c r="K155" s="121"/>
      <c r="L155" s="121"/>
      <c r="M155" s="121"/>
      <c r="N155" s="121"/>
    </row>
    <row r="156" spans="1:14" s="226" customFormat="1">
      <c r="A156" s="121"/>
      <c r="B156" s="128"/>
      <c r="C156" s="75"/>
      <c r="D156" s="92"/>
      <c r="E156" s="92"/>
      <c r="F156" s="92"/>
      <c r="G156" s="75"/>
      <c r="H156" s="121"/>
      <c r="I156" s="121"/>
      <c r="J156" s="121"/>
      <c r="K156" s="121"/>
      <c r="L156" s="121"/>
      <c r="M156" s="121"/>
      <c r="N156" s="121"/>
    </row>
    <row r="157" spans="1:14" s="226" customFormat="1">
      <c r="A157" s="121"/>
      <c r="B157" s="227"/>
      <c r="C157" s="75"/>
      <c r="D157" s="92"/>
      <c r="E157" s="92"/>
      <c r="F157" s="92"/>
      <c r="G157" s="75"/>
      <c r="H157" s="121"/>
      <c r="I157" s="121"/>
      <c r="J157" s="121"/>
      <c r="K157" s="121"/>
      <c r="L157" s="121"/>
      <c r="M157" s="121"/>
      <c r="N157" s="121"/>
    </row>
    <row r="158" spans="1:14" s="226" customFormat="1">
      <c r="A158" s="121"/>
      <c r="B158" s="121"/>
      <c r="C158" s="75"/>
      <c r="D158" s="232"/>
      <c r="E158" s="232"/>
      <c r="F158" s="232"/>
      <c r="G158" s="234"/>
      <c r="H158" s="234"/>
      <c r="I158" s="234"/>
      <c r="J158" s="234"/>
      <c r="K158" s="234"/>
      <c r="L158" s="234"/>
      <c r="M158" s="234"/>
      <c r="N158" s="234"/>
    </row>
    <row r="159" spans="1:14" s="226" customFormat="1">
      <c r="A159" s="121"/>
      <c r="B159" s="214"/>
      <c r="C159" s="214"/>
      <c r="D159" s="211"/>
      <c r="E159" s="211"/>
      <c r="F159" s="211"/>
      <c r="G159" s="214"/>
      <c r="H159" s="211"/>
      <c r="I159" s="211"/>
      <c r="J159" s="211"/>
      <c r="K159" s="214"/>
      <c r="L159" s="211"/>
      <c r="M159" s="211"/>
      <c r="N159" s="211"/>
    </row>
    <row r="160" spans="1:14" s="226" customFormat="1">
      <c r="A160" s="121"/>
      <c r="B160" s="121"/>
      <c r="C160" s="75"/>
      <c r="D160" s="225"/>
      <c r="E160" s="179"/>
      <c r="F160" s="179"/>
      <c r="G160" s="75"/>
      <c r="H160" s="179"/>
      <c r="I160" s="179"/>
      <c r="J160" s="179"/>
      <c r="K160" s="75"/>
      <c r="L160" s="179"/>
      <c r="M160" s="179"/>
      <c r="N160" s="228"/>
    </row>
    <row r="161" spans="1:14" s="226" customFormat="1">
      <c r="A161" s="121"/>
      <c r="B161" s="121"/>
      <c r="C161" s="75"/>
      <c r="D161" s="225"/>
      <c r="E161" s="179"/>
      <c r="F161" s="179"/>
      <c r="G161" s="75"/>
      <c r="H161" s="179"/>
      <c r="I161" s="179"/>
      <c r="J161" s="179"/>
      <c r="K161" s="75"/>
      <c r="L161" s="179"/>
      <c r="M161" s="179"/>
      <c r="N161" s="228"/>
    </row>
    <row r="162" spans="1:14" s="226" customFormat="1">
      <c r="A162" s="121"/>
      <c r="B162" s="121"/>
      <c r="C162" s="75"/>
      <c r="D162" s="225"/>
      <c r="E162" s="179"/>
      <c r="F162" s="179"/>
      <c r="G162" s="75"/>
      <c r="H162" s="179"/>
      <c r="I162" s="179"/>
      <c r="J162" s="179"/>
      <c r="K162" s="75"/>
      <c r="L162" s="179"/>
      <c r="M162" s="179"/>
      <c r="N162" s="228"/>
    </row>
    <row r="163" spans="1:14" s="226" customFormat="1">
      <c r="A163" s="121"/>
      <c r="B163" s="121"/>
      <c r="C163" s="75"/>
      <c r="D163" s="225"/>
      <c r="E163" s="179"/>
      <c r="F163" s="179"/>
      <c r="G163" s="75"/>
      <c r="H163" s="179"/>
      <c r="I163" s="179"/>
      <c r="J163" s="179"/>
      <c r="K163" s="75"/>
      <c r="L163" s="179"/>
      <c r="M163" s="179"/>
      <c r="N163" s="228"/>
    </row>
    <row r="164" spans="1:14" s="226" customFormat="1">
      <c r="A164" s="121"/>
      <c r="B164" s="121"/>
      <c r="C164" s="75"/>
      <c r="D164" s="225"/>
      <c r="E164" s="179"/>
      <c r="F164" s="179"/>
      <c r="G164" s="75"/>
      <c r="H164" s="179"/>
      <c r="I164" s="179"/>
      <c r="J164" s="179"/>
      <c r="K164" s="75"/>
      <c r="L164" s="179"/>
      <c r="M164" s="179"/>
      <c r="N164" s="228"/>
    </row>
    <row r="165" spans="1:14" s="226" customFormat="1">
      <c r="A165" s="121"/>
      <c r="B165" s="121"/>
      <c r="C165" s="75"/>
      <c r="D165" s="225"/>
      <c r="E165" s="179"/>
      <c r="F165" s="179"/>
      <c r="G165" s="75"/>
      <c r="H165" s="179"/>
      <c r="I165" s="179"/>
      <c r="J165" s="179"/>
      <c r="K165" s="75"/>
      <c r="L165" s="179"/>
      <c r="M165" s="179"/>
      <c r="N165" s="228"/>
    </row>
    <row r="166" spans="1:14" s="226" customFormat="1">
      <c r="A166" s="121"/>
      <c r="B166" s="121"/>
      <c r="C166" s="75"/>
      <c r="D166" s="225"/>
      <c r="E166" s="179"/>
      <c r="F166" s="179"/>
      <c r="G166" s="75"/>
      <c r="H166" s="179"/>
      <c r="I166" s="179"/>
      <c r="J166" s="179"/>
      <c r="K166" s="75"/>
      <c r="L166" s="179"/>
      <c r="M166" s="179"/>
      <c r="N166" s="228"/>
    </row>
    <row r="167" spans="1:14" s="226" customFormat="1">
      <c r="A167" s="121"/>
      <c r="B167" s="121"/>
      <c r="C167" s="75"/>
      <c r="D167" s="225"/>
      <c r="E167" s="179"/>
      <c r="F167" s="179"/>
      <c r="G167" s="75"/>
      <c r="H167" s="179"/>
      <c r="I167" s="179"/>
      <c r="J167" s="179"/>
      <c r="K167" s="75"/>
      <c r="L167" s="179"/>
      <c r="M167" s="179"/>
      <c r="N167" s="228"/>
    </row>
    <row r="168" spans="1:14" s="226" customFormat="1">
      <c r="A168" s="121"/>
      <c r="B168" s="121"/>
      <c r="C168" s="75"/>
      <c r="D168" s="225"/>
      <c r="E168" s="179"/>
      <c r="F168" s="179"/>
      <c r="G168" s="75"/>
      <c r="H168" s="179"/>
      <c r="I168" s="179"/>
      <c r="J168" s="179"/>
      <c r="K168" s="75"/>
      <c r="L168" s="179"/>
      <c r="M168" s="179"/>
      <c r="N168" s="228"/>
    </row>
    <row r="169" spans="1:14" s="226" customFormat="1">
      <c r="A169" s="121"/>
      <c r="B169" s="121"/>
      <c r="C169" s="75"/>
      <c r="D169" s="225"/>
      <c r="E169" s="179"/>
      <c r="F169" s="179"/>
      <c r="G169" s="75"/>
      <c r="H169" s="179"/>
      <c r="I169" s="179"/>
      <c r="J169" s="179"/>
      <c r="K169" s="75"/>
      <c r="L169" s="179"/>
      <c r="M169" s="179"/>
      <c r="N169" s="228"/>
    </row>
    <row r="170" spans="1:14" s="226" customFormat="1">
      <c r="A170" s="121"/>
      <c r="B170" s="121"/>
      <c r="C170" s="75"/>
      <c r="D170" s="225"/>
      <c r="E170" s="179"/>
      <c r="F170" s="179"/>
      <c r="G170" s="75"/>
      <c r="H170" s="179"/>
      <c r="I170" s="179"/>
      <c r="J170" s="179"/>
      <c r="K170" s="75"/>
      <c r="L170" s="179"/>
      <c r="M170" s="179"/>
      <c r="N170" s="228"/>
    </row>
    <row r="171" spans="1:14" s="226" customFormat="1">
      <c r="A171" s="121"/>
      <c r="B171" s="121"/>
      <c r="C171" s="75"/>
      <c r="D171" s="225"/>
      <c r="E171" s="179"/>
      <c r="F171" s="179"/>
      <c r="G171" s="75"/>
      <c r="H171" s="179"/>
      <c r="I171" s="179"/>
      <c r="J171" s="179"/>
      <c r="K171" s="75"/>
      <c r="L171" s="179"/>
      <c r="M171" s="179"/>
      <c r="N171" s="228"/>
    </row>
    <row r="172" spans="1:14" s="226" customFormat="1">
      <c r="A172" s="121"/>
      <c r="B172" s="121"/>
      <c r="C172" s="75"/>
      <c r="D172" s="225"/>
      <c r="E172" s="179"/>
      <c r="F172" s="179"/>
      <c r="G172" s="75"/>
      <c r="H172" s="179"/>
      <c r="I172" s="179"/>
      <c r="J172" s="179"/>
      <c r="K172" s="75"/>
      <c r="L172" s="179"/>
      <c r="M172" s="179"/>
      <c r="N172" s="228"/>
    </row>
    <row r="173" spans="1:14" s="226" customFormat="1">
      <c r="A173" s="121"/>
      <c r="B173" s="121"/>
      <c r="C173" s="75"/>
      <c r="D173" s="225"/>
      <c r="E173" s="179"/>
      <c r="F173" s="179"/>
      <c r="G173" s="75"/>
      <c r="H173" s="179"/>
      <c r="I173" s="179"/>
      <c r="J173" s="179"/>
      <c r="K173" s="75"/>
      <c r="L173" s="179"/>
      <c r="M173" s="179"/>
      <c r="N173" s="228"/>
    </row>
    <row r="174" spans="1:14" s="226" customFormat="1">
      <c r="A174" s="121"/>
      <c r="B174" s="121"/>
      <c r="C174" s="75"/>
      <c r="D174" s="179"/>
      <c r="E174" s="179"/>
      <c r="F174" s="179"/>
      <c r="G174" s="75"/>
      <c r="H174" s="179"/>
      <c r="I174" s="179"/>
      <c r="J174" s="179"/>
      <c r="K174" s="75"/>
      <c r="L174" s="179"/>
      <c r="M174" s="179"/>
      <c r="N174" s="228"/>
    </row>
    <row r="175" spans="1:14" s="226" customFormat="1">
      <c r="A175" s="121"/>
      <c r="B175" s="121"/>
      <c r="C175" s="75"/>
      <c r="D175" s="179"/>
      <c r="E175" s="179"/>
      <c r="F175" s="179"/>
      <c r="G175" s="75"/>
      <c r="H175" s="179"/>
      <c r="I175" s="179"/>
      <c r="J175" s="179"/>
      <c r="K175" s="75"/>
      <c r="L175" s="179"/>
      <c r="M175" s="179"/>
      <c r="N175" s="228"/>
    </row>
    <row r="176" spans="1:14" s="226" customFormat="1">
      <c r="A176" s="121"/>
      <c r="B176" s="121"/>
      <c r="C176" s="75"/>
      <c r="D176" s="179"/>
      <c r="E176" s="179"/>
      <c r="F176" s="179"/>
      <c r="G176" s="75"/>
      <c r="H176" s="179"/>
      <c r="I176" s="179"/>
      <c r="J176" s="179"/>
      <c r="K176" s="75"/>
      <c r="L176" s="179"/>
      <c r="M176" s="179"/>
      <c r="N176" s="228"/>
    </row>
    <row r="177" spans="1:14" s="226" customFormat="1">
      <c r="A177" s="121"/>
      <c r="B177" s="121"/>
      <c r="C177" s="75"/>
      <c r="D177" s="179"/>
      <c r="E177" s="179"/>
      <c r="F177" s="179"/>
      <c r="G177" s="75"/>
      <c r="H177" s="179"/>
      <c r="I177" s="179"/>
      <c r="J177" s="179"/>
      <c r="K177" s="75"/>
      <c r="L177" s="179"/>
      <c r="M177" s="179"/>
      <c r="N177" s="228"/>
    </row>
    <row r="178" spans="1:14" s="226" customFormat="1">
      <c r="A178" s="121"/>
      <c r="B178" s="121"/>
      <c r="C178" s="75"/>
      <c r="D178" s="179"/>
      <c r="E178" s="179"/>
      <c r="F178" s="179"/>
      <c r="G178" s="75"/>
      <c r="H178" s="179"/>
      <c r="I178" s="179"/>
      <c r="J178" s="179"/>
      <c r="K178" s="75"/>
      <c r="L178" s="179"/>
      <c r="M178" s="179"/>
      <c r="N178" s="228"/>
    </row>
    <row r="179" spans="1:14" s="226" customFormat="1">
      <c r="A179" s="121"/>
      <c r="B179" s="121"/>
      <c r="C179" s="75"/>
      <c r="D179" s="179"/>
      <c r="E179" s="179"/>
      <c r="F179" s="179"/>
      <c r="G179" s="75"/>
      <c r="H179" s="179"/>
      <c r="I179" s="179"/>
      <c r="J179" s="179"/>
      <c r="K179" s="75"/>
      <c r="L179" s="179"/>
      <c r="M179" s="179"/>
      <c r="N179" s="228"/>
    </row>
    <row r="180" spans="1:14" s="226" customFormat="1">
      <c r="A180" s="121"/>
      <c r="B180" s="128"/>
      <c r="C180" s="214"/>
      <c r="D180" s="215"/>
      <c r="E180" s="215"/>
      <c r="F180" s="215"/>
      <c r="G180" s="214"/>
      <c r="H180" s="215"/>
      <c r="I180" s="215"/>
      <c r="J180" s="215"/>
      <c r="K180" s="214"/>
      <c r="L180" s="215"/>
      <c r="M180" s="215"/>
      <c r="N180" s="215"/>
    </row>
    <row r="181" spans="1:14" s="226" customFormat="1">
      <c r="A181" s="121"/>
      <c r="B181" s="121"/>
      <c r="C181" s="75"/>
      <c r="D181" s="87"/>
      <c r="E181" s="87"/>
      <c r="F181" s="215"/>
      <c r="G181" s="75"/>
      <c r="H181" s="87"/>
      <c r="I181" s="87"/>
      <c r="J181" s="92"/>
      <c r="K181" s="121"/>
      <c r="L181" s="121"/>
      <c r="M181" s="121"/>
      <c r="N181" s="121"/>
    </row>
    <row r="182" spans="1:14" s="226" customFormat="1">
      <c r="A182" s="121"/>
      <c r="B182" s="128"/>
      <c r="C182" s="214"/>
      <c r="D182" s="215"/>
      <c r="E182" s="215"/>
      <c r="F182" s="215"/>
      <c r="G182" s="214"/>
      <c r="H182" s="215"/>
      <c r="I182" s="215"/>
      <c r="J182" s="229"/>
      <c r="K182" s="128"/>
      <c r="L182" s="215"/>
      <c r="M182" s="215"/>
      <c r="N182" s="128"/>
    </row>
    <row r="183" spans="1:14" s="226" customFormat="1">
      <c r="A183" s="121"/>
      <c r="B183" s="128"/>
      <c r="C183" s="214"/>
      <c r="D183" s="215"/>
      <c r="E183" s="215"/>
      <c r="F183" s="215"/>
      <c r="G183" s="214"/>
      <c r="H183" s="128"/>
      <c r="I183" s="128"/>
      <c r="J183" s="128"/>
      <c r="K183" s="128"/>
      <c r="L183" s="229"/>
      <c r="M183" s="229"/>
      <c r="N183" s="128"/>
    </row>
    <row r="184" spans="1:14" s="226" customFormat="1">
      <c r="A184" s="121"/>
      <c r="B184" s="121"/>
      <c r="C184" s="75"/>
      <c r="D184" s="179"/>
      <c r="E184" s="179"/>
      <c r="F184" s="179"/>
      <c r="G184" s="222"/>
      <c r="H184" s="128"/>
      <c r="I184" s="128"/>
      <c r="J184" s="128"/>
      <c r="K184" s="128"/>
      <c r="L184" s="128"/>
      <c r="M184" s="128"/>
      <c r="N184" s="128"/>
    </row>
    <row r="185" spans="1:14" s="226" customFormat="1">
      <c r="A185" s="121"/>
      <c r="B185" s="121"/>
      <c r="C185" s="75"/>
      <c r="D185" s="179"/>
      <c r="E185" s="179"/>
      <c r="F185" s="179"/>
      <c r="G185" s="223"/>
      <c r="H185" s="128"/>
      <c r="I185" s="92"/>
      <c r="J185" s="92"/>
      <c r="K185" s="121"/>
      <c r="L185" s="121"/>
      <c r="M185" s="121"/>
      <c r="N185" s="121"/>
    </row>
    <row r="186" spans="1:14" s="226" customFormat="1">
      <c r="A186" s="121"/>
      <c r="B186" s="128"/>
      <c r="C186" s="214"/>
      <c r="D186" s="215"/>
      <c r="E186" s="215"/>
      <c r="F186" s="215"/>
      <c r="G186" s="222"/>
      <c r="H186" s="128"/>
      <c r="I186" s="216"/>
      <c r="J186" s="128"/>
      <c r="K186" s="128"/>
      <c r="L186" s="128"/>
      <c r="M186" s="128"/>
      <c r="N186" s="128"/>
    </row>
    <row r="187" spans="1:14" s="226" customFormat="1">
      <c r="A187" s="121"/>
      <c r="B187" s="121"/>
      <c r="C187" s="75"/>
      <c r="D187" s="87"/>
      <c r="E187" s="87"/>
      <c r="F187" s="92"/>
      <c r="G187" s="75"/>
      <c r="H187" s="128"/>
      <c r="I187" s="216"/>
      <c r="J187" s="121"/>
      <c r="K187" s="121"/>
      <c r="L187" s="121"/>
      <c r="M187" s="121"/>
      <c r="N187" s="121"/>
    </row>
    <row r="188" spans="1:14" s="226" customFormat="1">
      <c r="A188" s="121"/>
      <c r="B188" s="128"/>
      <c r="C188" s="214"/>
      <c r="D188" s="215"/>
      <c r="E188" s="215"/>
      <c r="F188" s="215"/>
      <c r="G188" s="214"/>
      <c r="H188" s="128"/>
      <c r="I188" s="224"/>
      <c r="J188" s="128"/>
      <c r="K188" s="128"/>
      <c r="L188" s="128"/>
      <c r="M188" s="128"/>
      <c r="N188" s="128"/>
    </row>
    <row r="189" spans="1:14" s="226" customFormat="1">
      <c r="A189" s="121"/>
      <c r="B189" s="128"/>
      <c r="C189" s="75"/>
      <c r="D189" s="92"/>
      <c r="E189" s="92"/>
      <c r="F189" s="92"/>
      <c r="G189" s="75"/>
      <c r="H189" s="128"/>
      <c r="I189" s="213"/>
      <c r="J189" s="121"/>
      <c r="K189" s="121"/>
      <c r="L189" s="121"/>
      <c r="M189" s="121"/>
      <c r="N189" s="121"/>
    </row>
    <row r="190" spans="1:14" s="226" customFormat="1">
      <c r="A190" s="121"/>
      <c r="B190" s="121"/>
      <c r="C190" s="75"/>
      <c r="D190" s="92"/>
      <c r="E190" s="92"/>
      <c r="F190" s="92"/>
      <c r="G190" s="75"/>
      <c r="H190" s="121"/>
      <c r="I190" s="121"/>
      <c r="J190" s="121"/>
      <c r="K190" s="121"/>
      <c r="L190" s="121"/>
      <c r="M190" s="121"/>
      <c r="N190" s="121"/>
    </row>
    <row r="191" spans="1:14" s="226" customFormat="1">
      <c r="A191" s="121"/>
      <c r="B191" s="121"/>
      <c r="C191" s="75"/>
      <c r="D191" s="92"/>
      <c r="E191" s="92"/>
      <c r="F191" s="92"/>
      <c r="G191" s="75"/>
      <c r="H191" s="121"/>
      <c r="I191" s="121"/>
      <c r="J191" s="121"/>
      <c r="K191" s="121"/>
      <c r="L191" s="121"/>
      <c r="M191" s="121"/>
      <c r="N191" s="121"/>
    </row>
    <row r="192" spans="1:14" s="226" customFormat="1" ht="16.5" customHeight="1">
      <c r="A192" s="121"/>
      <c r="B192" s="128"/>
      <c r="C192" s="75"/>
      <c r="D192" s="92"/>
      <c r="E192" s="92"/>
      <c r="F192" s="92"/>
      <c r="G192" s="75"/>
      <c r="H192" s="121"/>
      <c r="I192" s="121"/>
      <c r="J192" s="121"/>
      <c r="K192" s="121"/>
      <c r="L192" s="121"/>
      <c r="M192" s="121"/>
      <c r="N192" s="121"/>
    </row>
    <row r="193" spans="1:14" s="226" customFormat="1">
      <c r="A193" s="121"/>
      <c r="B193" s="128"/>
      <c r="C193" s="75"/>
      <c r="D193" s="92"/>
      <c r="E193" s="92"/>
      <c r="F193" s="92"/>
      <c r="G193" s="75"/>
      <c r="H193" s="121"/>
      <c r="I193" s="121"/>
      <c r="J193" s="121"/>
      <c r="K193" s="121"/>
      <c r="L193" s="121"/>
      <c r="M193" s="121"/>
      <c r="N193" s="121"/>
    </row>
    <row r="194" spans="1:14" s="226" customFormat="1">
      <c r="A194" s="121"/>
      <c r="B194" s="128"/>
      <c r="C194" s="75"/>
      <c r="D194" s="92"/>
      <c r="E194" s="92"/>
      <c r="F194" s="92"/>
      <c r="G194" s="75"/>
      <c r="H194" s="121"/>
      <c r="I194" s="121"/>
      <c r="J194" s="121"/>
      <c r="K194" s="121"/>
      <c r="L194" s="121"/>
      <c r="M194" s="121"/>
      <c r="N194" s="121"/>
    </row>
    <row r="195" spans="1:14" s="226" customFormat="1">
      <c r="A195" s="121"/>
      <c r="B195" s="227"/>
      <c r="C195" s="75"/>
      <c r="D195" s="92"/>
      <c r="E195" s="92"/>
      <c r="F195" s="92"/>
      <c r="G195" s="75"/>
      <c r="H195" s="121"/>
      <c r="I195" s="121"/>
      <c r="J195" s="121"/>
      <c r="K195" s="121"/>
      <c r="L195" s="121"/>
      <c r="M195" s="121"/>
      <c r="N195" s="121"/>
    </row>
    <row r="196" spans="1:14" s="226" customFormat="1">
      <c r="A196" s="121"/>
      <c r="B196" s="121"/>
      <c r="C196" s="75"/>
      <c r="D196" s="232"/>
      <c r="E196" s="232"/>
      <c r="F196" s="232"/>
      <c r="G196" s="234"/>
      <c r="H196" s="234"/>
      <c r="I196" s="234"/>
      <c r="J196" s="234"/>
      <c r="K196" s="234"/>
      <c r="L196" s="234"/>
      <c r="M196" s="234"/>
      <c r="N196" s="234"/>
    </row>
    <row r="197" spans="1:14" s="226" customFormat="1">
      <c r="A197" s="121"/>
      <c r="B197" s="214"/>
      <c r="C197" s="214"/>
      <c r="D197" s="211"/>
      <c r="E197" s="211"/>
      <c r="F197" s="211"/>
      <c r="G197" s="214"/>
      <c r="H197" s="211"/>
      <c r="I197" s="211"/>
      <c r="J197" s="211"/>
      <c r="K197" s="214"/>
      <c r="L197" s="211"/>
      <c r="M197" s="211"/>
      <c r="N197" s="211"/>
    </row>
    <row r="198" spans="1:14" s="226" customFormat="1">
      <c r="A198" s="121"/>
      <c r="B198" s="121"/>
      <c r="C198" s="75"/>
      <c r="D198" s="179"/>
      <c r="E198" s="179"/>
      <c r="F198" s="179"/>
      <c r="G198" s="75"/>
      <c r="H198" s="179"/>
      <c r="I198" s="179"/>
      <c r="J198" s="179"/>
      <c r="K198" s="75"/>
      <c r="L198" s="179"/>
      <c r="M198" s="179"/>
      <c r="N198" s="228"/>
    </row>
    <row r="199" spans="1:14" s="226" customFormat="1">
      <c r="A199" s="121"/>
      <c r="B199" s="121"/>
      <c r="C199" s="75"/>
      <c r="D199" s="179"/>
      <c r="E199" s="179"/>
      <c r="F199" s="179"/>
      <c r="G199" s="75"/>
      <c r="H199" s="179"/>
      <c r="I199" s="179"/>
      <c r="J199" s="179"/>
      <c r="K199" s="75"/>
      <c r="L199" s="179"/>
      <c r="M199" s="179"/>
      <c r="N199" s="228"/>
    </row>
    <row r="200" spans="1:14" s="226" customFormat="1">
      <c r="A200" s="121"/>
      <c r="B200" s="121"/>
      <c r="C200" s="75"/>
      <c r="D200" s="179"/>
      <c r="E200" s="179"/>
      <c r="F200" s="179"/>
      <c r="G200" s="75"/>
      <c r="H200" s="179"/>
      <c r="I200" s="179"/>
      <c r="J200" s="179"/>
      <c r="K200" s="75"/>
      <c r="L200" s="179"/>
      <c r="M200" s="179"/>
      <c r="N200" s="228"/>
    </row>
    <row r="201" spans="1:14" s="226" customFormat="1">
      <c r="A201" s="121"/>
      <c r="B201" s="121"/>
      <c r="C201" s="75"/>
      <c r="D201" s="179"/>
      <c r="E201" s="179"/>
      <c r="F201" s="179"/>
      <c r="G201" s="75"/>
      <c r="H201" s="179"/>
      <c r="I201" s="179"/>
      <c r="J201" s="179"/>
      <c r="K201" s="75"/>
      <c r="L201" s="179"/>
      <c r="M201" s="179"/>
      <c r="N201" s="228"/>
    </row>
    <row r="202" spans="1:14" s="226" customFormat="1">
      <c r="A202" s="121"/>
      <c r="B202" s="121"/>
      <c r="C202" s="75"/>
      <c r="D202" s="179"/>
      <c r="E202" s="179"/>
      <c r="F202" s="179"/>
      <c r="G202" s="75"/>
      <c r="H202" s="179"/>
      <c r="I202" s="179"/>
      <c r="J202" s="179"/>
      <c r="K202" s="75"/>
      <c r="L202" s="179"/>
      <c r="M202" s="179"/>
      <c r="N202" s="228"/>
    </row>
    <row r="203" spans="1:14" s="226" customFormat="1">
      <c r="A203" s="121"/>
      <c r="B203" s="121"/>
      <c r="C203" s="75"/>
      <c r="D203" s="179"/>
      <c r="E203" s="179"/>
      <c r="F203" s="179"/>
      <c r="G203" s="75"/>
      <c r="H203" s="179"/>
      <c r="I203" s="179"/>
      <c r="J203" s="179"/>
      <c r="K203" s="75"/>
      <c r="L203" s="179"/>
      <c r="M203" s="179"/>
      <c r="N203" s="228"/>
    </row>
    <row r="204" spans="1:14" s="226" customFormat="1">
      <c r="A204" s="121"/>
      <c r="B204" s="121"/>
      <c r="C204" s="75"/>
      <c r="D204" s="179"/>
      <c r="E204" s="179"/>
      <c r="F204" s="179"/>
      <c r="G204" s="75"/>
      <c r="H204" s="179"/>
      <c r="I204" s="179"/>
      <c r="J204" s="179"/>
      <c r="K204" s="75"/>
      <c r="L204" s="179"/>
      <c r="M204" s="179"/>
      <c r="N204" s="228"/>
    </row>
    <row r="205" spans="1:14" s="226" customFormat="1">
      <c r="A205" s="121"/>
      <c r="B205" s="121"/>
      <c r="C205" s="75"/>
      <c r="D205" s="179"/>
      <c r="E205" s="179"/>
      <c r="F205" s="179"/>
      <c r="G205" s="75"/>
      <c r="H205" s="179"/>
      <c r="I205" s="179"/>
      <c r="J205" s="179"/>
      <c r="K205" s="75"/>
      <c r="L205" s="179"/>
      <c r="M205" s="179"/>
      <c r="N205" s="228"/>
    </row>
    <row r="206" spans="1:14" s="226" customFormat="1">
      <c r="A206" s="121"/>
      <c r="B206" s="121"/>
      <c r="C206" s="75"/>
      <c r="D206" s="179"/>
      <c r="E206" s="179"/>
      <c r="F206" s="179"/>
      <c r="G206" s="75"/>
      <c r="H206" s="179"/>
      <c r="I206" s="179"/>
      <c r="J206" s="179"/>
      <c r="K206" s="75"/>
      <c r="L206" s="179"/>
      <c r="M206" s="179"/>
      <c r="N206" s="228"/>
    </row>
    <row r="207" spans="1:14" s="226" customFormat="1">
      <c r="A207" s="121"/>
      <c r="B207" s="121"/>
      <c r="C207" s="75"/>
      <c r="D207" s="179"/>
      <c r="E207" s="179"/>
      <c r="F207" s="179"/>
      <c r="G207" s="75"/>
      <c r="H207" s="179"/>
      <c r="I207" s="179"/>
      <c r="J207" s="179"/>
      <c r="K207" s="75"/>
      <c r="L207" s="179"/>
      <c r="M207" s="179"/>
      <c r="N207" s="228"/>
    </row>
    <row r="208" spans="1:14" s="226" customFormat="1">
      <c r="A208" s="121"/>
      <c r="B208" s="121"/>
      <c r="C208" s="75"/>
      <c r="D208" s="179"/>
      <c r="E208" s="179"/>
      <c r="F208" s="179"/>
      <c r="G208" s="75"/>
      <c r="H208" s="179"/>
      <c r="I208" s="179"/>
      <c r="J208" s="179"/>
      <c r="K208" s="75"/>
      <c r="L208" s="179"/>
      <c r="M208" s="179"/>
      <c r="N208" s="228"/>
    </row>
    <row r="209" spans="1:14" s="226" customFormat="1">
      <c r="A209" s="121"/>
      <c r="B209" s="121"/>
      <c r="C209" s="75"/>
      <c r="D209" s="179"/>
      <c r="E209" s="179"/>
      <c r="F209" s="179"/>
      <c r="G209" s="75"/>
      <c r="H209" s="179"/>
      <c r="I209" s="179"/>
      <c r="J209" s="179"/>
      <c r="K209" s="75"/>
      <c r="L209" s="179"/>
      <c r="M209" s="179"/>
      <c r="N209" s="228"/>
    </row>
    <row r="210" spans="1:14" s="226" customFormat="1">
      <c r="A210" s="121"/>
      <c r="B210" s="121"/>
      <c r="C210" s="75"/>
      <c r="D210" s="179"/>
      <c r="E210" s="179"/>
      <c r="F210" s="179"/>
      <c r="G210" s="75"/>
      <c r="H210" s="179"/>
      <c r="I210" s="179"/>
      <c r="J210" s="179"/>
      <c r="K210" s="75"/>
      <c r="L210" s="179"/>
      <c r="M210" s="179"/>
      <c r="N210" s="228"/>
    </row>
    <row r="211" spans="1:14" s="226" customFormat="1">
      <c r="A211" s="121"/>
      <c r="B211" s="121"/>
      <c r="C211" s="75"/>
      <c r="D211" s="179"/>
      <c r="E211" s="179"/>
      <c r="F211" s="179"/>
      <c r="G211" s="75"/>
      <c r="H211" s="179"/>
      <c r="I211" s="179"/>
      <c r="J211" s="179"/>
      <c r="K211" s="75"/>
      <c r="L211" s="179"/>
      <c r="M211" s="179"/>
      <c r="N211" s="228"/>
    </row>
    <row r="212" spans="1:14" s="226" customFormat="1">
      <c r="A212" s="121"/>
      <c r="B212" s="121"/>
      <c r="C212" s="75"/>
      <c r="D212" s="179"/>
      <c r="E212" s="179"/>
      <c r="F212" s="179"/>
      <c r="G212" s="75"/>
      <c r="H212" s="179"/>
      <c r="I212" s="179"/>
      <c r="J212" s="179"/>
      <c r="K212" s="75"/>
      <c r="L212" s="179"/>
      <c r="M212" s="179"/>
      <c r="N212" s="228"/>
    </row>
    <row r="213" spans="1:14" s="226" customFormat="1">
      <c r="A213" s="121"/>
      <c r="B213" s="121"/>
      <c r="C213" s="75"/>
      <c r="D213" s="179"/>
      <c r="E213" s="179"/>
      <c r="F213" s="179"/>
      <c r="G213" s="75"/>
      <c r="H213" s="179"/>
      <c r="I213" s="179"/>
      <c r="J213" s="179"/>
      <c r="K213" s="75"/>
      <c r="L213" s="179"/>
      <c r="M213" s="179"/>
      <c r="N213" s="228"/>
    </row>
    <row r="214" spans="1:14" s="226" customFormat="1">
      <c r="A214" s="121"/>
      <c r="B214" s="121"/>
      <c r="C214" s="75"/>
      <c r="D214" s="179"/>
      <c r="E214" s="179"/>
      <c r="F214" s="179"/>
      <c r="G214" s="75"/>
      <c r="H214" s="179"/>
      <c r="I214" s="179"/>
      <c r="J214" s="179"/>
      <c r="K214" s="75"/>
      <c r="L214" s="179"/>
      <c r="M214" s="179"/>
      <c r="N214" s="228"/>
    </row>
    <row r="215" spans="1:14" s="226" customFormat="1">
      <c r="A215" s="121"/>
      <c r="B215" s="121"/>
      <c r="C215" s="75"/>
      <c r="D215" s="179"/>
      <c r="E215" s="179"/>
      <c r="F215" s="179"/>
      <c r="G215" s="75"/>
      <c r="H215" s="179"/>
      <c r="I215" s="179"/>
      <c r="J215" s="179"/>
      <c r="K215" s="75"/>
      <c r="L215" s="179"/>
      <c r="M215" s="179"/>
      <c r="N215" s="228"/>
    </row>
    <row r="216" spans="1:14" s="226" customFormat="1">
      <c r="A216" s="121"/>
      <c r="B216" s="121"/>
      <c r="C216" s="75"/>
      <c r="D216" s="179"/>
      <c r="E216" s="179"/>
      <c r="F216" s="179"/>
      <c r="G216" s="75"/>
      <c r="H216" s="179"/>
      <c r="I216" s="179"/>
      <c r="J216" s="179"/>
      <c r="K216" s="75"/>
      <c r="L216" s="179"/>
      <c r="M216" s="179"/>
      <c r="N216" s="228"/>
    </row>
    <row r="217" spans="1:14" s="226" customFormat="1">
      <c r="A217" s="121"/>
      <c r="B217" s="121"/>
      <c r="C217" s="75"/>
      <c r="D217" s="179"/>
      <c r="E217" s="179"/>
      <c r="F217" s="179"/>
      <c r="G217" s="75"/>
      <c r="H217" s="179"/>
      <c r="I217" s="179"/>
      <c r="J217" s="179"/>
      <c r="K217" s="75"/>
      <c r="L217" s="179"/>
      <c r="M217" s="179"/>
      <c r="N217" s="228"/>
    </row>
    <row r="218" spans="1:14" s="226" customFormat="1">
      <c r="A218" s="121"/>
      <c r="B218" s="128"/>
      <c r="C218" s="214"/>
      <c r="D218" s="215"/>
      <c r="E218" s="215"/>
      <c r="F218" s="215"/>
      <c r="G218" s="214"/>
      <c r="H218" s="215"/>
      <c r="I218" s="215"/>
      <c r="J218" s="215"/>
      <c r="K218" s="214"/>
      <c r="L218" s="215"/>
      <c r="M218" s="215"/>
      <c r="N218" s="215"/>
    </row>
    <row r="219" spans="1:14" s="226" customFormat="1">
      <c r="A219" s="121"/>
      <c r="B219" s="121"/>
      <c r="C219" s="75"/>
      <c r="D219" s="87"/>
      <c r="E219" s="87"/>
      <c r="F219" s="215"/>
      <c r="G219" s="75"/>
      <c r="H219" s="87"/>
      <c r="I219" s="87"/>
      <c r="J219" s="92"/>
      <c r="K219" s="121"/>
      <c r="L219" s="121"/>
      <c r="M219" s="121"/>
      <c r="N219" s="121"/>
    </row>
    <row r="220" spans="1:14" s="226" customFormat="1">
      <c r="A220" s="121"/>
      <c r="B220" s="128"/>
      <c r="C220" s="214"/>
      <c r="D220" s="215"/>
      <c r="E220" s="215"/>
      <c r="F220" s="215"/>
      <c r="G220" s="214"/>
      <c r="H220" s="215"/>
      <c r="I220" s="215"/>
      <c r="J220" s="229"/>
      <c r="K220" s="128"/>
      <c r="L220" s="215"/>
      <c r="M220" s="215"/>
      <c r="N220" s="128"/>
    </row>
    <row r="221" spans="1:14" s="226" customFormat="1">
      <c r="A221" s="121"/>
      <c r="B221" s="128"/>
      <c r="C221" s="214"/>
      <c r="D221" s="215"/>
      <c r="E221" s="215"/>
      <c r="F221" s="215"/>
      <c r="G221" s="214"/>
      <c r="H221" s="128"/>
      <c r="I221" s="128"/>
      <c r="J221" s="128"/>
      <c r="K221" s="128"/>
      <c r="L221" s="229"/>
      <c r="M221" s="229"/>
      <c r="N221" s="128"/>
    </row>
    <row r="222" spans="1:14" s="226" customFormat="1">
      <c r="A222" s="121"/>
      <c r="B222" s="121"/>
      <c r="C222" s="75"/>
      <c r="D222" s="179"/>
      <c r="E222" s="179"/>
      <c r="F222" s="179"/>
      <c r="G222" s="222"/>
      <c r="H222" s="128"/>
      <c r="I222" s="128"/>
      <c r="J222" s="128"/>
      <c r="K222" s="128"/>
      <c r="L222" s="128"/>
      <c r="M222" s="128"/>
      <c r="N222" s="128"/>
    </row>
    <row r="223" spans="1:14" s="226" customFormat="1">
      <c r="A223" s="121"/>
      <c r="B223" s="121"/>
      <c r="C223" s="75"/>
      <c r="D223" s="179"/>
      <c r="E223" s="179"/>
      <c r="F223" s="179"/>
      <c r="G223" s="223"/>
      <c r="H223" s="128"/>
      <c r="I223" s="92"/>
      <c r="J223" s="92"/>
      <c r="K223" s="121"/>
      <c r="L223" s="121"/>
      <c r="M223" s="121"/>
      <c r="N223" s="121"/>
    </row>
    <row r="224" spans="1:14" s="226" customFormat="1">
      <c r="A224" s="121"/>
      <c r="B224" s="128"/>
      <c r="C224" s="214"/>
      <c r="D224" s="215"/>
      <c r="E224" s="215"/>
      <c r="F224" s="215"/>
      <c r="G224" s="222"/>
      <c r="H224" s="128"/>
      <c r="I224" s="216"/>
      <c r="J224" s="128"/>
      <c r="K224" s="128"/>
      <c r="L224" s="128"/>
      <c r="M224" s="128"/>
      <c r="N224" s="128"/>
    </row>
    <row r="225" spans="1:14" s="226" customFormat="1">
      <c r="A225" s="121"/>
      <c r="B225" s="121"/>
      <c r="C225" s="75"/>
      <c r="D225" s="87"/>
      <c r="E225" s="87"/>
      <c r="F225" s="92"/>
      <c r="G225" s="75"/>
      <c r="H225" s="128"/>
      <c r="I225" s="216"/>
      <c r="J225" s="121"/>
      <c r="K225" s="121"/>
      <c r="L225" s="121"/>
      <c r="M225" s="121"/>
      <c r="N225" s="121"/>
    </row>
    <row r="226" spans="1:14" s="226" customFormat="1">
      <c r="A226" s="121"/>
      <c r="B226" s="128"/>
      <c r="C226" s="214"/>
      <c r="D226" s="215"/>
      <c r="E226" s="215"/>
      <c r="F226" s="215"/>
      <c r="G226" s="214"/>
      <c r="H226" s="128"/>
      <c r="I226" s="224"/>
      <c r="J226" s="128"/>
      <c r="K226" s="128"/>
      <c r="L226" s="128"/>
      <c r="M226" s="128"/>
      <c r="N226" s="128"/>
    </row>
    <row r="227" spans="1:14" s="226" customFormat="1">
      <c r="A227" s="121"/>
      <c r="B227" s="128"/>
      <c r="C227" s="75"/>
      <c r="D227" s="92"/>
      <c r="E227" s="92"/>
      <c r="F227" s="92"/>
      <c r="G227" s="75"/>
      <c r="H227" s="128"/>
      <c r="I227" s="213"/>
      <c r="J227" s="121"/>
      <c r="K227" s="121"/>
      <c r="L227" s="121"/>
      <c r="M227" s="121"/>
      <c r="N227" s="121"/>
    </row>
    <row r="228" spans="1:14" s="226" customFormat="1">
      <c r="A228" s="121"/>
      <c r="B228" s="121"/>
      <c r="C228" s="75"/>
      <c r="D228" s="92"/>
      <c r="E228" s="92"/>
      <c r="F228" s="92"/>
      <c r="G228" s="75"/>
      <c r="H228" s="121"/>
      <c r="I228" s="121"/>
      <c r="J228" s="121"/>
      <c r="K228" s="121"/>
      <c r="L228" s="121"/>
      <c r="M228" s="121"/>
      <c r="N228" s="121"/>
    </row>
    <row r="229" spans="1:14" s="226" customFormat="1">
      <c r="A229" s="121"/>
      <c r="B229" s="121"/>
      <c r="C229" s="75"/>
      <c r="D229" s="92"/>
      <c r="E229" s="92"/>
      <c r="F229" s="92"/>
      <c r="G229" s="75"/>
      <c r="H229" s="121"/>
      <c r="I229" s="121"/>
      <c r="J229" s="121"/>
      <c r="K229" s="121"/>
      <c r="L229" s="121"/>
      <c r="M229" s="121"/>
      <c r="N229" s="121"/>
    </row>
    <row r="230" spans="1:14" s="226" customFormat="1">
      <c r="A230" s="121"/>
      <c r="B230" s="121"/>
      <c r="C230" s="75"/>
      <c r="D230" s="92"/>
      <c r="E230" s="92"/>
      <c r="F230" s="92"/>
      <c r="G230" s="75"/>
      <c r="H230" s="121"/>
      <c r="I230" s="121"/>
      <c r="J230" s="121"/>
      <c r="K230" s="121"/>
      <c r="L230" s="121"/>
      <c r="M230" s="121"/>
      <c r="N230" s="121"/>
    </row>
    <row r="231" spans="1:14" s="226" customFormat="1" ht="16.5" customHeight="1">
      <c r="A231" s="121"/>
      <c r="B231" s="128"/>
      <c r="C231" s="75"/>
      <c r="D231" s="92"/>
      <c r="E231" s="92"/>
      <c r="F231" s="92"/>
      <c r="G231" s="75"/>
      <c r="H231" s="121"/>
      <c r="I231" s="121"/>
      <c r="J231" s="121"/>
      <c r="K231" s="121"/>
      <c r="L231" s="121"/>
      <c r="M231" s="121"/>
      <c r="N231" s="121"/>
    </row>
    <row r="232" spans="1:14" s="226" customFormat="1">
      <c r="A232" s="121"/>
      <c r="B232" s="128"/>
      <c r="C232" s="75"/>
      <c r="D232" s="92"/>
      <c r="E232" s="92"/>
      <c r="F232" s="92"/>
      <c r="G232" s="75"/>
      <c r="H232" s="121"/>
      <c r="I232" s="121"/>
      <c r="J232" s="121"/>
      <c r="K232" s="121"/>
      <c r="L232" s="121"/>
      <c r="M232" s="121"/>
      <c r="N232" s="121"/>
    </row>
    <row r="233" spans="1:14" s="226" customFormat="1">
      <c r="A233" s="121"/>
      <c r="B233" s="128"/>
      <c r="C233" s="75"/>
      <c r="D233" s="92"/>
      <c r="E233" s="92"/>
      <c r="F233" s="92"/>
      <c r="G233" s="75"/>
      <c r="H233" s="121"/>
      <c r="I233" s="121"/>
      <c r="J233" s="121"/>
      <c r="K233" s="121"/>
      <c r="L233" s="121"/>
      <c r="M233" s="121"/>
      <c r="N233" s="121"/>
    </row>
    <row r="234" spans="1:14" s="226" customFormat="1">
      <c r="A234" s="121"/>
      <c r="B234" s="227"/>
      <c r="C234" s="75"/>
      <c r="D234" s="92"/>
      <c r="E234" s="92"/>
      <c r="F234" s="92"/>
      <c r="G234" s="75"/>
      <c r="H234" s="121"/>
      <c r="I234" s="121"/>
      <c r="J234" s="121"/>
      <c r="K234" s="121"/>
      <c r="L234" s="121"/>
      <c r="M234" s="121"/>
      <c r="N234" s="121"/>
    </row>
    <row r="235" spans="1:14" s="226" customFormat="1">
      <c r="A235" s="121"/>
      <c r="B235" s="121"/>
      <c r="C235" s="75"/>
      <c r="D235" s="232"/>
      <c r="E235" s="232"/>
      <c r="F235" s="232"/>
      <c r="G235" s="234"/>
      <c r="H235" s="234"/>
      <c r="I235" s="234"/>
      <c r="J235" s="234"/>
      <c r="K235" s="234"/>
      <c r="L235" s="234"/>
      <c r="M235" s="234"/>
      <c r="N235" s="234"/>
    </row>
    <row r="236" spans="1:14" s="226" customFormat="1">
      <c r="A236" s="121"/>
      <c r="B236" s="214"/>
      <c r="C236" s="214"/>
      <c r="D236" s="211"/>
      <c r="E236" s="211"/>
      <c r="F236" s="211"/>
      <c r="G236" s="214"/>
      <c r="H236" s="211"/>
      <c r="I236" s="211"/>
      <c r="J236" s="211"/>
      <c r="K236" s="214"/>
      <c r="L236" s="211"/>
      <c r="M236" s="211"/>
      <c r="N236" s="211"/>
    </row>
    <row r="237" spans="1:14" s="226" customFormat="1">
      <c r="A237" s="121"/>
      <c r="B237" s="121"/>
      <c r="C237" s="75"/>
      <c r="D237" s="179"/>
      <c r="E237" s="179"/>
      <c r="F237" s="179"/>
      <c r="G237" s="75"/>
      <c r="H237" s="179"/>
      <c r="I237" s="179"/>
      <c r="J237" s="179"/>
      <c r="K237" s="75"/>
      <c r="L237" s="179"/>
      <c r="M237" s="179"/>
      <c r="N237" s="228"/>
    </row>
    <row r="238" spans="1:14" s="226" customFormat="1">
      <c r="A238" s="121"/>
      <c r="B238" s="121"/>
      <c r="C238" s="75"/>
      <c r="D238" s="179"/>
      <c r="E238" s="179"/>
      <c r="F238" s="179"/>
      <c r="G238" s="75"/>
      <c r="H238" s="179"/>
      <c r="I238" s="179"/>
      <c r="J238" s="179"/>
      <c r="K238" s="75"/>
      <c r="L238" s="179"/>
      <c r="M238" s="179"/>
      <c r="N238" s="228"/>
    </row>
    <row r="239" spans="1:14" s="226" customFormat="1">
      <c r="A239" s="121"/>
      <c r="B239" s="121"/>
      <c r="C239" s="75"/>
      <c r="D239" s="179"/>
      <c r="E239" s="179"/>
      <c r="F239" s="179"/>
      <c r="G239" s="75"/>
      <c r="H239" s="179"/>
      <c r="I239" s="179"/>
      <c r="J239" s="179"/>
      <c r="K239" s="75"/>
      <c r="L239" s="179"/>
      <c r="M239" s="179"/>
      <c r="N239" s="228"/>
    </row>
    <row r="240" spans="1:14" s="226" customFormat="1">
      <c r="A240" s="121"/>
      <c r="B240" s="121"/>
      <c r="C240" s="75"/>
      <c r="D240" s="179"/>
      <c r="E240" s="179"/>
      <c r="F240" s="179"/>
      <c r="G240" s="75"/>
      <c r="H240" s="179"/>
      <c r="I240" s="179"/>
      <c r="J240" s="179"/>
      <c r="K240" s="75"/>
      <c r="L240" s="179"/>
      <c r="M240" s="179"/>
      <c r="N240" s="228"/>
    </row>
    <row r="241" spans="1:14" s="226" customFormat="1">
      <c r="A241" s="121"/>
      <c r="B241" s="121"/>
      <c r="C241" s="75"/>
      <c r="D241" s="179"/>
      <c r="E241" s="179"/>
      <c r="F241" s="179"/>
      <c r="G241" s="75"/>
      <c r="H241" s="179"/>
      <c r="I241" s="179"/>
      <c r="J241" s="179"/>
      <c r="K241" s="75"/>
      <c r="L241" s="179"/>
      <c r="M241" s="179"/>
      <c r="N241" s="228"/>
    </row>
    <row r="242" spans="1:14" s="226" customFormat="1">
      <c r="A242" s="121"/>
      <c r="B242" s="121"/>
      <c r="C242" s="75"/>
      <c r="D242" s="179"/>
      <c r="E242" s="179"/>
      <c r="F242" s="179"/>
      <c r="G242" s="75"/>
      <c r="H242" s="179"/>
      <c r="I242" s="179"/>
      <c r="J242" s="179"/>
      <c r="K242" s="75"/>
      <c r="L242" s="179"/>
      <c r="M242" s="179"/>
      <c r="N242" s="228"/>
    </row>
    <row r="243" spans="1:14" s="226" customFormat="1">
      <c r="A243" s="121"/>
      <c r="B243" s="121"/>
      <c r="C243" s="75"/>
      <c r="D243" s="179"/>
      <c r="E243" s="179"/>
      <c r="F243" s="179"/>
      <c r="G243" s="75"/>
      <c r="H243" s="179"/>
      <c r="I243" s="179"/>
      <c r="J243" s="179"/>
      <c r="K243" s="75"/>
      <c r="L243" s="179"/>
      <c r="M243" s="179"/>
      <c r="N243" s="228"/>
    </row>
    <row r="244" spans="1:14" s="226" customFormat="1">
      <c r="A244" s="121"/>
      <c r="B244" s="121"/>
      <c r="C244" s="75"/>
      <c r="D244" s="179"/>
      <c r="E244" s="179"/>
      <c r="F244" s="179"/>
      <c r="G244" s="75"/>
      <c r="H244" s="179"/>
      <c r="I244" s="179"/>
      <c r="J244" s="179"/>
      <c r="K244" s="75"/>
      <c r="L244" s="179"/>
      <c r="M244" s="179"/>
      <c r="N244" s="228"/>
    </row>
    <row r="245" spans="1:14" s="226" customFormat="1">
      <c r="A245" s="121"/>
      <c r="B245" s="121"/>
      <c r="C245" s="75"/>
      <c r="D245" s="179"/>
      <c r="E245" s="179"/>
      <c r="F245" s="179"/>
      <c r="G245" s="75"/>
      <c r="H245" s="179"/>
      <c r="I245" s="179"/>
      <c r="J245" s="179"/>
      <c r="K245" s="75"/>
      <c r="L245" s="179"/>
      <c r="M245" s="179"/>
      <c r="N245" s="228"/>
    </row>
    <row r="246" spans="1:14" s="226" customFormat="1">
      <c r="A246" s="121"/>
      <c r="B246" s="121"/>
      <c r="C246" s="75"/>
      <c r="D246" s="179"/>
      <c r="E246" s="179"/>
      <c r="F246" s="179"/>
      <c r="G246" s="75"/>
      <c r="H246" s="179"/>
      <c r="I246" s="179"/>
      <c r="J246" s="179"/>
      <c r="K246" s="75"/>
      <c r="L246" s="179"/>
      <c r="M246" s="179"/>
      <c r="N246" s="228"/>
    </row>
    <row r="247" spans="1:14" s="226" customFormat="1">
      <c r="A247" s="121"/>
      <c r="B247" s="121"/>
      <c r="C247" s="75"/>
      <c r="D247" s="179"/>
      <c r="E247" s="179"/>
      <c r="F247" s="179"/>
      <c r="G247" s="75"/>
      <c r="H247" s="179"/>
      <c r="I247" s="179"/>
      <c r="J247" s="179"/>
      <c r="K247" s="75"/>
      <c r="L247" s="179"/>
      <c r="M247" s="179"/>
      <c r="N247" s="228"/>
    </row>
    <row r="248" spans="1:14" s="226" customFormat="1">
      <c r="A248" s="121"/>
      <c r="B248" s="121"/>
      <c r="C248" s="75"/>
      <c r="D248" s="179"/>
      <c r="E248" s="179"/>
      <c r="F248" s="179"/>
      <c r="G248" s="75"/>
      <c r="H248" s="179"/>
      <c r="I248" s="179"/>
      <c r="J248" s="179"/>
      <c r="K248" s="75"/>
      <c r="L248" s="179"/>
      <c r="M248" s="179"/>
      <c r="N248" s="228"/>
    </row>
    <row r="249" spans="1:14" s="226" customFormat="1">
      <c r="A249" s="121"/>
      <c r="B249" s="121"/>
      <c r="C249" s="75"/>
      <c r="D249" s="179"/>
      <c r="E249" s="179"/>
      <c r="F249" s="179"/>
      <c r="G249" s="75"/>
      <c r="H249" s="179"/>
      <c r="I249" s="179"/>
      <c r="J249" s="179"/>
      <c r="K249" s="75"/>
      <c r="L249" s="179"/>
      <c r="M249" s="179"/>
      <c r="N249" s="228"/>
    </row>
    <row r="250" spans="1:14" s="226" customFormat="1">
      <c r="A250" s="121"/>
      <c r="B250" s="121"/>
      <c r="C250" s="75"/>
      <c r="D250" s="179"/>
      <c r="E250" s="179"/>
      <c r="F250" s="179"/>
      <c r="G250" s="75"/>
      <c r="H250" s="179"/>
      <c r="I250" s="179"/>
      <c r="J250" s="179"/>
      <c r="K250" s="75"/>
      <c r="L250" s="179"/>
      <c r="M250" s="179"/>
      <c r="N250" s="228"/>
    </row>
    <row r="251" spans="1:14" s="226" customFormat="1">
      <c r="A251" s="121"/>
      <c r="B251" s="121"/>
      <c r="C251" s="75"/>
      <c r="D251" s="179"/>
      <c r="E251" s="179"/>
      <c r="F251" s="179"/>
      <c r="G251" s="75"/>
      <c r="H251" s="179"/>
      <c r="I251" s="179"/>
      <c r="J251" s="179"/>
      <c r="K251" s="75"/>
      <c r="L251" s="179"/>
      <c r="M251" s="179"/>
      <c r="N251" s="228"/>
    </row>
    <row r="252" spans="1:14" s="226" customFormat="1">
      <c r="A252" s="121"/>
      <c r="B252" s="121"/>
      <c r="C252" s="75"/>
      <c r="D252" s="179"/>
      <c r="E252" s="179"/>
      <c r="F252" s="179"/>
      <c r="G252" s="75"/>
      <c r="H252" s="179"/>
      <c r="I252" s="179"/>
      <c r="J252" s="179"/>
      <c r="K252" s="75"/>
      <c r="L252" s="179"/>
      <c r="M252" s="179"/>
      <c r="N252" s="228"/>
    </row>
    <row r="253" spans="1:14" s="226" customFormat="1">
      <c r="A253" s="121"/>
      <c r="B253" s="121"/>
      <c r="C253" s="75"/>
      <c r="D253" s="179"/>
      <c r="E253" s="179"/>
      <c r="F253" s="179"/>
      <c r="G253" s="75"/>
      <c r="H253" s="179"/>
      <c r="I253" s="179"/>
      <c r="J253" s="179"/>
      <c r="K253" s="75"/>
      <c r="L253" s="179"/>
      <c r="M253" s="179"/>
      <c r="N253" s="228"/>
    </row>
    <row r="254" spans="1:14" s="226" customFormat="1">
      <c r="A254" s="121"/>
      <c r="B254" s="121"/>
      <c r="C254" s="75"/>
      <c r="D254" s="179"/>
      <c r="E254" s="179"/>
      <c r="F254" s="179"/>
      <c r="G254" s="75"/>
      <c r="H254" s="179"/>
      <c r="I254" s="179"/>
      <c r="J254" s="179"/>
      <c r="K254" s="75"/>
      <c r="L254" s="179"/>
      <c r="M254" s="179"/>
      <c r="N254" s="228"/>
    </row>
    <row r="255" spans="1:14" s="226" customFormat="1">
      <c r="A255" s="121"/>
      <c r="B255" s="121"/>
      <c r="C255" s="75"/>
      <c r="D255" s="179"/>
      <c r="E255" s="179"/>
      <c r="F255" s="179"/>
      <c r="G255" s="75"/>
      <c r="H255" s="179"/>
      <c r="I255" s="179"/>
      <c r="J255" s="179"/>
      <c r="K255" s="75"/>
      <c r="L255" s="179"/>
      <c r="M255" s="179"/>
      <c r="N255" s="228"/>
    </row>
    <row r="256" spans="1:14" s="226" customFormat="1">
      <c r="A256" s="121"/>
      <c r="B256" s="121"/>
      <c r="C256" s="75"/>
      <c r="D256" s="179"/>
      <c r="E256" s="179"/>
      <c r="F256" s="179"/>
      <c r="G256" s="75"/>
      <c r="H256" s="179"/>
      <c r="I256" s="179"/>
      <c r="J256" s="179"/>
      <c r="K256" s="75"/>
      <c r="L256" s="179"/>
      <c r="M256" s="179"/>
      <c r="N256" s="228"/>
    </row>
    <row r="257" spans="1:14" s="226" customFormat="1">
      <c r="A257" s="121"/>
      <c r="B257" s="128"/>
      <c r="C257" s="214"/>
      <c r="D257" s="215"/>
      <c r="E257" s="215"/>
      <c r="F257" s="215"/>
      <c r="G257" s="214"/>
      <c r="H257" s="215"/>
      <c r="I257" s="215"/>
      <c r="J257" s="215"/>
      <c r="K257" s="214"/>
      <c r="L257" s="215"/>
      <c r="M257" s="215"/>
      <c r="N257" s="215"/>
    </row>
    <row r="258" spans="1:14" s="226" customFormat="1">
      <c r="A258" s="121"/>
      <c r="B258" s="121"/>
      <c r="C258" s="75"/>
      <c r="D258" s="87"/>
      <c r="E258" s="87"/>
      <c r="F258" s="215"/>
      <c r="G258" s="75"/>
      <c r="H258" s="87"/>
      <c r="I258" s="87"/>
      <c r="J258" s="92"/>
      <c r="K258" s="121"/>
      <c r="L258" s="121"/>
      <c r="M258" s="121"/>
      <c r="N258" s="121"/>
    </row>
    <row r="259" spans="1:14" s="226" customFormat="1">
      <c r="A259" s="121"/>
      <c r="B259" s="128"/>
      <c r="C259" s="214"/>
      <c r="D259" s="215"/>
      <c r="E259" s="215"/>
      <c r="F259" s="215"/>
      <c r="G259" s="214"/>
      <c r="H259" s="215"/>
      <c r="I259" s="215"/>
      <c r="J259" s="229"/>
      <c r="K259" s="128"/>
      <c r="L259" s="215"/>
      <c r="M259" s="215"/>
      <c r="N259" s="128"/>
    </row>
    <row r="260" spans="1:14" s="226" customFormat="1">
      <c r="A260" s="121"/>
      <c r="B260" s="128"/>
      <c r="C260" s="214"/>
      <c r="D260" s="215"/>
      <c r="E260" s="215"/>
      <c r="F260" s="215"/>
      <c r="G260" s="214"/>
      <c r="H260" s="128"/>
      <c r="I260" s="128"/>
      <c r="J260" s="128"/>
      <c r="K260" s="128"/>
      <c r="L260" s="229"/>
      <c r="M260" s="229"/>
      <c r="N260" s="128"/>
    </row>
    <row r="261" spans="1:14" s="226" customFormat="1">
      <c r="A261" s="121"/>
      <c r="B261" s="121"/>
      <c r="C261" s="75"/>
      <c r="D261" s="179"/>
      <c r="E261" s="179"/>
      <c r="F261" s="179"/>
      <c r="G261" s="222"/>
      <c r="H261" s="128"/>
      <c r="I261" s="128"/>
      <c r="J261" s="128"/>
      <c r="K261" s="128"/>
      <c r="L261" s="128"/>
      <c r="M261" s="128"/>
      <c r="N261" s="128"/>
    </row>
    <row r="262" spans="1:14" s="226" customFormat="1">
      <c r="A262" s="121"/>
      <c r="B262" s="121"/>
      <c r="C262" s="75"/>
      <c r="D262" s="179"/>
      <c r="E262" s="179"/>
      <c r="F262" s="179"/>
      <c r="G262" s="223"/>
      <c r="H262" s="128"/>
      <c r="I262" s="92"/>
      <c r="J262" s="92"/>
      <c r="K262" s="121"/>
      <c r="L262" s="121"/>
      <c r="M262" s="121"/>
      <c r="N262" s="121"/>
    </row>
    <row r="263" spans="1:14" s="226" customFormat="1">
      <c r="A263" s="121"/>
      <c r="B263" s="128"/>
      <c r="C263" s="214"/>
      <c r="D263" s="215"/>
      <c r="E263" s="215"/>
      <c r="F263" s="215"/>
      <c r="G263" s="222"/>
      <c r="H263" s="128"/>
      <c r="I263" s="216"/>
      <c r="J263" s="128"/>
      <c r="K263" s="128"/>
      <c r="L263" s="128"/>
      <c r="M263" s="128"/>
      <c r="N263" s="128"/>
    </row>
    <row r="264" spans="1:14" s="226" customFormat="1">
      <c r="A264" s="121"/>
      <c r="B264" s="121"/>
      <c r="C264" s="75"/>
      <c r="D264" s="87"/>
      <c r="E264" s="87"/>
      <c r="F264" s="92"/>
      <c r="G264" s="75"/>
      <c r="H264" s="128"/>
      <c r="I264" s="216"/>
      <c r="J264" s="121"/>
      <c r="K264" s="121"/>
      <c r="L264" s="121"/>
      <c r="M264" s="121"/>
      <c r="N264" s="121"/>
    </row>
    <row r="265" spans="1:14" s="226" customFormat="1">
      <c r="A265" s="121"/>
      <c r="B265" s="128"/>
      <c r="C265" s="214"/>
      <c r="D265" s="215"/>
      <c r="E265" s="215"/>
      <c r="F265" s="215"/>
      <c r="G265" s="214"/>
      <c r="H265" s="128"/>
      <c r="I265" s="224"/>
      <c r="J265" s="128"/>
      <c r="K265" s="128"/>
      <c r="L265" s="128"/>
      <c r="M265" s="128"/>
      <c r="N265" s="128"/>
    </row>
    <row r="266" spans="1:14" s="226" customFormat="1">
      <c r="A266" s="121"/>
      <c r="B266" s="128"/>
      <c r="C266" s="75"/>
      <c r="D266" s="92"/>
      <c r="E266" s="92"/>
      <c r="F266" s="92"/>
      <c r="G266" s="75"/>
      <c r="H266" s="128"/>
      <c r="I266" s="213"/>
      <c r="J266" s="121"/>
      <c r="K266" s="121"/>
      <c r="L266" s="121"/>
      <c r="M266" s="121"/>
      <c r="N266" s="121"/>
    </row>
    <row r="267" spans="1:14" s="226" customFormat="1">
      <c r="A267" s="121"/>
      <c r="B267" s="128"/>
      <c r="C267" s="75"/>
      <c r="D267" s="92"/>
      <c r="E267" s="92"/>
      <c r="F267" s="92"/>
      <c r="G267" s="75"/>
      <c r="H267" s="121"/>
      <c r="I267" s="121"/>
      <c r="J267" s="121"/>
      <c r="K267" s="121"/>
      <c r="L267" s="121"/>
      <c r="M267" s="121"/>
      <c r="N267" s="121"/>
    </row>
    <row r="268" spans="1:14" s="226" customFormat="1">
      <c r="A268" s="121"/>
      <c r="B268" s="128"/>
      <c r="C268" s="75"/>
      <c r="D268" s="92"/>
      <c r="E268" s="92"/>
      <c r="F268" s="92"/>
      <c r="G268" s="75"/>
      <c r="H268" s="121"/>
      <c r="I268" s="121"/>
      <c r="J268" s="121"/>
      <c r="K268" s="121"/>
      <c r="L268" s="121"/>
      <c r="M268" s="121"/>
      <c r="N268" s="121"/>
    </row>
    <row r="269" spans="1:14" s="226" customFormat="1" ht="16.5" customHeight="1">
      <c r="A269" s="121"/>
      <c r="B269" s="128"/>
      <c r="C269" s="75"/>
      <c r="D269" s="92"/>
      <c r="E269" s="92"/>
      <c r="F269" s="92"/>
      <c r="G269" s="75"/>
      <c r="H269" s="121"/>
      <c r="I269" s="121"/>
      <c r="J269" s="121"/>
      <c r="K269" s="121"/>
      <c r="L269" s="121"/>
      <c r="M269" s="121"/>
      <c r="N269" s="121"/>
    </row>
    <row r="270" spans="1:14" s="226" customFormat="1">
      <c r="A270" s="121"/>
      <c r="B270" s="128"/>
      <c r="C270" s="75"/>
      <c r="D270" s="92"/>
      <c r="E270" s="92"/>
      <c r="F270" s="92"/>
      <c r="G270" s="75"/>
      <c r="H270" s="121"/>
      <c r="I270" s="121"/>
      <c r="J270" s="121"/>
      <c r="K270" s="121"/>
      <c r="L270" s="121"/>
      <c r="M270" s="121"/>
      <c r="N270" s="121"/>
    </row>
    <row r="271" spans="1:14" s="226" customFormat="1">
      <c r="A271" s="121"/>
      <c r="B271" s="128"/>
      <c r="C271" s="75"/>
      <c r="D271" s="92"/>
      <c r="E271" s="92"/>
      <c r="F271" s="92"/>
      <c r="G271" s="75"/>
      <c r="H271" s="121"/>
      <c r="I271" s="121"/>
      <c r="J271" s="121"/>
      <c r="K271" s="121"/>
      <c r="L271" s="121"/>
      <c r="M271" s="121"/>
      <c r="N271" s="121"/>
    </row>
    <row r="272" spans="1:14" s="226" customFormat="1">
      <c r="A272" s="121"/>
      <c r="B272" s="227"/>
      <c r="C272" s="75"/>
      <c r="D272" s="92"/>
      <c r="E272" s="92"/>
      <c r="F272" s="92"/>
      <c r="G272" s="75"/>
      <c r="H272" s="121"/>
      <c r="I272" s="121"/>
      <c r="J272" s="121"/>
      <c r="K272" s="121"/>
      <c r="L272" s="121"/>
      <c r="M272" s="121"/>
      <c r="N272" s="121"/>
    </row>
    <row r="273" spans="1:14" s="226" customFormat="1">
      <c r="A273" s="121"/>
      <c r="B273" s="121"/>
      <c r="C273" s="75"/>
      <c r="D273" s="232"/>
      <c r="E273" s="232"/>
      <c r="F273" s="232"/>
      <c r="G273" s="234"/>
      <c r="H273" s="234"/>
      <c r="I273" s="234"/>
      <c r="J273" s="234"/>
      <c r="K273" s="234"/>
      <c r="L273" s="234"/>
      <c r="M273" s="234"/>
      <c r="N273" s="234"/>
    </row>
    <row r="274" spans="1:14" s="226" customFormat="1">
      <c r="A274" s="121"/>
      <c r="B274" s="214"/>
      <c r="C274" s="214"/>
      <c r="D274" s="211"/>
      <c r="E274" s="211"/>
      <c r="F274" s="211"/>
      <c r="G274" s="214"/>
      <c r="H274" s="211"/>
      <c r="I274" s="211"/>
      <c r="J274" s="211"/>
      <c r="K274" s="214"/>
      <c r="L274" s="211"/>
      <c r="M274" s="211"/>
      <c r="N274" s="211"/>
    </row>
    <row r="275" spans="1:14" s="226" customFormat="1">
      <c r="A275" s="121"/>
      <c r="B275" s="121"/>
      <c r="C275" s="75"/>
      <c r="D275" s="179"/>
      <c r="E275" s="179"/>
      <c r="F275" s="179"/>
      <c r="G275" s="75"/>
      <c r="H275" s="179"/>
      <c r="I275" s="179"/>
      <c r="J275" s="179"/>
      <c r="K275" s="75"/>
      <c r="L275" s="179"/>
      <c r="M275" s="179"/>
      <c r="N275" s="228"/>
    </row>
    <row r="276" spans="1:14" s="226" customFormat="1">
      <c r="A276" s="121"/>
      <c r="B276" s="121"/>
      <c r="C276" s="75"/>
      <c r="D276" s="179"/>
      <c r="E276" s="179"/>
      <c r="F276" s="179"/>
      <c r="G276" s="75"/>
      <c r="H276" s="179"/>
      <c r="I276" s="179"/>
      <c r="J276" s="179"/>
      <c r="K276" s="75"/>
      <c r="L276" s="179"/>
      <c r="M276" s="179"/>
      <c r="N276" s="228"/>
    </row>
    <row r="277" spans="1:14" s="226" customFormat="1">
      <c r="A277" s="121"/>
      <c r="B277" s="121"/>
      <c r="C277" s="75"/>
      <c r="D277" s="179"/>
      <c r="E277" s="179"/>
      <c r="F277" s="179"/>
      <c r="G277" s="75"/>
      <c r="H277" s="179"/>
      <c r="I277" s="179"/>
      <c r="J277" s="179"/>
      <c r="K277" s="75"/>
      <c r="L277" s="179"/>
      <c r="M277" s="179"/>
      <c r="N277" s="228"/>
    </row>
    <row r="278" spans="1:14" s="226" customFormat="1">
      <c r="A278" s="121"/>
      <c r="B278" s="121"/>
      <c r="C278" s="75"/>
      <c r="D278" s="179"/>
      <c r="E278" s="179"/>
      <c r="F278" s="179"/>
      <c r="G278" s="75"/>
      <c r="H278" s="179"/>
      <c r="I278" s="179"/>
      <c r="J278" s="179"/>
      <c r="K278" s="75"/>
      <c r="L278" s="179"/>
      <c r="M278" s="179"/>
      <c r="N278" s="228"/>
    </row>
    <row r="279" spans="1:14" s="226" customFormat="1">
      <c r="A279" s="121"/>
      <c r="B279" s="121"/>
      <c r="C279" s="75"/>
      <c r="D279" s="179"/>
      <c r="E279" s="179"/>
      <c r="F279" s="179"/>
      <c r="G279" s="75"/>
      <c r="H279" s="179"/>
      <c r="I279" s="179"/>
      <c r="J279" s="179"/>
      <c r="K279" s="75"/>
      <c r="L279" s="179"/>
      <c r="M279" s="179"/>
      <c r="N279" s="228"/>
    </row>
    <row r="280" spans="1:14" s="226" customFormat="1">
      <c r="A280" s="121"/>
      <c r="B280" s="121"/>
      <c r="C280" s="75"/>
      <c r="D280" s="179"/>
      <c r="E280" s="179"/>
      <c r="F280" s="179"/>
      <c r="G280" s="75"/>
      <c r="H280" s="179"/>
      <c r="I280" s="179"/>
      <c r="J280" s="179"/>
      <c r="K280" s="75"/>
      <c r="L280" s="179"/>
      <c r="M280" s="179"/>
      <c r="N280" s="228"/>
    </row>
    <row r="281" spans="1:14" s="226" customFormat="1">
      <c r="A281" s="121"/>
      <c r="B281" s="121"/>
      <c r="C281" s="75"/>
      <c r="D281" s="179"/>
      <c r="E281" s="179"/>
      <c r="F281" s="179"/>
      <c r="G281" s="75"/>
      <c r="H281" s="179"/>
      <c r="I281" s="179"/>
      <c r="J281" s="179"/>
      <c r="K281" s="75"/>
      <c r="L281" s="179"/>
      <c r="M281" s="179"/>
      <c r="N281" s="228"/>
    </row>
    <row r="282" spans="1:14" s="226" customFormat="1">
      <c r="A282" s="121"/>
      <c r="B282" s="121"/>
      <c r="C282" s="75"/>
      <c r="D282" s="179"/>
      <c r="E282" s="179"/>
      <c r="F282" s="179"/>
      <c r="G282" s="75"/>
      <c r="H282" s="179"/>
      <c r="I282" s="179"/>
      <c r="J282" s="179"/>
      <c r="K282" s="75"/>
      <c r="L282" s="179"/>
      <c r="M282" s="179"/>
      <c r="N282" s="228"/>
    </row>
    <row r="283" spans="1:14" s="226" customFormat="1">
      <c r="A283" s="121"/>
      <c r="B283" s="121"/>
      <c r="C283" s="75"/>
      <c r="D283" s="179"/>
      <c r="E283" s="179"/>
      <c r="F283" s="179"/>
      <c r="G283" s="75"/>
      <c r="H283" s="179"/>
      <c r="I283" s="179"/>
      <c r="J283" s="179"/>
      <c r="K283" s="75"/>
      <c r="L283" s="179"/>
      <c r="M283" s="179"/>
      <c r="N283" s="228"/>
    </row>
    <row r="284" spans="1:14" s="226" customFormat="1">
      <c r="A284" s="121"/>
      <c r="B284" s="121"/>
      <c r="C284" s="75"/>
      <c r="D284" s="179"/>
      <c r="E284" s="179"/>
      <c r="F284" s="179"/>
      <c r="G284" s="75"/>
      <c r="H284" s="179"/>
      <c r="I284" s="179"/>
      <c r="J284" s="179"/>
      <c r="K284" s="75"/>
      <c r="L284" s="179"/>
      <c r="M284" s="179"/>
      <c r="N284" s="228"/>
    </row>
    <row r="285" spans="1:14" s="226" customFormat="1">
      <c r="A285" s="121"/>
      <c r="B285" s="121"/>
      <c r="C285" s="75"/>
      <c r="D285" s="179"/>
      <c r="E285" s="179"/>
      <c r="F285" s="179"/>
      <c r="G285" s="75"/>
      <c r="H285" s="179"/>
      <c r="I285" s="179"/>
      <c r="J285" s="179"/>
      <c r="K285" s="75"/>
      <c r="L285" s="179"/>
      <c r="M285" s="179"/>
      <c r="N285" s="228"/>
    </row>
    <row r="286" spans="1:14" s="226" customFormat="1">
      <c r="A286" s="121"/>
      <c r="B286" s="121"/>
      <c r="C286" s="75"/>
      <c r="D286" s="179"/>
      <c r="E286" s="179"/>
      <c r="F286" s="179"/>
      <c r="G286" s="75"/>
      <c r="H286" s="179"/>
      <c r="I286" s="179"/>
      <c r="J286" s="179"/>
      <c r="K286" s="75"/>
      <c r="L286" s="179"/>
      <c r="M286" s="179"/>
      <c r="N286" s="228"/>
    </row>
    <row r="287" spans="1:14" s="226" customFormat="1">
      <c r="A287" s="121"/>
      <c r="B287" s="121"/>
      <c r="C287" s="75"/>
      <c r="D287" s="179"/>
      <c r="E287" s="179"/>
      <c r="F287" s="179"/>
      <c r="G287" s="75"/>
      <c r="H287" s="179"/>
      <c r="I287" s="179"/>
      <c r="J287" s="179"/>
      <c r="K287" s="75"/>
      <c r="L287" s="179"/>
      <c r="M287" s="179"/>
      <c r="N287" s="228"/>
    </row>
    <row r="288" spans="1:14" s="226" customFormat="1">
      <c r="A288" s="121"/>
      <c r="B288" s="121"/>
      <c r="C288" s="75"/>
      <c r="D288" s="179"/>
      <c r="E288" s="179"/>
      <c r="F288" s="179"/>
      <c r="G288" s="75"/>
      <c r="H288" s="179"/>
      <c r="I288" s="179"/>
      <c r="J288" s="179"/>
      <c r="K288" s="75"/>
      <c r="L288" s="179"/>
      <c r="M288" s="179"/>
      <c r="N288" s="228"/>
    </row>
    <row r="289" spans="1:14" s="226" customFormat="1">
      <c r="A289" s="121"/>
      <c r="B289" s="121"/>
      <c r="C289" s="75"/>
      <c r="D289" s="179"/>
      <c r="E289" s="179"/>
      <c r="F289" s="179"/>
      <c r="G289" s="75"/>
      <c r="H289" s="179"/>
      <c r="I289" s="179"/>
      <c r="J289" s="179"/>
      <c r="K289" s="75"/>
      <c r="L289" s="179"/>
      <c r="M289" s="179"/>
      <c r="N289" s="228"/>
    </row>
    <row r="290" spans="1:14" s="226" customFormat="1">
      <c r="A290" s="121"/>
      <c r="B290" s="121"/>
      <c r="C290" s="75"/>
      <c r="D290" s="179"/>
      <c r="E290" s="179"/>
      <c r="F290" s="179"/>
      <c r="G290" s="75"/>
      <c r="H290" s="179"/>
      <c r="I290" s="179"/>
      <c r="J290" s="179"/>
      <c r="K290" s="75"/>
      <c r="L290" s="179"/>
      <c r="M290" s="179"/>
      <c r="N290" s="228"/>
    </row>
    <row r="291" spans="1:14" s="226" customFormat="1">
      <c r="A291" s="121"/>
      <c r="B291" s="121"/>
      <c r="C291" s="75"/>
      <c r="D291" s="179"/>
      <c r="E291" s="179"/>
      <c r="F291" s="179"/>
      <c r="G291" s="75"/>
      <c r="H291" s="179"/>
      <c r="I291" s="179"/>
      <c r="J291" s="179"/>
      <c r="K291" s="75"/>
      <c r="L291" s="179"/>
      <c r="M291" s="179"/>
      <c r="N291" s="228"/>
    </row>
    <row r="292" spans="1:14" s="226" customFormat="1">
      <c r="A292" s="121"/>
      <c r="B292" s="121"/>
      <c r="C292" s="75"/>
      <c r="D292" s="179"/>
      <c r="E292" s="179"/>
      <c r="F292" s="179"/>
      <c r="G292" s="75"/>
      <c r="H292" s="179"/>
      <c r="I292" s="179"/>
      <c r="J292" s="179"/>
      <c r="K292" s="75"/>
      <c r="L292" s="179"/>
      <c r="M292" s="179"/>
      <c r="N292" s="228"/>
    </row>
    <row r="293" spans="1:14" s="226" customFormat="1">
      <c r="A293" s="121"/>
      <c r="B293" s="121"/>
      <c r="C293" s="75"/>
      <c r="D293" s="179"/>
      <c r="E293" s="179"/>
      <c r="F293" s="179"/>
      <c r="G293" s="75"/>
      <c r="H293" s="179"/>
      <c r="I293" s="179"/>
      <c r="J293" s="179"/>
      <c r="K293" s="75"/>
      <c r="L293" s="179"/>
      <c r="M293" s="179"/>
      <c r="N293" s="228"/>
    </row>
    <row r="294" spans="1:14" s="226" customFormat="1">
      <c r="A294" s="121"/>
      <c r="B294" s="121"/>
      <c r="C294" s="75"/>
      <c r="D294" s="179"/>
      <c r="E294" s="179"/>
      <c r="F294" s="179"/>
      <c r="G294" s="75"/>
      <c r="H294" s="179"/>
      <c r="I294" s="179"/>
      <c r="J294" s="179"/>
      <c r="K294" s="75"/>
      <c r="L294" s="179"/>
      <c r="M294" s="179"/>
      <c r="N294" s="228"/>
    </row>
    <row r="295" spans="1:14" s="226" customFormat="1">
      <c r="A295" s="121"/>
      <c r="B295" s="128"/>
      <c r="C295" s="214"/>
      <c r="D295" s="215"/>
      <c r="E295" s="215"/>
      <c r="F295" s="215"/>
      <c r="G295" s="214"/>
      <c r="H295" s="215"/>
      <c r="I295" s="215"/>
      <c r="J295" s="215"/>
      <c r="K295" s="214"/>
      <c r="L295" s="215"/>
      <c r="M295" s="215"/>
      <c r="N295" s="215"/>
    </row>
    <row r="296" spans="1:14" s="226" customFormat="1">
      <c r="A296" s="121"/>
      <c r="B296" s="121"/>
      <c r="C296" s="75"/>
      <c r="D296" s="87"/>
      <c r="E296" s="87"/>
      <c r="F296" s="215"/>
      <c r="G296" s="75"/>
      <c r="H296" s="87"/>
      <c r="I296" s="87"/>
      <c r="J296" s="92"/>
      <c r="K296" s="121"/>
      <c r="L296" s="121"/>
      <c r="M296" s="121"/>
      <c r="N296" s="121"/>
    </row>
    <row r="297" spans="1:14" s="226" customFormat="1">
      <c r="A297" s="121"/>
      <c r="B297" s="128"/>
      <c r="C297" s="214"/>
      <c r="D297" s="215"/>
      <c r="E297" s="215"/>
      <c r="F297" s="215"/>
      <c r="G297" s="214"/>
      <c r="H297" s="215"/>
      <c r="I297" s="215"/>
      <c r="J297" s="229"/>
      <c r="K297" s="128"/>
      <c r="L297" s="215"/>
      <c r="M297" s="215"/>
      <c r="N297" s="128"/>
    </row>
    <row r="298" spans="1:14" s="226" customFormat="1">
      <c r="A298" s="121"/>
      <c r="B298" s="128"/>
      <c r="C298" s="214"/>
      <c r="D298" s="215"/>
      <c r="E298" s="215"/>
      <c r="F298" s="215"/>
      <c r="G298" s="214"/>
      <c r="H298" s="128"/>
      <c r="I298" s="128"/>
      <c r="J298" s="128"/>
      <c r="K298" s="128"/>
      <c r="L298" s="229"/>
      <c r="M298" s="229"/>
      <c r="N298" s="128"/>
    </row>
    <row r="299" spans="1:14" s="226" customFormat="1">
      <c r="A299" s="121"/>
      <c r="B299" s="121"/>
      <c r="C299" s="75"/>
      <c r="D299" s="179"/>
      <c r="E299" s="179"/>
      <c r="F299" s="179"/>
      <c r="G299" s="222"/>
      <c r="H299" s="128"/>
      <c r="I299" s="128"/>
      <c r="J299" s="128"/>
      <c r="K299" s="128"/>
      <c r="L299" s="128"/>
      <c r="M299" s="128"/>
      <c r="N299" s="128"/>
    </row>
    <row r="300" spans="1:14" s="226" customFormat="1">
      <c r="A300" s="121"/>
      <c r="B300" s="121"/>
      <c r="C300" s="75"/>
      <c r="D300" s="179"/>
      <c r="E300" s="179"/>
      <c r="F300" s="179"/>
      <c r="G300" s="223"/>
      <c r="H300" s="128"/>
      <c r="I300" s="92"/>
      <c r="J300" s="92"/>
      <c r="K300" s="121"/>
      <c r="L300" s="121"/>
      <c r="M300" s="121"/>
      <c r="N300" s="121"/>
    </row>
    <row r="301" spans="1:14" s="226" customFormat="1">
      <c r="A301" s="121"/>
      <c r="B301" s="128"/>
      <c r="C301" s="214"/>
      <c r="D301" s="215"/>
      <c r="E301" s="215"/>
      <c r="F301" s="215"/>
      <c r="G301" s="222"/>
      <c r="H301" s="128"/>
      <c r="I301" s="216"/>
      <c r="J301" s="128"/>
      <c r="K301" s="128"/>
      <c r="L301" s="128"/>
      <c r="M301" s="128"/>
      <c r="N301" s="128"/>
    </row>
    <row r="302" spans="1:14" s="226" customFormat="1">
      <c r="A302" s="121"/>
      <c r="B302" s="121"/>
      <c r="C302" s="75"/>
      <c r="D302" s="87"/>
      <c r="E302" s="87"/>
      <c r="F302" s="92"/>
      <c r="G302" s="75"/>
      <c r="H302" s="128"/>
      <c r="I302" s="216"/>
      <c r="J302" s="121"/>
      <c r="K302" s="121"/>
      <c r="L302" s="121"/>
      <c r="M302" s="121"/>
      <c r="N302" s="121"/>
    </row>
    <row r="303" spans="1:14" s="226" customFormat="1">
      <c r="A303" s="121"/>
      <c r="B303" s="128"/>
      <c r="C303" s="214"/>
      <c r="D303" s="215"/>
      <c r="E303" s="215"/>
      <c r="F303" s="215"/>
      <c r="G303" s="214"/>
      <c r="H303" s="128"/>
      <c r="I303" s="224"/>
      <c r="J303" s="128"/>
      <c r="K303" s="128"/>
      <c r="L303" s="128"/>
      <c r="M303" s="128"/>
      <c r="N303" s="128"/>
    </row>
    <row r="304" spans="1:14" s="226" customFormat="1">
      <c r="A304" s="121"/>
      <c r="B304" s="128"/>
      <c r="C304" s="75"/>
      <c r="D304" s="92"/>
      <c r="E304" s="92"/>
      <c r="F304" s="92"/>
      <c r="G304" s="75"/>
      <c r="H304" s="128"/>
      <c r="I304" s="213"/>
      <c r="J304" s="121"/>
      <c r="K304" s="121"/>
      <c r="L304" s="121"/>
      <c r="M304" s="121"/>
      <c r="N304" s="121"/>
    </row>
    <row r="305" spans="1:14" s="226" customFormat="1">
      <c r="A305" s="121"/>
      <c r="B305" s="128"/>
      <c r="C305" s="75"/>
      <c r="D305" s="92"/>
      <c r="E305" s="92"/>
      <c r="F305" s="92"/>
      <c r="G305" s="75"/>
      <c r="H305" s="121"/>
      <c r="I305" s="121"/>
      <c r="J305" s="121"/>
      <c r="K305" s="121"/>
      <c r="L305" s="121"/>
      <c r="M305" s="121"/>
      <c r="N305" s="121"/>
    </row>
    <row r="306" spans="1:14" s="226" customFormat="1">
      <c r="A306" s="121"/>
      <c r="B306" s="128"/>
      <c r="C306" s="75"/>
      <c r="D306" s="92"/>
      <c r="E306" s="92"/>
      <c r="F306" s="92"/>
      <c r="G306" s="75"/>
      <c r="H306" s="121"/>
      <c r="I306" s="121"/>
      <c r="J306" s="121"/>
      <c r="K306" s="121"/>
      <c r="L306" s="121"/>
      <c r="M306" s="121"/>
      <c r="N306" s="121"/>
    </row>
    <row r="307" spans="1:14" s="226" customFormat="1">
      <c r="A307" s="121"/>
      <c r="B307" s="227"/>
      <c r="C307" s="75"/>
      <c r="D307" s="92"/>
      <c r="E307" s="92"/>
      <c r="F307" s="92"/>
      <c r="G307" s="75"/>
      <c r="H307" s="121"/>
      <c r="I307" s="121"/>
      <c r="J307" s="121"/>
      <c r="K307" s="121"/>
      <c r="L307" s="121"/>
      <c r="M307" s="121"/>
      <c r="N307" s="121"/>
    </row>
    <row r="308" spans="1:14" s="226" customFormat="1">
      <c r="A308" s="121"/>
      <c r="B308" s="121"/>
      <c r="C308" s="75"/>
      <c r="D308" s="232"/>
      <c r="E308" s="232"/>
      <c r="F308" s="232"/>
      <c r="G308" s="234"/>
      <c r="H308" s="234"/>
      <c r="I308" s="234"/>
      <c r="J308" s="234"/>
      <c r="K308" s="234"/>
      <c r="L308" s="234"/>
      <c r="M308" s="234"/>
      <c r="N308" s="234"/>
    </row>
    <row r="309" spans="1:14" s="226" customFormat="1">
      <c r="A309" s="121"/>
      <c r="B309" s="214"/>
      <c r="C309" s="214"/>
      <c r="D309" s="211"/>
      <c r="E309" s="211"/>
      <c r="F309" s="211"/>
      <c r="G309" s="214"/>
      <c r="H309" s="211"/>
      <c r="I309" s="211"/>
      <c r="J309" s="211"/>
      <c r="K309" s="214"/>
      <c r="L309" s="211"/>
      <c r="M309" s="211"/>
      <c r="N309" s="211"/>
    </row>
    <row r="310" spans="1:14" s="226" customFormat="1">
      <c r="A310" s="121"/>
      <c r="B310" s="121"/>
      <c r="C310" s="75"/>
      <c r="D310" s="179"/>
      <c r="E310" s="179"/>
      <c r="F310" s="179"/>
      <c r="G310" s="75"/>
      <c r="H310" s="179"/>
      <c r="I310" s="179"/>
      <c r="J310" s="179"/>
      <c r="K310" s="75"/>
      <c r="L310" s="179"/>
      <c r="M310" s="179"/>
      <c r="N310" s="228"/>
    </row>
    <row r="311" spans="1:14" s="226" customFormat="1">
      <c r="A311" s="121"/>
      <c r="B311" s="121"/>
      <c r="C311" s="75"/>
      <c r="D311" s="179"/>
      <c r="E311" s="179"/>
      <c r="F311" s="179"/>
      <c r="G311" s="75"/>
      <c r="H311" s="179"/>
      <c r="I311" s="179"/>
      <c r="J311" s="179"/>
      <c r="K311" s="75"/>
      <c r="L311" s="179"/>
      <c r="M311" s="179"/>
      <c r="N311" s="228"/>
    </row>
    <row r="312" spans="1:14" s="226" customFormat="1">
      <c r="A312" s="121"/>
      <c r="B312" s="121"/>
      <c r="C312" s="75"/>
      <c r="D312" s="179"/>
      <c r="E312" s="179"/>
      <c r="F312" s="179"/>
      <c r="G312" s="75"/>
      <c r="H312" s="179"/>
      <c r="I312" s="179"/>
      <c r="J312" s="179"/>
      <c r="K312" s="75"/>
      <c r="L312" s="179"/>
      <c r="M312" s="179"/>
      <c r="N312" s="228"/>
    </row>
    <row r="313" spans="1:14" s="226" customFormat="1">
      <c r="A313" s="121"/>
      <c r="B313" s="121"/>
      <c r="C313" s="75"/>
      <c r="D313" s="179"/>
      <c r="E313" s="179"/>
      <c r="F313" s="179"/>
      <c r="G313" s="75"/>
      <c r="H313" s="179"/>
      <c r="I313" s="179"/>
      <c r="J313" s="179"/>
      <c r="K313" s="75"/>
      <c r="L313" s="179"/>
      <c r="M313" s="179"/>
      <c r="N313" s="228"/>
    </row>
    <row r="314" spans="1:14" s="226" customFormat="1">
      <c r="A314" s="121"/>
      <c r="B314" s="121"/>
      <c r="C314" s="75"/>
      <c r="D314" s="179"/>
      <c r="E314" s="179"/>
      <c r="F314" s="179"/>
      <c r="G314" s="75"/>
      <c r="H314" s="179"/>
      <c r="I314" s="179"/>
      <c r="J314" s="179"/>
      <c r="K314" s="75"/>
      <c r="L314" s="179"/>
      <c r="M314" s="179"/>
      <c r="N314" s="228"/>
    </row>
    <row r="315" spans="1:14" s="226" customFormat="1">
      <c r="A315" s="121"/>
      <c r="B315" s="121"/>
      <c r="C315" s="75"/>
      <c r="D315" s="179"/>
      <c r="E315" s="179"/>
      <c r="F315" s="179"/>
      <c r="G315" s="75"/>
      <c r="H315" s="179"/>
      <c r="I315" s="179"/>
      <c r="J315" s="179"/>
      <c r="K315" s="75"/>
      <c r="L315" s="179"/>
      <c r="M315" s="179"/>
      <c r="N315" s="228"/>
    </row>
    <row r="316" spans="1:14" s="226" customFormat="1">
      <c r="A316" s="121"/>
      <c r="B316" s="121"/>
      <c r="C316" s="75"/>
      <c r="D316" s="179"/>
      <c r="E316" s="179"/>
      <c r="F316" s="179"/>
      <c r="G316" s="75"/>
      <c r="H316" s="179"/>
      <c r="I316" s="179"/>
      <c r="J316" s="179"/>
      <c r="K316" s="75"/>
      <c r="L316" s="179"/>
      <c r="M316" s="179"/>
      <c r="N316" s="228"/>
    </row>
    <row r="317" spans="1:14" s="226" customFormat="1">
      <c r="A317" s="121"/>
      <c r="B317" s="121"/>
      <c r="C317" s="75"/>
      <c r="D317" s="179"/>
      <c r="E317" s="179"/>
      <c r="F317" s="179"/>
      <c r="G317" s="75"/>
      <c r="H317" s="179"/>
      <c r="I317" s="179"/>
      <c r="J317" s="179"/>
      <c r="K317" s="75"/>
      <c r="L317" s="179"/>
      <c r="M317" s="179"/>
      <c r="N317" s="228"/>
    </row>
    <row r="318" spans="1:14" s="226" customFormat="1">
      <c r="A318" s="121"/>
      <c r="B318" s="121"/>
      <c r="C318" s="75"/>
      <c r="D318" s="179"/>
      <c r="E318" s="179"/>
      <c r="F318" s="179"/>
      <c r="G318" s="75"/>
      <c r="H318" s="179"/>
      <c r="I318" s="179"/>
      <c r="J318" s="179"/>
      <c r="K318" s="75"/>
      <c r="L318" s="179"/>
      <c r="M318" s="179"/>
      <c r="N318" s="228"/>
    </row>
    <row r="319" spans="1:14" s="226" customFormat="1">
      <c r="A319" s="121"/>
      <c r="B319" s="121"/>
      <c r="C319" s="75"/>
      <c r="D319" s="179"/>
      <c r="E319" s="179"/>
      <c r="F319" s="179"/>
      <c r="G319" s="75"/>
      <c r="H319" s="179"/>
      <c r="I319" s="179"/>
      <c r="J319" s="179"/>
      <c r="K319" s="75"/>
      <c r="L319" s="179"/>
      <c r="M319" s="179"/>
      <c r="N319" s="228"/>
    </row>
    <row r="320" spans="1:14" s="226" customFormat="1">
      <c r="A320" s="121"/>
      <c r="B320" s="121"/>
      <c r="C320" s="75"/>
      <c r="D320" s="179"/>
      <c r="E320" s="179"/>
      <c r="F320" s="179"/>
      <c r="G320" s="75"/>
      <c r="H320" s="179"/>
      <c r="I320" s="179"/>
      <c r="J320" s="179"/>
      <c r="K320" s="75"/>
      <c r="L320" s="179"/>
      <c r="M320" s="179"/>
      <c r="N320" s="228"/>
    </row>
    <row r="321" spans="1:14" s="226" customFormat="1">
      <c r="A321" s="121"/>
      <c r="B321" s="121"/>
      <c r="C321" s="75"/>
      <c r="D321" s="179"/>
      <c r="E321" s="179"/>
      <c r="F321" s="179"/>
      <c r="G321" s="75"/>
      <c r="H321" s="179"/>
      <c r="I321" s="179"/>
      <c r="J321" s="179"/>
      <c r="K321" s="75"/>
      <c r="L321" s="179"/>
      <c r="M321" s="179"/>
      <c r="N321" s="228"/>
    </row>
    <row r="322" spans="1:14" s="226" customFormat="1">
      <c r="A322" s="121"/>
      <c r="B322" s="121"/>
      <c r="C322" s="75"/>
      <c r="D322" s="179"/>
      <c r="E322" s="179"/>
      <c r="F322" s="179"/>
      <c r="G322" s="75"/>
      <c r="H322" s="179"/>
      <c r="I322" s="179"/>
      <c r="J322" s="179"/>
      <c r="K322" s="75"/>
      <c r="L322" s="179"/>
      <c r="M322" s="179"/>
      <c r="N322" s="228"/>
    </row>
    <row r="323" spans="1:14" s="226" customFormat="1">
      <c r="A323" s="121"/>
      <c r="B323" s="121"/>
      <c r="C323" s="75"/>
      <c r="D323" s="179"/>
      <c r="E323" s="179"/>
      <c r="F323" s="179"/>
      <c r="G323" s="75"/>
      <c r="H323" s="179"/>
      <c r="I323" s="179"/>
      <c r="J323" s="179"/>
      <c r="K323" s="75"/>
      <c r="L323" s="179"/>
      <c r="M323" s="179"/>
      <c r="N323" s="228"/>
    </row>
    <row r="324" spans="1:14" s="226" customFormat="1">
      <c r="A324" s="121"/>
      <c r="B324" s="121"/>
      <c r="C324" s="75"/>
      <c r="D324" s="179"/>
      <c r="E324" s="179"/>
      <c r="F324" s="179"/>
      <c r="G324" s="75"/>
      <c r="H324" s="179"/>
      <c r="I324" s="179"/>
      <c r="J324" s="179"/>
      <c r="K324" s="75"/>
      <c r="L324" s="179"/>
      <c r="M324" s="179"/>
      <c r="N324" s="228"/>
    </row>
    <row r="325" spans="1:14" s="226" customFormat="1">
      <c r="A325" s="121"/>
      <c r="B325" s="121"/>
      <c r="C325" s="75"/>
      <c r="D325" s="179"/>
      <c r="E325" s="179"/>
      <c r="F325" s="179"/>
      <c r="G325" s="75"/>
      <c r="H325" s="179"/>
      <c r="I325" s="179"/>
      <c r="J325" s="179"/>
      <c r="K325" s="75"/>
      <c r="L325" s="179"/>
      <c r="M325" s="179"/>
      <c r="N325" s="228"/>
    </row>
    <row r="326" spans="1:14" s="226" customFormat="1">
      <c r="A326" s="121"/>
      <c r="B326" s="121"/>
      <c r="C326" s="75"/>
      <c r="D326" s="179"/>
      <c r="E326" s="179"/>
      <c r="F326" s="179"/>
      <c r="G326" s="75"/>
      <c r="H326" s="179"/>
      <c r="I326" s="179"/>
      <c r="J326" s="179"/>
      <c r="K326" s="75"/>
      <c r="L326" s="179"/>
      <c r="M326" s="179"/>
      <c r="N326" s="228"/>
    </row>
    <row r="327" spans="1:14" s="226" customFormat="1">
      <c r="A327" s="121"/>
      <c r="B327" s="121"/>
      <c r="C327" s="75"/>
      <c r="D327" s="179"/>
      <c r="E327" s="179"/>
      <c r="F327" s="179"/>
      <c r="G327" s="75"/>
      <c r="H327" s="179"/>
      <c r="I327" s="179"/>
      <c r="J327" s="179"/>
      <c r="K327" s="75"/>
      <c r="L327" s="179"/>
      <c r="M327" s="179"/>
      <c r="N327" s="228"/>
    </row>
    <row r="328" spans="1:14" s="226" customFormat="1">
      <c r="A328" s="121"/>
      <c r="B328" s="121"/>
      <c r="C328" s="75"/>
      <c r="D328" s="179"/>
      <c r="E328" s="179"/>
      <c r="F328" s="179"/>
      <c r="G328" s="75"/>
      <c r="H328" s="179"/>
      <c r="I328" s="179"/>
      <c r="J328" s="179"/>
      <c r="K328" s="75"/>
      <c r="L328" s="179"/>
      <c r="M328" s="179"/>
      <c r="N328" s="228"/>
    </row>
    <row r="329" spans="1:14" s="226" customFormat="1">
      <c r="A329" s="121"/>
      <c r="B329" s="121"/>
      <c r="C329" s="75"/>
      <c r="D329" s="179"/>
      <c r="E329" s="179"/>
      <c r="F329" s="179"/>
      <c r="G329" s="75"/>
      <c r="H329" s="179"/>
      <c r="I329" s="179"/>
      <c r="J329" s="179"/>
      <c r="K329" s="75"/>
      <c r="L329" s="179"/>
      <c r="M329" s="179"/>
      <c r="N329" s="228"/>
    </row>
    <row r="330" spans="1:14" s="226" customFormat="1">
      <c r="A330" s="121"/>
      <c r="B330" s="128"/>
      <c r="C330" s="214"/>
      <c r="D330" s="215"/>
      <c r="E330" s="215"/>
      <c r="F330" s="215"/>
      <c r="G330" s="214"/>
      <c r="H330" s="215"/>
      <c r="I330" s="215"/>
      <c r="J330" s="215"/>
      <c r="K330" s="214"/>
      <c r="L330" s="215"/>
      <c r="M330" s="215"/>
      <c r="N330" s="215"/>
    </row>
    <row r="331" spans="1:14" s="226" customFormat="1">
      <c r="A331" s="121"/>
      <c r="B331" s="121"/>
      <c r="C331" s="75"/>
      <c r="D331" s="87"/>
      <c r="E331" s="87"/>
      <c r="F331" s="215"/>
      <c r="G331" s="75"/>
      <c r="H331" s="87"/>
      <c r="I331" s="87"/>
      <c r="J331" s="92"/>
      <c r="K331" s="121"/>
      <c r="L331" s="121"/>
      <c r="M331" s="121"/>
      <c r="N331" s="121"/>
    </row>
    <row r="332" spans="1:14" s="226" customFormat="1">
      <c r="A332" s="121"/>
      <c r="B332" s="128"/>
      <c r="C332" s="214"/>
      <c r="D332" s="215"/>
      <c r="E332" s="215"/>
      <c r="F332" s="215"/>
      <c r="G332" s="214"/>
      <c r="H332" s="215"/>
      <c r="I332" s="215"/>
      <c r="J332" s="229"/>
      <c r="K332" s="128"/>
      <c r="L332" s="215"/>
      <c r="M332" s="215"/>
      <c r="N332" s="128"/>
    </row>
    <row r="333" spans="1:14" s="226" customFormat="1">
      <c r="A333" s="121"/>
      <c r="B333" s="128"/>
      <c r="C333" s="214"/>
      <c r="D333" s="215"/>
      <c r="E333" s="215"/>
      <c r="F333" s="215"/>
      <c r="G333" s="214"/>
      <c r="H333" s="128"/>
      <c r="I333" s="128"/>
      <c r="J333" s="128"/>
      <c r="K333" s="128"/>
      <c r="L333" s="229"/>
      <c r="M333" s="229"/>
      <c r="N333" s="128"/>
    </row>
    <row r="334" spans="1:14" s="226" customFormat="1">
      <c r="A334" s="121"/>
      <c r="B334" s="121"/>
      <c r="C334" s="75"/>
      <c r="D334" s="179"/>
      <c r="E334" s="179"/>
      <c r="F334" s="179"/>
      <c r="G334" s="222"/>
      <c r="H334" s="128"/>
      <c r="I334" s="128"/>
      <c r="J334" s="128"/>
      <c r="K334" s="128"/>
      <c r="L334" s="128"/>
      <c r="M334" s="128"/>
      <c r="N334" s="128"/>
    </row>
    <row r="335" spans="1:14" s="226" customFormat="1">
      <c r="A335" s="121"/>
      <c r="B335" s="121"/>
      <c r="C335" s="75"/>
      <c r="D335" s="179"/>
      <c r="E335" s="179"/>
      <c r="F335" s="179"/>
      <c r="G335" s="223"/>
      <c r="H335" s="128"/>
      <c r="I335" s="92"/>
      <c r="J335" s="92"/>
      <c r="K335" s="121"/>
      <c r="L335" s="121"/>
      <c r="M335" s="121"/>
      <c r="N335" s="121"/>
    </row>
    <row r="336" spans="1:14" s="226" customFormat="1">
      <c r="A336" s="121"/>
      <c r="B336" s="128"/>
      <c r="C336" s="214"/>
      <c r="D336" s="215"/>
      <c r="E336" s="215"/>
      <c r="F336" s="215"/>
      <c r="G336" s="222"/>
      <c r="H336" s="128"/>
      <c r="I336" s="216"/>
      <c r="J336" s="128"/>
      <c r="K336" s="128"/>
      <c r="L336" s="128"/>
      <c r="M336" s="128"/>
      <c r="N336" s="128"/>
    </row>
    <row r="337" spans="1:14" s="226" customFormat="1">
      <c r="A337" s="121"/>
      <c r="B337" s="121"/>
      <c r="C337" s="75"/>
      <c r="D337" s="87"/>
      <c r="E337" s="87"/>
      <c r="F337" s="92"/>
      <c r="G337" s="75"/>
      <c r="H337" s="128"/>
      <c r="I337" s="216"/>
      <c r="J337" s="121"/>
      <c r="K337" s="121"/>
      <c r="L337" s="121"/>
      <c r="M337" s="121"/>
      <c r="N337" s="121"/>
    </row>
    <row r="338" spans="1:14" s="226" customFormat="1">
      <c r="A338" s="121"/>
      <c r="B338" s="128"/>
      <c r="C338" s="214"/>
      <c r="D338" s="215"/>
      <c r="E338" s="215"/>
      <c r="F338" s="215"/>
      <c r="G338" s="214"/>
      <c r="H338" s="128"/>
      <c r="I338" s="224"/>
      <c r="J338" s="128"/>
      <c r="K338" s="128"/>
      <c r="L338" s="128"/>
      <c r="M338" s="128"/>
      <c r="N338" s="128"/>
    </row>
    <row r="339" spans="1:14" s="226" customFormat="1">
      <c r="A339" s="121"/>
      <c r="B339" s="128"/>
      <c r="C339" s="75"/>
      <c r="D339" s="92"/>
      <c r="E339" s="92"/>
      <c r="F339" s="92"/>
      <c r="G339" s="75"/>
      <c r="H339" s="128"/>
      <c r="I339" s="213"/>
      <c r="J339" s="121"/>
      <c r="K339" s="121"/>
      <c r="L339" s="121"/>
      <c r="M339" s="121"/>
      <c r="N339" s="121"/>
    </row>
    <row r="340" spans="1:14" s="226" customFormat="1">
      <c r="A340" s="121"/>
      <c r="B340" s="128"/>
      <c r="C340" s="75"/>
      <c r="D340" s="92"/>
      <c r="E340" s="92"/>
      <c r="F340" s="92"/>
      <c r="G340" s="75"/>
      <c r="H340" s="121"/>
      <c r="I340" s="121"/>
      <c r="J340" s="121"/>
      <c r="K340" s="121"/>
      <c r="L340" s="121"/>
      <c r="M340" s="121"/>
      <c r="N340" s="121"/>
    </row>
    <row r="341" spans="1:14" s="226" customFormat="1">
      <c r="A341" s="121"/>
      <c r="B341" s="227"/>
      <c r="C341" s="75"/>
      <c r="D341" s="92"/>
      <c r="E341" s="92"/>
      <c r="F341" s="92"/>
      <c r="G341" s="75"/>
      <c r="H341" s="121"/>
      <c r="I341" s="121"/>
      <c r="J341" s="121"/>
      <c r="K341" s="121"/>
      <c r="L341" s="121"/>
      <c r="M341" s="121"/>
      <c r="N341" s="121"/>
    </row>
    <row r="342" spans="1:14" s="226" customFormat="1">
      <c r="A342" s="121"/>
      <c r="B342" s="121"/>
      <c r="C342" s="75"/>
      <c r="D342" s="232"/>
      <c r="E342" s="232"/>
      <c r="F342" s="232"/>
      <c r="G342" s="234"/>
      <c r="H342" s="234"/>
      <c r="I342" s="234"/>
      <c r="J342" s="234"/>
      <c r="K342" s="234"/>
      <c r="L342" s="234"/>
      <c r="M342" s="234"/>
      <c r="N342" s="234"/>
    </row>
    <row r="343" spans="1:14" s="226" customFormat="1">
      <c r="A343" s="121"/>
      <c r="B343" s="214"/>
      <c r="C343" s="214"/>
      <c r="D343" s="211"/>
      <c r="E343" s="211"/>
      <c r="F343" s="211"/>
      <c r="G343" s="214"/>
      <c r="H343" s="211"/>
      <c r="I343" s="211"/>
      <c r="J343" s="211"/>
      <c r="K343" s="214"/>
      <c r="L343" s="211"/>
      <c r="M343" s="211"/>
      <c r="N343" s="211"/>
    </row>
    <row r="344" spans="1:14" s="226" customFormat="1">
      <c r="A344" s="121"/>
      <c r="B344" s="121"/>
      <c r="C344" s="75"/>
      <c r="D344" s="179"/>
      <c r="E344" s="179"/>
      <c r="F344" s="179"/>
      <c r="G344" s="75"/>
      <c r="H344" s="179"/>
      <c r="I344" s="179"/>
      <c r="J344" s="179"/>
      <c r="K344" s="75"/>
      <c r="L344" s="179"/>
      <c r="M344" s="179"/>
      <c r="N344" s="228"/>
    </row>
    <row r="345" spans="1:14" s="226" customFormat="1">
      <c r="A345" s="121"/>
      <c r="B345" s="121"/>
      <c r="C345" s="75"/>
      <c r="D345" s="179"/>
      <c r="E345" s="179"/>
      <c r="F345" s="179"/>
      <c r="G345" s="75"/>
      <c r="H345" s="179"/>
      <c r="I345" s="179"/>
      <c r="J345" s="179"/>
      <c r="K345" s="75"/>
      <c r="L345" s="179"/>
      <c r="M345" s="179"/>
      <c r="N345" s="228"/>
    </row>
    <row r="346" spans="1:14" s="226" customFormat="1">
      <c r="A346" s="121"/>
      <c r="B346" s="121"/>
      <c r="C346" s="75"/>
      <c r="D346" s="179"/>
      <c r="E346" s="179"/>
      <c r="F346" s="179"/>
      <c r="G346" s="75"/>
      <c r="H346" s="179"/>
      <c r="I346" s="179"/>
      <c r="J346" s="179"/>
      <c r="K346" s="75"/>
      <c r="L346" s="179"/>
      <c r="M346" s="179"/>
      <c r="N346" s="228"/>
    </row>
    <row r="347" spans="1:14" s="226" customFormat="1">
      <c r="A347" s="121"/>
      <c r="B347" s="121"/>
      <c r="C347" s="75"/>
      <c r="D347" s="179"/>
      <c r="E347" s="179"/>
      <c r="F347" s="179"/>
      <c r="G347" s="75"/>
      <c r="H347" s="179"/>
      <c r="I347" s="179"/>
      <c r="J347" s="179"/>
      <c r="K347" s="75"/>
      <c r="L347" s="179"/>
      <c r="M347" s="179"/>
      <c r="N347" s="228"/>
    </row>
    <row r="348" spans="1:14" s="226" customFormat="1">
      <c r="A348" s="121"/>
      <c r="B348" s="121"/>
      <c r="C348" s="75"/>
      <c r="D348" s="179"/>
      <c r="E348" s="179"/>
      <c r="F348" s="179"/>
      <c r="G348" s="75"/>
      <c r="H348" s="179"/>
      <c r="I348" s="179"/>
      <c r="J348" s="179"/>
      <c r="K348" s="75"/>
      <c r="L348" s="179"/>
      <c r="M348" s="179"/>
      <c r="N348" s="228"/>
    </row>
    <row r="349" spans="1:14" s="226" customFormat="1">
      <c r="A349" s="121"/>
      <c r="B349" s="121"/>
      <c r="C349" s="75"/>
      <c r="D349" s="179"/>
      <c r="E349" s="179"/>
      <c r="F349" s="179"/>
      <c r="G349" s="75"/>
      <c r="H349" s="179"/>
      <c r="I349" s="179"/>
      <c r="J349" s="179"/>
      <c r="K349" s="75"/>
      <c r="L349" s="179"/>
      <c r="M349" s="179"/>
      <c r="N349" s="228"/>
    </row>
    <row r="350" spans="1:14" s="226" customFormat="1">
      <c r="A350" s="121"/>
      <c r="B350" s="121"/>
      <c r="C350" s="75"/>
      <c r="D350" s="179"/>
      <c r="E350" s="179"/>
      <c r="F350" s="179"/>
      <c r="G350" s="75"/>
      <c r="H350" s="179"/>
      <c r="I350" s="179"/>
      <c r="J350" s="179"/>
      <c r="K350" s="75"/>
      <c r="L350" s="179"/>
      <c r="M350" s="179"/>
      <c r="N350" s="228"/>
    </row>
    <row r="351" spans="1:14" s="226" customFormat="1">
      <c r="A351" s="121"/>
      <c r="B351" s="121"/>
      <c r="C351" s="75"/>
      <c r="D351" s="179"/>
      <c r="E351" s="179"/>
      <c r="F351" s="179"/>
      <c r="G351" s="75"/>
      <c r="H351" s="179"/>
      <c r="I351" s="179"/>
      <c r="J351" s="179"/>
      <c r="K351" s="75"/>
      <c r="L351" s="179"/>
      <c r="M351" s="179"/>
      <c r="N351" s="228"/>
    </row>
    <row r="352" spans="1:14" s="226" customFormat="1">
      <c r="A352" s="121"/>
      <c r="B352" s="121"/>
      <c r="C352" s="75"/>
      <c r="D352" s="179"/>
      <c r="E352" s="179"/>
      <c r="F352" s="179"/>
      <c r="G352" s="75"/>
      <c r="H352" s="179"/>
      <c r="I352" s="179"/>
      <c r="J352" s="179"/>
      <c r="K352" s="75"/>
      <c r="L352" s="179"/>
      <c r="M352" s="179"/>
      <c r="N352" s="228"/>
    </row>
    <row r="353" spans="1:14" s="226" customFormat="1">
      <c r="A353" s="121"/>
      <c r="B353" s="121"/>
      <c r="C353" s="75"/>
      <c r="D353" s="179"/>
      <c r="E353" s="179"/>
      <c r="F353" s="179"/>
      <c r="G353" s="75"/>
      <c r="H353" s="179"/>
      <c r="I353" s="179"/>
      <c r="J353" s="179"/>
      <c r="K353" s="75"/>
      <c r="L353" s="179"/>
      <c r="M353" s="179"/>
      <c r="N353" s="228"/>
    </row>
    <row r="354" spans="1:14" s="226" customFormat="1">
      <c r="A354" s="121"/>
      <c r="B354" s="121"/>
      <c r="C354" s="75"/>
      <c r="D354" s="179"/>
      <c r="E354" s="179"/>
      <c r="F354" s="179"/>
      <c r="G354" s="75"/>
      <c r="H354" s="179"/>
      <c r="I354" s="179"/>
      <c r="J354" s="179"/>
      <c r="K354" s="75"/>
      <c r="L354" s="179"/>
      <c r="M354" s="179"/>
      <c r="N354" s="228"/>
    </row>
    <row r="355" spans="1:14" s="226" customFormat="1">
      <c r="A355" s="121"/>
      <c r="B355" s="121"/>
      <c r="C355" s="75"/>
      <c r="D355" s="179"/>
      <c r="E355" s="179"/>
      <c r="F355" s="179"/>
      <c r="G355" s="75"/>
      <c r="H355" s="179"/>
      <c r="I355" s="179"/>
      <c r="J355" s="179"/>
      <c r="K355" s="75"/>
      <c r="L355" s="179"/>
      <c r="M355" s="179"/>
      <c r="N355" s="228"/>
    </row>
    <row r="356" spans="1:14" s="226" customFormat="1">
      <c r="A356" s="121"/>
      <c r="B356" s="121"/>
      <c r="C356" s="75"/>
      <c r="D356" s="179"/>
      <c r="E356" s="179"/>
      <c r="F356" s="179"/>
      <c r="G356" s="75"/>
      <c r="H356" s="179"/>
      <c r="I356" s="179"/>
      <c r="J356" s="179"/>
      <c r="K356" s="75"/>
      <c r="L356" s="179"/>
      <c r="M356" s="179"/>
      <c r="N356" s="228"/>
    </row>
    <row r="357" spans="1:14" s="226" customFormat="1">
      <c r="A357" s="121"/>
      <c r="B357" s="121"/>
      <c r="C357" s="75"/>
      <c r="D357" s="179"/>
      <c r="E357" s="179"/>
      <c r="F357" s="179"/>
      <c r="G357" s="75"/>
      <c r="H357" s="179"/>
      <c r="I357" s="179"/>
      <c r="J357" s="179"/>
      <c r="K357" s="75"/>
      <c r="L357" s="179"/>
      <c r="M357" s="179"/>
      <c r="N357" s="228"/>
    </row>
    <row r="358" spans="1:14" s="226" customFormat="1">
      <c r="A358" s="121"/>
      <c r="B358" s="121"/>
      <c r="C358" s="75"/>
      <c r="D358" s="179"/>
      <c r="E358" s="179"/>
      <c r="F358" s="179"/>
      <c r="G358" s="75"/>
      <c r="H358" s="179"/>
      <c r="I358" s="179"/>
      <c r="J358" s="179"/>
      <c r="K358" s="75"/>
      <c r="L358" s="179"/>
      <c r="M358" s="179"/>
      <c r="N358" s="228"/>
    </row>
    <row r="359" spans="1:14" s="226" customFormat="1">
      <c r="A359" s="121"/>
      <c r="B359" s="121"/>
      <c r="C359" s="75"/>
      <c r="D359" s="179"/>
      <c r="E359" s="179"/>
      <c r="F359" s="179"/>
      <c r="G359" s="75"/>
      <c r="H359" s="179"/>
      <c r="I359" s="179"/>
      <c r="J359" s="179"/>
      <c r="K359" s="75"/>
      <c r="L359" s="179"/>
      <c r="M359" s="179"/>
      <c r="N359" s="228"/>
    </row>
    <row r="360" spans="1:14" s="226" customFormat="1">
      <c r="A360" s="121"/>
      <c r="B360" s="121"/>
      <c r="C360" s="75"/>
      <c r="D360" s="179"/>
      <c r="E360" s="179"/>
      <c r="F360" s="179"/>
      <c r="G360" s="75"/>
      <c r="H360" s="179"/>
      <c r="I360" s="179"/>
      <c r="J360" s="179"/>
      <c r="K360" s="75"/>
      <c r="L360" s="179"/>
      <c r="M360" s="179"/>
      <c r="N360" s="228"/>
    </row>
    <row r="361" spans="1:14" s="226" customFormat="1">
      <c r="A361" s="121"/>
      <c r="B361" s="121"/>
      <c r="C361" s="75"/>
      <c r="D361" s="179"/>
      <c r="E361" s="179"/>
      <c r="F361" s="179"/>
      <c r="G361" s="75"/>
      <c r="H361" s="179"/>
      <c r="I361" s="179"/>
      <c r="J361" s="179"/>
      <c r="K361" s="75"/>
      <c r="L361" s="179"/>
      <c r="M361" s="179"/>
      <c r="N361" s="228"/>
    </row>
    <row r="362" spans="1:14" s="226" customFormat="1">
      <c r="A362" s="121"/>
      <c r="B362" s="121"/>
      <c r="C362" s="75"/>
      <c r="D362" s="179"/>
      <c r="E362" s="179"/>
      <c r="F362" s="179"/>
      <c r="G362" s="75"/>
      <c r="H362" s="179"/>
      <c r="I362" s="179"/>
      <c r="J362" s="179"/>
      <c r="K362" s="75"/>
      <c r="L362" s="179"/>
      <c r="M362" s="179"/>
      <c r="N362" s="228"/>
    </row>
    <row r="363" spans="1:14" s="226" customFormat="1">
      <c r="A363" s="121"/>
      <c r="B363" s="121"/>
      <c r="C363" s="75"/>
      <c r="D363" s="179"/>
      <c r="E363" s="179"/>
      <c r="F363" s="179"/>
      <c r="G363" s="75"/>
      <c r="H363" s="179"/>
      <c r="I363" s="179"/>
      <c r="J363" s="179"/>
      <c r="K363" s="75"/>
      <c r="L363" s="179"/>
      <c r="M363" s="179"/>
      <c r="N363" s="228"/>
    </row>
    <row r="364" spans="1:14" s="226" customFormat="1">
      <c r="A364" s="121"/>
      <c r="B364" s="128"/>
      <c r="C364" s="214"/>
      <c r="D364" s="215"/>
      <c r="E364" s="215"/>
      <c r="F364" s="215"/>
      <c r="G364" s="214"/>
      <c r="H364" s="215"/>
      <c r="I364" s="215"/>
      <c r="J364" s="215"/>
      <c r="K364" s="214"/>
      <c r="L364" s="215"/>
      <c r="M364" s="215"/>
      <c r="N364" s="215"/>
    </row>
    <row r="365" spans="1:14" s="226" customFormat="1">
      <c r="A365" s="121"/>
      <c r="B365" s="121"/>
      <c r="C365" s="75"/>
      <c r="D365" s="87"/>
      <c r="E365" s="87"/>
      <c r="F365" s="215"/>
      <c r="G365" s="75"/>
      <c r="H365" s="87"/>
      <c r="I365" s="87"/>
      <c r="J365" s="92"/>
      <c r="K365" s="121"/>
      <c r="L365" s="121"/>
      <c r="M365" s="121"/>
      <c r="N365" s="121"/>
    </row>
    <row r="366" spans="1:14" s="226" customFormat="1">
      <c r="A366" s="121"/>
      <c r="B366" s="128"/>
      <c r="C366" s="214"/>
      <c r="D366" s="215"/>
      <c r="E366" s="215"/>
      <c r="F366" s="215"/>
      <c r="G366" s="214"/>
      <c r="H366" s="215"/>
      <c r="I366" s="215"/>
      <c r="J366" s="229"/>
      <c r="K366" s="128"/>
      <c r="L366" s="215"/>
      <c r="M366" s="215"/>
      <c r="N366" s="128"/>
    </row>
    <row r="367" spans="1:14" s="226" customFormat="1">
      <c r="A367" s="121"/>
      <c r="B367" s="128"/>
      <c r="C367" s="214"/>
      <c r="D367" s="215"/>
      <c r="E367" s="215"/>
      <c r="F367" s="215"/>
      <c r="G367" s="214"/>
      <c r="H367" s="128"/>
      <c r="I367" s="128"/>
      <c r="J367" s="128"/>
      <c r="K367" s="128"/>
      <c r="L367" s="229"/>
      <c r="M367" s="229"/>
      <c r="N367" s="128"/>
    </row>
    <row r="368" spans="1:14" s="226" customFormat="1">
      <c r="A368" s="121"/>
      <c r="B368" s="121"/>
      <c r="C368" s="75"/>
      <c r="D368" s="179"/>
      <c r="E368" s="179"/>
      <c r="F368" s="179"/>
      <c r="G368" s="222"/>
      <c r="H368" s="128"/>
      <c r="I368" s="128"/>
      <c r="J368" s="128"/>
      <c r="K368" s="128"/>
      <c r="L368" s="128"/>
      <c r="M368" s="128"/>
      <c r="N368" s="128"/>
    </row>
    <row r="369" spans="1:14" s="226" customFormat="1">
      <c r="A369" s="121"/>
      <c r="B369" s="121"/>
      <c r="C369" s="75"/>
      <c r="D369" s="179"/>
      <c r="E369" s="179"/>
      <c r="F369" s="179"/>
      <c r="G369" s="223"/>
      <c r="H369" s="128"/>
      <c r="I369" s="92"/>
      <c r="J369" s="92"/>
      <c r="K369" s="121"/>
      <c r="L369" s="121"/>
      <c r="M369" s="121"/>
      <c r="N369" s="121"/>
    </row>
    <row r="370" spans="1:14" s="226" customFormat="1">
      <c r="A370" s="121"/>
      <c r="B370" s="128"/>
      <c r="C370" s="214"/>
      <c r="D370" s="215"/>
      <c r="E370" s="215"/>
      <c r="F370" s="215"/>
      <c r="G370" s="222"/>
      <c r="H370" s="128"/>
      <c r="I370" s="216"/>
      <c r="J370" s="128"/>
      <c r="K370" s="128"/>
      <c r="L370" s="128"/>
      <c r="M370" s="128"/>
      <c r="N370" s="128"/>
    </row>
    <row r="371" spans="1:14" s="226" customFormat="1">
      <c r="A371" s="121"/>
      <c r="B371" s="121"/>
      <c r="C371" s="75"/>
      <c r="D371" s="87"/>
      <c r="E371" s="87"/>
      <c r="F371" s="92"/>
      <c r="G371" s="75"/>
      <c r="H371" s="128"/>
      <c r="I371" s="216"/>
      <c r="J371" s="121"/>
      <c r="K371" s="121"/>
      <c r="L371" s="121"/>
      <c r="M371" s="121"/>
      <c r="N371" s="121"/>
    </row>
    <row r="372" spans="1:14" s="226" customFormat="1">
      <c r="A372" s="121"/>
      <c r="B372" s="128"/>
      <c r="C372" s="214"/>
      <c r="D372" s="215"/>
      <c r="E372" s="215"/>
      <c r="F372" s="215"/>
      <c r="G372" s="214"/>
      <c r="H372" s="128"/>
      <c r="I372" s="224"/>
      <c r="J372" s="128"/>
      <c r="K372" s="128"/>
      <c r="L372" s="128"/>
      <c r="M372" s="128"/>
      <c r="N372" s="128"/>
    </row>
    <row r="373" spans="1:14" s="226" customFormat="1">
      <c r="A373" s="121"/>
      <c r="B373" s="128"/>
      <c r="C373" s="75"/>
      <c r="D373" s="92"/>
      <c r="E373" s="92"/>
      <c r="F373" s="92"/>
      <c r="G373" s="75"/>
      <c r="H373" s="128"/>
      <c r="I373" s="213"/>
      <c r="J373" s="121"/>
      <c r="K373" s="121"/>
      <c r="L373" s="121"/>
      <c r="M373" s="121"/>
      <c r="N373" s="121"/>
    </row>
    <row r="374" spans="1:14" s="226" customFormat="1">
      <c r="A374" s="121"/>
      <c r="B374" s="128"/>
      <c r="C374" s="75"/>
      <c r="D374" s="92"/>
      <c r="E374" s="92"/>
      <c r="F374" s="92"/>
      <c r="G374" s="75"/>
      <c r="H374" s="121"/>
      <c r="I374" s="121"/>
      <c r="J374" s="121"/>
      <c r="K374" s="121"/>
      <c r="L374" s="121"/>
      <c r="M374" s="121"/>
      <c r="N374" s="121"/>
    </row>
    <row r="375" spans="1:14" s="226" customFormat="1">
      <c r="A375" s="121"/>
      <c r="B375" s="227"/>
      <c r="C375" s="75"/>
      <c r="D375" s="92"/>
      <c r="E375" s="92"/>
      <c r="F375" s="92"/>
      <c r="G375" s="75"/>
      <c r="H375" s="121"/>
      <c r="I375" s="121"/>
      <c r="J375" s="121"/>
      <c r="K375" s="121"/>
      <c r="L375" s="121"/>
      <c r="M375" s="121"/>
      <c r="N375" s="121"/>
    </row>
    <row r="376" spans="1:14" s="226" customFormat="1">
      <c r="A376" s="121"/>
      <c r="B376" s="121"/>
      <c r="C376" s="75"/>
      <c r="D376" s="232"/>
      <c r="E376" s="232"/>
      <c r="F376" s="232"/>
      <c r="G376" s="234"/>
      <c r="H376" s="234"/>
      <c r="I376" s="234"/>
      <c r="J376" s="234"/>
      <c r="K376" s="234"/>
      <c r="L376" s="234"/>
      <c r="M376" s="234"/>
      <c r="N376" s="234"/>
    </row>
    <row r="377" spans="1:14" s="226" customFormat="1">
      <c r="A377" s="214"/>
      <c r="B377" s="214"/>
      <c r="C377" s="214"/>
      <c r="D377" s="211"/>
      <c r="E377" s="211"/>
      <c r="F377" s="211"/>
      <c r="G377" s="214"/>
      <c r="H377" s="211"/>
      <c r="I377" s="211"/>
      <c r="J377" s="211"/>
      <c r="K377" s="214"/>
      <c r="L377" s="211"/>
      <c r="M377" s="211"/>
      <c r="N377" s="211"/>
    </row>
    <row r="378" spans="1:14" s="226" customFormat="1">
      <c r="A378" s="121"/>
      <c r="B378" s="121"/>
      <c r="C378" s="75"/>
      <c r="D378" s="179"/>
      <c r="E378" s="179"/>
      <c r="F378" s="179"/>
      <c r="G378" s="75"/>
      <c r="H378" s="179"/>
      <c r="I378" s="179"/>
      <c r="J378" s="179"/>
      <c r="K378" s="75"/>
      <c r="L378" s="179"/>
      <c r="M378" s="179"/>
      <c r="N378" s="228"/>
    </row>
    <row r="379" spans="1:14" s="226" customFormat="1">
      <c r="A379" s="121"/>
      <c r="B379" s="121"/>
      <c r="C379" s="75"/>
      <c r="D379" s="179"/>
      <c r="E379" s="179"/>
      <c r="F379" s="179"/>
      <c r="G379" s="75"/>
      <c r="H379" s="179"/>
      <c r="I379" s="179"/>
      <c r="J379" s="179"/>
      <c r="K379" s="75"/>
      <c r="L379" s="179"/>
      <c r="M379" s="179"/>
      <c r="N379" s="228"/>
    </row>
    <row r="380" spans="1:14" s="226" customFormat="1">
      <c r="A380" s="121"/>
      <c r="B380" s="121"/>
      <c r="C380" s="75"/>
      <c r="D380" s="179"/>
      <c r="E380" s="179"/>
      <c r="F380" s="179"/>
      <c r="G380" s="75"/>
      <c r="H380" s="179"/>
      <c r="I380" s="179"/>
      <c r="J380" s="179"/>
      <c r="K380" s="75"/>
      <c r="L380" s="179"/>
      <c r="M380" s="179"/>
      <c r="N380" s="228"/>
    </row>
    <row r="381" spans="1:14" s="226" customFormat="1">
      <c r="A381" s="121"/>
      <c r="B381" s="121"/>
      <c r="C381" s="75"/>
      <c r="D381" s="179"/>
      <c r="E381" s="179"/>
      <c r="F381" s="179"/>
      <c r="G381" s="75"/>
      <c r="H381" s="179"/>
      <c r="I381" s="179"/>
      <c r="J381" s="179"/>
      <c r="K381" s="75"/>
      <c r="L381" s="179"/>
      <c r="M381" s="179"/>
      <c r="N381" s="228"/>
    </row>
    <row r="382" spans="1:14" s="226" customFormat="1">
      <c r="A382" s="121"/>
      <c r="B382" s="121"/>
      <c r="C382" s="75"/>
      <c r="D382" s="179"/>
      <c r="E382" s="179"/>
      <c r="F382" s="179"/>
      <c r="G382" s="75"/>
      <c r="H382" s="179"/>
      <c r="I382" s="179"/>
      <c r="J382" s="179"/>
      <c r="K382" s="75"/>
      <c r="L382" s="179"/>
      <c r="M382" s="179"/>
      <c r="N382" s="228"/>
    </row>
    <row r="383" spans="1:14" s="226" customFormat="1">
      <c r="A383" s="121"/>
      <c r="B383" s="121"/>
      <c r="C383" s="75"/>
      <c r="D383" s="179"/>
      <c r="E383" s="179"/>
      <c r="F383" s="179"/>
      <c r="G383" s="75"/>
      <c r="H383" s="179"/>
      <c r="I383" s="179"/>
      <c r="J383" s="179"/>
      <c r="K383" s="75"/>
      <c r="L383" s="179"/>
      <c r="M383" s="179"/>
      <c r="N383" s="228"/>
    </row>
    <row r="384" spans="1:14" s="226" customFormat="1">
      <c r="A384" s="121"/>
      <c r="B384" s="121"/>
      <c r="C384" s="75"/>
      <c r="D384" s="179"/>
      <c r="E384" s="179"/>
      <c r="F384" s="179"/>
      <c r="G384" s="75"/>
      <c r="H384" s="179"/>
      <c r="I384" s="179"/>
      <c r="J384" s="179"/>
      <c r="K384" s="75"/>
      <c r="L384" s="179"/>
      <c r="M384" s="179"/>
      <c r="N384" s="228"/>
    </row>
    <row r="385" spans="1:14" s="226" customFormat="1">
      <c r="A385" s="121"/>
      <c r="B385" s="121"/>
      <c r="C385" s="75"/>
      <c r="D385" s="179"/>
      <c r="E385" s="179"/>
      <c r="F385" s="179"/>
      <c r="G385" s="75"/>
      <c r="H385" s="179"/>
      <c r="I385" s="179"/>
      <c r="J385" s="179"/>
      <c r="K385" s="75"/>
      <c r="L385" s="179"/>
      <c r="M385" s="179"/>
      <c r="N385" s="228"/>
    </row>
    <row r="386" spans="1:14" s="226" customFormat="1">
      <c r="A386" s="121"/>
      <c r="B386" s="121"/>
      <c r="C386" s="75"/>
      <c r="D386" s="179"/>
      <c r="E386" s="179"/>
      <c r="F386" s="179"/>
      <c r="G386" s="75"/>
      <c r="H386" s="179"/>
      <c r="I386" s="179"/>
      <c r="J386" s="179"/>
      <c r="K386" s="75"/>
      <c r="L386" s="179"/>
      <c r="M386" s="179"/>
      <c r="N386" s="228"/>
    </row>
    <row r="387" spans="1:14" s="226" customFormat="1">
      <c r="A387" s="121"/>
      <c r="B387" s="121"/>
      <c r="C387" s="75"/>
      <c r="D387" s="179"/>
      <c r="E387" s="179"/>
      <c r="F387" s="179"/>
      <c r="G387" s="75"/>
      <c r="H387" s="179"/>
      <c r="I387" s="179"/>
      <c r="J387" s="179"/>
      <c r="K387" s="75"/>
      <c r="L387" s="179"/>
      <c r="M387" s="179"/>
      <c r="N387" s="228"/>
    </row>
    <row r="388" spans="1:14" s="226" customFormat="1">
      <c r="A388" s="121"/>
      <c r="B388" s="121"/>
      <c r="C388" s="75"/>
      <c r="D388" s="179"/>
      <c r="E388" s="179"/>
      <c r="F388" s="179"/>
      <c r="G388" s="75"/>
      <c r="H388" s="179"/>
      <c r="I388" s="179"/>
      <c r="J388" s="179"/>
      <c r="K388" s="75"/>
      <c r="L388" s="179"/>
      <c r="M388" s="179"/>
      <c r="N388" s="228"/>
    </row>
    <row r="389" spans="1:14" s="226" customFormat="1">
      <c r="A389" s="121"/>
      <c r="B389" s="121"/>
      <c r="C389" s="75"/>
      <c r="D389" s="179"/>
      <c r="E389" s="179"/>
      <c r="F389" s="179"/>
      <c r="G389" s="75"/>
      <c r="H389" s="179"/>
      <c r="I389" s="179"/>
      <c r="J389" s="179"/>
      <c r="K389" s="75"/>
      <c r="L389" s="179"/>
      <c r="M389" s="179"/>
      <c r="N389" s="228"/>
    </row>
    <row r="390" spans="1:14" s="226" customFormat="1">
      <c r="A390" s="121"/>
      <c r="B390" s="121"/>
      <c r="C390" s="75"/>
      <c r="D390" s="179"/>
      <c r="E390" s="179"/>
      <c r="F390" s="179"/>
      <c r="G390" s="75"/>
      <c r="H390" s="179"/>
      <c r="I390" s="179"/>
      <c r="J390" s="179"/>
      <c r="K390" s="75"/>
      <c r="L390" s="179"/>
      <c r="M390" s="179"/>
      <c r="N390" s="228"/>
    </row>
    <row r="391" spans="1:14" s="226" customFormat="1">
      <c r="A391" s="121"/>
      <c r="B391" s="121"/>
      <c r="C391" s="75"/>
      <c r="D391" s="179"/>
      <c r="E391" s="179"/>
      <c r="F391" s="179"/>
      <c r="G391" s="75"/>
      <c r="H391" s="179"/>
      <c r="I391" s="179"/>
      <c r="J391" s="179"/>
      <c r="K391" s="75"/>
      <c r="L391" s="179"/>
      <c r="M391" s="179"/>
      <c r="N391" s="228"/>
    </row>
    <row r="392" spans="1:14" s="226" customFormat="1">
      <c r="A392" s="121"/>
      <c r="B392" s="121"/>
      <c r="C392" s="75"/>
      <c r="D392" s="179"/>
      <c r="E392" s="179"/>
      <c r="F392" s="179"/>
      <c r="G392" s="75"/>
      <c r="H392" s="179"/>
      <c r="I392" s="179"/>
      <c r="J392" s="179"/>
      <c r="K392" s="75"/>
      <c r="L392" s="179"/>
      <c r="M392" s="179"/>
      <c r="N392" s="228"/>
    </row>
    <row r="393" spans="1:14" s="226" customFormat="1">
      <c r="A393" s="121"/>
      <c r="B393" s="121"/>
      <c r="C393" s="75"/>
      <c r="D393" s="179"/>
      <c r="E393" s="179"/>
      <c r="F393" s="179"/>
      <c r="G393" s="75"/>
      <c r="H393" s="179"/>
      <c r="I393" s="179"/>
      <c r="J393" s="179"/>
      <c r="K393" s="75"/>
      <c r="L393" s="179"/>
      <c r="M393" s="179"/>
      <c r="N393" s="228"/>
    </row>
    <row r="394" spans="1:14" s="226" customFormat="1">
      <c r="A394" s="121"/>
      <c r="B394" s="121"/>
      <c r="C394" s="75"/>
      <c r="D394" s="179"/>
      <c r="E394" s="179"/>
      <c r="F394" s="179"/>
      <c r="G394" s="75"/>
      <c r="H394" s="179"/>
      <c r="I394" s="179"/>
      <c r="J394" s="179"/>
      <c r="K394" s="75"/>
      <c r="L394" s="179"/>
      <c r="M394" s="179"/>
      <c r="N394" s="228"/>
    </row>
    <row r="395" spans="1:14" s="226" customFormat="1">
      <c r="A395" s="121"/>
      <c r="B395" s="121"/>
      <c r="C395" s="75"/>
      <c r="D395" s="179"/>
      <c r="E395" s="179"/>
      <c r="F395" s="179"/>
      <c r="G395" s="75"/>
      <c r="H395" s="179"/>
      <c r="I395" s="179"/>
      <c r="J395" s="179"/>
      <c r="K395" s="75"/>
      <c r="L395" s="179"/>
      <c r="M395" s="179"/>
      <c r="N395" s="228"/>
    </row>
    <row r="396" spans="1:14" s="226" customFormat="1">
      <c r="A396" s="121"/>
      <c r="B396" s="121"/>
      <c r="C396" s="75"/>
      <c r="D396" s="179"/>
      <c r="E396" s="179"/>
      <c r="F396" s="179"/>
      <c r="G396" s="75"/>
      <c r="H396" s="179"/>
      <c r="I396" s="179"/>
      <c r="J396" s="179"/>
      <c r="K396" s="75"/>
      <c r="L396" s="179"/>
      <c r="M396" s="179"/>
      <c r="N396" s="228"/>
    </row>
    <row r="397" spans="1:14" s="226" customFormat="1">
      <c r="A397" s="121"/>
      <c r="B397" s="121"/>
      <c r="C397" s="75"/>
      <c r="D397" s="179"/>
      <c r="E397" s="179"/>
      <c r="F397" s="179"/>
      <c r="G397" s="75"/>
      <c r="H397" s="179"/>
      <c r="I397" s="179"/>
      <c r="J397" s="179"/>
      <c r="K397" s="75"/>
      <c r="L397" s="179"/>
      <c r="M397" s="179"/>
      <c r="N397" s="228"/>
    </row>
    <row r="398" spans="1:14" s="226" customFormat="1">
      <c r="A398" s="128"/>
      <c r="B398" s="128"/>
      <c r="C398" s="214"/>
      <c r="D398" s="215"/>
      <c r="E398" s="215"/>
      <c r="F398" s="215"/>
      <c r="G398" s="214"/>
      <c r="H398" s="215"/>
      <c r="I398" s="215"/>
      <c r="J398" s="215"/>
      <c r="K398" s="214"/>
      <c r="L398" s="215"/>
      <c r="M398" s="215"/>
      <c r="N398" s="215"/>
    </row>
    <row r="399" spans="1:14" s="226" customFormat="1">
      <c r="A399" s="121"/>
      <c r="B399" s="121"/>
      <c r="C399" s="75"/>
      <c r="D399" s="87"/>
      <c r="E399" s="87"/>
      <c r="F399" s="215"/>
      <c r="G399" s="75"/>
      <c r="H399" s="87"/>
      <c r="I399" s="87"/>
      <c r="J399" s="92"/>
      <c r="K399" s="121"/>
      <c r="L399" s="121"/>
      <c r="M399" s="121"/>
      <c r="N399" s="121"/>
    </row>
    <row r="400" spans="1:14" s="226" customFormat="1">
      <c r="A400" s="128"/>
      <c r="B400" s="128"/>
      <c r="C400" s="214"/>
      <c r="D400" s="215"/>
      <c r="E400" s="215"/>
      <c r="F400" s="215"/>
      <c r="G400" s="214"/>
      <c r="H400" s="215"/>
      <c r="I400" s="215"/>
      <c r="J400" s="229"/>
      <c r="K400" s="128"/>
      <c r="L400" s="215"/>
      <c r="M400" s="215"/>
      <c r="N400" s="128"/>
    </row>
    <row r="401" spans="1:14" s="226" customFormat="1">
      <c r="A401" s="128"/>
      <c r="B401" s="128"/>
      <c r="C401" s="214"/>
      <c r="D401" s="215"/>
      <c r="E401" s="215"/>
      <c r="F401" s="215"/>
      <c r="G401" s="214"/>
      <c r="H401" s="128"/>
      <c r="I401" s="128"/>
      <c r="J401" s="128"/>
      <c r="K401" s="128"/>
      <c r="L401" s="229"/>
      <c r="M401" s="229"/>
      <c r="N401" s="128"/>
    </row>
    <row r="402" spans="1:14" s="226" customFormat="1">
      <c r="A402" s="128"/>
      <c r="B402" s="121"/>
      <c r="C402" s="75"/>
      <c r="D402" s="179"/>
      <c r="E402" s="179"/>
      <c r="F402" s="179"/>
      <c r="G402" s="222"/>
      <c r="H402" s="128"/>
      <c r="I402" s="128"/>
      <c r="J402" s="128"/>
      <c r="K402" s="128"/>
      <c r="L402" s="128"/>
      <c r="M402" s="128"/>
      <c r="N402" s="128"/>
    </row>
    <row r="403" spans="1:14" s="226" customFormat="1">
      <c r="A403" s="121"/>
      <c r="B403" s="121"/>
      <c r="C403" s="75"/>
      <c r="D403" s="179"/>
      <c r="E403" s="179"/>
      <c r="F403" s="179"/>
      <c r="G403" s="223"/>
      <c r="H403" s="128"/>
      <c r="I403" s="92"/>
      <c r="J403" s="92"/>
      <c r="K403" s="121"/>
      <c r="L403" s="121"/>
      <c r="M403" s="121"/>
      <c r="N403" s="121"/>
    </row>
    <row r="404" spans="1:14" s="226" customFormat="1">
      <c r="A404" s="128"/>
      <c r="B404" s="128"/>
      <c r="C404" s="214"/>
      <c r="D404" s="215"/>
      <c r="E404" s="215"/>
      <c r="F404" s="215"/>
      <c r="G404" s="222"/>
      <c r="H404" s="128"/>
      <c r="I404" s="216"/>
      <c r="J404" s="128"/>
      <c r="K404" s="128"/>
      <c r="L404" s="128"/>
      <c r="M404" s="128"/>
      <c r="N404" s="128"/>
    </row>
    <row r="405" spans="1:14" s="226" customFormat="1">
      <c r="A405" s="121"/>
      <c r="B405" s="121"/>
      <c r="C405" s="75"/>
      <c r="D405" s="87"/>
      <c r="E405" s="87"/>
      <c r="F405" s="92"/>
      <c r="G405" s="75"/>
      <c r="H405" s="128"/>
      <c r="I405" s="216"/>
      <c r="J405" s="121"/>
      <c r="K405" s="121"/>
      <c r="L405" s="121"/>
      <c r="M405" s="121"/>
      <c r="N405" s="121"/>
    </row>
    <row r="406" spans="1:14" s="226" customFormat="1">
      <c r="A406" s="128"/>
      <c r="B406" s="128"/>
      <c r="C406" s="214"/>
      <c r="D406" s="215"/>
      <c r="E406" s="215"/>
      <c r="F406" s="215"/>
      <c r="G406" s="214"/>
      <c r="H406" s="128"/>
      <c r="I406" s="224"/>
      <c r="J406" s="128"/>
      <c r="K406" s="128"/>
      <c r="L406" s="128"/>
      <c r="M406" s="128"/>
      <c r="N406" s="128"/>
    </row>
    <row r="407" spans="1:14" s="226" customFormat="1">
      <c r="A407" s="121"/>
      <c r="B407" s="128"/>
      <c r="C407" s="75"/>
      <c r="D407" s="92"/>
      <c r="E407" s="92"/>
      <c r="F407" s="92"/>
      <c r="G407" s="75"/>
      <c r="H407" s="128"/>
      <c r="I407" s="213"/>
      <c r="J407" s="121"/>
      <c r="K407" s="121"/>
      <c r="L407" s="121"/>
      <c r="M407" s="121"/>
      <c r="N407" s="121"/>
    </row>
    <row r="408" spans="1:14" s="226" customFormat="1">
      <c r="A408" s="121"/>
      <c r="B408" s="128"/>
      <c r="C408" s="75"/>
      <c r="D408" s="92"/>
      <c r="E408" s="92"/>
      <c r="F408" s="92"/>
      <c r="G408" s="75"/>
      <c r="H408" s="128"/>
      <c r="I408" s="216"/>
      <c r="J408" s="121"/>
      <c r="K408" s="121"/>
      <c r="L408" s="121"/>
      <c r="M408" s="121"/>
      <c r="N408" s="121"/>
    </row>
    <row r="409" spans="1:14" s="226" customFormat="1">
      <c r="A409" s="121"/>
      <c r="B409" s="128"/>
      <c r="C409" s="75"/>
      <c r="D409" s="92"/>
      <c r="E409" s="92"/>
      <c r="F409" s="92"/>
      <c r="G409" s="75"/>
      <c r="H409" s="121"/>
      <c r="I409" s="121"/>
      <c r="J409" s="121"/>
      <c r="K409" s="121"/>
      <c r="L409" s="121"/>
      <c r="M409" s="121"/>
      <c r="N409" s="121"/>
    </row>
    <row r="410" spans="1:14" s="226" customFormat="1">
      <c r="A410" s="121"/>
      <c r="B410" s="128"/>
      <c r="C410" s="75"/>
      <c r="D410" s="92"/>
      <c r="E410" s="92"/>
      <c r="F410" s="92"/>
      <c r="G410" s="75"/>
      <c r="H410" s="128"/>
      <c r="I410" s="216"/>
      <c r="J410" s="121"/>
      <c r="K410" s="121"/>
      <c r="L410" s="121"/>
      <c r="M410" s="121"/>
      <c r="N410" s="121"/>
    </row>
    <row r="411" spans="1:14" s="226" customFormat="1">
      <c r="A411" s="121"/>
      <c r="B411" s="227"/>
      <c r="C411" s="75"/>
      <c r="D411" s="92"/>
      <c r="E411" s="92"/>
      <c r="F411" s="92"/>
      <c r="G411" s="75"/>
      <c r="H411" s="121"/>
      <c r="I411" s="121"/>
      <c r="J411" s="121"/>
      <c r="K411" s="121"/>
      <c r="L411" s="121"/>
      <c r="M411" s="121"/>
      <c r="N411" s="121"/>
    </row>
    <row r="412" spans="1:14" s="226" customFormat="1">
      <c r="A412" s="121"/>
      <c r="B412" s="121"/>
      <c r="C412" s="75"/>
      <c r="D412" s="232"/>
      <c r="E412" s="232"/>
      <c r="F412" s="232"/>
      <c r="G412" s="234"/>
      <c r="H412" s="234"/>
      <c r="I412" s="234"/>
      <c r="J412" s="234"/>
      <c r="K412" s="234"/>
      <c r="L412" s="234"/>
      <c r="M412" s="234"/>
      <c r="N412" s="234"/>
    </row>
    <row r="413" spans="1:14" s="226" customFormat="1">
      <c r="A413" s="214"/>
      <c r="B413" s="214"/>
      <c r="C413" s="214"/>
      <c r="D413" s="211"/>
      <c r="E413" s="211"/>
      <c r="F413" s="211"/>
      <c r="G413" s="214"/>
      <c r="H413" s="211"/>
      <c r="I413" s="211"/>
      <c r="J413" s="211"/>
      <c r="K413" s="214"/>
      <c r="L413" s="211"/>
      <c r="M413" s="211"/>
      <c r="N413" s="211"/>
    </row>
    <row r="414" spans="1:14" s="226" customFormat="1">
      <c r="A414" s="121"/>
      <c r="B414" s="121"/>
      <c r="C414" s="75"/>
      <c r="D414" s="179"/>
      <c r="E414" s="179"/>
      <c r="F414" s="179"/>
      <c r="G414" s="75"/>
      <c r="H414" s="179"/>
      <c r="I414" s="179"/>
      <c r="J414" s="179"/>
      <c r="K414" s="75"/>
      <c r="L414" s="179"/>
      <c r="M414" s="179"/>
      <c r="N414" s="228"/>
    </row>
    <row r="415" spans="1:14" s="226" customFormat="1">
      <c r="A415" s="121"/>
      <c r="B415" s="121"/>
      <c r="C415" s="75"/>
      <c r="D415" s="179"/>
      <c r="E415" s="179"/>
      <c r="F415" s="179"/>
      <c r="G415" s="75"/>
      <c r="H415" s="179"/>
      <c r="I415" s="179"/>
      <c r="J415" s="179"/>
      <c r="K415" s="75"/>
      <c r="L415" s="179"/>
      <c r="M415" s="179"/>
      <c r="N415" s="228"/>
    </row>
    <row r="416" spans="1:14" s="226" customFormat="1">
      <c r="A416" s="121"/>
      <c r="B416" s="121"/>
      <c r="C416" s="75"/>
      <c r="D416" s="179"/>
      <c r="E416" s="179"/>
      <c r="F416" s="179"/>
      <c r="G416" s="75"/>
      <c r="H416" s="179"/>
      <c r="I416" s="179"/>
      <c r="J416" s="179"/>
      <c r="K416" s="75"/>
      <c r="L416" s="179"/>
      <c r="M416" s="179"/>
      <c r="N416" s="228"/>
    </row>
    <row r="417" spans="1:14" s="226" customFormat="1">
      <c r="A417" s="121"/>
      <c r="B417" s="121"/>
      <c r="C417" s="75"/>
      <c r="D417" s="179"/>
      <c r="E417" s="179"/>
      <c r="F417" s="179"/>
      <c r="G417" s="75"/>
      <c r="H417" s="179"/>
      <c r="I417" s="179"/>
      <c r="J417" s="179"/>
      <c r="K417" s="75"/>
      <c r="L417" s="179"/>
      <c r="M417" s="179"/>
      <c r="N417" s="228"/>
    </row>
    <row r="418" spans="1:14" s="226" customFormat="1">
      <c r="A418" s="121"/>
      <c r="B418" s="121"/>
      <c r="C418" s="75"/>
      <c r="D418" s="179"/>
      <c r="E418" s="179"/>
      <c r="F418" s="179"/>
      <c r="G418" s="75"/>
      <c r="H418" s="179"/>
      <c r="I418" s="179"/>
      <c r="J418" s="179"/>
      <c r="K418" s="75"/>
      <c r="L418" s="179"/>
      <c r="M418" s="179"/>
      <c r="N418" s="228"/>
    </row>
    <row r="419" spans="1:14" s="226" customFormat="1">
      <c r="A419" s="121"/>
      <c r="B419" s="121"/>
      <c r="C419" s="75"/>
      <c r="D419" s="179"/>
      <c r="E419" s="179"/>
      <c r="F419" s="179"/>
      <c r="G419" s="75"/>
      <c r="H419" s="179"/>
      <c r="I419" s="179"/>
      <c r="J419" s="179"/>
      <c r="K419" s="75"/>
      <c r="L419" s="179"/>
      <c r="M419" s="179"/>
      <c r="N419" s="228"/>
    </row>
    <row r="420" spans="1:14" s="226" customFormat="1">
      <c r="A420" s="121"/>
      <c r="B420" s="121"/>
      <c r="C420" s="75"/>
      <c r="D420" s="179"/>
      <c r="E420" s="179"/>
      <c r="F420" s="179"/>
      <c r="G420" s="75"/>
      <c r="H420" s="179"/>
      <c r="I420" s="179"/>
      <c r="J420" s="179"/>
      <c r="K420" s="75"/>
      <c r="L420" s="179"/>
      <c r="M420" s="179"/>
      <c r="N420" s="228"/>
    </row>
    <row r="421" spans="1:14" s="226" customFormat="1">
      <c r="A421" s="121"/>
      <c r="B421" s="121"/>
      <c r="C421" s="75"/>
      <c r="D421" s="179"/>
      <c r="E421" s="179"/>
      <c r="F421" s="179"/>
      <c r="G421" s="75"/>
      <c r="H421" s="179"/>
      <c r="I421" s="179"/>
      <c r="J421" s="179"/>
      <c r="K421" s="75"/>
      <c r="L421" s="179"/>
      <c r="M421" s="179"/>
      <c r="N421" s="228"/>
    </row>
    <row r="422" spans="1:14" s="226" customFormat="1">
      <c r="A422" s="121"/>
      <c r="B422" s="121"/>
      <c r="C422" s="75"/>
      <c r="D422" s="179"/>
      <c r="E422" s="179"/>
      <c r="F422" s="179"/>
      <c r="G422" s="75"/>
      <c r="H422" s="179"/>
      <c r="I422" s="179"/>
      <c r="J422" s="179"/>
      <c r="K422" s="75"/>
      <c r="L422" s="179"/>
      <c r="M422" s="179"/>
      <c r="N422" s="228"/>
    </row>
    <row r="423" spans="1:14" s="226" customFormat="1">
      <c r="A423" s="121"/>
      <c r="B423" s="121"/>
      <c r="C423" s="75"/>
      <c r="D423" s="179"/>
      <c r="E423" s="179"/>
      <c r="F423" s="179"/>
      <c r="G423" s="75"/>
      <c r="H423" s="179"/>
      <c r="I423" s="179"/>
      <c r="J423" s="179"/>
      <c r="K423" s="75"/>
      <c r="L423" s="179"/>
      <c r="M423" s="179"/>
      <c r="N423" s="228"/>
    </row>
    <row r="424" spans="1:14" s="226" customFormat="1">
      <c r="A424" s="121"/>
      <c r="B424" s="121"/>
      <c r="C424" s="75"/>
      <c r="D424" s="179"/>
      <c r="E424" s="179"/>
      <c r="F424" s="179"/>
      <c r="G424" s="75"/>
      <c r="H424" s="179"/>
      <c r="I424" s="179"/>
      <c r="J424" s="179"/>
      <c r="K424" s="75"/>
      <c r="L424" s="179"/>
      <c r="M424" s="179"/>
      <c r="N424" s="228"/>
    </row>
    <row r="425" spans="1:14" s="226" customFormat="1">
      <c r="A425" s="121"/>
      <c r="B425" s="121"/>
      <c r="C425" s="75"/>
      <c r="D425" s="179"/>
      <c r="E425" s="179"/>
      <c r="F425" s="179"/>
      <c r="G425" s="75"/>
      <c r="H425" s="179"/>
      <c r="I425" s="179"/>
      <c r="J425" s="179"/>
      <c r="K425" s="75"/>
      <c r="L425" s="179"/>
      <c r="M425" s="179"/>
      <c r="N425" s="228"/>
    </row>
    <row r="426" spans="1:14" s="226" customFormat="1">
      <c r="A426" s="121"/>
      <c r="B426" s="121"/>
      <c r="C426" s="75"/>
      <c r="D426" s="179"/>
      <c r="E426" s="179"/>
      <c r="F426" s="179"/>
      <c r="G426" s="75"/>
      <c r="H426" s="179"/>
      <c r="I426" s="179"/>
      <c r="J426" s="179"/>
      <c r="K426" s="75"/>
      <c r="L426" s="179"/>
      <c r="M426" s="179"/>
      <c r="N426" s="228"/>
    </row>
    <row r="427" spans="1:14" s="226" customFormat="1">
      <c r="A427" s="121"/>
      <c r="B427" s="121"/>
      <c r="C427" s="75"/>
      <c r="D427" s="179"/>
      <c r="E427" s="179"/>
      <c r="F427" s="179"/>
      <c r="G427" s="75"/>
      <c r="H427" s="179"/>
      <c r="I427" s="179"/>
      <c r="J427" s="179"/>
      <c r="K427" s="75"/>
      <c r="L427" s="179"/>
      <c r="M427" s="179"/>
      <c r="N427" s="228"/>
    </row>
    <row r="428" spans="1:14" s="226" customFormat="1">
      <c r="A428" s="121"/>
      <c r="B428" s="121"/>
      <c r="C428" s="75"/>
      <c r="D428" s="179"/>
      <c r="E428" s="179"/>
      <c r="F428" s="179"/>
      <c r="G428" s="75"/>
      <c r="H428" s="179"/>
      <c r="I428" s="179"/>
      <c r="J428" s="179"/>
      <c r="K428" s="75"/>
      <c r="L428" s="179"/>
      <c r="M428" s="179"/>
      <c r="N428" s="228"/>
    </row>
    <row r="429" spans="1:14" s="226" customFormat="1">
      <c r="A429" s="121"/>
      <c r="B429" s="121"/>
      <c r="C429" s="75"/>
      <c r="D429" s="179"/>
      <c r="E429" s="179"/>
      <c r="F429" s="179"/>
      <c r="G429" s="75"/>
      <c r="H429" s="179"/>
      <c r="I429" s="179"/>
      <c r="J429" s="179"/>
      <c r="K429" s="75"/>
      <c r="L429" s="179"/>
      <c r="M429" s="179"/>
      <c r="N429" s="228"/>
    </row>
    <row r="430" spans="1:14" s="226" customFormat="1">
      <c r="A430" s="121"/>
      <c r="B430" s="121"/>
      <c r="C430" s="75"/>
      <c r="D430" s="179"/>
      <c r="E430" s="179"/>
      <c r="F430" s="179"/>
      <c r="G430" s="75"/>
      <c r="H430" s="179"/>
      <c r="I430" s="179"/>
      <c r="J430" s="179"/>
      <c r="K430" s="75"/>
      <c r="L430" s="179"/>
      <c r="M430" s="179"/>
      <c r="N430" s="228"/>
    </row>
    <row r="431" spans="1:14" s="226" customFormat="1">
      <c r="A431" s="121"/>
      <c r="B431" s="121"/>
      <c r="C431" s="75"/>
      <c r="D431" s="179"/>
      <c r="E431" s="179"/>
      <c r="F431" s="179"/>
      <c r="G431" s="75"/>
      <c r="H431" s="179"/>
      <c r="I431" s="179"/>
      <c r="J431" s="179"/>
      <c r="K431" s="75"/>
      <c r="L431" s="179"/>
      <c r="M431" s="179"/>
      <c r="N431" s="228"/>
    </row>
    <row r="432" spans="1:14" s="226" customFormat="1">
      <c r="A432" s="121"/>
      <c r="B432" s="121"/>
      <c r="C432" s="75"/>
      <c r="D432" s="179"/>
      <c r="E432" s="179"/>
      <c r="F432" s="179"/>
      <c r="G432" s="75"/>
      <c r="H432" s="179"/>
      <c r="I432" s="179"/>
      <c r="J432" s="179"/>
      <c r="K432" s="75"/>
      <c r="L432" s="179"/>
      <c r="M432" s="179"/>
      <c r="N432" s="228"/>
    </row>
    <row r="433" spans="1:14" s="226" customFormat="1">
      <c r="A433" s="121"/>
      <c r="B433" s="121"/>
      <c r="C433" s="75"/>
      <c r="D433" s="179"/>
      <c r="E433" s="179"/>
      <c r="F433" s="179"/>
      <c r="G433" s="75"/>
      <c r="H433" s="179"/>
      <c r="I433" s="179"/>
      <c r="J433" s="179"/>
      <c r="K433" s="75"/>
      <c r="L433" s="179"/>
      <c r="M433" s="179"/>
      <c r="N433" s="228"/>
    </row>
    <row r="434" spans="1:14" s="226" customFormat="1">
      <c r="A434" s="128"/>
      <c r="B434" s="128"/>
      <c r="C434" s="214"/>
      <c r="D434" s="215"/>
      <c r="E434" s="215"/>
      <c r="F434" s="215"/>
      <c r="G434" s="214"/>
      <c r="H434" s="215"/>
      <c r="I434" s="215"/>
      <c r="J434" s="215"/>
      <c r="K434" s="214"/>
      <c r="L434" s="215"/>
      <c r="M434" s="215"/>
      <c r="N434" s="215"/>
    </row>
    <row r="435" spans="1:14" s="226" customFormat="1">
      <c r="A435" s="121"/>
      <c r="B435" s="121"/>
      <c r="C435" s="75"/>
      <c r="D435" s="87"/>
      <c r="E435" s="87"/>
      <c r="F435" s="215"/>
      <c r="G435" s="75"/>
      <c r="H435" s="87"/>
      <c r="I435" s="87"/>
      <c r="J435" s="92"/>
      <c r="K435" s="121"/>
      <c r="L435" s="121"/>
      <c r="M435" s="121"/>
      <c r="N435" s="121"/>
    </row>
    <row r="436" spans="1:14" s="226" customFormat="1">
      <c r="A436" s="128"/>
      <c r="B436" s="128"/>
      <c r="C436" s="214"/>
      <c r="D436" s="215"/>
      <c r="E436" s="215"/>
      <c r="F436" s="215"/>
      <c r="G436" s="214"/>
      <c r="H436" s="215"/>
      <c r="I436" s="215"/>
      <c r="J436" s="229"/>
      <c r="K436" s="128"/>
      <c r="L436" s="215"/>
      <c r="M436" s="215"/>
      <c r="N436" s="128"/>
    </row>
    <row r="437" spans="1:14" s="226" customFormat="1">
      <c r="A437" s="128"/>
      <c r="B437" s="128"/>
      <c r="C437" s="214"/>
      <c r="D437" s="215"/>
      <c r="E437" s="215"/>
      <c r="F437" s="215"/>
      <c r="G437" s="214"/>
      <c r="H437" s="128"/>
      <c r="I437" s="128"/>
      <c r="J437" s="128"/>
      <c r="K437" s="128"/>
      <c r="L437" s="229"/>
      <c r="M437" s="229"/>
      <c r="N437" s="128"/>
    </row>
    <row r="438" spans="1:14" s="226" customFormat="1">
      <c r="A438" s="128"/>
      <c r="B438" s="121"/>
      <c r="C438" s="75"/>
      <c r="D438" s="179"/>
      <c r="E438" s="179"/>
      <c r="F438" s="179"/>
      <c r="G438" s="222"/>
      <c r="H438" s="128"/>
      <c r="I438" s="128"/>
      <c r="J438" s="128"/>
      <c r="K438" s="128"/>
      <c r="L438" s="128"/>
      <c r="M438" s="128"/>
      <c r="N438" s="128"/>
    </row>
    <row r="439" spans="1:14" s="226" customFormat="1">
      <c r="A439" s="121"/>
      <c r="B439" s="121"/>
      <c r="C439" s="75"/>
      <c r="D439" s="179"/>
      <c r="E439" s="179"/>
      <c r="F439" s="179"/>
      <c r="G439" s="223"/>
      <c r="H439" s="92"/>
      <c r="I439" s="92"/>
      <c r="J439" s="92"/>
      <c r="K439" s="121"/>
      <c r="L439" s="121"/>
      <c r="M439" s="121"/>
      <c r="N439" s="121"/>
    </row>
    <row r="440" spans="1:14" s="226" customFormat="1">
      <c r="A440" s="128"/>
      <c r="B440" s="128"/>
      <c r="C440" s="214"/>
      <c r="D440" s="215"/>
      <c r="E440" s="215"/>
      <c r="F440" s="215"/>
      <c r="G440" s="222"/>
      <c r="H440" s="215"/>
      <c r="I440" s="216"/>
      <c r="J440" s="128"/>
      <c r="K440" s="128"/>
      <c r="L440" s="128"/>
      <c r="M440" s="128"/>
      <c r="N440" s="128"/>
    </row>
    <row r="441" spans="1:14" s="226" customFormat="1">
      <c r="A441" s="121"/>
      <c r="B441" s="121"/>
      <c r="C441" s="75"/>
      <c r="D441" s="87"/>
      <c r="E441" s="87"/>
      <c r="F441" s="92"/>
      <c r="G441" s="75"/>
      <c r="H441" s="128"/>
      <c r="I441" s="216"/>
      <c r="J441" s="121"/>
      <c r="K441" s="121"/>
      <c r="L441" s="121"/>
      <c r="M441" s="121"/>
      <c r="N441" s="121"/>
    </row>
    <row r="442" spans="1:14" s="226" customFormat="1">
      <c r="A442" s="128"/>
      <c r="B442" s="128"/>
      <c r="C442" s="214"/>
      <c r="D442" s="215"/>
      <c r="E442" s="215"/>
      <c r="F442" s="215"/>
      <c r="G442" s="214"/>
      <c r="H442" s="128"/>
      <c r="I442" s="224"/>
      <c r="J442" s="128"/>
      <c r="K442" s="128"/>
      <c r="L442" s="128"/>
      <c r="M442" s="128"/>
      <c r="N442" s="128"/>
    </row>
    <row r="443" spans="1:14" s="226" customFormat="1">
      <c r="A443" s="121"/>
      <c r="B443" s="128"/>
      <c r="C443" s="75"/>
      <c r="D443" s="92"/>
      <c r="E443" s="92"/>
      <c r="F443" s="92"/>
      <c r="G443" s="75"/>
      <c r="H443" s="128"/>
      <c r="I443" s="216"/>
      <c r="J443" s="121"/>
      <c r="K443" s="121"/>
      <c r="L443" s="121"/>
      <c r="M443" s="121"/>
      <c r="N443" s="121"/>
    </row>
    <row r="444" spans="1:14" s="226" customFormat="1">
      <c r="A444" s="121"/>
      <c r="B444" s="128"/>
      <c r="C444" s="75"/>
      <c r="D444" s="92"/>
      <c r="E444" s="92"/>
      <c r="F444" s="92"/>
      <c r="G444" s="75"/>
      <c r="H444" s="128"/>
      <c r="I444" s="216"/>
      <c r="J444" s="121"/>
      <c r="K444" s="121"/>
      <c r="L444" s="121"/>
      <c r="M444" s="121"/>
      <c r="N444" s="121"/>
    </row>
    <row r="445" spans="1:14" s="226" customFormat="1">
      <c r="A445" s="121"/>
      <c r="B445" s="128"/>
      <c r="C445" s="75"/>
      <c r="D445" s="92"/>
      <c r="E445" s="92"/>
      <c r="F445" s="92"/>
      <c r="G445" s="75"/>
      <c r="H445" s="128"/>
      <c r="I445" s="216"/>
      <c r="J445" s="121"/>
      <c r="K445" s="121"/>
      <c r="L445" s="121"/>
      <c r="M445" s="121"/>
      <c r="N445" s="121"/>
    </row>
    <row r="446" spans="1:14" s="226" customFormat="1">
      <c r="A446" s="121"/>
      <c r="B446" s="227"/>
      <c r="C446" s="75"/>
      <c r="D446" s="92"/>
      <c r="E446" s="92"/>
      <c r="F446" s="92"/>
      <c r="G446" s="75"/>
      <c r="H446" s="121"/>
      <c r="I446" s="121"/>
      <c r="J446" s="121"/>
      <c r="K446" s="121"/>
      <c r="L446" s="121"/>
      <c r="M446" s="121"/>
      <c r="N446" s="121"/>
    </row>
    <row r="447" spans="1:14" s="226" customFormat="1">
      <c r="A447" s="121"/>
      <c r="B447" s="121"/>
      <c r="C447" s="75"/>
      <c r="D447" s="232"/>
      <c r="E447" s="232"/>
      <c r="F447" s="232"/>
      <c r="G447" s="234"/>
      <c r="H447" s="234"/>
      <c r="I447" s="234"/>
      <c r="J447" s="234"/>
      <c r="K447" s="234"/>
      <c r="L447" s="234"/>
      <c r="M447" s="234"/>
      <c r="N447" s="234"/>
    </row>
    <row r="448" spans="1:14" s="226" customFormat="1">
      <c r="A448" s="214"/>
      <c r="B448" s="214"/>
      <c r="C448" s="214"/>
      <c r="D448" s="211"/>
      <c r="E448" s="211"/>
      <c r="F448" s="211"/>
      <c r="G448" s="214"/>
      <c r="H448" s="211"/>
      <c r="I448" s="211"/>
      <c r="J448" s="211"/>
      <c r="K448" s="214"/>
      <c r="L448" s="211"/>
      <c r="M448" s="211"/>
      <c r="N448" s="211"/>
    </row>
    <row r="449" spans="1:14" s="226" customFormat="1">
      <c r="A449" s="121"/>
      <c r="B449" s="121"/>
      <c r="C449" s="75"/>
      <c r="D449" s="179"/>
      <c r="E449" s="179"/>
      <c r="F449" s="179"/>
      <c r="G449" s="75"/>
      <c r="H449" s="179"/>
      <c r="I449" s="179"/>
      <c r="J449" s="179"/>
      <c r="K449" s="75"/>
      <c r="L449" s="179"/>
      <c r="M449" s="179"/>
      <c r="N449" s="228"/>
    </row>
    <row r="450" spans="1:14" s="226" customFormat="1">
      <c r="A450" s="121"/>
      <c r="B450" s="121"/>
      <c r="C450" s="75"/>
      <c r="D450" s="179"/>
      <c r="E450" s="179"/>
      <c r="F450" s="179"/>
      <c r="G450" s="75"/>
      <c r="H450" s="179"/>
      <c r="I450" s="179"/>
      <c r="J450" s="179"/>
      <c r="K450" s="75"/>
      <c r="L450" s="179"/>
      <c r="M450" s="179"/>
      <c r="N450" s="228"/>
    </row>
    <row r="451" spans="1:14" s="226" customFormat="1">
      <c r="A451" s="121"/>
      <c r="B451" s="121"/>
      <c r="C451" s="75"/>
      <c r="D451" s="179"/>
      <c r="E451" s="179"/>
      <c r="F451" s="179"/>
      <c r="G451" s="75"/>
      <c r="H451" s="179"/>
      <c r="I451" s="179"/>
      <c r="J451" s="179"/>
      <c r="K451" s="75"/>
      <c r="L451" s="179"/>
      <c r="M451" s="179"/>
      <c r="N451" s="228"/>
    </row>
    <row r="452" spans="1:14" s="226" customFormat="1">
      <c r="A452" s="121"/>
      <c r="B452" s="121"/>
      <c r="C452" s="75"/>
      <c r="D452" s="179"/>
      <c r="E452" s="179"/>
      <c r="F452" s="179"/>
      <c r="G452" s="75"/>
      <c r="H452" s="179"/>
      <c r="I452" s="179"/>
      <c r="J452" s="179"/>
      <c r="K452" s="75"/>
      <c r="L452" s="179"/>
      <c r="M452" s="179"/>
      <c r="N452" s="228"/>
    </row>
    <row r="453" spans="1:14" s="226" customFormat="1">
      <c r="A453" s="121"/>
      <c r="B453" s="121"/>
      <c r="C453" s="75"/>
      <c r="D453" s="179"/>
      <c r="E453" s="179"/>
      <c r="F453" s="179"/>
      <c r="G453" s="75"/>
      <c r="H453" s="179"/>
      <c r="I453" s="179"/>
      <c r="J453" s="179"/>
      <c r="K453" s="75"/>
      <c r="L453" s="179"/>
      <c r="M453" s="179"/>
      <c r="N453" s="228"/>
    </row>
    <row r="454" spans="1:14" s="226" customFormat="1">
      <c r="A454" s="121"/>
      <c r="B454" s="121"/>
      <c r="C454" s="75"/>
      <c r="D454" s="179"/>
      <c r="E454" s="179"/>
      <c r="F454" s="179"/>
      <c r="G454" s="75"/>
      <c r="H454" s="179"/>
      <c r="I454" s="179"/>
      <c r="J454" s="179"/>
      <c r="K454" s="75"/>
      <c r="L454" s="179"/>
      <c r="M454" s="179"/>
      <c r="N454" s="228"/>
    </row>
    <row r="455" spans="1:14" s="226" customFormat="1">
      <c r="A455" s="121"/>
      <c r="B455" s="121"/>
      <c r="C455" s="75"/>
      <c r="D455" s="179"/>
      <c r="E455" s="179"/>
      <c r="F455" s="179"/>
      <c r="G455" s="75"/>
      <c r="H455" s="179"/>
      <c r="I455" s="179"/>
      <c r="J455" s="179"/>
      <c r="K455" s="75"/>
      <c r="L455" s="179"/>
      <c r="M455" s="179"/>
      <c r="N455" s="228"/>
    </row>
    <row r="456" spans="1:14" s="226" customFormat="1">
      <c r="A456" s="121"/>
      <c r="B456" s="121"/>
      <c r="C456" s="75"/>
      <c r="D456" s="179"/>
      <c r="E456" s="179"/>
      <c r="F456" s="179"/>
      <c r="G456" s="75"/>
      <c r="H456" s="179"/>
      <c r="I456" s="179"/>
      <c r="J456" s="179"/>
      <c r="K456" s="75"/>
      <c r="L456" s="179"/>
      <c r="M456" s="179"/>
      <c r="N456" s="228"/>
    </row>
    <row r="457" spans="1:14" s="226" customFormat="1">
      <c r="A457" s="121"/>
      <c r="B457" s="121"/>
      <c r="C457" s="75"/>
      <c r="D457" s="179"/>
      <c r="E457" s="179"/>
      <c r="F457" s="179"/>
      <c r="G457" s="75"/>
      <c r="H457" s="179"/>
      <c r="I457" s="179"/>
      <c r="J457" s="179"/>
      <c r="K457" s="75"/>
      <c r="L457" s="179"/>
      <c r="M457" s="179"/>
      <c r="N457" s="228"/>
    </row>
    <row r="458" spans="1:14" s="226" customFormat="1">
      <c r="A458" s="121"/>
      <c r="B458" s="121"/>
      <c r="C458" s="75"/>
      <c r="D458" s="179"/>
      <c r="E458" s="179"/>
      <c r="F458" s="179"/>
      <c r="G458" s="75"/>
      <c r="H458" s="179"/>
      <c r="I458" s="179"/>
      <c r="J458" s="179"/>
      <c r="K458" s="75"/>
      <c r="L458" s="179"/>
      <c r="M458" s="179"/>
      <c r="N458" s="228"/>
    </row>
    <row r="459" spans="1:14" s="226" customFormat="1">
      <c r="A459" s="121"/>
      <c r="B459" s="121"/>
      <c r="C459" s="75"/>
      <c r="D459" s="179"/>
      <c r="E459" s="179"/>
      <c r="F459" s="179"/>
      <c r="G459" s="75"/>
      <c r="H459" s="179"/>
      <c r="I459" s="179"/>
      <c r="J459" s="179"/>
      <c r="K459" s="75"/>
      <c r="L459" s="179"/>
      <c r="M459" s="179"/>
      <c r="N459" s="228"/>
    </row>
    <row r="460" spans="1:14" s="226" customFormat="1">
      <c r="A460" s="121"/>
      <c r="B460" s="121"/>
      <c r="C460" s="75"/>
      <c r="D460" s="179"/>
      <c r="E460" s="179"/>
      <c r="F460" s="179"/>
      <c r="G460" s="75"/>
      <c r="H460" s="179"/>
      <c r="I460" s="179"/>
      <c r="J460" s="179"/>
      <c r="K460" s="75"/>
      <c r="L460" s="179"/>
      <c r="M460" s="179"/>
      <c r="N460" s="228"/>
    </row>
    <row r="461" spans="1:14" s="226" customFormat="1">
      <c r="A461" s="121"/>
      <c r="B461" s="121"/>
      <c r="C461" s="75"/>
      <c r="D461" s="179"/>
      <c r="E461" s="179"/>
      <c r="F461" s="179"/>
      <c r="G461" s="75"/>
      <c r="H461" s="179"/>
      <c r="I461" s="179"/>
      <c r="J461" s="179"/>
      <c r="K461" s="75"/>
      <c r="L461" s="179"/>
      <c r="M461" s="179"/>
      <c r="N461" s="228"/>
    </row>
    <row r="462" spans="1:14" s="226" customFormat="1">
      <c r="A462" s="121"/>
      <c r="B462" s="121"/>
      <c r="C462" s="75"/>
      <c r="D462" s="179"/>
      <c r="E462" s="179"/>
      <c r="F462" s="179"/>
      <c r="G462" s="75"/>
      <c r="H462" s="179"/>
      <c r="I462" s="179"/>
      <c r="J462" s="179"/>
      <c r="K462" s="75"/>
      <c r="L462" s="179"/>
      <c r="M462" s="179"/>
      <c r="N462" s="228"/>
    </row>
    <row r="463" spans="1:14" s="226" customFormat="1">
      <c r="A463" s="121"/>
      <c r="B463" s="121"/>
      <c r="C463" s="75"/>
      <c r="D463" s="179"/>
      <c r="E463" s="179"/>
      <c r="F463" s="179"/>
      <c r="G463" s="75"/>
      <c r="H463" s="179"/>
      <c r="I463" s="179"/>
      <c r="J463" s="179"/>
      <c r="K463" s="75"/>
      <c r="L463" s="179"/>
      <c r="M463" s="179"/>
      <c r="N463" s="228"/>
    </row>
    <row r="464" spans="1:14" s="226" customFormat="1">
      <c r="A464" s="121"/>
      <c r="B464" s="121"/>
      <c r="C464" s="75"/>
      <c r="D464" s="179"/>
      <c r="E464" s="179"/>
      <c r="F464" s="179"/>
      <c r="G464" s="75"/>
      <c r="H464" s="179"/>
      <c r="I464" s="179"/>
      <c r="J464" s="179"/>
      <c r="K464" s="75"/>
      <c r="L464" s="179"/>
      <c r="M464" s="179"/>
      <c r="N464" s="228"/>
    </row>
    <row r="465" spans="1:14" s="226" customFormat="1">
      <c r="A465" s="121"/>
      <c r="B465" s="121"/>
      <c r="C465" s="75"/>
      <c r="D465" s="179"/>
      <c r="E465" s="179"/>
      <c r="F465" s="179"/>
      <c r="G465" s="75"/>
      <c r="H465" s="179"/>
      <c r="I465" s="179"/>
      <c r="J465" s="179"/>
      <c r="K465" s="75"/>
      <c r="L465" s="179"/>
      <c r="M465" s="179"/>
      <c r="N465" s="228"/>
    </row>
    <row r="466" spans="1:14" s="226" customFormat="1">
      <c r="A466" s="121"/>
      <c r="B466" s="121"/>
      <c r="C466" s="75"/>
      <c r="D466" s="179"/>
      <c r="E466" s="179"/>
      <c r="F466" s="179"/>
      <c r="G466" s="75"/>
      <c r="H466" s="179"/>
      <c r="I466" s="179"/>
      <c r="J466" s="179"/>
      <c r="K466" s="75"/>
      <c r="L466" s="179"/>
      <c r="M466" s="179"/>
      <c r="N466" s="228"/>
    </row>
    <row r="467" spans="1:14" s="226" customFormat="1">
      <c r="A467" s="121"/>
      <c r="B467" s="121"/>
      <c r="C467" s="75"/>
      <c r="D467" s="179"/>
      <c r="E467" s="179"/>
      <c r="F467" s="179"/>
      <c r="G467" s="75"/>
      <c r="H467" s="179"/>
      <c r="I467" s="179"/>
      <c r="J467" s="179"/>
      <c r="K467" s="75"/>
      <c r="L467" s="179"/>
      <c r="M467" s="179"/>
      <c r="N467" s="228"/>
    </row>
    <row r="468" spans="1:14" s="226" customFormat="1">
      <c r="A468" s="121"/>
      <c r="B468" s="121"/>
      <c r="C468" s="75"/>
      <c r="D468" s="179"/>
      <c r="E468" s="179"/>
      <c r="F468" s="179"/>
      <c r="G468" s="75"/>
      <c r="H468" s="179"/>
      <c r="I468" s="179"/>
      <c r="J468" s="179"/>
      <c r="K468" s="75"/>
      <c r="L468" s="179"/>
      <c r="M468" s="179"/>
      <c r="N468" s="228"/>
    </row>
    <row r="469" spans="1:14" s="226" customFormat="1">
      <c r="A469" s="128"/>
      <c r="B469" s="128"/>
      <c r="C469" s="214"/>
      <c r="D469" s="215"/>
      <c r="E469" s="215"/>
      <c r="F469" s="215"/>
      <c r="G469" s="214"/>
      <c r="H469" s="215"/>
      <c r="I469" s="215"/>
      <c r="J469" s="215"/>
      <c r="K469" s="214"/>
      <c r="L469" s="215"/>
      <c r="M469" s="215"/>
      <c r="N469" s="215"/>
    </row>
    <row r="470" spans="1:14" s="226" customFormat="1">
      <c r="A470" s="121"/>
      <c r="B470" s="121"/>
      <c r="C470" s="75"/>
      <c r="D470" s="87"/>
      <c r="E470" s="87"/>
      <c r="F470" s="215"/>
      <c r="G470" s="75"/>
      <c r="H470" s="87"/>
      <c r="I470" s="87"/>
      <c r="J470" s="92"/>
      <c r="K470" s="121"/>
      <c r="L470" s="121"/>
      <c r="M470" s="121"/>
      <c r="N470" s="121"/>
    </row>
    <row r="471" spans="1:14" s="226" customFormat="1">
      <c r="A471" s="128"/>
      <c r="B471" s="128"/>
      <c r="C471" s="214"/>
      <c r="D471" s="215"/>
      <c r="E471" s="215"/>
      <c r="F471" s="215"/>
      <c r="G471" s="214"/>
      <c r="H471" s="215"/>
      <c r="I471" s="215"/>
      <c r="J471" s="229"/>
      <c r="K471" s="128"/>
      <c r="L471" s="215"/>
      <c r="M471" s="215"/>
      <c r="N471" s="128"/>
    </row>
    <row r="472" spans="1:14" s="226" customFormat="1">
      <c r="A472" s="128"/>
      <c r="B472" s="128"/>
      <c r="C472" s="214"/>
      <c r="D472" s="215"/>
      <c r="E472" s="215"/>
      <c r="F472" s="215"/>
      <c r="G472" s="214"/>
      <c r="H472" s="128"/>
      <c r="I472" s="128"/>
      <c r="J472" s="128"/>
      <c r="K472" s="128"/>
      <c r="L472" s="229"/>
      <c r="M472" s="229"/>
      <c r="N472" s="128"/>
    </row>
    <row r="473" spans="1:14" s="226" customFormat="1">
      <c r="A473" s="128"/>
      <c r="B473" s="121"/>
      <c r="C473" s="75"/>
      <c r="D473" s="179"/>
      <c r="E473" s="179"/>
      <c r="F473" s="179"/>
      <c r="G473" s="222"/>
      <c r="H473" s="128"/>
      <c r="I473" s="128"/>
      <c r="J473" s="128"/>
      <c r="K473" s="128"/>
      <c r="L473" s="128"/>
      <c r="M473" s="128"/>
      <c r="N473" s="128"/>
    </row>
    <row r="474" spans="1:14" s="226" customFormat="1">
      <c r="A474" s="121"/>
      <c r="B474" s="121"/>
      <c r="C474" s="75"/>
      <c r="D474" s="179"/>
      <c r="E474" s="179"/>
      <c r="F474" s="179"/>
      <c r="G474" s="223"/>
      <c r="H474" s="92"/>
      <c r="I474" s="92"/>
      <c r="J474" s="92"/>
      <c r="K474" s="121"/>
      <c r="L474" s="121"/>
      <c r="M474" s="121"/>
      <c r="N474" s="121"/>
    </row>
    <row r="475" spans="1:14" s="226" customFormat="1">
      <c r="A475" s="128"/>
      <c r="B475" s="128"/>
      <c r="C475" s="214"/>
      <c r="D475" s="215"/>
      <c r="E475" s="215"/>
      <c r="F475" s="215"/>
      <c r="G475" s="222"/>
      <c r="H475" s="215"/>
      <c r="I475" s="216"/>
      <c r="J475" s="128"/>
      <c r="K475" s="128"/>
      <c r="L475" s="128"/>
      <c r="M475" s="128"/>
      <c r="N475" s="128"/>
    </row>
    <row r="476" spans="1:14" s="226" customFormat="1">
      <c r="A476" s="121"/>
      <c r="B476" s="121"/>
      <c r="C476" s="75"/>
      <c r="D476" s="87"/>
      <c r="E476" s="87"/>
      <c r="F476" s="92"/>
      <c r="G476" s="75"/>
      <c r="H476" s="128"/>
      <c r="I476" s="216"/>
      <c r="J476" s="121"/>
      <c r="K476" s="121"/>
      <c r="L476" s="121"/>
      <c r="M476" s="121"/>
      <c r="N476" s="121"/>
    </row>
    <row r="477" spans="1:14" s="226" customFormat="1">
      <c r="A477" s="128"/>
      <c r="B477" s="128"/>
      <c r="C477" s="214"/>
      <c r="D477" s="215"/>
      <c r="E477" s="215"/>
      <c r="F477" s="215"/>
      <c r="G477" s="214"/>
      <c r="H477" s="128"/>
      <c r="I477" s="224"/>
      <c r="J477" s="128"/>
      <c r="K477" s="128"/>
      <c r="L477" s="128"/>
      <c r="M477" s="128"/>
      <c r="N477" s="128"/>
    </row>
    <row r="478" spans="1:14" s="226" customFormat="1">
      <c r="A478" s="121"/>
      <c r="B478" s="128"/>
      <c r="C478" s="75"/>
      <c r="D478" s="92"/>
      <c r="E478" s="92"/>
      <c r="F478" s="92"/>
      <c r="G478" s="75"/>
      <c r="H478" s="128"/>
      <c r="I478" s="216"/>
      <c r="J478" s="121"/>
      <c r="K478" s="121"/>
      <c r="L478" s="121"/>
      <c r="M478" s="121"/>
      <c r="N478" s="121"/>
    </row>
    <row r="479" spans="1:14" s="226" customFormat="1">
      <c r="A479" s="121"/>
      <c r="B479" s="128"/>
      <c r="C479" s="75"/>
      <c r="D479" s="92"/>
      <c r="E479" s="92"/>
      <c r="F479" s="92"/>
      <c r="G479" s="75"/>
      <c r="H479" s="121"/>
      <c r="I479" s="121"/>
      <c r="J479" s="121"/>
      <c r="K479" s="121"/>
      <c r="L479" s="121"/>
      <c r="M479" s="121"/>
      <c r="N479" s="121"/>
    </row>
    <row r="480" spans="1:14" s="226" customFormat="1">
      <c r="A480" s="121"/>
      <c r="B480" s="128"/>
      <c r="C480" s="75"/>
      <c r="D480" s="92"/>
      <c r="E480" s="92"/>
      <c r="F480" s="92"/>
      <c r="G480" s="75"/>
      <c r="H480" s="121"/>
      <c r="I480" s="121"/>
      <c r="J480" s="121"/>
      <c r="K480" s="121"/>
      <c r="L480" s="121"/>
      <c r="M480" s="121"/>
      <c r="N480" s="121"/>
    </row>
    <row r="481" spans="1:14" s="226" customFormat="1">
      <c r="A481" s="121"/>
      <c r="B481" s="128"/>
      <c r="C481" s="75"/>
      <c r="D481" s="92"/>
      <c r="E481" s="92"/>
      <c r="F481" s="92"/>
      <c r="G481" s="75"/>
      <c r="H481" s="121"/>
      <c r="I481" s="121"/>
      <c r="J481" s="121"/>
      <c r="K481" s="121"/>
      <c r="L481" s="121"/>
      <c r="M481" s="121"/>
      <c r="N481" s="121"/>
    </row>
    <row r="482" spans="1:14" s="226" customFormat="1">
      <c r="A482" s="121"/>
      <c r="B482" s="128"/>
      <c r="C482" s="75"/>
      <c r="D482" s="92"/>
      <c r="E482" s="92"/>
      <c r="F482" s="92"/>
      <c r="G482" s="75"/>
      <c r="H482" s="121"/>
      <c r="I482" s="121"/>
      <c r="J482" s="121"/>
      <c r="K482" s="121"/>
      <c r="L482" s="121"/>
      <c r="M482" s="121"/>
      <c r="N482" s="121"/>
    </row>
    <row r="483" spans="1:14" s="226" customFormat="1">
      <c r="A483" s="121"/>
      <c r="B483" s="128"/>
      <c r="C483" s="75"/>
      <c r="D483" s="92"/>
      <c r="E483" s="92"/>
      <c r="F483" s="92"/>
      <c r="G483" s="75"/>
      <c r="H483" s="121"/>
      <c r="I483" s="121"/>
      <c r="J483" s="121"/>
      <c r="K483" s="121"/>
      <c r="L483" s="121"/>
      <c r="M483" s="121"/>
      <c r="N483" s="121"/>
    </row>
    <row r="484" spans="1:14" s="226" customFormat="1">
      <c r="A484" s="121"/>
      <c r="B484" s="227"/>
      <c r="C484" s="75"/>
      <c r="D484" s="92"/>
      <c r="E484" s="92"/>
      <c r="F484" s="92"/>
      <c r="G484" s="75"/>
      <c r="H484" s="121"/>
      <c r="I484" s="121"/>
      <c r="J484" s="121"/>
      <c r="K484" s="121"/>
      <c r="L484" s="121"/>
      <c r="M484" s="121"/>
      <c r="N484" s="121"/>
    </row>
    <row r="485" spans="1:14" s="226" customFormat="1">
      <c r="A485" s="121"/>
      <c r="B485" s="121"/>
      <c r="C485" s="75"/>
      <c r="D485" s="232"/>
      <c r="E485" s="232"/>
      <c r="F485" s="232"/>
      <c r="G485" s="234"/>
      <c r="H485" s="234"/>
      <c r="I485" s="234"/>
      <c r="J485" s="234"/>
      <c r="K485" s="234"/>
      <c r="L485" s="234"/>
      <c r="M485" s="234"/>
      <c r="N485" s="234"/>
    </row>
    <row r="486" spans="1:14" s="226" customFormat="1">
      <c r="A486" s="214"/>
      <c r="B486" s="214"/>
      <c r="C486" s="214"/>
      <c r="D486" s="211"/>
      <c r="E486" s="211"/>
      <c r="F486" s="211"/>
      <c r="G486" s="214"/>
      <c r="H486" s="211"/>
      <c r="I486" s="211"/>
      <c r="J486" s="211"/>
      <c r="K486" s="214"/>
      <c r="L486" s="211"/>
      <c r="M486" s="211"/>
      <c r="N486" s="211"/>
    </row>
    <row r="487" spans="1:14" s="226" customFormat="1">
      <c r="A487" s="121"/>
      <c r="B487" s="121"/>
      <c r="C487" s="75"/>
      <c r="D487" s="179"/>
      <c r="E487" s="179"/>
      <c r="F487" s="179"/>
      <c r="G487" s="75"/>
      <c r="H487" s="179"/>
      <c r="I487" s="179"/>
      <c r="J487" s="179"/>
      <c r="K487" s="75"/>
      <c r="L487" s="179"/>
      <c r="M487" s="179"/>
      <c r="N487" s="228"/>
    </row>
    <row r="488" spans="1:14" s="226" customFormat="1">
      <c r="A488" s="121"/>
      <c r="B488" s="121"/>
      <c r="C488" s="75"/>
      <c r="D488" s="179"/>
      <c r="E488" s="179"/>
      <c r="F488" s="179"/>
      <c r="G488" s="75"/>
      <c r="H488" s="179"/>
      <c r="I488" s="179"/>
      <c r="J488" s="179"/>
      <c r="K488" s="75"/>
      <c r="L488" s="179"/>
      <c r="M488" s="179"/>
      <c r="N488" s="228"/>
    </row>
    <row r="489" spans="1:14" s="226" customFormat="1">
      <c r="A489" s="121"/>
      <c r="B489" s="121"/>
      <c r="C489" s="75"/>
      <c r="D489" s="179"/>
      <c r="E489" s="179"/>
      <c r="F489" s="179"/>
      <c r="G489" s="75"/>
      <c r="H489" s="179"/>
      <c r="I489" s="179"/>
      <c r="J489" s="179"/>
      <c r="K489" s="75"/>
      <c r="L489" s="179"/>
      <c r="M489" s="179"/>
      <c r="N489" s="228"/>
    </row>
    <row r="490" spans="1:14" s="226" customFormat="1">
      <c r="A490" s="121"/>
      <c r="B490" s="121"/>
      <c r="C490" s="75"/>
      <c r="D490" s="179"/>
      <c r="E490" s="179"/>
      <c r="F490" s="179"/>
      <c r="G490" s="75"/>
      <c r="H490" s="179"/>
      <c r="I490" s="179"/>
      <c r="J490" s="179"/>
      <c r="K490" s="75"/>
      <c r="L490" s="179"/>
      <c r="M490" s="179"/>
      <c r="N490" s="228"/>
    </row>
    <row r="491" spans="1:14" s="226" customFormat="1">
      <c r="A491" s="121"/>
      <c r="B491" s="121"/>
      <c r="C491" s="75"/>
      <c r="D491" s="179"/>
      <c r="E491" s="179"/>
      <c r="F491" s="179"/>
      <c r="G491" s="75"/>
      <c r="H491" s="179"/>
      <c r="I491" s="179"/>
      <c r="J491" s="179"/>
      <c r="K491" s="75"/>
      <c r="L491" s="179"/>
      <c r="M491" s="179"/>
      <c r="N491" s="228"/>
    </row>
    <row r="492" spans="1:14" s="226" customFormat="1">
      <c r="A492" s="121"/>
      <c r="B492" s="121"/>
      <c r="C492" s="75"/>
      <c r="D492" s="179"/>
      <c r="E492" s="179"/>
      <c r="F492" s="179"/>
      <c r="G492" s="75"/>
      <c r="H492" s="179"/>
      <c r="I492" s="179"/>
      <c r="J492" s="179"/>
      <c r="K492" s="75"/>
      <c r="L492" s="179"/>
      <c r="M492" s="179"/>
      <c r="N492" s="228"/>
    </row>
    <row r="493" spans="1:14" s="226" customFormat="1">
      <c r="A493" s="121"/>
      <c r="B493" s="121"/>
      <c r="C493" s="75"/>
      <c r="D493" s="179"/>
      <c r="E493" s="179"/>
      <c r="F493" s="179"/>
      <c r="G493" s="75"/>
      <c r="H493" s="179"/>
      <c r="I493" s="179"/>
      <c r="J493" s="179"/>
      <c r="K493" s="75"/>
      <c r="L493" s="179"/>
      <c r="M493" s="179"/>
      <c r="N493" s="228"/>
    </row>
    <row r="494" spans="1:14" s="226" customFormat="1">
      <c r="A494" s="121"/>
      <c r="B494" s="121"/>
      <c r="C494" s="75"/>
      <c r="D494" s="179"/>
      <c r="E494" s="179"/>
      <c r="F494" s="179"/>
      <c r="G494" s="75"/>
      <c r="H494" s="179"/>
      <c r="I494" s="179"/>
      <c r="J494" s="179"/>
      <c r="K494" s="75"/>
      <c r="L494" s="179"/>
      <c r="M494" s="179"/>
      <c r="N494" s="228"/>
    </row>
    <row r="495" spans="1:14" s="226" customFormat="1">
      <c r="A495" s="121"/>
      <c r="B495" s="121"/>
      <c r="C495" s="75"/>
      <c r="D495" s="179"/>
      <c r="E495" s="179"/>
      <c r="F495" s="179"/>
      <c r="G495" s="75"/>
      <c r="H495" s="179"/>
      <c r="I495" s="179"/>
      <c r="J495" s="179"/>
      <c r="K495" s="75"/>
      <c r="L495" s="179"/>
      <c r="M495" s="179"/>
      <c r="N495" s="228"/>
    </row>
    <row r="496" spans="1:14" s="226" customFormat="1">
      <c r="A496" s="121"/>
      <c r="B496" s="121"/>
      <c r="C496" s="75"/>
      <c r="D496" s="179"/>
      <c r="E496" s="179"/>
      <c r="F496" s="179"/>
      <c r="G496" s="75"/>
      <c r="H496" s="179"/>
      <c r="I496" s="179"/>
      <c r="J496" s="179"/>
      <c r="K496" s="75"/>
      <c r="L496" s="179"/>
      <c r="M496" s="179"/>
      <c r="N496" s="228"/>
    </row>
    <row r="497" spans="1:14" s="226" customFormat="1">
      <c r="A497" s="121"/>
      <c r="B497" s="121"/>
      <c r="C497" s="75"/>
      <c r="D497" s="179"/>
      <c r="E497" s="179"/>
      <c r="F497" s="179"/>
      <c r="G497" s="75"/>
      <c r="H497" s="179"/>
      <c r="I497" s="179"/>
      <c r="J497" s="179"/>
      <c r="K497" s="75"/>
      <c r="L497" s="179"/>
      <c r="M497" s="179"/>
      <c r="N497" s="228"/>
    </row>
    <row r="498" spans="1:14" s="226" customFormat="1">
      <c r="A498" s="121"/>
      <c r="B498" s="121"/>
      <c r="C498" s="75"/>
      <c r="D498" s="179"/>
      <c r="E498" s="179"/>
      <c r="F498" s="179"/>
      <c r="G498" s="75"/>
      <c r="H498" s="179"/>
      <c r="I498" s="179"/>
      <c r="J498" s="179"/>
      <c r="K498" s="75"/>
      <c r="L498" s="179"/>
      <c r="M498" s="179"/>
      <c r="N498" s="228"/>
    </row>
    <row r="499" spans="1:14" s="226" customFormat="1">
      <c r="A499" s="121"/>
      <c r="B499" s="121"/>
      <c r="C499" s="75"/>
      <c r="D499" s="179"/>
      <c r="E499" s="179"/>
      <c r="F499" s="179"/>
      <c r="G499" s="75"/>
      <c r="H499" s="179"/>
      <c r="I499" s="179"/>
      <c r="J499" s="179"/>
      <c r="K499" s="75"/>
      <c r="L499" s="179"/>
      <c r="M499" s="179"/>
      <c r="N499" s="228"/>
    </row>
    <row r="500" spans="1:14" s="226" customFormat="1">
      <c r="A500" s="121"/>
      <c r="B500" s="121"/>
      <c r="C500" s="75"/>
      <c r="D500" s="179"/>
      <c r="E500" s="179"/>
      <c r="F500" s="179"/>
      <c r="G500" s="75"/>
      <c r="H500" s="179"/>
      <c r="I500" s="179"/>
      <c r="J500" s="179"/>
      <c r="K500" s="75"/>
      <c r="L500" s="179"/>
      <c r="M500" s="179"/>
      <c r="N500" s="228"/>
    </row>
    <row r="501" spans="1:14" s="226" customFormat="1">
      <c r="A501" s="121"/>
      <c r="B501" s="121"/>
      <c r="C501" s="75"/>
      <c r="D501" s="179"/>
      <c r="E501" s="179"/>
      <c r="F501" s="179"/>
      <c r="G501" s="75"/>
      <c r="H501" s="179"/>
      <c r="I501" s="179"/>
      <c r="J501" s="179"/>
      <c r="K501" s="75"/>
      <c r="L501" s="179"/>
      <c r="M501" s="179"/>
      <c r="N501" s="228"/>
    </row>
    <row r="502" spans="1:14" s="226" customFormat="1">
      <c r="A502" s="121"/>
      <c r="B502" s="121"/>
      <c r="C502" s="75"/>
      <c r="D502" s="179"/>
      <c r="E502" s="179"/>
      <c r="F502" s="179"/>
      <c r="G502" s="75"/>
      <c r="H502" s="179"/>
      <c r="I502" s="179"/>
      <c r="J502" s="179"/>
      <c r="K502" s="75"/>
      <c r="L502" s="179"/>
      <c r="M502" s="179"/>
      <c r="N502" s="228"/>
    </row>
    <row r="503" spans="1:14" s="226" customFormat="1">
      <c r="A503" s="121"/>
      <c r="B503" s="121"/>
      <c r="C503" s="75"/>
      <c r="D503" s="179"/>
      <c r="E503" s="179"/>
      <c r="F503" s="179"/>
      <c r="G503" s="75"/>
      <c r="H503" s="179"/>
      <c r="I503" s="179"/>
      <c r="J503" s="179"/>
      <c r="K503" s="75"/>
      <c r="L503" s="179"/>
      <c r="M503" s="179"/>
      <c r="N503" s="228"/>
    </row>
    <row r="504" spans="1:14" s="226" customFormat="1">
      <c r="A504" s="121"/>
      <c r="B504" s="121"/>
      <c r="C504" s="75"/>
      <c r="D504" s="179"/>
      <c r="E504" s="179"/>
      <c r="F504" s="179"/>
      <c r="G504" s="75"/>
      <c r="H504" s="179"/>
      <c r="I504" s="179"/>
      <c r="J504" s="179"/>
      <c r="K504" s="75"/>
      <c r="L504" s="179"/>
      <c r="M504" s="179"/>
      <c r="N504" s="228"/>
    </row>
    <row r="505" spans="1:14" s="226" customFormat="1">
      <c r="A505" s="121"/>
      <c r="B505" s="121"/>
      <c r="C505" s="75"/>
      <c r="D505" s="179"/>
      <c r="E505" s="179"/>
      <c r="F505" s="179"/>
      <c r="G505" s="75"/>
      <c r="H505" s="179"/>
      <c r="I505" s="179"/>
      <c r="J505" s="179"/>
      <c r="K505" s="75"/>
      <c r="L505" s="179"/>
      <c r="M505" s="179"/>
      <c r="N505" s="228"/>
    </row>
    <row r="506" spans="1:14" s="226" customFormat="1">
      <c r="A506" s="121"/>
      <c r="B506" s="121"/>
      <c r="C506" s="75"/>
      <c r="D506" s="179"/>
      <c r="E506" s="179"/>
      <c r="F506" s="179"/>
      <c r="G506" s="75"/>
      <c r="H506" s="179"/>
      <c r="I506" s="179"/>
      <c r="J506" s="179"/>
      <c r="K506" s="75"/>
      <c r="L506" s="179"/>
      <c r="M506" s="179"/>
      <c r="N506" s="228"/>
    </row>
    <row r="507" spans="1:14" s="226" customFormat="1">
      <c r="A507" s="128"/>
      <c r="B507" s="128"/>
      <c r="C507" s="214"/>
      <c r="D507" s="215"/>
      <c r="E507" s="215"/>
      <c r="F507" s="215"/>
      <c r="G507" s="214"/>
      <c r="H507" s="215"/>
      <c r="I507" s="215"/>
      <c r="J507" s="215"/>
      <c r="K507" s="214"/>
      <c r="L507" s="215"/>
      <c r="M507" s="215"/>
      <c r="N507" s="215"/>
    </row>
    <row r="508" spans="1:14" s="226" customFormat="1">
      <c r="A508" s="121"/>
      <c r="B508" s="121"/>
      <c r="C508" s="75"/>
      <c r="D508" s="87"/>
      <c r="E508" s="87"/>
      <c r="F508" s="215"/>
      <c r="G508" s="75"/>
      <c r="H508" s="87"/>
      <c r="I508" s="87"/>
      <c r="J508" s="92"/>
      <c r="K508" s="121"/>
      <c r="L508" s="121"/>
      <c r="M508" s="121"/>
      <c r="N508" s="121"/>
    </row>
    <row r="509" spans="1:14" s="226" customFormat="1">
      <c r="A509" s="128"/>
      <c r="B509" s="128"/>
      <c r="C509" s="214"/>
      <c r="D509" s="215"/>
      <c r="E509" s="215"/>
      <c r="F509" s="215"/>
      <c r="G509" s="214"/>
      <c r="H509" s="215"/>
      <c r="I509" s="215"/>
      <c r="J509" s="229"/>
      <c r="K509" s="128"/>
      <c r="L509" s="215"/>
      <c r="M509" s="215"/>
      <c r="N509" s="128"/>
    </row>
    <row r="510" spans="1:14" s="226" customFormat="1">
      <c r="A510" s="128"/>
      <c r="B510" s="128"/>
      <c r="C510" s="214"/>
      <c r="D510" s="215"/>
      <c r="E510" s="215"/>
      <c r="F510" s="215"/>
      <c r="G510" s="214"/>
      <c r="H510" s="128"/>
      <c r="I510" s="128"/>
      <c r="J510" s="128"/>
      <c r="K510" s="128"/>
      <c r="L510" s="229"/>
      <c r="M510" s="229"/>
      <c r="N510" s="128"/>
    </row>
    <row r="511" spans="1:14" s="226" customFormat="1">
      <c r="A511" s="128"/>
      <c r="B511" s="121"/>
      <c r="C511" s="75"/>
      <c r="D511" s="179"/>
      <c r="E511" s="179"/>
      <c r="F511" s="179"/>
      <c r="G511" s="222"/>
      <c r="H511" s="128"/>
      <c r="I511" s="128"/>
      <c r="J511" s="128"/>
      <c r="K511" s="128"/>
      <c r="L511" s="128"/>
      <c r="M511" s="128"/>
      <c r="N511" s="128"/>
    </row>
    <row r="512" spans="1:14" s="226" customFormat="1">
      <c r="A512" s="121"/>
      <c r="B512" s="121"/>
      <c r="C512" s="75"/>
      <c r="D512" s="179"/>
      <c r="E512" s="179"/>
      <c r="F512" s="179"/>
      <c r="G512" s="223"/>
      <c r="H512" s="92"/>
      <c r="I512" s="92"/>
      <c r="J512" s="92"/>
      <c r="K512" s="121"/>
      <c r="L512" s="121"/>
      <c r="M512" s="121"/>
      <c r="N512" s="121"/>
    </row>
    <row r="513" spans="1:14" s="226" customFormat="1">
      <c r="A513" s="128"/>
      <c r="B513" s="128"/>
      <c r="C513" s="214"/>
      <c r="D513" s="215"/>
      <c r="E513" s="215"/>
      <c r="F513" s="215"/>
      <c r="G513" s="222"/>
      <c r="H513" s="215"/>
      <c r="I513" s="216"/>
      <c r="J513" s="128"/>
      <c r="K513" s="128"/>
      <c r="L513" s="128"/>
      <c r="M513" s="128"/>
      <c r="N513" s="128"/>
    </row>
    <row r="514" spans="1:14" s="226" customFormat="1">
      <c r="A514" s="121"/>
      <c r="B514" s="121"/>
      <c r="C514" s="75"/>
      <c r="D514" s="87"/>
      <c r="E514" s="87"/>
      <c r="F514" s="92"/>
      <c r="G514" s="75"/>
      <c r="H514" s="128"/>
      <c r="I514" s="216"/>
      <c r="J514" s="121"/>
      <c r="K514" s="121"/>
      <c r="L514" s="121"/>
      <c r="M514" s="121"/>
      <c r="N514" s="121"/>
    </row>
    <row r="515" spans="1:14" s="226" customFormat="1">
      <c r="A515" s="128"/>
      <c r="B515" s="128"/>
      <c r="C515" s="214"/>
      <c r="D515" s="215"/>
      <c r="E515" s="215"/>
      <c r="F515" s="215"/>
      <c r="G515" s="214"/>
      <c r="H515" s="128"/>
      <c r="I515" s="224"/>
      <c r="J515" s="128"/>
      <c r="K515" s="128"/>
      <c r="L515" s="128"/>
      <c r="M515" s="128"/>
      <c r="N515" s="128"/>
    </row>
    <row r="516" spans="1:14" s="226" customFormat="1">
      <c r="A516" s="121"/>
      <c r="B516" s="128"/>
      <c r="C516" s="75"/>
      <c r="D516" s="92"/>
      <c r="E516" s="92"/>
      <c r="F516" s="92"/>
      <c r="G516" s="75"/>
      <c r="H516" s="128"/>
      <c r="I516" s="216"/>
      <c r="J516" s="121"/>
      <c r="K516" s="121"/>
      <c r="L516" s="121"/>
      <c r="M516" s="121"/>
      <c r="N516" s="121"/>
    </row>
    <row r="517" spans="1:14" s="226" customFormat="1">
      <c r="A517" s="121"/>
      <c r="B517" s="128"/>
      <c r="C517" s="75"/>
      <c r="D517" s="92"/>
      <c r="E517" s="92"/>
      <c r="F517" s="92"/>
      <c r="G517" s="75"/>
      <c r="H517" s="121"/>
      <c r="I517" s="216"/>
      <c r="J517" s="121"/>
      <c r="K517" s="121"/>
      <c r="L517" s="121"/>
      <c r="M517" s="121"/>
      <c r="N517" s="121"/>
    </row>
    <row r="518" spans="1:14" s="226" customFormat="1">
      <c r="A518" s="121"/>
      <c r="B518" s="128"/>
      <c r="C518" s="75"/>
      <c r="D518" s="92"/>
      <c r="E518" s="92"/>
      <c r="F518" s="92"/>
      <c r="G518" s="75"/>
      <c r="H518" s="121"/>
      <c r="I518" s="121"/>
      <c r="J518" s="121"/>
      <c r="K518" s="121"/>
      <c r="L518" s="121"/>
      <c r="M518" s="121"/>
      <c r="N518" s="121"/>
    </row>
    <row r="519" spans="1:14" s="226" customFormat="1">
      <c r="A519" s="121"/>
      <c r="B519" s="121"/>
      <c r="C519" s="75"/>
      <c r="D519" s="92"/>
      <c r="E519" s="92"/>
      <c r="F519" s="92"/>
      <c r="G519" s="75"/>
      <c r="H519" s="121"/>
      <c r="I519" s="121"/>
      <c r="J519" s="121"/>
      <c r="K519" s="121"/>
      <c r="L519" s="121"/>
      <c r="M519" s="121"/>
      <c r="N519" s="121"/>
    </row>
    <row r="520" spans="1:14" s="226" customFormat="1">
      <c r="A520" s="121"/>
      <c r="B520" s="121"/>
      <c r="C520" s="75"/>
      <c r="D520" s="92"/>
      <c r="E520" s="92"/>
      <c r="F520" s="92"/>
      <c r="G520" s="75"/>
      <c r="H520" s="121"/>
      <c r="I520" s="121"/>
      <c r="J520" s="121"/>
      <c r="K520" s="121"/>
      <c r="L520" s="121"/>
      <c r="M520" s="121"/>
      <c r="N520" s="121"/>
    </row>
    <row r="521" spans="1:14" s="226" customFormat="1">
      <c r="A521" s="121"/>
      <c r="B521" s="121"/>
      <c r="C521" s="75"/>
      <c r="D521" s="92"/>
      <c r="E521" s="92"/>
      <c r="F521" s="92"/>
      <c r="G521" s="75"/>
      <c r="H521" s="121"/>
      <c r="I521" s="121"/>
      <c r="J521" s="121"/>
      <c r="K521" s="121"/>
      <c r="L521" s="121"/>
      <c r="M521" s="121"/>
      <c r="N521" s="121"/>
    </row>
  </sheetData>
  <sheetProtection selectLockedCells="1" selectUnlockedCells="1"/>
  <mergeCells count="42">
    <mergeCell ref="D308:F308"/>
    <mergeCell ref="G80:J80"/>
    <mergeCell ref="K80:N80"/>
    <mergeCell ref="K447:N447"/>
    <mergeCell ref="D447:F447"/>
    <mergeCell ref="K342:N342"/>
    <mergeCell ref="D196:F196"/>
    <mergeCell ref="G196:J196"/>
    <mergeCell ref="K308:N308"/>
    <mergeCell ref="G308:J308"/>
    <mergeCell ref="K376:N376"/>
    <mergeCell ref="K412:N412"/>
    <mergeCell ref="D376:F376"/>
    <mergeCell ref="G376:J376"/>
    <mergeCell ref="D342:F342"/>
    <mergeCell ref="G342:J342"/>
    <mergeCell ref="D485:F485"/>
    <mergeCell ref="G485:J485"/>
    <mergeCell ref="K485:N485"/>
    <mergeCell ref="D412:F412"/>
    <mergeCell ref="G412:J412"/>
    <mergeCell ref="G447:J447"/>
    <mergeCell ref="D158:F158"/>
    <mergeCell ref="G158:J158"/>
    <mergeCell ref="K158:N158"/>
    <mergeCell ref="G273:J273"/>
    <mergeCell ref="K273:N273"/>
    <mergeCell ref="K235:N235"/>
    <mergeCell ref="G235:J235"/>
    <mergeCell ref="K196:N196"/>
    <mergeCell ref="D235:F235"/>
    <mergeCell ref="D273:F273"/>
    <mergeCell ref="D5:F5"/>
    <mergeCell ref="G5:J5"/>
    <mergeCell ref="K5:N5"/>
    <mergeCell ref="D119:F119"/>
    <mergeCell ref="G119:J119"/>
    <mergeCell ref="K119:N119"/>
    <mergeCell ref="D42:F42"/>
    <mergeCell ref="G42:J42"/>
    <mergeCell ref="K42:N42"/>
    <mergeCell ref="D80:F80"/>
  </mergeCells>
  <phoneticPr fontId="1" type="noConversion"/>
  <printOptions gridLines="1"/>
  <pageMargins left="0.43307086614173229" right="0.43307086614173229" top="0.6692913385826772" bottom="0.98425196850393704" header="0.51181102362204722" footer="0.51181102362204722"/>
  <pageSetup scale="7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1"/>
  <sheetViews>
    <sheetView topLeftCell="B1" workbookViewId="0">
      <selection activeCell="H14" sqref="H14"/>
    </sheetView>
  </sheetViews>
  <sheetFormatPr baseColWidth="10" defaultRowHeight="12.75"/>
  <cols>
    <col min="1" max="1" width="3.140625" style="76" customWidth="1"/>
    <col min="2" max="2" width="20" style="76" customWidth="1"/>
    <col min="3" max="3" width="5.140625" style="150" customWidth="1"/>
    <col min="4" max="5" width="15.140625" style="92" customWidth="1"/>
    <col min="6" max="6" width="14.85546875" style="92" customWidth="1"/>
    <col min="7" max="7" width="7.85546875" style="150" customWidth="1"/>
    <col min="8" max="10" width="14.85546875" style="76" customWidth="1"/>
    <col min="11" max="11" width="6.140625" style="76" customWidth="1"/>
    <col min="12" max="13" width="15.42578125" style="76" customWidth="1"/>
    <col min="14" max="14" width="14.85546875" style="76" customWidth="1"/>
  </cols>
  <sheetData>
    <row r="1" spans="2:14" ht="16.5" customHeight="1">
      <c r="B1" s="212" t="s">
        <v>341</v>
      </c>
    </row>
    <row r="2" spans="2:14">
      <c r="B2" s="212" t="s">
        <v>82</v>
      </c>
    </row>
    <row r="3" spans="2:14">
      <c r="B3" s="212"/>
    </row>
    <row r="4" spans="2:14">
      <c r="B4" s="230" t="s">
        <v>383</v>
      </c>
    </row>
    <row r="5" spans="2:14">
      <c r="D5" s="232" t="s">
        <v>84</v>
      </c>
      <c r="E5" s="232"/>
      <c r="F5" s="232"/>
      <c r="G5" s="233" t="s">
        <v>304</v>
      </c>
      <c r="H5" s="233"/>
      <c r="I5" s="233"/>
      <c r="J5" s="233"/>
      <c r="K5" s="233" t="s">
        <v>64</v>
      </c>
      <c r="L5" s="233"/>
      <c r="M5" s="233"/>
      <c r="N5" s="233"/>
    </row>
    <row r="6" spans="2:14">
      <c r="B6" s="218" t="s">
        <v>371</v>
      </c>
      <c r="C6" s="218" t="s">
        <v>85</v>
      </c>
      <c r="D6" s="211" t="s">
        <v>86</v>
      </c>
      <c r="E6" s="211" t="s">
        <v>366</v>
      </c>
      <c r="F6" s="211" t="s">
        <v>83</v>
      </c>
      <c r="G6" s="218" t="s">
        <v>85</v>
      </c>
      <c r="H6" s="211" t="s">
        <v>86</v>
      </c>
      <c r="I6" s="211" t="s">
        <v>366</v>
      </c>
      <c r="J6" s="211" t="s">
        <v>83</v>
      </c>
      <c r="K6" s="218" t="s">
        <v>85</v>
      </c>
      <c r="L6" s="211" t="s">
        <v>86</v>
      </c>
      <c r="M6" s="211" t="s">
        <v>366</v>
      </c>
      <c r="N6" s="211" t="s">
        <v>83</v>
      </c>
    </row>
    <row r="7" spans="2:14">
      <c r="B7" s="76" t="s">
        <v>87</v>
      </c>
      <c r="C7" s="150">
        <v>2</v>
      </c>
      <c r="D7" s="225">
        <f>1232366.06-602298.59</f>
        <v>630067.47000000009</v>
      </c>
      <c r="E7" s="179">
        <f>1108653.68-519242.65</f>
        <v>589411.02999999991</v>
      </c>
      <c r="F7" s="179">
        <f t="shared" ref="F7:F26" si="0">+D7-E7</f>
        <v>40656.440000000177</v>
      </c>
      <c r="G7" s="150">
        <v>2</v>
      </c>
      <c r="H7" s="76">
        <f>800940.42-280787.77</f>
        <v>520152.65</v>
      </c>
      <c r="I7" s="179">
        <f>799968.35-280787.77</f>
        <v>519180.57999999996</v>
      </c>
      <c r="J7" s="179">
        <f>+H7-I7</f>
        <v>972.07000000006519</v>
      </c>
      <c r="K7" s="150">
        <f>+C7+G8</f>
        <v>4</v>
      </c>
      <c r="L7" s="179">
        <f>+D7+H7</f>
        <v>1150220.1200000001</v>
      </c>
      <c r="M7" s="179">
        <f t="shared" ref="K7:M25" si="1">+E7+I7</f>
        <v>1108591.6099999999</v>
      </c>
      <c r="N7" s="219">
        <f t="shared" ref="N7:N26" si="2">+L7-M7</f>
        <v>41628.510000000242</v>
      </c>
    </row>
    <row r="8" spans="2:14">
      <c r="B8" s="76" t="s">
        <v>88</v>
      </c>
      <c r="C8" s="150">
        <v>3</v>
      </c>
      <c r="D8" s="225">
        <f>2067195.91-1374029.04</f>
        <v>693166.86999999988</v>
      </c>
      <c r="E8" s="179">
        <f>1817123.49-1216216.49</f>
        <v>600907</v>
      </c>
      <c r="F8" s="179">
        <f t="shared" si="0"/>
        <v>92259.869999999879</v>
      </c>
      <c r="G8" s="150">
        <v>2</v>
      </c>
      <c r="H8" s="179">
        <f>451574.9</f>
        <v>451574.9</v>
      </c>
      <c r="I8" s="179">
        <v>447365.04</v>
      </c>
      <c r="J8" s="179">
        <f>+H8-I8</f>
        <v>4209.8600000000442</v>
      </c>
      <c r="K8" s="150">
        <f>+C8+G9</f>
        <v>3</v>
      </c>
      <c r="L8" s="179">
        <f>+D8+H8</f>
        <v>1144741.77</v>
      </c>
      <c r="M8" s="179">
        <f t="shared" si="1"/>
        <v>1048272.04</v>
      </c>
      <c r="N8" s="219">
        <f t="shared" si="2"/>
        <v>96469.729999999981</v>
      </c>
    </row>
    <row r="9" spans="2:14">
      <c r="B9" s="76" t="s">
        <v>89</v>
      </c>
      <c r="D9" s="225"/>
      <c r="E9" s="179"/>
      <c r="F9" s="179">
        <f t="shared" si="0"/>
        <v>0</v>
      </c>
      <c r="H9" s="179"/>
      <c r="I9" s="179"/>
      <c r="J9" s="179">
        <f t="shared" ref="J9:J26" si="3">+H9-I9</f>
        <v>0</v>
      </c>
      <c r="K9" s="150">
        <f t="shared" si="1"/>
        <v>0</v>
      </c>
      <c r="L9" s="179">
        <f>+D9+H9</f>
        <v>0</v>
      </c>
      <c r="M9" s="179">
        <f t="shared" si="1"/>
        <v>0</v>
      </c>
      <c r="N9" s="219">
        <f t="shared" si="2"/>
        <v>0</v>
      </c>
    </row>
    <row r="10" spans="2:14">
      <c r="B10" s="76" t="s">
        <v>90</v>
      </c>
      <c r="D10" s="225"/>
      <c r="E10" s="179"/>
      <c r="F10" s="179">
        <f t="shared" si="0"/>
        <v>0</v>
      </c>
      <c r="H10" s="179"/>
      <c r="I10" s="179"/>
      <c r="J10" s="179">
        <f t="shared" si="3"/>
        <v>0</v>
      </c>
      <c r="K10" s="150">
        <f t="shared" si="1"/>
        <v>0</v>
      </c>
      <c r="L10" s="179">
        <f t="shared" si="1"/>
        <v>0</v>
      </c>
      <c r="M10" s="179">
        <f t="shared" si="1"/>
        <v>0</v>
      </c>
      <c r="N10" s="219">
        <f t="shared" si="2"/>
        <v>0</v>
      </c>
    </row>
    <row r="11" spans="2:14">
      <c r="B11" s="76" t="s">
        <v>91</v>
      </c>
      <c r="D11" s="225"/>
      <c r="E11" s="179"/>
      <c r="F11" s="179">
        <f t="shared" si="0"/>
        <v>0</v>
      </c>
      <c r="H11" s="179"/>
      <c r="I11" s="179"/>
      <c r="J11" s="179">
        <f t="shared" si="3"/>
        <v>0</v>
      </c>
      <c r="K11" s="150">
        <f t="shared" si="1"/>
        <v>0</v>
      </c>
      <c r="L11" s="179">
        <f t="shared" si="1"/>
        <v>0</v>
      </c>
      <c r="M11" s="179">
        <f t="shared" si="1"/>
        <v>0</v>
      </c>
      <c r="N11" s="219">
        <f t="shared" si="2"/>
        <v>0</v>
      </c>
    </row>
    <row r="12" spans="2:14">
      <c r="B12" s="76" t="s">
        <v>92</v>
      </c>
      <c r="D12" s="225"/>
      <c r="E12" s="179"/>
      <c r="F12" s="179">
        <f t="shared" si="0"/>
        <v>0</v>
      </c>
      <c r="H12" s="179"/>
      <c r="I12" s="179"/>
      <c r="J12" s="179">
        <f t="shared" si="3"/>
        <v>0</v>
      </c>
      <c r="K12" s="150">
        <f t="shared" si="1"/>
        <v>0</v>
      </c>
      <c r="L12" s="179">
        <f t="shared" si="1"/>
        <v>0</v>
      </c>
      <c r="M12" s="179">
        <f t="shared" si="1"/>
        <v>0</v>
      </c>
      <c r="N12" s="219">
        <f t="shared" si="2"/>
        <v>0</v>
      </c>
    </row>
    <row r="13" spans="2:14">
      <c r="B13" s="76" t="s">
        <v>93</v>
      </c>
      <c r="D13" s="225"/>
      <c r="E13" s="179"/>
      <c r="F13" s="179">
        <f t="shared" si="0"/>
        <v>0</v>
      </c>
      <c r="H13" s="179"/>
      <c r="I13" s="179"/>
      <c r="J13" s="179">
        <f t="shared" si="3"/>
        <v>0</v>
      </c>
      <c r="K13" s="150">
        <f t="shared" si="1"/>
        <v>0</v>
      </c>
      <c r="L13" s="179">
        <f t="shared" si="1"/>
        <v>0</v>
      </c>
      <c r="M13" s="179">
        <f t="shared" si="1"/>
        <v>0</v>
      </c>
      <c r="N13" s="219">
        <f t="shared" si="2"/>
        <v>0</v>
      </c>
    </row>
    <row r="14" spans="2:14">
      <c r="B14" s="76" t="s">
        <v>94</v>
      </c>
      <c r="C14" s="150">
        <v>4</v>
      </c>
      <c r="D14" s="225">
        <f>3372029.68-1484791.42</f>
        <v>1887238.2600000002</v>
      </c>
      <c r="E14" s="179">
        <f>3068557.15-1363193.49</f>
        <v>1705363.66</v>
      </c>
      <c r="F14" s="179">
        <f t="shared" si="0"/>
        <v>181874.60000000033</v>
      </c>
      <c r="H14" s="179"/>
      <c r="I14" s="179"/>
      <c r="J14" s="179">
        <f t="shared" si="3"/>
        <v>0</v>
      </c>
      <c r="K14" s="150">
        <f t="shared" si="1"/>
        <v>4</v>
      </c>
      <c r="L14" s="179">
        <f t="shared" si="1"/>
        <v>1887238.2600000002</v>
      </c>
      <c r="M14" s="179">
        <f t="shared" si="1"/>
        <v>1705363.66</v>
      </c>
      <c r="N14" s="219">
        <f t="shared" si="2"/>
        <v>181874.60000000033</v>
      </c>
    </row>
    <row r="15" spans="2:14">
      <c r="B15" s="76" t="s">
        <v>95</v>
      </c>
      <c r="D15" s="225"/>
      <c r="E15" s="179"/>
      <c r="F15" s="179">
        <f t="shared" si="0"/>
        <v>0</v>
      </c>
      <c r="H15" s="179"/>
      <c r="I15" s="179"/>
      <c r="J15" s="179">
        <f t="shared" si="3"/>
        <v>0</v>
      </c>
      <c r="K15" s="150">
        <f t="shared" si="1"/>
        <v>0</v>
      </c>
      <c r="L15" s="179">
        <f t="shared" si="1"/>
        <v>0</v>
      </c>
      <c r="M15" s="179">
        <f t="shared" si="1"/>
        <v>0</v>
      </c>
      <c r="N15" s="219">
        <f t="shared" si="2"/>
        <v>0</v>
      </c>
    </row>
    <row r="16" spans="2:14">
      <c r="B16" s="76" t="s">
        <v>96</v>
      </c>
      <c r="C16" s="150">
        <v>8</v>
      </c>
      <c r="D16" s="225">
        <f>3354214.26-839705.52</f>
        <v>2514508.7399999998</v>
      </c>
      <c r="E16" s="179">
        <f>2926171.74-737473.51</f>
        <v>2188698.2300000004</v>
      </c>
      <c r="F16" s="179">
        <f t="shared" si="0"/>
        <v>325810.50999999931</v>
      </c>
      <c r="G16" s="150">
        <v>3</v>
      </c>
      <c r="H16" s="179">
        <v>870804.11</v>
      </c>
      <c r="I16" s="179">
        <v>870801.52</v>
      </c>
      <c r="J16" s="179">
        <f t="shared" si="3"/>
        <v>2.5899999999674037</v>
      </c>
      <c r="K16" s="150">
        <f t="shared" si="1"/>
        <v>11</v>
      </c>
      <c r="L16" s="179">
        <f t="shared" si="1"/>
        <v>3385312.8499999996</v>
      </c>
      <c r="M16" s="179">
        <f t="shared" si="1"/>
        <v>3059499.7500000005</v>
      </c>
      <c r="N16" s="219">
        <f t="shared" si="2"/>
        <v>325813.09999999916</v>
      </c>
    </row>
    <row r="17" spans="2:14">
      <c r="B17" s="76" t="s">
        <v>97</v>
      </c>
      <c r="C17" s="150">
        <v>7</v>
      </c>
      <c r="D17" s="225">
        <f>2546810.36-1345862.07</f>
        <v>1200948.2899999998</v>
      </c>
      <c r="E17" s="179">
        <f>2313647.06-1220996.21</f>
        <v>1092650.8500000001</v>
      </c>
      <c r="F17" s="179">
        <f t="shared" si="0"/>
        <v>108297.43999999971</v>
      </c>
      <c r="G17" s="150">
        <v>5</v>
      </c>
      <c r="H17" s="179">
        <v>828131.92</v>
      </c>
      <c r="I17" s="179">
        <v>828128.47</v>
      </c>
      <c r="J17" s="179">
        <f t="shared" si="3"/>
        <v>3.4500000000698492</v>
      </c>
      <c r="K17" s="150">
        <f t="shared" si="1"/>
        <v>12</v>
      </c>
      <c r="L17" s="179">
        <f t="shared" si="1"/>
        <v>2029080.21</v>
      </c>
      <c r="M17" s="179">
        <f t="shared" si="1"/>
        <v>1920779.32</v>
      </c>
      <c r="N17" s="219">
        <f t="shared" si="2"/>
        <v>108300.8899999999</v>
      </c>
    </row>
    <row r="18" spans="2:14">
      <c r="B18" s="76" t="s">
        <v>98</v>
      </c>
      <c r="C18" s="150">
        <v>4</v>
      </c>
      <c r="D18" s="225">
        <f>3818052.62-2925107.86</f>
        <v>892944.76000000024</v>
      </c>
      <c r="E18" s="179">
        <f>3479477.87-2669600.39</f>
        <v>809877.48</v>
      </c>
      <c r="F18" s="179">
        <f t="shared" si="0"/>
        <v>83067.280000000261</v>
      </c>
      <c r="G18" s="150">
        <v>2</v>
      </c>
      <c r="H18" s="179">
        <f>685911.36-272791.51</f>
        <v>413119.85</v>
      </c>
      <c r="I18" s="179">
        <f>684204.78-272790.65</f>
        <v>411414.13</v>
      </c>
      <c r="J18" s="179">
        <f t="shared" si="3"/>
        <v>1705.7199999999721</v>
      </c>
      <c r="K18" s="150">
        <f t="shared" si="1"/>
        <v>6</v>
      </c>
      <c r="L18" s="179">
        <f t="shared" si="1"/>
        <v>1306064.6100000003</v>
      </c>
      <c r="M18" s="179">
        <f t="shared" si="1"/>
        <v>1221291.6099999999</v>
      </c>
      <c r="N18" s="219">
        <f t="shared" si="2"/>
        <v>84773.000000000466</v>
      </c>
    </row>
    <row r="19" spans="2:14">
      <c r="B19" s="76" t="s">
        <v>99</v>
      </c>
      <c r="C19" s="150">
        <v>2</v>
      </c>
      <c r="D19" s="225">
        <f>1733615.9-1076106.12</f>
        <v>657509.7799999998</v>
      </c>
      <c r="E19" s="179">
        <f>1541454.1-954250.11</f>
        <v>587203.99000000011</v>
      </c>
      <c r="F19" s="179">
        <f t="shared" si="0"/>
        <v>70305.789999999688</v>
      </c>
      <c r="G19" s="150">
        <v>1</v>
      </c>
      <c r="H19" s="179">
        <v>318082.78999999998</v>
      </c>
      <c r="I19" s="179">
        <v>318082.78999999998</v>
      </c>
      <c r="J19" s="179">
        <f t="shared" si="3"/>
        <v>0</v>
      </c>
      <c r="K19" s="150">
        <f t="shared" si="1"/>
        <v>3</v>
      </c>
      <c r="L19" s="179">
        <f t="shared" si="1"/>
        <v>975592.56999999983</v>
      </c>
      <c r="M19" s="179">
        <f t="shared" si="1"/>
        <v>905286.78</v>
      </c>
      <c r="N19" s="219">
        <f t="shared" si="2"/>
        <v>70305.789999999804</v>
      </c>
    </row>
    <row r="20" spans="2:14">
      <c r="B20" s="76" t="s">
        <v>100</v>
      </c>
      <c r="C20" s="150">
        <v>6</v>
      </c>
      <c r="D20" s="225">
        <f>4866338.28-2760016.44</f>
        <v>2106321.8400000003</v>
      </c>
      <c r="E20" s="179">
        <f>4393886.04+3824.79-2479420.21</f>
        <v>1918290.62</v>
      </c>
      <c r="F20" s="179">
        <f t="shared" si="0"/>
        <v>188031.2200000002</v>
      </c>
      <c r="G20" s="150">
        <v>2</v>
      </c>
      <c r="H20" s="179">
        <v>607955.38</v>
      </c>
      <c r="I20" s="179">
        <v>607953.66</v>
      </c>
      <c r="J20" s="179">
        <f t="shared" si="3"/>
        <v>1.7199999999720603</v>
      </c>
      <c r="K20" s="150">
        <f t="shared" si="1"/>
        <v>8</v>
      </c>
      <c r="L20" s="179">
        <f t="shared" si="1"/>
        <v>2714277.22</v>
      </c>
      <c r="M20" s="179">
        <f t="shared" si="1"/>
        <v>2526244.2800000003</v>
      </c>
      <c r="N20" s="219">
        <f t="shared" si="2"/>
        <v>188032.93999999994</v>
      </c>
    </row>
    <row r="21" spans="2:14">
      <c r="B21" s="76" t="s">
        <v>101</v>
      </c>
      <c r="C21" s="150">
        <v>8</v>
      </c>
      <c r="D21" s="179">
        <f>2674396.53-1063793.1</f>
        <v>1610603.4299999997</v>
      </c>
      <c r="E21" s="179">
        <f>2417422.74-961033.58</f>
        <v>1456389.1600000001</v>
      </c>
      <c r="F21" s="179">
        <f t="shared" si="0"/>
        <v>154214.26999999955</v>
      </c>
      <c r="G21" s="150">
        <v>2</v>
      </c>
      <c r="H21" s="179">
        <f>470938.34-156409.91</f>
        <v>314528.43000000005</v>
      </c>
      <c r="I21" s="179">
        <f>470080.57-156409.04</f>
        <v>313671.53000000003</v>
      </c>
      <c r="J21" s="179">
        <f t="shared" si="3"/>
        <v>856.90000000002328</v>
      </c>
      <c r="K21" s="150">
        <f t="shared" si="1"/>
        <v>10</v>
      </c>
      <c r="L21" s="179">
        <f t="shared" si="1"/>
        <v>1925131.8599999999</v>
      </c>
      <c r="M21" s="179">
        <f t="shared" si="1"/>
        <v>1770060.6900000002</v>
      </c>
      <c r="N21" s="219">
        <f t="shared" si="2"/>
        <v>155071.16999999969</v>
      </c>
    </row>
    <row r="22" spans="2:14">
      <c r="B22" s="76" t="s">
        <v>102</v>
      </c>
      <c r="D22" s="179"/>
      <c r="E22" s="179"/>
      <c r="F22" s="179">
        <f t="shared" si="0"/>
        <v>0</v>
      </c>
      <c r="H22" s="179"/>
      <c r="I22" s="179"/>
      <c r="J22" s="179">
        <f t="shared" si="3"/>
        <v>0</v>
      </c>
      <c r="K22" s="150">
        <f t="shared" si="1"/>
        <v>0</v>
      </c>
      <c r="L22" s="179">
        <f t="shared" si="1"/>
        <v>0</v>
      </c>
      <c r="M22" s="179">
        <f t="shared" si="1"/>
        <v>0</v>
      </c>
      <c r="N22" s="219">
        <f t="shared" si="2"/>
        <v>0</v>
      </c>
    </row>
    <row r="23" spans="2:14">
      <c r="B23" s="76" t="s">
        <v>103</v>
      </c>
      <c r="C23" s="150">
        <v>4</v>
      </c>
      <c r="D23" s="179">
        <f>2799937.98-989541.66</f>
        <v>1810396.3199999998</v>
      </c>
      <c r="E23" s="179">
        <f>2523278.52-873641.3</f>
        <v>1649637.22</v>
      </c>
      <c r="F23" s="179">
        <f t="shared" si="0"/>
        <v>160759.09999999986</v>
      </c>
      <c r="G23" s="150">
        <v>2</v>
      </c>
      <c r="H23" s="179">
        <v>832953.98</v>
      </c>
      <c r="I23" s="179">
        <v>832952.25</v>
      </c>
      <c r="J23" s="179">
        <f t="shared" si="3"/>
        <v>1.7299999999813735</v>
      </c>
      <c r="K23" s="150">
        <f t="shared" si="1"/>
        <v>6</v>
      </c>
      <c r="L23" s="179">
        <f t="shared" si="1"/>
        <v>2643350.2999999998</v>
      </c>
      <c r="M23" s="179">
        <f t="shared" si="1"/>
        <v>2482589.4699999997</v>
      </c>
      <c r="N23" s="219">
        <f t="shared" si="2"/>
        <v>160760.83000000007</v>
      </c>
    </row>
    <row r="24" spans="2:14">
      <c r="B24" s="76" t="s">
        <v>104</v>
      </c>
      <c r="D24" s="179"/>
      <c r="E24" s="179"/>
      <c r="F24" s="179">
        <f t="shared" si="0"/>
        <v>0</v>
      </c>
      <c r="H24" s="179"/>
      <c r="I24" s="179"/>
      <c r="J24" s="179">
        <f t="shared" si="3"/>
        <v>0</v>
      </c>
      <c r="K24" s="150">
        <f t="shared" si="1"/>
        <v>0</v>
      </c>
      <c r="L24" s="179">
        <f t="shared" si="1"/>
        <v>0</v>
      </c>
      <c r="M24" s="179">
        <f t="shared" si="1"/>
        <v>0</v>
      </c>
      <c r="N24" s="219">
        <f t="shared" si="2"/>
        <v>0</v>
      </c>
    </row>
    <row r="25" spans="2:14">
      <c r="B25" s="76" t="s">
        <v>105</v>
      </c>
      <c r="D25" s="179"/>
      <c r="E25" s="179"/>
      <c r="F25" s="179">
        <f t="shared" si="0"/>
        <v>0</v>
      </c>
      <c r="H25" s="179"/>
      <c r="I25" s="179"/>
      <c r="J25" s="179">
        <f t="shared" si="3"/>
        <v>0</v>
      </c>
      <c r="K25" s="150">
        <f t="shared" si="1"/>
        <v>0</v>
      </c>
      <c r="L25" s="179">
        <f t="shared" si="1"/>
        <v>0</v>
      </c>
      <c r="M25" s="179">
        <f t="shared" si="1"/>
        <v>0</v>
      </c>
      <c r="N25" s="219">
        <f t="shared" si="2"/>
        <v>0</v>
      </c>
    </row>
    <row r="26" spans="2:14">
      <c r="B26" s="76" t="s">
        <v>106</v>
      </c>
      <c r="D26" s="179"/>
      <c r="E26" s="179"/>
      <c r="F26" s="179">
        <f t="shared" si="0"/>
        <v>0</v>
      </c>
      <c r="H26" s="179"/>
      <c r="I26" s="179"/>
      <c r="J26" s="179">
        <f t="shared" si="3"/>
        <v>0</v>
      </c>
      <c r="K26" s="150">
        <f>+C26+G26</f>
        <v>0</v>
      </c>
      <c r="L26" s="179"/>
      <c r="M26" s="179">
        <f>+E26+I26</f>
        <v>0</v>
      </c>
      <c r="N26" s="219">
        <f t="shared" si="2"/>
        <v>0</v>
      </c>
    </row>
    <row r="27" spans="2:14">
      <c r="B27" s="212" t="s">
        <v>107</v>
      </c>
      <c r="C27" s="218">
        <f t="shared" ref="C27:N27" si="4">SUM(C7:C26)</f>
        <v>48</v>
      </c>
      <c r="D27" s="220">
        <f t="shared" si="4"/>
        <v>14003705.76</v>
      </c>
      <c r="E27" s="220">
        <f t="shared" si="4"/>
        <v>12598429.24</v>
      </c>
      <c r="F27" s="215">
        <f t="shared" si="4"/>
        <v>1405276.5199999989</v>
      </c>
      <c r="G27" s="218">
        <f>SUM(G8:G26)</f>
        <v>19</v>
      </c>
      <c r="H27" s="220">
        <f>SUM(H7:H26)</f>
        <v>5157304.01</v>
      </c>
      <c r="I27" s="220">
        <f t="shared" si="4"/>
        <v>5149549.97</v>
      </c>
      <c r="J27" s="215">
        <f t="shared" si="4"/>
        <v>7754.0400000000955</v>
      </c>
      <c r="K27" s="218">
        <f t="shared" si="4"/>
        <v>67</v>
      </c>
      <c r="L27" s="220">
        <f t="shared" si="4"/>
        <v>19161009.77</v>
      </c>
      <c r="M27" s="220">
        <f t="shared" si="4"/>
        <v>17747979.210000001</v>
      </c>
      <c r="N27" s="215">
        <f t="shared" si="4"/>
        <v>1413030.5599999996</v>
      </c>
    </row>
    <row r="28" spans="2:14">
      <c r="B28" s="76" t="s">
        <v>108</v>
      </c>
      <c r="D28" s="87">
        <v>14003705.76</v>
      </c>
      <c r="E28" s="87">
        <v>12598429.24</v>
      </c>
      <c r="F28" s="215">
        <f>+D28-E28</f>
        <v>1405276.5199999996</v>
      </c>
      <c r="H28" s="87"/>
      <c r="I28" s="87"/>
      <c r="J28" s="92">
        <f>+H28-I28</f>
        <v>0</v>
      </c>
    </row>
    <row r="29" spans="2:14">
      <c r="B29" s="212" t="s">
        <v>109</v>
      </c>
      <c r="C29" s="218">
        <f>+C27+G27</f>
        <v>67</v>
      </c>
      <c r="D29" s="215">
        <f>+D27-D28</f>
        <v>0</v>
      </c>
      <c r="E29" s="215">
        <f>+E27-E28</f>
        <v>0</v>
      </c>
      <c r="F29" s="215">
        <f>+F27-F28</f>
        <v>0</v>
      </c>
      <c r="G29" s="218"/>
      <c r="H29" s="215"/>
      <c r="I29" s="215"/>
      <c r="J29" s="221">
        <f>+J27-J28</f>
        <v>7754.0400000000955</v>
      </c>
      <c r="K29" s="212"/>
      <c r="L29" s="215"/>
      <c r="M29" s="215"/>
      <c r="N29" s="212"/>
    </row>
    <row r="30" spans="2:14">
      <c r="B30" s="212"/>
      <c r="C30" s="218"/>
      <c r="D30" s="215"/>
      <c r="E30" s="215"/>
      <c r="F30" s="215"/>
      <c r="G30" s="218"/>
      <c r="H30" s="212"/>
      <c r="I30" s="212"/>
      <c r="J30" s="212"/>
      <c r="K30" s="212"/>
      <c r="L30" s="221"/>
      <c r="M30" s="221"/>
      <c r="N30" s="212"/>
    </row>
    <row r="31" spans="2:14">
      <c r="B31" s="76" t="s">
        <v>110</v>
      </c>
      <c r="C31" s="150">
        <v>1</v>
      </c>
      <c r="D31" s="179">
        <f>393965.51-238793.1</f>
        <v>155172.41</v>
      </c>
      <c r="E31" s="179">
        <f>370097.43-200000</f>
        <v>170097.43</v>
      </c>
      <c r="F31" s="179">
        <f>+D31-E31</f>
        <v>-14925.01999999999</v>
      </c>
      <c r="G31" s="222"/>
      <c r="H31" s="212"/>
      <c r="I31" s="212"/>
      <c r="J31" s="212"/>
      <c r="K31" s="212"/>
      <c r="L31" s="212"/>
      <c r="M31" s="212"/>
      <c r="N31" s="212"/>
    </row>
    <row r="32" spans="2:14">
      <c r="B32" s="76" t="s">
        <v>111</v>
      </c>
      <c r="C32" s="150">
        <v>7</v>
      </c>
      <c r="D32" s="179">
        <f>792827.59-164827.59</f>
        <v>628000</v>
      </c>
      <c r="E32" s="179">
        <f>685931.04-145000</f>
        <v>540931.04</v>
      </c>
      <c r="F32" s="179">
        <f>+D32-E32</f>
        <v>87068.959999999963</v>
      </c>
      <c r="G32" s="223"/>
      <c r="H32" s="212" t="s">
        <v>185</v>
      </c>
      <c r="I32" s="92">
        <f>1627596.55+189058.34</f>
        <v>1816654.8900000001</v>
      </c>
      <c r="J32" s="92"/>
    </row>
    <row r="33" spans="2:14">
      <c r="B33" s="212" t="s">
        <v>112</v>
      </c>
      <c r="C33" s="218">
        <f>SUM(C31:C32)</f>
        <v>8</v>
      </c>
      <c r="D33" s="220">
        <f>SUM(D31:D32)</f>
        <v>783172.41</v>
      </c>
      <c r="E33" s="220">
        <f>SUM(E31:E32)</f>
        <v>711028.47</v>
      </c>
      <c r="F33" s="215">
        <f>SUM(F31:F32)</f>
        <v>72143.939999999973</v>
      </c>
      <c r="G33" s="222">
        <f>+F33/F35</f>
        <v>4.8576069680700842E-2</v>
      </c>
      <c r="H33" s="212" t="s">
        <v>71</v>
      </c>
      <c r="I33" s="216">
        <f>112089.83+880218.16</f>
        <v>992307.99</v>
      </c>
      <c r="J33" s="212"/>
      <c r="K33" s="212"/>
      <c r="L33" s="212"/>
      <c r="M33" s="212"/>
      <c r="N33" s="212"/>
    </row>
    <row r="34" spans="2:14">
      <c r="D34" s="87"/>
      <c r="E34" s="87"/>
      <c r="F34" s="92">
        <f>+D34-E34</f>
        <v>0</v>
      </c>
      <c r="H34" s="212" t="s">
        <v>113</v>
      </c>
      <c r="I34" s="216">
        <v>37672.42</v>
      </c>
    </row>
    <row r="35" spans="2:14">
      <c r="B35" s="212" t="s">
        <v>114</v>
      </c>
      <c r="C35" s="218">
        <f>SUM(C29:C34)</f>
        <v>83</v>
      </c>
      <c r="D35" s="215">
        <f>+D27+D33</f>
        <v>14786878.17</v>
      </c>
      <c r="E35" s="215">
        <f>+E27+E33</f>
        <v>13309457.710000001</v>
      </c>
      <c r="F35" s="215">
        <f>+F33+F27+J27</f>
        <v>1485174.4999999988</v>
      </c>
      <c r="G35" s="218"/>
      <c r="H35" s="212" t="s">
        <v>115</v>
      </c>
      <c r="I35" s="224">
        <v>3353.75</v>
      </c>
      <c r="J35" s="212"/>
      <c r="K35" s="212"/>
      <c r="L35" s="212"/>
      <c r="M35" s="212"/>
      <c r="N35" s="212"/>
    </row>
    <row r="36" spans="2:14">
      <c r="B36" s="212"/>
      <c r="H36" s="212" t="s">
        <v>83</v>
      </c>
      <c r="I36" s="213">
        <f>+I32-I33+I34-I35</f>
        <v>858665.57000000018</v>
      </c>
    </row>
    <row r="38" spans="2:14" ht="16.5" customHeight="1">
      <c r="B38" s="212" t="s">
        <v>341</v>
      </c>
    </row>
    <row r="39" spans="2:14">
      <c r="B39" s="212" t="s">
        <v>82</v>
      </c>
    </row>
    <row r="40" spans="2:14">
      <c r="B40" s="212"/>
    </row>
    <row r="41" spans="2:14">
      <c r="B41" s="217" t="s">
        <v>70</v>
      </c>
    </row>
    <row r="42" spans="2:14">
      <c r="D42" s="232" t="s">
        <v>84</v>
      </c>
      <c r="E42" s="232"/>
      <c r="F42" s="232"/>
      <c r="G42" s="233" t="s">
        <v>304</v>
      </c>
      <c r="H42" s="233"/>
      <c r="I42" s="233"/>
      <c r="J42" s="233"/>
      <c r="K42" s="233" t="s">
        <v>64</v>
      </c>
      <c r="L42" s="233"/>
      <c r="M42" s="233"/>
      <c r="N42" s="233"/>
    </row>
    <row r="43" spans="2:14">
      <c r="B43" s="218" t="s">
        <v>371</v>
      </c>
      <c r="C43" s="218" t="s">
        <v>85</v>
      </c>
      <c r="D43" s="211" t="s">
        <v>86</v>
      </c>
      <c r="E43" s="211" t="s">
        <v>366</v>
      </c>
      <c r="F43" s="211" t="s">
        <v>83</v>
      </c>
      <c r="G43" s="218" t="s">
        <v>85</v>
      </c>
      <c r="H43" s="211" t="s">
        <v>86</v>
      </c>
      <c r="I43" s="211" t="s">
        <v>366</v>
      </c>
      <c r="J43" s="211" t="s">
        <v>83</v>
      </c>
      <c r="K43" s="218" t="s">
        <v>85</v>
      </c>
      <c r="L43" s="211" t="s">
        <v>86</v>
      </c>
      <c r="M43" s="211" t="s">
        <v>366</v>
      </c>
      <c r="N43" s="211" t="s">
        <v>83</v>
      </c>
    </row>
    <row r="44" spans="2:14">
      <c r="B44" s="76" t="s">
        <v>87</v>
      </c>
      <c r="C44" s="150">
        <v>1</v>
      </c>
      <c r="D44" s="225">
        <v>301223.37</v>
      </c>
      <c r="E44" s="179">
        <v>260901.77</v>
      </c>
      <c r="F44" s="179">
        <f t="shared" ref="F44:F63" si="5">+D44-E44</f>
        <v>40321.600000000006</v>
      </c>
      <c r="G44" s="150">
        <v>2</v>
      </c>
      <c r="H44" s="179">
        <v>522806.95</v>
      </c>
      <c r="I44" s="179">
        <v>522806.08</v>
      </c>
      <c r="J44" s="179">
        <f t="shared" ref="J44:J63" si="6">+H44-I44</f>
        <v>0.86999999999534339</v>
      </c>
      <c r="K44" s="150">
        <f t="shared" ref="K44:M62" si="7">+C44+G44</f>
        <v>3</v>
      </c>
      <c r="L44" s="179">
        <f t="shared" si="7"/>
        <v>824030.32000000007</v>
      </c>
      <c r="M44" s="179">
        <f t="shared" si="7"/>
        <v>783707.85</v>
      </c>
      <c r="N44" s="219">
        <f t="shared" ref="N44:N63" si="8">+L44-M44</f>
        <v>40322.470000000088</v>
      </c>
    </row>
    <row r="45" spans="2:14">
      <c r="B45" s="76" t="s">
        <v>88</v>
      </c>
      <c r="C45" s="150">
        <v>3</v>
      </c>
      <c r="D45" s="225">
        <v>626465.52</v>
      </c>
      <c r="E45" s="179">
        <v>558834.1</v>
      </c>
      <c r="F45" s="179">
        <f t="shared" si="5"/>
        <v>67631.420000000042</v>
      </c>
      <c r="G45" s="150">
        <v>7</v>
      </c>
      <c r="H45" s="179">
        <v>1413418.65</v>
      </c>
      <c r="I45" s="179">
        <v>1412366.7</v>
      </c>
      <c r="J45" s="179">
        <f t="shared" si="6"/>
        <v>1051.9499999999534</v>
      </c>
      <c r="K45" s="150">
        <f t="shared" si="7"/>
        <v>10</v>
      </c>
      <c r="L45" s="179">
        <f t="shared" si="7"/>
        <v>2039884.17</v>
      </c>
      <c r="M45" s="179">
        <f t="shared" si="7"/>
        <v>1971200.7999999998</v>
      </c>
      <c r="N45" s="219">
        <f t="shared" si="8"/>
        <v>68683.370000000112</v>
      </c>
    </row>
    <row r="46" spans="2:14">
      <c r="B46" s="76" t="s">
        <v>89</v>
      </c>
      <c r="D46" s="225"/>
      <c r="E46" s="179"/>
      <c r="F46" s="179">
        <f t="shared" si="5"/>
        <v>0</v>
      </c>
      <c r="H46" s="179"/>
      <c r="I46" s="179"/>
      <c r="J46" s="179">
        <f t="shared" si="6"/>
        <v>0</v>
      </c>
      <c r="K46" s="150">
        <f t="shared" si="7"/>
        <v>0</v>
      </c>
      <c r="L46" s="179">
        <f t="shared" si="7"/>
        <v>0</v>
      </c>
      <c r="M46" s="179">
        <f t="shared" si="7"/>
        <v>0</v>
      </c>
      <c r="N46" s="219">
        <f t="shared" si="8"/>
        <v>0</v>
      </c>
    </row>
    <row r="47" spans="2:14">
      <c r="B47" s="76" t="s">
        <v>90</v>
      </c>
      <c r="C47" s="150">
        <v>1</v>
      </c>
      <c r="D47" s="225">
        <v>358793.1</v>
      </c>
      <c r="E47" s="179">
        <v>318837.06</v>
      </c>
      <c r="F47" s="179">
        <f t="shared" si="5"/>
        <v>39956.039999999979</v>
      </c>
      <c r="G47" s="150">
        <v>1</v>
      </c>
      <c r="H47" s="179">
        <v>318837.92</v>
      </c>
      <c r="I47" s="179">
        <v>318837.06</v>
      </c>
      <c r="J47" s="179">
        <f t="shared" si="6"/>
        <v>0.85999999998603016</v>
      </c>
      <c r="K47" s="150">
        <f t="shared" si="7"/>
        <v>2</v>
      </c>
      <c r="L47" s="179">
        <f t="shared" si="7"/>
        <v>677631.02</v>
      </c>
      <c r="M47" s="179">
        <f t="shared" si="7"/>
        <v>637674.12</v>
      </c>
      <c r="N47" s="219">
        <f t="shared" si="8"/>
        <v>39956.900000000023</v>
      </c>
    </row>
    <row r="48" spans="2:14">
      <c r="B48" s="76" t="s">
        <v>91</v>
      </c>
      <c r="D48" s="225"/>
      <c r="E48" s="179"/>
      <c r="F48" s="179">
        <f t="shared" si="5"/>
        <v>0</v>
      </c>
      <c r="H48" s="179"/>
      <c r="I48" s="179"/>
      <c r="J48" s="179">
        <f t="shared" si="6"/>
        <v>0</v>
      </c>
      <c r="K48" s="150">
        <f t="shared" si="7"/>
        <v>0</v>
      </c>
      <c r="L48" s="179">
        <f t="shared" si="7"/>
        <v>0</v>
      </c>
      <c r="M48" s="179">
        <f t="shared" si="7"/>
        <v>0</v>
      </c>
      <c r="N48" s="219">
        <f t="shared" si="8"/>
        <v>0</v>
      </c>
    </row>
    <row r="49" spans="2:14">
      <c r="B49" s="76" t="s">
        <v>92</v>
      </c>
      <c r="D49" s="225"/>
      <c r="E49" s="179"/>
      <c r="F49" s="179">
        <f t="shared" si="5"/>
        <v>0</v>
      </c>
      <c r="H49" s="179"/>
      <c r="I49" s="179"/>
      <c r="J49" s="179">
        <f t="shared" si="6"/>
        <v>0</v>
      </c>
      <c r="K49" s="150">
        <f t="shared" si="7"/>
        <v>0</v>
      </c>
      <c r="L49" s="179">
        <f t="shared" si="7"/>
        <v>0</v>
      </c>
      <c r="M49" s="179">
        <f t="shared" si="7"/>
        <v>0</v>
      </c>
      <c r="N49" s="219">
        <f t="shared" si="8"/>
        <v>0</v>
      </c>
    </row>
    <row r="50" spans="2:14">
      <c r="B50" s="76" t="s">
        <v>93</v>
      </c>
      <c r="D50" s="225"/>
      <c r="E50" s="179"/>
      <c r="F50" s="179">
        <f t="shared" si="5"/>
        <v>0</v>
      </c>
      <c r="H50" s="179"/>
      <c r="I50" s="179"/>
      <c r="J50" s="179">
        <f t="shared" si="6"/>
        <v>0</v>
      </c>
      <c r="K50" s="150">
        <f t="shared" si="7"/>
        <v>0</v>
      </c>
      <c r="L50" s="179">
        <f t="shared" si="7"/>
        <v>0</v>
      </c>
      <c r="M50" s="179">
        <f t="shared" si="7"/>
        <v>0</v>
      </c>
      <c r="N50" s="219">
        <f t="shared" si="8"/>
        <v>0</v>
      </c>
    </row>
    <row r="51" spans="2:14">
      <c r="B51" s="76" t="s">
        <v>94</v>
      </c>
      <c r="C51" s="150">
        <v>2</v>
      </c>
      <c r="D51" s="225">
        <v>835842.27</v>
      </c>
      <c r="E51" s="179">
        <v>744354.19</v>
      </c>
      <c r="F51" s="179">
        <f t="shared" si="5"/>
        <v>91488.080000000075</v>
      </c>
      <c r="G51" s="150">
        <v>4</v>
      </c>
      <c r="H51" s="179">
        <v>1580591.56</v>
      </c>
      <c r="I51" s="179">
        <v>1580588.11</v>
      </c>
      <c r="J51" s="179">
        <f t="shared" si="6"/>
        <v>3.4499999999534339</v>
      </c>
      <c r="K51" s="150">
        <f t="shared" si="7"/>
        <v>6</v>
      </c>
      <c r="L51" s="179">
        <f t="shared" si="7"/>
        <v>2416433.83</v>
      </c>
      <c r="M51" s="179">
        <f t="shared" si="7"/>
        <v>2324942.2999999998</v>
      </c>
      <c r="N51" s="219">
        <f t="shared" si="8"/>
        <v>91491.530000000261</v>
      </c>
    </row>
    <row r="52" spans="2:14">
      <c r="B52" s="76" t="s">
        <v>95</v>
      </c>
      <c r="D52" s="225"/>
      <c r="E52" s="179"/>
      <c r="F52" s="179">
        <f t="shared" si="5"/>
        <v>0</v>
      </c>
      <c r="H52" s="179"/>
      <c r="I52" s="179"/>
      <c r="J52" s="179">
        <f t="shared" si="6"/>
        <v>0</v>
      </c>
      <c r="K52" s="150">
        <f t="shared" si="7"/>
        <v>0</v>
      </c>
      <c r="L52" s="179">
        <f t="shared" si="7"/>
        <v>0</v>
      </c>
      <c r="M52" s="179">
        <f t="shared" si="7"/>
        <v>0</v>
      </c>
      <c r="N52" s="219">
        <f t="shared" si="8"/>
        <v>0</v>
      </c>
    </row>
    <row r="53" spans="2:14">
      <c r="B53" s="76" t="s">
        <v>96</v>
      </c>
      <c r="C53" s="150">
        <v>7</v>
      </c>
      <c r="D53" s="225">
        <v>2222644.6800000002</v>
      </c>
      <c r="E53" s="179">
        <v>1962627.98</v>
      </c>
      <c r="F53" s="179">
        <f t="shared" si="5"/>
        <v>260016.70000000019</v>
      </c>
      <c r="G53" s="150">
        <v>2</v>
      </c>
      <c r="H53" s="179">
        <v>593127</v>
      </c>
      <c r="I53" s="179">
        <v>593127</v>
      </c>
      <c r="J53" s="179">
        <f t="shared" si="6"/>
        <v>0</v>
      </c>
      <c r="K53" s="150">
        <f t="shared" si="7"/>
        <v>9</v>
      </c>
      <c r="L53" s="179">
        <f t="shared" si="7"/>
        <v>2815771.68</v>
      </c>
      <c r="M53" s="179">
        <f t="shared" si="7"/>
        <v>2555754.98</v>
      </c>
      <c r="N53" s="219">
        <f t="shared" si="8"/>
        <v>260016.70000000019</v>
      </c>
    </row>
    <row r="54" spans="2:14">
      <c r="B54" s="76" t="s">
        <v>97</v>
      </c>
      <c r="C54" s="150">
        <v>13</v>
      </c>
      <c r="D54" s="225">
        <v>2215689.6800000002</v>
      </c>
      <c r="E54" s="179">
        <v>2045738.55</v>
      </c>
      <c r="F54" s="179">
        <f t="shared" si="5"/>
        <v>169951.13000000012</v>
      </c>
      <c r="G54" s="150">
        <v>5</v>
      </c>
      <c r="H54" s="179">
        <v>750602.96</v>
      </c>
      <c r="I54" s="179">
        <v>750598.65</v>
      </c>
      <c r="J54" s="179">
        <f t="shared" si="6"/>
        <v>4.309999999939464</v>
      </c>
      <c r="K54" s="150">
        <f t="shared" si="7"/>
        <v>18</v>
      </c>
      <c r="L54" s="179">
        <f t="shared" si="7"/>
        <v>2966292.64</v>
      </c>
      <c r="M54" s="179">
        <f t="shared" si="7"/>
        <v>2796337.2</v>
      </c>
      <c r="N54" s="219">
        <f t="shared" si="8"/>
        <v>169955.43999999994</v>
      </c>
    </row>
    <row r="55" spans="2:14">
      <c r="B55" s="76" t="s">
        <v>98</v>
      </c>
      <c r="C55" s="150">
        <v>10</v>
      </c>
      <c r="D55" s="225">
        <v>2219946.81</v>
      </c>
      <c r="E55" s="179">
        <v>2047784.52</v>
      </c>
      <c r="F55" s="179">
        <f t="shared" si="5"/>
        <v>172162.29000000004</v>
      </c>
      <c r="G55" s="150">
        <v>5</v>
      </c>
      <c r="H55" s="179">
        <v>1106537.9099999999</v>
      </c>
      <c r="I55" s="179">
        <v>1108037.05</v>
      </c>
      <c r="J55" s="179">
        <f t="shared" si="6"/>
        <v>-1499.1400000001304</v>
      </c>
      <c r="K55" s="150">
        <f t="shared" si="7"/>
        <v>15</v>
      </c>
      <c r="L55" s="179">
        <f t="shared" si="7"/>
        <v>3326484.7199999997</v>
      </c>
      <c r="M55" s="179">
        <f t="shared" si="7"/>
        <v>3155821.5700000003</v>
      </c>
      <c r="N55" s="219">
        <f t="shared" si="8"/>
        <v>170663.14999999944</v>
      </c>
    </row>
    <row r="56" spans="2:14">
      <c r="B56" s="76" t="s">
        <v>99</v>
      </c>
      <c r="C56" s="150">
        <v>4</v>
      </c>
      <c r="D56" s="225">
        <v>1474644.22</v>
      </c>
      <c r="E56" s="179">
        <v>1330147.03</v>
      </c>
      <c r="F56" s="179">
        <f t="shared" si="5"/>
        <v>144497.18999999994</v>
      </c>
      <c r="G56" s="150">
        <v>3</v>
      </c>
      <c r="H56" s="179">
        <v>786781.09</v>
      </c>
      <c r="I56" s="179">
        <v>788505.23</v>
      </c>
      <c r="J56" s="179">
        <f t="shared" si="6"/>
        <v>-1724.140000000014</v>
      </c>
      <c r="K56" s="150">
        <f t="shared" si="7"/>
        <v>7</v>
      </c>
      <c r="L56" s="179">
        <f t="shared" si="7"/>
        <v>2261425.31</v>
      </c>
      <c r="M56" s="179">
        <f t="shared" si="7"/>
        <v>2118652.2599999998</v>
      </c>
      <c r="N56" s="219">
        <f t="shared" si="8"/>
        <v>142773.05000000028</v>
      </c>
    </row>
    <row r="57" spans="2:14">
      <c r="B57" s="76" t="s">
        <v>100</v>
      </c>
      <c r="C57" s="150">
        <v>5</v>
      </c>
      <c r="D57" s="225">
        <v>1713218.4</v>
      </c>
      <c r="E57" s="179">
        <v>1501320.09</v>
      </c>
      <c r="F57" s="179">
        <f t="shared" si="5"/>
        <v>211898.30999999982</v>
      </c>
      <c r="H57" s="179"/>
      <c r="I57" s="179"/>
      <c r="J57" s="179">
        <f t="shared" si="6"/>
        <v>0</v>
      </c>
      <c r="K57" s="150">
        <f t="shared" si="7"/>
        <v>5</v>
      </c>
      <c r="L57" s="179">
        <f t="shared" si="7"/>
        <v>1713218.4</v>
      </c>
      <c r="M57" s="179">
        <f t="shared" si="7"/>
        <v>1501320.09</v>
      </c>
      <c r="N57" s="219">
        <f t="shared" si="8"/>
        <v>211898.30999999982</v>
      </c>
    </row>
    <row r="58" spans="2:14">
      <c r="B58" s="76" t="s">
        <v>101</v>
      </c>
      <c r="C58" s="150">
        <v>5</v>
      </c>
      <c r="D58" s="179">
        <v>867758.63</v>
      </c>
      <c r="E58" s="179">
        <v>800026.96</v>
      </c>
      <c r="F58" s="179">
        <f t="shared" si="5"/>
        <v>67731.670000000042</v>
      </c>
      <c r="H58" s="179"/>
      <c r="I58" s="179"/>
      <c r="J58" s="179">
        <f t="shared" si="6"/>
        <v>0</v>
      </c>
      <c r="K58" s="150">
        <f t="shared" si="7"/>
        <v>5</v>
      </c>
      <c r="L58" s="179">
        <f t="shared" si="7"/>
        <v>867758.63</v>
      </c>
      <c r="M58" s="179">
        <f t="shared" si="7"/>
        <v>800026.96</v>
      </c>
      <c r="N58" s="219">
        <f t="shared" si="8"/>
        <v>67731.670000000042</v>
      </c>
    </row>
    <row r="59" spans="2:14">
      <c r="B59" s="76" t="s">
        <v>102</v>
      </c>
      <c r="D59" s="179"/>
      <c r="E59" s="179"/>
      <c r="F59" s="179">
        <f t="shared" si="5"/>
        <v>0</v>
      </c>
      <c r="H59" s="179"/>
      <c r="I59" s="179"/>
      <c r="J59" s="179">
        <f t="shared" si="6"/>
        <v>0</v>
      </c>
      <c r="K59" s="150">
        <f t="shared" si="7"/>
        <v>0</v>
      </c>
      <c r="L59" s="179">
        <f t="shared" si="7"/>
        <v>0</v>
      </c>
      <c r="M59" s="179">
        <f t="shared" si="7"/>
        <v>0</v>
      </c>
      <c r="N59" s="219">
        <f t="shared" si="8"/>
        <v>0</v>
      </c>
    </row>
    <row r="60" spans="2:14">
      <c r="B60" s="76" t="s">
        <v>103</v>
      </c>
      <c r="C60" s="150">
        <v>3</v>
      </c>
      <c r="D60" s="179">
        <v>1371524.97</v>
      </c>
      <c r="E60" s="179">
        <v>1220641.99</v>
      </c>
      <c r="F60" s="179">
        <f t="shared" si="5"/>
        <v>150882.97999999998</v>
      </c>
      <c r="H60" s="179"/>
      <c r="I60" s="179"/>
      <c r="J60" s="179">
        <f t="shared" si="6"/>
        <v>0</v>
      </c>
      <c r="K60" s="150">
        <f t="shared" si="7"/>
        <v>3</v>
      </c>
      <c r="L60" s="179">
        <f t="shared" si="7"/>
        <v>1371524.97</v>
      </c>
      <c r="M60" s="179">
        <f t="shared" si="7"/>
        <v>1220641.99</v>
      </c>
      <c r="N60" s="219">
        <f t="shared" si="8"/>
        <v>150882.97999999998</v>
      </c>
    </row>
    <row r="61" spans="2:14">
      <c r="B61" s="76" t="s">
        <v>104</v>
      </c>
      <c r="D61" s="179"/>
      <c r="E61" s="179"/>
      <c r="F61" s="179">
        <f t="shared" si="5"/>
        <v>0</v>
      </c>
      <c r="H61" s="179"/>
      <c r="I61" s="179"/>
      <c r="J61" s="179">
        <f t="shared" si="6"/>
        <v>0</v>
      </c>
      <c r="K61" s="150">
        <f t="shared" si="7"/>
        <v>0</v>
      </c>
      <c r="L61" s="179">
        <f t="shared" si="7"/>
        <v>0</v>
      </c>
      <c r="M61" s="179">
        <f t="shared" si="7"/>
        <v>0</v>
      </c>
      <c r="N61" s="219">
        <f t="shared" si="8"/>
        <v>0</v>
      </c>
    </row>
    <row r="62" spans="2:14">
      <c r="B62" s="76" t="s">
        <v>105</v>
      </c>
      <c r="D62" s="179"/>
      <c r="E62" s="179"/>
      <c r="F62" s="179">
        <f t="shared" si="5"/>
        <v>0</v>
      </c>
      <c r="H62" s="179"/>
      <c r="I62" s="179"/>
      <c r="J62" s="179">
        <f t="shared" si="6"/>
        <v>0</v>
      </c>
      <c r="K62" s="150">
        <f t="shared" si="7"/>
        <v>0</v>
      </c>
      <c r="L62" s="179">
        <f t="shared" si="7"/>
        <v>0</v>
      </c>
      <c r="M62" s="179">
        <f t="shared" si="7"/>
        <v>0</v>
      </c>
      <c r="N62" s="219">
        <f t="shared" si="8"/>
        <v>0</v>
      </c>
    </row>
    <row r="63" spans="2:14">
      <c r="B63" s="76" t="s">
        <v>106</v>
      </c>
      <c r="D63" s="179"/>
      <c r="E63" s="179"/>
      <c r="F63" s="179">
        <f t="shared" si="5"/>
        <v>0</v>
      </c>
      <c r="H63" s="179"/>
      <c r="I63" s="179"/>
      <c r="J63" s="179">
        <f t="shared" si="6"/>
        <v>0</v>
      </c>
      <c r="K63" s="150">
        <f>+C63+G63</f>
        <v>0</v>
      </c>
      <c r="L63" s="179"/>
      <c r="M63" s="179">
        <f>+E63+I63</f>
        <v>0</v>
      </c>
      <c r="N63" s="219">
        <f t="shared" si="8"/>
        <v>0</v>
      </c>
    </row>
    <row r="64" spans="2:14">
      <c r="B64" s="212" t="s">
        <v>107</v>
      </c>
      <c r="C64" s="218">
        <f t="shared" ref="C64:N64" si="9">SUM(C44:C63)</f>
        <v>54</v>
      </c>
      <c r="D64" s="220">
        <f t="shared" si="9"/>
        <v>14207751.650000002</v>
      </c>
      <c r="E64" s="220">
        <f t="shared" si="9"/>
        <v>12791214.24</v>
      </c>
      <c r="F64" s="215">
        <f t="shared" si="9"/>
        <v>1416537.4100000001</v>
      </c>
      <c r="G64" s="218">
        <f t="shared" si="9"/>
        <v>29</v>
      </c>
      <c r="H64" s="220">
        <f t="shared" si="9"/>
        <v>7072704.04</v>
      </c>
      <c r="I64" s="220">
        <f t="shared" si="9"/>
        <v>7074865.8800000008</v>
      </c>
      <c r="J64" s="215">
        <f t="shared" si="9"/>
        <v>-2161.8400000003166</v>
      </c>
      <c r="K64" s="218">
        <f t="shared" si="9"/>
        <v>83</v>
      </c>
      <c r="L64" s="220">
        <f t="shared" si="9"/>
        <v>21280455.689999994</v>
      </c>
      <c r="M64" s="220">
        <f t="shared" si="9"/>
        <v>19866080.120000001</v>
      </c>
      <c r="N64" s="215">
        <f t="shared" si="9"/>
        <v>1414375.5700000003</v>
      </c>
    </row>
    <row r="65" spans="2:14">
      <c r="B65" s="76" t="s">
        <v>108</v>
      </c>
      <c r="D65" s="87">
        <v>14207751.65</v>
      </c>
      <c r="E65" s="87">
        <v>12791214.24</v>
      </c>
      <c r="F65" s="215">
        <f>+D65-E65</f>
        <v>1416537.4100000001</v>
      </c>
      <c r="H65" s="87">
        <v>7072704.04</v>
      </c>
      <c r="I65" s="87">
        <v>7074865.8799999999</v>
      </c>
      <c r="J65" s="92">
        <f>+H65-I65</f>
        <v>-2161.839999999851</v>
      </c>
    </row>
    <row r="66" spans="2:14">
      <c r="B66" s="212" t="s">
        <v>109</v>
      </c>
      <c r="C66" s="218">
        <f>+C64+G64</f>
        <v>83</v>
      </c>
      <c r="D66" s="215">
        <f>+D64-D65</f>
        <v>0</v>
      </c>
      <c r="E66" s="215">
        <f>+E64-E65</f>
        <v>0</v>
      </c>
      <c r="F66" s="215">
        <f>+F64-F65</f>
        <v>0</v>
      </c>
      <c r="G66" s="218"/>
      <c r="H66" s="215"/>
      <c r="I66" s="215"/>
      <c r="J66" s="221">
        <f>+J64-J65</f>
        <v>-4.6566128730773926E-10</v>
      </c>
      <c r="K66" s="212"/>
      <c r="L66" s="215"/>
      <c r="M66" s="215"/>
      <c r="N66" s="212"/>
    </row>
    <row r="67" spans="2:14">
      <c r="B67" s="212"/>
      <c r="C67" s="218"/>
      <c r="D67" s="215"/>
      <c r="E67" s="215"/>
      <c r="F67" s="215"/>
      <c r="G67" s="218"/>
      <c r="H67" s="212"/>
      <c r="I67" s="212"/>
      <c r="J67" s="212"/>
      <c r="K67" s="212"/>
      <c r="L67" s="221"/>
      <c r="M67" s="221"/>
      <c r="N67" s="212"/>
    </row>
    <row r="68" spans="2:14">
      <c r="B68" s="76" t="s">
        <v>110</v>
      </c>
      <c r="C68" s="150">
        <v>4</v>
      </c>
      <c r="D68" s="179">
        <v>906724.14</v>
      </c>
      <c r="E68" s="179">
        <v>801681.45</v>
      </c>
      <c r="F68" s="179">
        <f>+D68-E68</f>
        <v>105042.69000000006</v>
      </c>
      <c r="G68" s="222"/>
      <c r="H68" s="212"/>
      <c r="I68" s="212"/>
      <c r="J68" s="212"/>
      <c r="K68" s="212"/>
      <c r="L68" s="212"/>
      <c r="M68" s="212"/>
      <c r="N68" s="212"/>
    </row>
    <row r="69" spans="2:14">
      <c r="B69" s="76" t="s">
        <v>111</v>
      </c>
      <c r="C69" s="150">
        <v>1</v>
      </c>
      <c r="D69" s="179">
        <v>234482.76</v>
      </c>
      <c r="E69" s="179">
        <v>200000</v>
      </c>
      <c r="F69" s="179">
        <f>+D69-E69</f>
        <v>34482.760000000009</v>
      </c>
      <c r="G69" s="223"/>
      <c r="H69" s="212" t="s">
        <v>185</v>
      </c>
      <c r="I69" s="92">
        <f>1627596.55+189058.34</f>
        <v>1816654.8900000001</v>
      </c>
      <c r="J69" s="92"/>
    </row>
    <row r="70" spans="2:14">
      <c r="B70" s="212" t="s">
        <v>112</v>
      </c>
      <c r="C70" s="218">
        <f>SUM(C68:C69)</f>
        <v>5</v>
      </c>
      <c r="D70" s="220">
        <f>SUM(D68:D69)</f>
        <v>1141206.8999999999</v>
      </c>
      <c r="E70" s="220">
        <f>SUM(E68:E69)</f>
        <v>1001681.45</v>
      </c>
      <c r="F70" s="215">
        <f>SUM(F68:F69)</f>
        <v>139525.45000000007</v>
      </c>
      <c r="G70" s="222">
        <f>+F70/F72</f>
        <v>8.9790435944240563E-2</v>
      </c>
      <c r="H70" s="212" t="s">
        <v>71</v>
      </c>
      <c r="I70" s="216">
        <f>112089.83+880218.16</f>
        <v>992307.99</v>
      </c>
      <c r="J70" s="212"/>
      <c r="K70" s="212"/>
      <c r="L70" s="212"/>
      <c r="M70" s="212"/>
      <c r="N70" s="212"/>
    </row>
    <row r="71" spans="2:14">
      <c r="D71" s="87"/>
      <c r="E71" s="87"/>
      <c r="F71" s="92">
        <f>+D71-E71</f>
        <v>0</v>
      </c>
      <c r="H71" s="212" t="s">
        <v>113</v>
      </c>
      <c r="I71" s="216">
        <v>37672.42</v>
      </c>
    </row>
    <row r="72" spans="2:14">
      <c r="B72" s="212" t="s">
        <v>114</v>
      </c>
      <c r="C72" s="218">
        <f>SUM(C66:C71)</f>
        <v>93</v>
      </c>
      <c r="D72" s="215">
        <f>+D64+D70</f>
        <v>15348958.550000003</v>
      </c>
      <c r="E72" s="215">
        <f>+E64+E70</f>
        <v>13792895.689999999</v>
      </c>
      <c r="F72" s="215">
        <f>+F70+F64+J64</f>
        <v>1553901.02</v>
      </c>
      <c r="G72" s="218"/>
      <c r="H72" s="212" t="s">
        <v>115</v>
      </c>
      <c r="I72" s="224">
        <v>3353.75</v>
      </c>
      <c r="J72" s="212"/>
      <c r="K72" s="212"/>
      <c r="L72" s="212"/>
      <c r="M72" s="212"/>
      <c r="N72" s="212"/>
    </row>
    <row r="73" spans="2:14">
      <c r="B73" s="212"/>
      <c r="H73" s="212" t="s">
        <v>83</v>
      </c>
      <c r="I73" s="213">
        <f>+I69-I70+I71-I72</f>
        <v>858665.57000000018</v>
      </c>
    </row>
    <row r="76" spans="2:14" ht="16.5" customHeight="1">
      <c r="B76" s="212" t="s">
        <v>341</v>
      </c>
    </row>
    <row r="77" spans="2:14">
      <c r="B77" s="212" t="s">
        <v>82</v>
      </c>
    </row>
    <row r="78" spans="2:14">
      <c r="B78" s="212"/>
    </row>
    <row r="79" spans="2:14">
      <c r="B79" s="217" t="s">
        <v>0</v>
      </c>
    </row>
    <row r="80" spans="2:14">
      <c r="D80" s="232" t="s">
        <v>84</v>
      </c>
      <c r="E80" s="232"/>
      <c r="F80" s="232"/>
      <c r="G80" s="233" t="s">
        <v>304</v>
      </c>
      <c r="H80" s="233"/>
      <c r="I80" s="233"/>
      <c r="J80" s="233"/>
      <c r="K80" s="233" t="s">
        <v>64</v>
      </c>
      <c r="L80" s="233"/>
      <c r="M80" s="233"/>
      <c r="N80" s="233"/>
    </row>
    <row r="81" spans="2:14">
      <c r="B81" s="218" t="s">
        <v>371</v>
      </c>
      <c r="C81" s="218" t="s">
        <v>85</v>
      </c>
      <c r="D81" s="211" t="s">
        <v>86</v>
      </c>
      <c r="E81" s="211" t="s">
        <v>366</v>
      </c>
      <c r="F81" s="211" t="s">
        <v>83</v>
      </c>
      <c r="G81" s="218" t="s">
        <v>85</v>
      </c>
      <c r="H81" s="211" t="s">
        <v>86</v>
      </c>
      <c r="I81" s="211" t="s">
        <v>366</v>
      </c>
      <c r="J81" s="211" t="s">
        <v>83</v>
      </c>
      <c r="K81" s="218" t="s">
        <v>85</v>
      </c>
      <c r="L81" s="211" t="s">
        <v>86</v>
      </c>
      <c r="M81" s="211" t="s">
        <v>366</v>
      </c>
      <c r="N81" s="211" t="s">
        <v>83</v>
      </c>
    </row>
    <row r="82" spans="2:14">
      <c r="B82" s="76" t="s">
        <v>87</v>
      </c>
      <c r="C82" s="150">
        <v>5</v>
      </c>
      <c r="D82" s="225">
        <v>1583530.01</v>
      </c>
      <c r="E82" s="179">
        <v>1361377.03</v>
      </c>
      <c r="F82" s="179">
        <f t="shared" ref="F82:F101" si="10">+D82-E82</f>
        <v>222152.97999999998</v>
      </c>
      <c r="G82" s="150">
        <v>1</v>
      </c>
      <c r="H82" s="179">
        <v>260728.5</v>
      </c>
      <c r="I82" s="179">
        <v>260727.64</v>
      </c>
      <c r="J82" s="179">
        <f t="shared" ref="J82:J101" si="11">+H82-I82</f>
        <v>0.85999999998603016</v>
      </c>
      <c r="K82" s="150">
        <f t="shared" ref="K82:M100" si="12">+C82+G82</f>
        <v>6</v>
      </c>
      <c r="L82" s="179">
        <f t="shared" si="12"/>
        <v>1844258.51</v>
      </c>
      <c r="M82" s="179">
        <f t="shared" si="12"/>
        <v>1622104.67</v>
      </c>
      <c r="N82" s="219">
        <f t="shared" ref="N82:N101" si="13">+L82-M82</f>
        <v>222153.84000000008</v>
      </c>
    </row>
    <row r="83" spans="2:14">
      <c r="B83" s="76" t="s">
        <v>88</v>
      </c>
      <c r="C83" s="150">
        <v>7</v>
      </c>
      <c r="D83" s="225">
        <v>1645855.89</v>
      </c>
      <c r="E83" s="179">
        <v>1469456.04</v>
      </c>
      <c r="F83" s="179">
        <f t="shared" si="10"/>
        <v>176399.84999999986</v>
      </c>
      <c r="G83" s="150">
        <v>7</v>
      </c>
      <c r="H83" s="179">
        <v>1431267.96</v>
      </c>
      <c r="I83" s="179">
        <v>1431264.52</v>
      </c>
      <c r="J83" s="179">
        <f t="shared" si="11"/>
        <v>3.4399999999441206</v>
      </c>
      <c r="K83" s="150">
        <f t="shared" si="12"/>
        <v>14</v>
      </c>
      <c r="L83" s="179">
        <f t="shared" si="12"/>
        <v>3077123.8499999996</v>
      </c>
      <c r="M83" s="179">
        <f t="shared" si="12"/>
        <v>2900720.56</v>
      </c>
      <c r="N83" s="219">
        <f t="shared" si="13"/>
        <v>176403.28999999957</v>
      </c>
    </row>
    <row r="84" spans="2:14">
      <c r="B84" s="76" t="s">
        <v>89</v>
      </c>
      <c r="D84" s="225"/>
      <c r="E84" s="179"/>
      <c r="F84" s="179">
        <f t="shared" si="10"/>
        <v>0</v>
      </c>
      <c r="H84" s="179"/>
      <c r="I84" s="179"/>
      <c r="J84" s="179">
        <f t="shared" si="11"/>
        <v>0</v>
      </c>
      <c r="K84" s="150">
        <f t="shared" si="12"/>
        <v>0</v>
      </c>
      <c r="L84" s="179">
        <f t="shared" si="12"/>
        <v>0</v>
      </c>
      <c r="M84" s="179">
        <f t="shared" si="12"/>
        <v>0</v>
      </c>
      <c r="N84" s="219">
        <f t="shared" si="13"/>
        <v>0</v>
      </c>
    </row>
    <row r="85" spans="2:14">
      <c r="B85" s="76" t="s">
        <v>90</v>
      </c>
      <c r="C85" s="150">
        <v>1</v>
      </c>
      <c r="D85" s="225">
        <v>283746.88</v>
      </c>
      <c r="E85" s="179">
        <v>264996.96999999997</v>
      </c>
      <c r="F85" s="179">
        <f t="shared" si="10"/>
        <v>18749.910000000033</v>
      </c>
      <c r="G85" s="150">
        <v>1</v>
      </c>
      <c r="H85" s="179">
        <v>318837.92</v>
      </c>
      <c r="I85" s="179">
        <v>318837.06</v>
      </c>
      <c r="J85" s="179">
        <f t="shared" si="11"/>
        <v>0.85999999998603016</v>
      </c>
      <c r="K85" s="150">
        <f t="shared" si="12"/>
        <v>2</v>
      </c>
      <c r="L85" s="179">
        <f t="shared" si="12"/>
        <v>602584.80000000005</v>
      </c>
      <c r="M85" s="179">
        <f t="shared" si="12"/>
        <v>583834.03</v>
      </c>
      <c r="N85" s="219">
        <f t="shared" si="13"/>
        <v>18750.770000000019</v>
      </c>
    </row>
    <row r="86" spans="2:14">
      <c r="B86" s="76" t="s">
        <v>91</v>
      </c>
      <c r="D86" s="225"/>
      <c r="E86" s="179"/>
      <c r="F86" s="179">
        <f t="shared" si="10"/>
        <v>0</v>
      </c>
      <c r="H86" s="179"/>
      <c r="I86" s="179"/>
      <c r="J86" s="179">
        <f t="shared" si="11"/>
        <v>0</v>
      </c>
      <c r="K86" s="150">
        <f t="shared" si="12"/>
        <v>0</v>
      </c>
      <c r="L86" s="179">
        <f t="shared" si="12"/>
        <v>0</v>
      </c>
      <c r="M86" s="179">
        <f t="shared" si="12"/>
        <v>0</v>
      </c>
      <c r="N86" s="219">
        <f t="shared" si="13"/>
        <v>0</v>
      </c>
    </row>
    <row r="87" spans="2:14">
      <c r="B87" s="76" t="s">
        <v>92</v>
      </c>
      <c r="D87" s="225"/>
      <c r="E87" s="179"/>
      <c r="F87" s="179">
        <f t="shared" si="10"/>
        <v>0</v>
      </c>
      <c r="H87" s="179"/>
      <c r="I87" s="179"/>
      <c r="J87" s="179">
        <f t="shared" si="11"/>
        <v>0</v>
      </c>
      <c r="K87" s="150">
        <f t="shared" si="12"/>
        <v>0</v>
      </c>
      <c r="L87" s="179">
        <f t="shared" si="12"/>
        <v>0</v>
      </c>
      <c r="M87" s="179">
        <f t="shared" si="12"/>
        <v>0</v>
      </c>
      <c r="N87" s="219">
        <f t="shared" si="13"/>
        <v>0</v>
      </c>
    </row>
    <row r="88" spans="2:14">
      <c r="B88" s="76" t="s">
        <v>93</v>
      </c>
      <c r="D88" s="225"/>
      <c r="E88" s="179"/>
      <c r="F88" s="179">
        <f t="shared" si="10"/>
        <v>0</v>
      </c>
      <c r="H88" s="179"/>
      <c r="I88" s="179"/>
      <c r="J88" s="179">
        <f t="shared" si="11"/>
        <v>0</v>
      </c>
      <c r="K88" s="150">
        <f t="shared" si="12"/>
        <v>0</v>
      </c>
      <c r="L88" s="179">
        <f t="shared" si="12"/>
        <v>0</v>
      </c>
      <c r="M88" s="179">
        <f t="shared" si="12"/>
        <v>0</v>
      </c>
      <c r="N88" s="219">
        <f t="shared" si="13"/>
        <v>0</v>
      </c>
    </row>
    <row r="89" spans="2:14">
      <c r="B89" s="76" t="s">
        <v>94</v>
      </c>
      <c r="C89" s="150">
        <v>2</v>
      </c>
      <c r="D89" s="225">
        <v>815005.28</v>
      </c>
      <c r="E89" s="179">
        <v>731789.25</v>
      </c>
      <c r="F89" s="179">
        <f t="shared" si="10"/>
        <v>83216.030000000028</v>
      </c>
      <c r="G89" s="150">
        <v>2</v>
      </c>
      <c r="H89" s="179">
        <v>879513.94</v>
      </c>
      <c r="I89" s="179">
        <v>879512.21</v>
      </c>
      <c r="J89" s="179">
        <f t="shared" si="11"/>
        <v>1.7299999999813735</v>
      </c>
      <c r="K89" s="150">
        <f t="shared" si="12"/>
        <v>4</v>
      </c>
      <c r="L89" s="179">
        <f t="shared" si="12"/>
        <v>1694519.22</v>
      </c>
      <c r="M89" s="179">
        <f t="shared" si="12"/>
        <v>1611301.46</v>
      </c>
      <c r="N89" s="219">
        <f t="shared" si="13"/>
        <v>83217.760000000009</v>
      </c>
    </row>
    <row r="90" spans="2:14">
      <c r="B90" s="76" t="s">
        <v>95</v>
      </c>
      <c r="D90" s="225"/>
      <c r="E90" s="179"/>
      <c r="F90" s="179">
        <f t="shared" si="10"/>
        <v>0</v>
      </c>
      <c r="H90" s="179"/>
      <c r="I90" s="179"/>
      <c r="J90" s="179">
        <f t="shared" si="11"/>
        <v>0</v>
      </c>
      <c r="K90" s="150">
        <f t="shared" si="12"/>
        <v>0</v>
      </c>
      <c r="L90" s="179">
        <f t="shared" si="12"/>
        <v>0</v>
      </c>
      <c r="M90" s="179">
        <f t="shared" si="12"/>
        <v>0</v>
      </c>
      <c r="N90" s="219">
        <f t="shared" si="13"/>
        <v>0</v>
      </c>
    </row>
    <row r="91" spans="2:14">
      <c r="B91" s="76" t="s">
        <v>96</v>
      </c>
      <c r="C91" s="150">
        <v>7</v>
      </c>
      <c r="D91" s="225">
        <v>2050941.23</v>
      </c>
      <c r="E91" s="179">
        <v>1845911.34</v>
      </c>
      <c r="F91" s="179">
        <f t="shared" si="10"/>
        <v>205029.8899999999</v>
      </c>
      <c r="G91" s="150">
        <v>3</v>
      </c>
      <c r="H91" s="179">
        <v>820561.56</v>
      </c>
      <c r="I91" s="179">
        <v>818991.74</v>
      </c>
      <c r="J91" s="179">
        <f t="shared" si="11"/>
        <v>1569.8200000000652</v>
      </c>
      <c r="K91" s="150">
        <f t="shared" si="12"/>
        <v>10</v>
      </c>
      <c r="L91" s="179">
        <f t="shared" si="12"/>
        <v>2871502.79</v>
      </c>
      <c r="M91" s="179">
        <f t="shared" si="12"/>
        <v>2664903.08</v>
      </c>
      <c r="N91" s="219">
        <f t="shared" si="13"/>
        <v>206599.70999999996</v>
      </c>
    </row>
    <row r="92" spans="2:14">
      <c r="B92" s="76" t="s">
        <v>97</v>
      </c>
      <c r="C92" s="150">
        <v>12</v>
      </c>
      <c r="D92" s="225">
        <v>2066256.17</v>
      </c>
      <c r="E92" s="179">
        <v>1908560.61</v>
      </c>
      <c r="F92" s="179">
        <f t="shared" si="10"/>
        <v>157695.55999999982</v>
      </c>
      <c r="G92" s="150">
        <v>5</v>
      </c>
      <c r="H92" s="179">
        <v>799295.82</v>
      </c>
      <c r="I92" s="179">
        <v>799496.4</v>
      </c>
      <c r="J92" s="179">
        <f t="shared" si="11"/>
        <v>-200.58000000007451</v>
      </c>
      <c r="K92" s="150">
        <f t="shared" si="12"/>
        <v>17</v>
      </c>
      <c r="L92" s="179">
        <f t="shared" si="12"/>
        <v>2865551.9899999998</v>
      </c>
      <c r="M92" s="179">
        <f t="shared" si="12"/>
        <v>2708057.0100000002</v>
      </c>
      <c r="N92" s="219">
        <f t="shared" si="13"/>
        <v>157494.97999999952</v>
      </c>
    </row>
    <row r="93" spans="2:14">
      <c r="B93" s="76" t="s">
        <v>98</v>
      </c>
      <c r="C93" s="150">
        <v>3</v>
      </c>
      <c r="D93" s="225">
        <v>687448.41</v>
      </c>
      <c r="E93" s="179">
        <v>675910.44</v>
      </c>
      <c r="F93" s="179">
        <f t="shared" si="10"/>
        <v>11537.970000000088</v>
      </c>
      <c r="G93" s="150">
        <v>18</v>
      </c>
      <c r="H93" s="179">
        <v>3882231.66</v>
      </c>
      <c r="I93" s="179">
        <v>3882162.69</v>
      </c>
      <c r="J93" s="179">
        <f t="shared" si="11"/>
        <v>68.970000000204891</v>
      </c>
      <c r="K93" s="150">
        <f t="shared" si="12"/>
        <v>21</v>
      </c>
      <c r="L93" s="179">
        <f t="shared" si="12"/>
        <v>4569680.07</v>
      </c>
      <c r="M93" s="179">
        <f t="shared" si="12"/>
        <v>4558073.13</v>
      </c>
      <c r="N93" s="219">
        <f t="shared" si="13"/>
        <v>11606.94000000041</v>
      </c>
    </row>
    <row r="94" spans="2:14">
      <c r="B94" s="76" t="s">
        <v>99</v>
      </c>
      <c r="C94" s="150">
        <v>1</v>
      </c>
      <c r="D94" s="225">
        <v>285628.62</v>
      </c>
      <c r="E94" s="179">
        <v>261561.36</v>
      </c>
      <c r="F94" s="179">
        <f t="shared" si="10"/>
        <v>24067.260000000009</v>
      </c>
      <c r="G94" s="150">
        <v>1</v>
      </c>
      <c r="H94" s="179">
        <v>316810.61</v>
      </c>
      <c r="I94" s="179">
        <v>316809.75</v>
      </c>
      <c r="J94" s="179">
        <f t="shared" si="11"/>
        <v>0.85999999998603016</v>
      </c>
      <c r="K94" s="150">
        <f t="shared" si="12"/>
        <v>2</v>
      </c>
      <c r="L94" s="179">
        <f t="shared" si="12"/>
        <v>602439.23</v>
      </c>
      <c r="M94" s="179">
        <f t="shared" si="12"/>
        <v>578371.11</v>
      </c>
      <c r="N94" s="219">
        <f t="shared" si="13"/>
        <v>24068.119999999995</v>
      </c>
    </row>
    <row r="95" spans="2:14">
      <c r="B95" s="76" t="s">
        <v>100</v>
      </c>
      <c r="C95" s="150">
        <v>4</v>
      </c>
      <c r="D95" s="225">
        <v>1348768.44</v>
      </c>
      <c r="E95" s="179">
        <v>1210703.8600000001</v>
      </c>
      <c r="F95" s="179">
        <f t="shared" si="10"/>
        <v>138064.57999999984</v>
      </c>
      <c r="H95" s="179"/>
      <c r="I95" s="179"/>
      <c r="J95" s="179">
        <f t="shared" si="11"/>
        <v>0</v>
      </c>
      <c r="K95" s="150">
        <f t="shared" si="12"/>
        <v>4</v>
      </c>
      <c r="L95" s="179">
        <f t="shared" si="12"/>
        <v>1348768.44</v>
      </c>
      <c r="M95" s="179">
        <f t="shared" si="12"/>
        <v>1210703.8600000001</v>
      </c>
      <c r="N95" s="219">
        <f t="shared" si="13"/>
        <v>138064.57999999984</v>
      </c>
    </row>
    <row r="96" spans="2:14">
      <c r="B96" s="76" t="s">
        <v>101</v>
      </c>
      <c r="C96" s="150">
        <v>7</v>
      </c>
      <c r="D96" s="179">
        <v>1214137.94</v>
      </c>
      <c r="E96" s="179">
        <v>1123918.69</v>
      </c>
      <c r="F96" s="179">
        <f t="shared" si="10"/>
        <v>90219.25</v>
      </c>
      <c r="G96" s="150">
        <v>1</v>
      </c>
      <c r="H96" s="179">
        <v>164109.91</v>
      </c>
      <c r="I96" s="179">
        <v>164109.04</v>
      </c>
      <c r="J96" s="179">
        <f t="shared" si="11"/>
        <v>0.86999999999534339</v>
      </c>
      <c r="K96" s="150">
        <f t="shared" si="12"/>
        <v>8</v>
      </c>
      <c r="L96" s="179">
        <f t="shared" si="12"/>
        <v>1378247.8499999999</v>
      </c>
      <c r="M96" s="179">
        <f t="shared" si="12"/>
        <v>1288027.73</v>
      </c>
      <c r="N96" s="219">
        <f t="shared" si="13"/>
        <v>90220.119999999879</v>
      </c>
    </row>
    <row r="97" spans="2:14">
      <c r="B97" s="76" t="s">
        <v>102</v>
      </c>
      <c r="D97" s="179"/>
      <c r="E97" s="179"/>
      <c r="F97" s="179">
        <f t="shared" si="10"/>
        <v>0</v>
      </c>
      <c r="H97" s="179"/>
      <c r="I97" s="179"/>
      <c r="J97" s="179">
        <f t="shared" si="11"/>
        <v>0</v>
      </c>
      <c r="K97" s="150">
        <f t="shared" si="12"/>
        <v>0</v>
      </c>
      <c r="L97" s="179">
        <f t="shared" si="12"/>
        <v>0</v>
      </c>
      <c r="M97" s="179">
        <f t="shared" si="12"/>
        <v>0</v>
      </c>
      <c r="N97" s="219">
        <f t="shared" si="13"/>
        <v>0</v>
      </c>
    </row>
    <row r="98" spans="2:14">
      <c r="B98" s="76" t="s">
        <v>103</v>
      </c>
      <c r="C98" s="150">
        <v>3</v>
      </c>
      <c r="D98" s="179">
        <v>1318836.6200000001</v>
      </c>
      <c r="E98" s="179">
        <v>1166261.58</v>
      </c>
      <c r="F98" s="179">
        <f t="shared" si="10"/>
        <v>152575.04000000004</v>
      </c>
      <c r="G98" s="150">
        <v>2</v>
      </c>
      <c r="H98" s="179">
        <v>852004.44</v>
      </c>
      <c r="I98" s="179">
        <v>852002.7</v>
      </c>
      <c r="J98" s="179">
        <f t="shared" si="11"/>
        <v>1.7399999999906868</v>
      </c>
      <c r="K98" s="150">
        <f t="shared" si="12"/>
        <v>5</v>
      </c>
      <c r="L98" s="179">
        <f t="shared" si="12"/>
        <v>2170841.06</v>
      </c>
      <c r="M98" s="179">
        <f t="shared" si="12"/>
        <v>2018264.28</v>
      </c>
      <c r="N98" s="219">
        <f t="shared" si="13"/>
        <v>152576.78000000003</v>
      </c>
    </row>
    <row r="99" spans="2:14">
      <c r="B99" s="76" t="s">
        <v>104</v>
      </c>
      <c r="D99" s="179"/>
      <c r="E99" s="179"/>
      <c r="F99" s="179">
        <f t="shared" si="10"/>
        <v>0</v>
      </c>
      <c r="H99" s="179"/>
      <c r="I99" s="179"/>
      <c r="J99" s="179">
        <f t="shared" si="11"/>
        <v>0</v>
      </c>
      <c r="K99" s="150">
        <f t="shared" si="12"/>
        <v>0</v>
      </c>
      <c r="L99" s="179">
        <f t="shared" si="12"/>
        <v>0</v>
      </c>
      <c r="M99" s="179">
        <f t="shared" si="12"/>
        <v>0</v>
      </c>
      <c r="N99" s="219">
        <f t="shared" si="13"/>
        <v>0</v>
      </c>
    </row>
    <row r="100" spans="2:14">
      <c r="B100" s="76" t="s">
        <v>105</v>
      </c>
      <c r="D100" s="179"/>
      <c r="E100" s="179"/>
      <c r="F100" s="179">
        <f t="shared" si="10"/>
        <v>0</v>
      </c>
      <c r="H100" s="179"/>
      <c r="I100" s="179"/>
      <c r="J100" s="179">
        <f t="shared" si="11"/>
        <v>0</v>
      </c>
      <c r="K100" s="150">
        <f t="shared" si="12"/>
        <v>0</v>
      </c>
      <c r="L100" s="179">
        <f t="shared" si="12"/>
        <v>0</v>
      </c>
      <c r="M100" s="179">
        <f t="shared" si="12"/>
        <v>0</v>
      </c>
      <c r="N100" s="219">
        <f t="shared" si="13"/>
        <v>0</v>
      </c>
    </row>
    <row r="101" spans="2:14">
      <c r="B101" s="76" t="s">
        <v>106</v>
      </c>
      <c r="D101" s="179"/>
      <c r="E101" s="179"/>
      <c r="F101" s="179">
        <f t="shared" si="10"/>
        <v>0</v>
      </c>
      <c r="H101" s="179"/>
      <c r="I101" s="179"/>
      <c r="J101" s="179">
        <f t="shared" si="11"/>
        <v>0</v>
      </c>
      <c r="K101" s="150">
        <f>+C101+G101</f>
        <v>0</v>
      </c>
      <c r="L101" s="179"/>
      <c r="M101" s="179">
        <f>+E101+I101</f>
        <v>0</v>
      </c>
      <c r="N101" s="219">
        <f t="shared" si="13"/>
        <v>0</v>
      </c>
    </row>
    <row r="102" spans="2:14">
      <c r="B102" s="212" t="s">
        <v>107</v>
      </c>
      <c r="C102" s="218">
        <f t="shared" ref="C102:N102" si="14">SUM(C82:C101)</f>
        <v>52</v>
      </c>
      <c r="D102" s="220">
        <f t="shared" si="14"/>
        <v>13300155.489999998</v>
      </c>
      <c r="E102" s="220">
        <f t="shared" si="14"/>
        <v>12020447.169999998</v>
      </c>
      <c r="F102" s="215">
        <f t="shared" si="14"/>
        <v>1279708.3199999996</v>
      </c>
      <c r="G102" s="218">
        <f t="shared" si="14"/>
        <v>41</v>
      </c>
      <c r="H102" s="220">
        <f t="shared" si="14"/>
        <v>9725362.3199999984</v>
      </c>
      <c r="I102" s="220">
        <f t="shared" si="14"/>
        <v>9723913.7499999981</v>
      </c>
      <c r="J102" s="215">
        <f t="shared" si="14"/>
        <v>1448.5700000000652</v>
      </c>
      <c r="K102" s="218">
        <f t="shared" si="14"/>
        <v>93</v>
      </c>
      <c r="L102" s="220">
        <f t="shared" si="14"/>
        <v>23025517.809999999</v>
      </c>
      <c r="M102" s="220">
        <f t="shared" si="14"/>
        <v>21744360.920000002</v>
      </c>
      <c r="N102" s="215">
        <f t="shared" si="14"/>
        <v>1281156.8899999994</v>
      </c>
    </row>
    <row r="103" spans="2:14">
      <c r="B103" s="76" t="s">
        <v>108</v>
      </c>
      <c r="D103" s="87">
        <v>13300155.49</v>
      </c>
      <c r="E103" s="87">
        <v>12020447.17</v>
      </c>
      <c r="F103" s="215">
        <f>+D103-E103</f>
        <v>1279708.3200000003</v>
      </c>
      <c r="H103" s="87">
        <v>9725362.3200000003</v>
      </c>
      <c r="I103" s="87">
        <v>9723913.75</v>
      </c>
      <c r="J103" s="92">
        <f>+H103-I103</f>
        <v>1448.570000000298</v>
      </c>
    </row>
    <row r="104" spans="2:14">
      <c r="B104" s="212" t="s">
        <v>109</v>
      </c>
      <c r="C104" s="218">
        <f>+C102+G102</f>
        <v>93</v>
      </c>
      <c r="D104" s="215">
        <f>+D102-D103</f>
        <v>0</v>
      </c>
      <c r="E104" s="215">
        <f>+E102-E103</f>
        <v>0</v>
      </c>
      <c r="F104" s="215">
        <f>+F102-F103</f>
        <v>0</v>
      </c>
      <c r="G104" s="218"/>
      <c r="H104" s="215"/>
      <c r="I104" s="215"/>
      <c r="J104" s="221">
        <f>+J102-J103</f>
        <v>-2.3283064365386963E-10</v>
      </c>
      <c r="K104" s="212"/>
      <c r="L104" s="215"/>
      <c r="M104" s="215"/>
      <c r="N104" s="212"/>
    </row>
    <row r="105" spans="2:14">
      <c r="B105" s="212"/>
      <c r="C105" s="218"/>
      <c r="D105" s="215"/>
      <c r="E105" s="215"/>
      <c r="F105" s="215"/>
      <c r="G105" s="218"/>
      <c r="H105" s="212"/>
      <c r="I105" s="212"/>
      <c r="J105" s="212"/>
      <c r="K105" s="212"/>
      <c r="L105" s="221"/>
      <c r="M105" s="221"/>
      <c r="N105" s="212"/>
    </row>
    <row r="106" spans="2:14">
      <c r="B106" s="76" t="s">
        <v>110</v>
      </c>
      <c r="C106" s="150">
        <v>5</v>
      </c>
      <c r="D106" s="179">
        <v>1060275.8700000001</v>
      </c>
      <c r="E106" s="179">
        <v>972113.77</v>
      </c>
      <c r="F106" s="179">
        <f>+D106-E106</f>
        <v>88162.100000000093</v>
      </c>
      <c r="G106" s="222"/>
      <c r="H106" s="212"/>
      <c r="I106" s="212"/>
      <c r="J106" s="212"/>
      <c r="K106" s="212"/>
      <c r="L106" s="212"/>
      <c r="M106" s="212"/>
      <c r="N106" s="212"/>
    </row>
    <row r="107" spans="2:14">
      <c r="B107" s="76" t="s">
        <v>111</v>
      </c>
      <c r="C107" s="150">
        <v>4</v>
      </c>
      <c r="D107" s="179">
        <v>485655.18</v>
      </c>
      <c r="E107" s="179">
        <v>401829.31</v>
      </c>
      <c r="F107" s="179">
        <f>+D107-E107</f>
        <v>83825.87</v>
      </c>
      <c r="G107" s="223"/>
      <c r="H107" s="212" t="s">
        <v>185</v>
      </c>
      <c r="I107" s="92">
        <f>1627596.55+189058.34</f>
        <v>1816654.8900000001</v>
      </c>
      <c r="J107" s="92"/>
    </row>
    <row r="108" spans="2:14">
      <c r="B108" s="212" t="s">
        <v>112</v>
      </c>
      <c r="C108" s="218">
        <f>SUM(C106:C107)</f>
        <v>9</v>
      </c>
      <c r="D108" s="220">
        <f>SUM(D106:D107)</f>
        <v>1545931.05</v>
      </c>
      <c r="E108" s="220">
        <f>SUM(E106:E107)</f>
        <v>1373943.08</v>
      </c>
      <c r="F108" s="215">
        <f>SUM(F106:F107)</f>
        <v>171987.97000000009</v>
      </c>
      <c r="G108" s="222">
        <f>+F108/F110</f>
        <v>0.11835569510943329</v>
      </c>
      <c r="H108" s="212" t="s">
        <v>71</v>
      </c>
      <c r="I108" s="216">
        <f>112089.83+880218.16</f>
        <v>992307.99</v>
      </c>
      <c r="J108" s="212"/>
      <c r="K108" s="212"/>
      <c r="L108" s="212"/>
      <c r="M108" s="212"/>
      <c r="N108" s="212"/>
    </row>
    <row r="109" spans="2:14">
      <c r="D109" s="87"/>
      <c r="E109" s="87"/>
      <c r="F109" s="92">
        <f>+D109-E109</f>
        <v>0</v>
      </c>
      <c r="H109" s="212" t="s">
        <v>113</v>
      </c>
      <c r="I109" s="216">
        <v>37672.42</v>
      </c>
    </row>
    <row r="110" spans="2:14">
      <c r="B110" s="212" t="s">
        <v>114</v>
      </c>
      <c r="C110" s="218">
        <f>SUM(C104:C109)</f>
        <v>111</v>
      </c>
      <c r="D110" s="215">
        <f>+D102+D108</f>
        <v>14846086.539999999</v>
      </c>
      <c r="E110" s="215">
        <f>+E102+E108</f>
        <v>13394390.249999998</v>
      </c>
      <c r="F110" s="215">
        <f>+F108+F102+J102</f>
        <v>1453144.8599999996</v>
      </c>
      <c r="G110" s="218"/>
      <c r="H110" s="212" t="s">
        <v>115</v>
      </c>
      <c r="I110" s="224">
        <v>3353.75</v>
      </c>
      <c r="J110" s="212"/>
      <c r="K110" s="212"/>
      <c r="L110" s="212"/>
      <c r="M110" s="212"/>
      <c r="N110" s="212"/>
    </row>
    <row r="111" spans="2:14">
      <c r="B111" s="212"/>
      <c r="H111" s="212" t="s">
        <v>83</v>
      </c>
      <c r="I111" s="213">
        <f>+I107-I108+I109-I110</f>
        <v>858665.57000000018</v>
      </c>
    </row>
    <row r="115" spans="1:14" s="226" customFormat="1" ht="16.5" customHeight="1">
      <c r="A115" s="121"/>
      <c r="B115" s="128"/>
      <c r="C115" s="75"/>
      <c r="D115" s="92"/>
      <c r="E115" s="92"/>
      <c r="F115" s="92"/>
      <c r="G115" s="75"/>
      <c r="H115" s="121"/>
      <c r="I115" s="121"/>
      <c r="J115" s="121"/>
      <c r="K115" s="121"/>
      <c r="L115" s="121"/>
      <c r="M115" s="121"/>
      <c r="N115" s="121"/>
    </row>
    <row r="116" spans="1:14" s="226" customFormat="1">
      <c r="A116" s="121"/>
      <c r="B116" s="128"/>
      <c r="C116" s="75"/>
      <c r="D116" s="92"/>
      <c r="E116" s="92"/>
      <c r="F116" s="92"/>
      <c r="G116" s="75"/>
      <c r="H116" s="121"/>
      <c r="I116" s="121"/>
      <c r="J116" s="121"/>
      <c r="K116" s="121"/>
      <c r="L116" s="121"/>
      <c r="M116" s="121"/>
      <c r="N116" s="121"/>
    </row>
    <row r="117" spans="1:14" s="226" customFormat="1">
      <c r="A117" s="121"/>
      <c r="B117" s="128"/>
      <c r="C117" s="75"/>
      <c r="D117" s="92"/>
      <c r="E117" s="92"/>
      <c r="F117" s="92"/>
      <c r="G117" s="75"/>
      <c r="H117" s="121"/>
      <c r="I117" s="121"/>
      <c r="J117" s="121"/>
      <c r="K117" s="121"/>
      <c r="L117" s="121"/>
      <c r="M117" s="121"/>
      <c r="N117" s="121"/>
    </row>
    <row r="118" spans="1:14" s="226" customFormat="1">
      <c r="A118" s="121"/>
      <c r="B118" s="227"/>
      <c r="C118" s="75"/>
      <c r="D118" s="92"/>
      <c r="E118" s="92"/>
      <c r="F118" s="92"/>
      <c r="G118" s="75"/>
      <c r="H118" s="121"/>
      <c r="I118" s="121"/>
      <c r="J118" s="121"/>
      <c r="K118" s="121"/>
      <c r="L118" s="121"/>
      <c r="M118" s="121"/>
      <c r="N118" s="121"/>
    </row>
    <row r="119" spans="1:14" s="226" customFormat="1">
      <c r="A119" s="121"/>
      <c r="B119" s="121"/>
      <c r="C119" s="75"/>
      <c r="D119" s="232"/>
      <c r="E119" s="232"/>
      <c r="F119" s="232"/>
      <c r="G119" s="234"/>
      <c r="H119" s="234"/>
      <c r="I119" s="234"/>
      <c r="J119" s="234"/>
      <c r="K119" s="234"/>
      <c r="L119" s="234"/>
      <c r="M119" s="234"/>
      <c r="N119" s="234"/>
    </row>
    <row r="120" spans="1:14" s="226" customFormat="1">
      <c r="A120" s="121"/>
      <c r="B120" s="214"/>
      <c r="C120" s="214"/>
      <c r="D120" s="211"/>
      <c r="E120" s="211"/>
      <c r="F120" s="211"/>
      <c r="G120" s="214"/>
      <c r="H120" s="211"/>
      <c r="I120" s="211"/>
      <c r="J120" s="211"/>
      <c r="K120" s="214"/>
      <c r="L120" s="211"/>
      <c r="M120" s="211"/>
      <c r="N120" s="211"/>
    </row>
    <row r="121" spans="1:14" s="226" customFormat="1">
      <c r="A121" s="121"/>
      <c r="B121" s="121"/>
      <c r="C121" s="75"/>
      <c r="D121" s="225"/>
      <c r="E121" s="179"/>
      <c r="F121" s="179"/>
      <c r="G121" s="75"/>
      <c r="H121" s="179"/>
      <c r="I121" s="179"/>
      <c r="J121" s="179"/>
      <c r="K121" s="75"/>
      <c r="L121" s="179"/>
      <c r="M121" s="179"/>
      <c r="N121" s="228"/>
    </row>
    <row r="122" spans="1:14" s="226" customFormat="1">
      <c r="A122" s="121"/>
      <c r="B122" s="121"/>
      <c r="C122" s="75"/>
      <c r="D122" s="225"/>
      <c r="E122" s="179"/>
      <c r="F122" s="179"/>
      <c r="G122" s="75"/>
      <c r="H122" s="179"/>
      <c r="I122" s="179"/>
      <c r="J122" s="179"/>
      <c r="K122" s="75"/>
      <c r="L122" s="179"/>
      <c r="M122" s="179"/>
      <c r="N122" s="228"/>
    </row>
    <row r="123" spans="1:14" s="226" customFormat="1">
      <c r="A123" s="121"/>
      <c r="B123" s="121"/>
      <c r="C123" s="75"/>
      <c r="D123" s="225"/>
      <c r="E123" s="179"/>
      <c r="F123" s="179"/>
      <c r="G123" s="75"/>
      <c r="H123" s="179"/>
      <c r="I123" s="179"/>
      <c r="J123" s="179"/>
      <c r="K123" s="75"/>
      <c r="L123" s="179"/>
      <c r="M123" s="179"/>
      <c r="N123" s="228"/>
    </row>
    <row r="124" spans="1:14" s="226" customFormat="1">
      <c r="A124" s="121"/>
      <c r="B124" s="121"/>
      <c r="C124" s="75"/>
      <c r="D124" s="225"/>
      <c r="E124" s="179"/>
      <c r="F124" s="179"/>
      <c r="G124" s="75"/>
      <c r="H124" s="179"/>
      <c r="I124" s="179"/>
      <c r="J124" s="179"/>
      <c r="K124" s="75"/>
      <c r="L124" s="179"/>
      <c r="M124" s="179"/>
      <c r="N124" s="228"/>
    </row>
    <row r="125" spans="1:14" s="226" customFormat="1">
      <c r="A125" s="121"/>
      <c r="B125" s="121"/>
      <c r="C125" s="75"/>
      <c r="D125" s="225"/>
      <c r="E125" s="179"/>
      <c r="F125" s="179"/>
      <c r="G125" s="75"/>
      <c r="H125" s="179"/>
      <c r="I125" s="179"/>
      <c r="J125" s="179"/>
      <c r="K125" s="75"/>
      <c r="L125" s="179"/>
      <c r="M125" s="179"/>
      <c r="N125" s="228"/>
    </row>
    <row r="126" spans="1:14" s="226" customFormat="1">
      <c r="A126" s="121"/>
      <c r="B126" s="121"/>
      <c r="C126" s="75"/>
      <c r="D126" s="225"/>
      <c r="E126" s="179"/>
      <c r="F126" s="179"/>
      <c r="G126" s="75"/>
      <c r="H126" s="179"/>
      <c r="I126" s="179"/>
      <c r="J126" s="179"/>
      <c r="K126" s="75"/>
      <c r="L126" s="179"/>
      <c r="M126" s="179"/>
      <c r="N126" s="228"/>
    </row>
    <row r="127" spans="1:14" s="226" customFormat="1">
      <c r="A127" s="121"/>
      <c r="B127" s="121"/>
      <c r="C127" s="75"/>
      <c r="D127" s="225"/>
      <c r="E127" s="179"/>
      <c r="F127" s="179"/>
      <c r="G127" s="75"/>
      <c r="H127" s="179"/>
      <c r="I127" s="179"/>
      <c r="J127" s="179"/>
      <c r="K127" s="75"/>
      <c r="L127" s="179"/>
      <c r="M127" s="179"/>
      <c r="N127" s="228"/>
    </row>
    <row r="128" spans="1:14" s="226" customFormat="1">
      <c r="A128" s="121"/>
      <c r="B128" s="121"/>
      <c r="C128" s="75"/>
      <c r="D128" s="225"/>
      <c r="E128" s="179"/>
      <c r="F128" s="179"/>
      <c r="G128" s="75"/>
      <c r="H128" s="179"/>
      <c r="I128" s="179"/>
      <c r="J128" s="179"/>
      <c r="K128" s="75"/>
      <c r="L128" s="179"/>
      <c r="M128" s="179"/>
      <c r="N128" s="228"/>
    </row>
    <row r="129" spans="1:14" s="226" customFormat="1">
      <c r="A129" s="121"/>
      <c r="B129" s="121"/>
      <c r="C129" s="75"/>
      <c r="D129" s="225"/>
      <c r="E129" s="179"/>
      <c r="F129" s="179"/>
      <c r="G129" s="75"/>
      <c r="H129" s="179"/>
      <c r="I129" s="179"/>
      <c r="J129" s="179"/>
      <c r="K129" s="75"/>
      <c r="L129" s="179"/>
      <c r="M129" s="179"/>
      <c r="N129" s="228"/>
    </row>
    <row r="130" spans="1:14" s="226" customFormat="1">
      <c r="A130" s="121"/>
      <c r="B130" s="121"/>
      <c r="C130" s="75"/>
      <c r="D130" s="225"/>
      <c r="E130" s="179"/>
      <c r="F130" s="179"/>
      <c r="G130" s="75"/>
      <c r="H130" s="179"/>
      <c r="I130" s="179"/>
      <c r="J130" s="179"/>
      <c r="K130" s="75"/>
      <c r="L130" s="179"/>
      <c r="M130" s="179"/>
      <c r="N130" s="228"/>
    </row>
    <row r="131" spans="1:14" s="226" customFormat="1">
      <c r="A131" s="121"/>
      <c r="B131" s="121"/>
      <c r="C131" s="75"/>
      <c r="D131" s="225"/>
      <c r="E131" s="179"/>
      <c r="F131" s="179"/>
      <c r="G131" s="75"/>
      <c r="H131" s="179"/>
      <c r="I131" s="179"/>
      <c r="J131" s="179"/>
      <c r="K131" s="75"/>
      <c r="L131" s="179"/>
      <c r="M131" s="179"/>
      <c r="N131" s="228"/>
    </row>
    <row r="132" spans="1:14" s="226" customFormat="1">
      <c r="A132" s="121"/>
      <c r="B132" s="121"/>
      <c r="C132" s="75"/>
      <c r="D132" s="225"/>
      <c r="E132" s="179"/>
      <c r="F132" s="179"/>
      <c r="G132" s="75"/>
      <c r="H132" s="179"/>
      <c r="I132" s="179"/>
      <c r="J132" s="179"/>
      <c r="K132" s="75"/>
      <c r="L132" s="179"/>
      <c r="M132" s="179"/>
      <c r="N132" s="228"/>
    </row>
    <row r="133" spans="1:14" s="226" customFormat="1">
      <c r="A133" s="121"/>
      <c r="B133" s="121"/>
      <c r="C133" s="75"/>
      <c r="D133" s="225"/>
      <c r="E133" s="179"/>
      <c r="F133" s="179"/>
      <c r="G133" s="75"/>
      <c r="H133" s="179"/>
      <c r="I133" s="179"/>
      <c r="J133" s="179"/>
      <c r="K133" s="75"/>
      <c r="L133" s="179"/>
      <c r="M133" s="179"/>
      <c r="N133" s="228"/>
    </row>
    <row r="134" spans="1:14" s="226" customFormat="1">
      <c r="A134" s="121"/>
      <c r="B134" s="121"/>
      <c r="C134" s="75"/>
      <c r="D134" s="225"/>
      <c r="E134" s="179"/>
      <c r="F134" s="179"/>
      <c r="G134" s="75"/>
      <c r="H134" s="179"/>
      <c r="I134" s="179"/>
      <c r="J134" s="179"/>
      <c r="K134" s="75"/>
      <c r="L134" s="179"/>
      <c r="M134" s="179"/>
      <c r="N134" s="228"/>
    </row>
    <row r="135" spans="1:14" s="226" customFormat="1">
      <c r="A135" s="121"/>
      <c r="B135" s="121"/>
      <c r="C135" s="75"/>
      <c r="D135" s="179"/>
      <c r="E135" s="179"/>
      <c r="F135" s="179"/>
      <c r="G135" s="75"/>
      <c r="H135" s="179"/>
      <c r="I135" s="179"/>
      <c r="J135" s="179"/>
      <c r="K135" s="75"/>
      <c r="L135" s="179"/>
      <c r="M135" s="179"/>
      <c r="N135" s="228"/>
    </row>
    <row r="136" spans="1:14" s="226" customFormat="1">
      <c r="A136" s="121"/>
      <c r="B136" s="121"/>
      <c r="C136" s="75"/>
      <c r="D136" s="179"/>
      <c r="E136" s="179"/>
      <c r="F136" s="179"/>
      <c r="G136" s="75"/>
      <c r="H136" s="179"/>
      <c r="I136" s="179"/>
      <c r="J136" s="179"/>
      <c r="K136" s="75"/>
      <c r="L136" s="179"/>
      <c r="M136" s="179"/>
      <c r="N136" s="228"/>
    </row>
    <row r="137" spans="1:14" s="226" customFormat="1">
      <c r="A137" s="121"/>
      <c r="B137" s="121"/>
      <c r="C137" s="75"/>
      <c r="D137" s="179"/>
      <c r="E137" s="179"/>
      <c r="F137" s="179"/>
      <c r="G137" s="75"/>
      <c r="H137" s="179"/>
      <c r="I137" s="179"/>
      <c r="J137" s="179"/>
      <c r="K137" s="75"/>
      <c r="L137" s="179"/>
      <c r="M137" s="179"/>
      <c r="N137" s="228"/>
    </row>
    <row r="138" spans="1:14" s="226" customFormat="1">
      <c r="A138" s="121"/>
      <c r="B138" s="121"/>
      <c r="C138" s="75"/>
      <c r="D138" s="179"/>
      <c r="E138" s="179"/>
      <c r="F138" s="179"/>
      <c r="G138" s="75"/>
      <c r="H138" s="179"/>
      <c r="I138" s="179"/>
      <c r="J138" s="179"/>
      <c r="K138" s="75"/>
      <c r="L138" s="179"/>
      <c r="M138" s="179"/>
      <c r="N138" s="228"/>
    </row>
    <row r="139" spans="1:14" s="226" customFormat="1">
      <c r="A139" s="121"/>
      <c r="B139" s="121"/>
      <c r="C139" s="75"/>
      <c r="D139" s="179"/>
      <c r="E139" s="179"/>
      <c r="F139" s="179"/>
      <c r="G139" s="75"/>
      <c r="H139" s="179"/>
      <c r="I139" s="179"/>
      <c r="J139" s="179"/>
      <c r="K139" s="75"/>
      <c r="L139" s="179"/>
      <c r="M139" s="179"/>
      <c r="N139" s="228"/>
    </row>
    <row r="140" spans="1:14" s="226" customFormat="1">
      <c r="A140" s="121"/>
      <c r="B140" s="121"/>
      <c r="C140" s="75"/>
      <c r="D140" s="179"/>
      <c r="E140" s="179"/>
      <c r="F140" s="179"/>
      <c r="G140" s="75"/>
      <c r="H140" s="179"/>
      <c r="I140" s="179"/>
      <c r="J140" s="179"/>
      <c r="K140" s="75"/>
      <c r="L140" s="179"/>
      <c r="M140" s="179"/>
      <c r="N140" s="228"/>
    </row>
    <row r="141" spans="1:14" s="226" customFormat="1">
      <c r="A141" s="121"/>
      <c r="B141" s="128"/>
      <c r="C141" s="214"/>
      <c r="D141" s="215"/>
      <c r="E141" s="215"/>
      <c r="F141" s="215"/>
      <c r="G141" s="214"/>
      <c r="H141" s="215"/>
      <c r="I141" s="215"/>
      <c r="J141" s="215"/>
      <c r="K141" s="214"/>
      <c r="L141" s="215"/>
      <c r="M141" s="215"/>
      <c r="N141" s="215"/>
    </row>
    <row r="142" spans="1:14" s="226" customFormat="1">
      <c r="A142" s="121"/>
      <c r="B142" s="121"/>
      <c r="C142" s="75"/>
      <c r="D142" s="87"/>
      <c r="E142" s="87"/>
      <c r="F142" s="215"/>
      <c r="G142" s="75"/>
      <c r="H142" s="87"/>
      <c r="I142" s="87"/>
      <c r="J142" s="92"/>
      <c r="K142" s="121"/>
      <c r="L142" s="121"/>
      <c r="M142" s="121"/>
      <c r="N142" s="121"/>
    </row>
    <row r="143" spans="1:14" s="226" customFormat="1">
      <c r="A143" s="121"/>
      <c r="B143" s="128"/>
      <c r="C143" s="214"/>
      <c r="D143" s="215"/>
      <c r="E143" s="215"/>
      <c r="F143" s="215"/>
      <c r="G143" s="214"/>
      <c r="H143" s="215"/>
      <c r="I143" s="215"/>
      <c r="J143" s="229"/>
      <c r="K143" s="128"/>
      <c r="L143" s="215"/>
      <c r="M143" s="215"/>
      <c r="N143" s="128"/>
    </row>
    <row r="144" spans="1:14" s="226" customFormat="1">
      <c r="A144" s="121"/>
      <c r="B144" s="128"/>
      <c r="C144" s="214"/>
      <c r="D144" s="215"/>
      <c r="E144" s="215"/>
      <c r="F144" s="215"/>
      <c r="G144" s="214"/>
      <c r="H144" s="128"/>
      <c r="I144" s="128"/>
      <c r="J144" s="128"/>
      <c r="K144" s="128"/>
      <c r="L144" s="229"/>
      <c r="M144" s="229"/>
      <c r="N144" s="128"/>
    </row>
    <row r="145" spans="1:14" s="226" customFormat="1">
      <c r="A145" s="121"/>
      <c r="B145" s="121"/>
      <c r="C145" s="75"/>
      <c r="D145" s="179"/>
      <c r="E145" s="179"/>
      <c r="F145" s="179"/>
      <c r="G145" s="222"/>
      <c r="H145" s="128"/>
      <c r="I145" s="128"/>
      <c r="J145" s="128"/>
      <c r="K145" s="128"/>
      <c r="L145" s="128"/>
      <c r="M145" s="128"/>
      <c r="N145" s="128"/>
    </row>
    <row r="146" spans="1:14" s="226" customFormat="1">
      <c r="A146" s="121"/>
      <c r="B146" s="121"/>
      <c r="C146" s="75"/>
      <c r="D146" s="179"/>
      <c r="E146" s="179"/>
      <c r="F146" s="179"/>
      <c r="G146" s="223"/>
      <c r="H146" s="128"/>
      <c r="I146" s="92"/>
      <c r="J146" s="92"/>
      <c r="K146" s="121"/>
      <c r="L146" s="121"/>
      <c r="M146" s="121"/>
      <c r="N146" s="121"/>
    </row>
    <row r="147" spans="1:14" s="226" customFormat="1">
      <c r="A147" s="121"/>
      <c r="B147" s="128"/>
      <c r="C147" s="214"/>
      <c r="D147" s="215"/>
      <c r="E147" s="215"/>
      <c r="F147" s="215"/>
      <c r="G147" s="222"/>
      <c r="H147" s="128"/>
      <c r="I147" s="216"/>
      <c r="J147" s="128"/>
      <c r="K147" s="128"/>
      <c r="L147" s="128"/>
      <c r="M147" s="128"/>
      <c r="N147" s="128"/>
    </row>
    <row r="148" spans="1:14" s="226" customFormat="1">
      <c r="A148" s="121"/>
      <c r="B148" s="121"/>
      <c r="C148" s="75"/>
      <c r="D148" s="87"/>
      <c r="E148" s="87"/>
      <c r="F148" s="92"/>
      <c r="G148" s="75"/>
      <c r="H148" s="128"/>
      <c r="I148" s="216"/>
      <c r="J148" s="121"/>
      <c r="K148" s="121"/>
      <c r="L148" s="121"/>
      <c r="M148" s="121"/>
      <c r="N148" s="121"/>
    </row>
    <row r="149" spans="1:14" s="226" customFormat="1">
      <c r="A149" s="121"/>
      <c r="B149" s="128"/>
      <c r="C149" s="214"/>
      <c r="D149" s="215"/>
      <c r="E149" s="215"/>
      <c r="F149" s="215"/>
      <c r="G149" s="214"/>
      <c r="H149" s="128"/>
      <c r="I149" s="224"/>
      <c r="J149" s="128"/>
      <c r="K149" s="128"/>
      <c r="L149" s="128"/>
      <c r="M149" s="128"/>
      <c r="N149" s="128"/>
    </row>
    <row r="150" spans="1:14" s="226" customFormat="1">
      <c r="A150" s="121"/>
      <c r="B150" s="128"/>
      <c r="C150" s="75"/>
      <c r="D150" s="92"/>
      <c r="E150" s="92"/>
      <c r="F150" s="92"/>
      <c r="G150" s="75"/>
      <c r="H150" s="128"/>
      <c r="I150" s="213"/>
      <c r="J150" s="121"/>
      <c r="K150" s="121"/>
      <c r="L150" s="121"/>
      <c r="M150" s="121"/>
      <c r="N150" s="121"/>
    </row>
    <row r="151" spans="1:14" s="226" customFormat="1">
      <c r="A151" s="121"/>
      <c r="B151" s="121"/>
      <c r="C151" s="75"/>
      <c r="D151" s="92"/>
      <c r="E151" s="92"/>
      <c r="F151" s="92"/>
      <c r="G151" s="75"/>
      <c r="H151" s="121"/>
      <c r="I151" s="121"/>
      <c r="J151" s="121"/>
      <c r="K151" s="121"/>
      <c r="L151" s="121"/>
      <c r="M151" s="121"/>
      <c r="N151" s="121"/>
    </row>
    <row r="152" spans="1:14" s="226" customFormat="1">
      <c r="A152" s="121"/>
      <c r="B152" s="121"/>
      <c r="C152" s="75"/>
      <c r="D152" s="92"/>
      <c r="E152" s="92"/>
      <c r="F152" s="92"/>
      <c r="G152" s="75"/>
      <c r="H152" s="121"/>
      <c r="I152" s="121"/>
      <c r="J152" s="121"/>
      <c r="K152" s="121"/>
      <c r="L152" s="121"/>
      <c r="M152" s="121"/>
      <c r="N152" s="121"/>
    </row>
    <row r="153" spans="1:14" s="226" customFormat="1">
      <c r="A153" s="121"/>
      <c r="B153" s="121"/>
      <c r="C153" s="75"/>
      <c r="D153" s="92"/>
      <c r="E153" s="92"/>
      <c r="F153" s="92"/>
      <c r="G153" s="75"/>
      <c r="H153" s="121"/>
      <c r="I153" s="121"/>
      <c r="J153" s="121"/>
      <c r="K153" s="121"/>
      <c r="L153" s="121"/>
      <c r="M153" s="121"/>
      <c r="N153" s="121"/>
    </row>
    <row r="154" spans="1:14" s="226" customFormat="1" ht="16.5" customHeight="1">
      <c r="A154" s="121"/>
      <c r="B154" s="128"/>
      <c r="C154" s="75"/>
      <c r="D154" s="92"/>
      <c r="E154" s="92"/>
      <c r="F154" s="92"/>
      <c r="G154" s="75"/>
      <c r="H154" s="121"/>
      <c r="I154" s="121"/>
      <c r="J154" s="121"/>
      <c r="K154" s="121"/>
      <c r="L154" s="121"/>
      <c r="M154" s="121"/>
      <c r="N154" s="121"/>
    </row>
    <row r="155" spans="1:14" s="226" customFormat="1">
      <c r="A155" s="121"/>
      <c r="B155" s="128"/>
      <c r="C155" s="75"/>
      <c r="D155" s="92"/>
      <c r="E155" s="92"/>
      <c r="F155" s="92"/>
      <c r="G155" s="75"/>
      <c r="H155" s="121"/>
      <c r="I155" s="121"/>
      <c r="J155" s="121"/>
      <c r="K155" s="121"/>
      <c r="L155" s="121"/>
      <c r="M155" s="121"/>
      <c r="N155" s="121"/>
    </row>
    <row r="156" spans="1:14" s="226" customFormat="1">
      <c r="A156" s="121"/>
      <c r="B156" s="128"/>
      <c r="C156" s="75"/>
      <c r="D156" s="92"/>
      <c r="E156" s="92"/>
      <c r="F156" s="92"/>
      <c r="G156" s="75"/>
      <c r="H156" s="121"/>
      <c r="I156" s="121"/>
      <c r="J156" s="121"/>
      <c r="K156" s="121"/>
      <c r="L156" s="121"/>
      <c r="M156" s="121"/>
      <c r="N156" s="121"/>
    </row>
    <row r="157" spans="1:14" s="226" customFormat="1">
      <c r="A157" s="121"/>
      <c r="B157" s="227"/>
      <c r="C157" s="75"/>
      <c r="D157" s="92"/>
      <c r="E157" s="92"/>
      <c r="F157" s="92"/>
      <c r="G157" s="75"/>
      <c r="H157" s="121"/>
      <c r="I157" s="121"/>
      <c r="J157" s="121"/>
      <c r="K157" s="121"/>
      <c r="L157" s="121"/>
      <c r="M157" s="121"/>
      <c r="N157" s="121"/>
    </row>
    <row r="158" spans="1:14" s="226" customFormat="1">
      <c r="A158" s="121"/>
      <c r="B158" s="121"/>
      <c r="C158" s="75"/>
      <c r="D158" s="232"/>
      <c r="E158" s="232"/>
      <c r="F158" s="232"/>
      <c r="G158" s="234"/>
      <c r="H158" s="234"/>
      <c r="I158" s="234"/>
      <c r="J158" s="234"/>
      <c r="K158" s="234"/>
      <c r="L158" s="234"/>
      <c r="M158" s="234"/>
      <c r="N158" s="234"/>
    </row>
    <row r="159" spans="1:14" s="226" customFormat="1">
      <c r="A159" s="121"/>
      <c r="B159" s="214"/>
      <c r="C159" s="214"/>
      <c r="D159" s="211"/>
      <c r="E159" s="211"/>
      <c r="F159" s="211"/>
      <c r="G159" s="214"/>
      <c r="H159" s="211"/>
      <c r="I159" s="211"/>
      <c r="J159" s="211"/>
      <c r="K159" s="214"/>
      <c r="L159" s="211"/>
      <c r="M159" s="211"/>
      <c r="N159" s="211"/>
    </row>
    <row r="160" spans="1:14" s="226" customFormat="1">
      <c r="A160" s="121"/>
      <c r="B160" s="121"/>
      <c r="C160" s="75"/>
      <c r="D160" s="225"/>
      <c r="E160" s="179"/>
      <c r="F160" s="179"/>
      <c r="G160" s="75"/>
      <c r="H160" s="179"/>
      <c r="I160" s="179"/>
      <c r="J160" s="179"/>
      <c r="K160" s="75"/>
      <c r="L160" s="179"/>
      <c r="M160" s="179"/>
      <c r="N160" s="228"/>
    </row>
    <row r="161" spans="1:14" s="226" customFormat="1">
      <c r="A161" s="121"/>
      <c r="B161" s="121"/>
      <c r="C161" s="75"/>
      <c r="D161" s="225"/>
      <c r="E161" s="179"/>
      <c r="F161" s="179"/>
      <c r="G161" s="75"/>
      <c r="H161" s="179"/>
      <c r="I161" s="179"/>
      <c r="J161" s="179"/>
      <c r="K161" s="75"/>
      <c r="L161" s="179"/>
      <c r="M161" s="179"/>
      <c r="N161" s="228"/>
    </row>
    <row r="162" spans="1:14" s="226" customFormat="1">
      <c r="A162" s="121"/>
      <c r="B162" s="121"/>
      <c r="C162" s="75"/>
      <c r="D162" s="225"/>
      <c r="E162" s="179"/>
      <c r="F162" s="179"/>
      <c r="G162" s="75"/>
      <c r="H162" s="179"/>
      <c r="I162" s="179"/>
      <c r="J162" s="179"/>
      <c r="K162" s="75"/>
      <c r="L162" s="179"/>
      <c r="M162" s="179"/>
      <c r="N162" s="228"/>
    </row>
    <row r="163" spans="1:14" s="226" customFormat="1">
      <c r="A163" s="121"/>
      <c r="B163" s="121"/>
      <c r="C163" s="75"/>
      <c r="D163" s="225"/>
      <c r="E163" s="179"/>
      <c r="F163" s="179"/>
      <c r="G163" s="75"/>
      <c r="H163" s="179"/>
      <c r="I163" s="179"/>
      <c r="J163" s="179"/>
      <c r="K163" s="75"/>
      <c r="L163" s="179"/>
      <c r="M163" s="179"/>
      <c r="N163" s="228"/>
    </row>
    <row r="164" spans="1:14" s="226" customFormat="1">
      <c r="A164" s="121"/>
      <c r="B164" s="121"/>
      <c r="C164" s="75"/>
      <c r="D164" s="225"/>
      <c r="E164" s="179"/>
      <c r="F164" s="179"/>
      <c r="G164" s="75"/>
      <c r="H164" s="179"/>
      <c r="I164" s="179"/>
      <c r="J164" s="179"/>
      <c r="K164" s="75"/>
      <c r="L164" s="179"/>
      <c r="M164" s="179"/>
      <c r="N164" s="228"/>
    </row>
    <row r="165" spans="1:14" s="226" customFormat="1">
      <c r="A165" s="121"/>
      <c r="B165" s="121"/>
      <c r="C165" s="75"/>
      <c r="D165" s="225"/>
      <c r="E165" s="179"/>
      <c r="F165" s="179"/>
      <c r="G165" s="75"/>
      <c r="H165" s="179"/>
      <c r="I165" s="179"/>
      <c r="J165" s="179"/>
      <c r="K165" s="75"/>
      <c r="L165" s="179"/>
      <c r="M165" s="179"/>
      <c r="N165" s="228"/>
    </row>
    <row r="166" spans="1:14" s="226" customFormat="1">
      <c r="A166" s="121"/>
      <c r="B166" s="121"/>
      <c r="C166" s="75"/>
      <c r="D166" s="225"/>
      <c r="E166" s="179"/>
      <c r="F166" s="179"/>
      <c r="G166" s="75"/>
      <c r="H166" s="179"/>
      <c r="I166" s="179"/>
      <c r="J166" s="179"/>
      <c r="K166" s="75"/>
      <c r="L166" s="179"/>
      <c r="M166" s="179"/>
      <c r="N166" s="228"/>
    </row>
    <row r="167" spans="1:14" s="226" customFormat="1">
      <c r="A167" s="121"/>
      <c r="B167" s="121"/>
      <c r="C167" s="75"/>
      <c r="D167" s="225"/>
      <c r="E167" s="179"/>
      <c r="F167" s="179"/>
      <c r="G167" s="75"/>
      <c r="H167" s="179"/>
      <c r="I167" s="179"/>
      <c r="J167" s="179"/>
      <c r="K167" s="75"/>
      <c r="L167" s="179"/>
      <c r="M167" s="179"/>
      <c r="N167" s="228"/>
    </row>
    <row r="168" spans="1:14" s="226" customFormat="1">
      <c r="A168" s="121"/>
      <c r="B168" s="121"/>
      <c r="C168" s="75"/>
      <c r="D168" s="225"/>
      <c r="E168" s="179"/>
      <c r="F168" s="179"/>
      <c r="G168" s="75"/>
      <c r="H168" s="179"/>
      <c r="I168" s="179"/>
      <c r="J168" s="179"/>
      <c r="K168" s="75"/>
      <c r="L168" s="179"/>
      <c r="M168" s="179"/>
      <c r="N168" s="228"/>
    </row>
    <row r="169" spans="1:14" s="226" customFormat="1">
      <c r="A169" s="121"/>
      <c r="B169" s="121"/>
      <c r="C169" s="75"/>
      <c r="D169" s="225"/>
      <c r="E169" s="179"/>
      <c r="F169" s="179"/>
      <c r="G169" s="75"/>
      <c r="H169" s="179"/>
      <c r="I169" s="179"/>
      <c r="J169" s="179"/>
      <c r="K169" s="75"/>
      <c r="L169" s="179"/>
      <c r="M169" s="179"/>
      <c r="N169" s="228"/>
    </row>
    <row r="170" spans="1:14" s="226" customFormat="1">
      <c r="A170" s="121"/>
      <c r="B170" s="121"/>
      <c r="C170" s="75"/>
      <c r="D170" s="225"/>
      <c r="E170" s="179"/>
      <c r="F170" s="179"/>
      <c r="G170" s="75"/>
      <c r="H170" s="179"/>
      <c r="I170" s="179"/>
      <c r="J170" s="179"/>
      <c r="K170" s="75"/>
      <c r="L170" s="179"/>
      <c r="M170" s="179"/>
      <c r="N170" s="228"/>
    </row>
    <row r="171" spans="1:14" s="226" customFormat="1">
      <c r="A171" s="121"/>
      <c r="B171" s="121"/>
      <c r="C171" s="75"/>
      <c r="D171" s="225"/>
      <c r="E171" s="179"/>
      <c r="F171" s="179"/>
      <c r="G171" s="75"/>
      <c r="H171" s="179"/>
      <c r="I171" s="179"/>
      <c r="J171" s="179"/>
      <c r="K171" s="75"/>
      <c r="L171" s="179"/>
      <c r="M171" s="179"/>
      <c r="N171" s="228"/>
    </row>
    <row r="172" spans="1:14" s="226" customFormat="1">
      <c r="A172" s="121"/>
      <c r="B172" s="121"/>
      <c r="C172" s="75"/>
      <c r="D172" s="225"/>
      <c r="E172" s="179"/>
      <c r="F172" s="179"/>
      <c r="G172" s="75"/>
      <c r="H172" s="179"/>
      <c r="I172" s="179"/>
      <c r="J172" s="179"/>
      <c r="K172" s="75"/>
      <c r="L172" s="179"/>
      <c r="M172" s="179"/>
      <c r="N172" s="228"/>
    </row>
    <row r="173" spans="1:14" s="226" customFormat="1">
      <c r="A173" s="121"/>
      <c r="B173" s="121"/>
      <c r="C173" s="75"/>
      <c r="D173" s="225"/>
      <c r="E173" s="179"/>
      <c r="F173" s="179"/>
      <c r="G173" s="75"/>
      <c r="H173" s="179"/>
      <c r="I173" s="179"/>
      <c r="J173" s="179"/>
      <c r="K173" s="75"/>
      <c r="L173" s="179"/>
      <c r="M173" s="179"/>
      <c r="N173" s="228"/>
    </row>
    <row r="174" spans="1:14" s="226" customFormat="1">
      <c r="A174" s="121"/>
      <c r="B174" s="121"/>
      <c r="C174" s="75"/>
      <c r="D174" s="179"/>
      <c r="E174" s="179"/>
      <c r="F174" s="179"/>
      <c r="G174" s="75"/>
      <c r="H174" s="179"/>
      <c r="I174" s="179"/>
      <c r="J174" s="179"/>
      <c r="K174" s="75"/>
      <c r="L174" s="179"/>
      <c r="M174" s="179"/>
      <c r="N174" s="228"/>
    </row>
    <row r="175" spans="1:14" s="226" customFormat="1">
      <c r="A175" s="121"/>
      <c r="B175" s="121"/>
      <c r="C175" s="75"/>
      <c r="D175" s="179"/>
      <c r="E175" s="179"/>
      <c r="F175" s="179"/>
      <c r="G175" s="75"/>
      <c r="H175" s="179"/>
      <c r="I175" s="179"/>
      <c r="J175" s="179"/>
      <c r="K175" s="75"/>
      <c r="L175" s="179"/>
      <c r="M175" s="179"/>
      <c r="N175" s="228"/>
    </row>
    <row r="176" spans="1:14" s="226" customFormat="1">
      <c r="A176" s="121"/>
      <c r="B176" s="121"/>
      <c r="C176" s="75"/>
      <c r="D176" s="179"/>
      <c r="E176" s="179"/>
      <c r="F176" s="179"/>
      <c r="G176" s="75"/>
      <c r="H176" s="179"/>
      <c r="I176" s="179"/>
      <c r="J176" s="179"/>
      <c r="K176" s="75"/>
      <c r="L176" s="179"/>
      <c r="M176" s="179"/>
      <c r="N176" s="228"/>
    </row>
    <row r="177" spans="1:14" s="226" customFormat="1">
      <c r="A177" s="121"/>
      <c r="B177" s="121"/>
      <c r="C177" s="75"/>
      <c r="D177" s="179"/>
      <c r="E177" s="179"/>
      <c r="F177" s="179"/>
      <c r="G177" s="75"/>
      <c r="H177" s="179"/>
      <c r="I177" s="179"/>
      <c r="J177" s="179"/>
      <c r="K177" s="75"/>
      <c r="L177" s="179"/>
      <c r="M177" s="179"/>
      <c r="N177" s="228"/>
    </row>
    <row r="178" spans="1:14" s="226" customFormat="1">
      <c r="A178" s="121"/>
      <c r="B178" s="121"/>
      <c r="C178" s="75"/>
      <c r="D178" s="179"/>
      <c r="E178" s="179"/>
      <c r="F178" s="179"/>
      <c r="G178" s="75"/>
      <c r="H178" s="179"/>
      <c r="I178" s="179"/>
      <c r="J178" s="179"/>
      <c r="K178" s="75"/>
      <c r="L178" s="179"/>
      <c r="M178" s="179"/>
      <c r="N178" s="228"/>
    </row>
    <row r="179" spans="1:14" s="226" customFormat="1">
      <c r="A179" s="121"/>
      <c r="B179" s="121"/>
      <c r="C179" s="75"/>
      <c r="D179" s="179"/>
      <c r="E179" s="179"/>
      <c r="F179" s="179"/>
      <c r="G179" s="75"/>
      <c r="H179" s="179"/>
      <c r="I179" s="179"/>
      <c r="J179" s="179"/>
      <c r="K179" s="75"/>
      <c r="L179" s="179"/>
      <c r="M179" s="179"/>
      <c r="N179" s="228"/>
    </row>
    <row r="180" spans="1:14" s="226" customFormat="1">
      <c r="A180" s="121"/>
      <c r="B180" s="128"/>
      <c r="C180" s="214"/>
      <c r="D180" s="215"/>
      <c r="E180" s="215"/>
      <c r="F180" s="215"/>
      <c r="G180" s="214"/>
      <c r="H180" s="215"/>
      <c r="I180" s="215"/>
      <c r="J180" s="215"/>
      <c r="K180" s="214"/>
      <c r="L180" s="215"/>
      <c r="M180" s="215"/>
      <c r="N180" s="215"/>
    </row>
    <row r="181" spans="1:14" s="226" customFormat="1">
      <c r="A181" s="121"/>
      <c r="B181" s="121"/>
      <c r="C181" s="75"/>
      <c r="D181" s="87"/>
      <c r="E181" s="87"/>
      <c r="F181" s="215"/>
      <c r="G181" s="75"/>
      <c r="H181" s="87"/>
      <c r="I181" s="87"/>
      <c r="J181" s="92"/>
      <c r="K181" s="121"/>
      <c r="L181" s="121"/>
      <c r="M181" s="121"/>
      <c r="N181" s="121"/>
    </row>
    <row r="182" spans="1:14" s="226" customFormat="1">
      <c r="A182" s="121"/>
      <c r="B182" s="128"/>
      <c r="C182" s="214"/>
      <c r="D182" s="215"/>
      <c r="E182" s="215"/>
      <c r="F182" s="215"/>
      <c r="G182" s="214"/>
      <c r="H182" s="215"/>
      <c r="I182" s="215"/>
      <c r="J182" s="229"/>
      <c r="K182" s="128"/>
      <c r="L182" s="215"/>
      <c r="M182" s="215"/>
      <c r="N182" s="128"/>
    </row>
    <row r="183" spans="1:14" s="226" customFormat="1">
      <c r="A183" s="121"/>
      <c r="B183" s="128"/>
      <c r="C183" s="214"/>
      <c r="D183" s="215"/>
      <c r="E183" s="215"/>
      <c r="F183" s="215"/>
      <c r="G183" s="214"/>
      <c r="H183" s="128"/>
      <c r="I183" s="128"/>
      <c r="J183" s="128"/>
      <c r="K183" s="128"/>
      <c r="L183" s="229"/>
      <c r="M183" s="229"/>
      <c r="N183" s="128"/>
    </row>
    <row r="184" spans="1:14" s="226" customFormat="1">
      <c r="A184" s="121"/>
      <c r="B184" s="121"/>
      <c r="C184" s="75"/>
      <c r="D184" s="179"/>
      <c r="E184" s="179"/>
      <c r="F184" s="179"/>
      <c r="G184" s="222"/>
      <c r="H184" s="128"/>
      <c r="I184" s="128"/>
      <c r="J184" s="128"/>
      <c r="K184" s="128"/>
      <c r="L184" s="128"/>
      <c r="M184" s="128"/>
      <c r="N184" s="128"/>
    </row>
    <row r="185" spans="1:14" s="226" customFormat="1">
      <c r="A185" s="121"/>
      <c r="B185" s="121"/>
      <c r="C185" s="75"/>
      <c r="D185" s="179"/>
      <c r="E185" s="179"/>
      <c r="F185" s="179"/>
      <c r="G185" s="223"/>
      <c r="H185" s="128"/>
      <c r="I185" s="92"/>
      <c r="J185" s="92"/>
      <c r="K185" s="121"/>
      <c r="L185" s="121"/>
      <c r="M185" s="121"/>
      <c r="N185" s="121"/>
    </row>
    <row r="186" spans="1:14" s="226" customFormat="1">
      <c r="A186" s="121"/>
      <c r="B186" s="128"/>
      <c r="C186" s="214"/>
      <c r="D186" s="215"/>
      <c r="E186" s="215"/>
      <c r="F186" s="215"/>
      <c r="G186" s="222"/>
      <c r="H186" s="128"/>
      <c r="I186" s="216"/>
      <c r="J186" s="128"/>
      <c r="K186" s="128"/>
      <c r="L186" s="128"/>
      <c r="M186" s="128"/>
      <c r="N186" s="128"/>
    </row>
    <row r="187" spans="1:14" s="226" customFormat="1">
      <c r="A187" s="121"/>
      <c r="B187" s="121"/>
      <c r="C187" s="75"/>
      <c r="D187" s="87"/>
      <c r="E187" s="87"/>
      <c r="F187" s="92"/>
      <c r="G187" s="75"/>
      <c r="H187" s="128"/>
      <c r="I187" s="216"/>
      <c r="J187" s="121"/>
      <c r="K187" s="121"/>
      <c r="L187" s="121"/>
      <c r="M187" s="121"/>
      <c r="N187" s="121"/>
    </row>
    <row r="188" spans="1:14" s="226" customFormat="1">
      <c r="A188" s="121"/>
      <c r="B188" s="128"/>
      <c r="C188" s="214"/>
      <c r="D188" s="215"/>
      <c r="E188" s="215"/>
      <c r="F188" s="215"/>
      <c r="G188" s="214"/>
      <c r="H188" s="128"/>
      <c r="I188" s="224"/>
      <c r="J188" s="128"/>
      <c r="K188" s="128"/>
      <c r="L188" s="128"/>
      <c r="M188" s="128"/>
      <c r="N188" s="128"/>
    </row>
    <row r="189" spans="1:14" s="226" customFormat="1">
      <c r="A189" s="121"/>
      <c r="B189" s="128"/>
      <c r="C189" s="75"/>
      <c r="D189" s="92"/>
      <c r="E189" s="92"/>
      <c r="F189" s="92"/>
      <c r="G189" s="75"/>
      <c r="H189" s="128"/>
      <c r="I189" s="213"/>
      <c r="J189" s="121"/>
      <c r="K189" s="121"/>
      <c r="L189" s="121"/>
      <c r="M189" s="121"/>
      <c r="N189" s="121"/>
    </row>
    <row r="190" spans="1:14" s="226" customFormat="1">
      <c r="A190" s="121"/>
      <c r="B190" s="121"/>
      <c r="C190" s="75"/>
      <c r="D190" s="92"/>
      <c r="E190" s="92"/>
      <c r="F190" s="92"/>
      <c r="G190" s="75"/>
      <c r="H190" s="121"/>
      <c r="I190" s="121"/>
      <c r="J190" s="121"/>
      <c r="K190" s="121"/>
      <c r="L190" s="121"/>
      <c r="M190" s="121"/>
      <c r="N190" s="121"/>
    </row>
    <row r="191" spans="1:14" s="226" customFormat="1">
      <c r="A191" s="121"/>
      <c r="B191" s="121"/>
      <c r="C191" s="75"/>
      <c r="D191" s="92"/>
      <c r="E191" s="92"/>
      <c r="F191" s="92"/>
      <c r="G191" s="75"/>
      <c r="H191" s="121"/>
      <c r="I191" s="121"/>
      <c r="J191" s="121"/>
      <c r="K191" s="121"/>
      <c r="L191" s="121"/>
      <c r="M191" s="121"/>
      <c r="N191" s="121"/>
    </row>
    <row r="192" spans="1:14" s="226" customFormat="1" ht="16.5" customHeight="1">
      <c r="A192" s="121"/>
      <c r="B192" s="128"/>
      <c r="C192" s="75"/>
      <c r="D192" s="92"/>
      <c r="E192" s="92"/>
      <c r="F192" s="92"/>
      <c r="G192" s="75"/>
      <c r="H192" s="121"/>
      <c r="I192" s="121"/>
      <c r="J192" s="121"/>
      <c r="K192" s="121"/>
      <c r="L192" s="121"/>
      <c r="M192" s="121"/>
      <c r="N192" s="121"/>
    </row>
    <row r="193" spans="1:14" s="226" customFormat="1">
      <c r="A193" s="121"/>
      <c r="B193" s="128"/>
      <c r="C193" s="75"/>
      <c r="D193" s="92"/>
      <c r="E193" s="92"/>
      <c r="F193" s="92"/>
      <c r="G193" s="75"/>
      <c r="H193" s="121"/>
      <c r="I193" s="121"/>
      <c r="J193" s="121"/>
      <c r="K193" s="121"/>
      <c r="L193" s="121"/>
      <c r="M193" s="121"/>
      <c r="N193" s="121"/>
    </row>
    <row r="194" spans="1:14" s="226" customFormat="1">
      <c r="A194" s="121"/>
      <c r="B194" s="128"/>
      <c r="C194" s="75"/>
      <c r="D194" s="92"/>
      <c r="E194" s="92"/>
      <c r="F194" s="92"/>
      <c r="G194" s="75"/>
      <c r="H194" s="121"/>
      <c r="I194" s="121"/>
      <c r="J194" s="121"/>
      <c r="K194" s="121"/>
      <c r="L194" s="121"/>
      <c r="M194" s="121"/>
      <c r="N194" s="121"/>
    </row>
    <row r="195" spans="1:14" s="226" customFormat="1">
      <c r="A195" s="121"/>
      <c r="B195" s="227"/>
      <c r="C195" s="75"/>
      <c r="D195" s="92"/>
      <c r="E195" s="92"/>
      <c r="F195" s="92"/>
      <c r="G195" s="75"/>
      <c r="H195" s="121"/>
      <c r="I195" s="121"/>
      <c r="J195" s="121"/>
      <c r="K195" s="121"/>
      <c r="L195" s="121"/>
      <c r="M195" s="121"/>
      <c r="N195" s="121"/>
    </row>
    <row r="196" spans="1:14" s="226" customFormat="1">
      <c r="A196" s="121"/>
      <c r="B196" s="121"/>
      <c r="C196" s="75"/>
      <c r="D196" s="232"/>
      <c r="E196" s="232"/>
      <c r="F196" s="232"/>
      <c r="G196" s="234"/>
      <c r="H196" s="234"/>
      <c r="I196" s="234"/>
      <c r="J196" s="234"/>
      <c r="K196" s="234"/>
      <c r="L196" s="234"/>
      <c r="M196" s="234"/>
      <c r="N196" s="234"/>
    </row>
    <row r="197" spans="1:14" s="226" customFormat="1">
      <c r="A197" s="121"/>
      <c r="B197" s="214"/>
      <c r="C197" s="214"/>
      <c r="D197" s="211"/>
      <c r="E197" s="211"/>
      <c r="F197" s="211"/>
      <c r="G197" s="214"/>
      <c r="H197" s="211"/>
      <c r="I197" s="211"/>
      <c r="J197" s="211"/>
      <c r="K197" s="214"/>
      <c r="L197" s="211"/>
      <c r="M197" s="211"/>
      <c r="N197" s="211"/>
    </row>
    <row r="198" spans="1:14" s="226" customFormat="1">
      <c r="A198" s="121"/>
      <c r="B198" s="121"/>
      <c r="C198" s="75"/>
      <c r="D198" s="179"/>
      <c r="E198" s="179"/>
      <c r="F198" s="179"/>
      <c r="G198" s="75"/>
      <c r="H198" s="179"/>
      <c r="I198" s="179"/>
      <c r="J198" s="179"/>
      <c r="K198" s="75"/>
      <c r="L198" s="179"/>
      <c r="M198" s="179"/>
      <c r="N198" s="228"/>
    </row>
    <row r="199" spans="1:14" s="226" customFormat="1">
      <c r="A199" s="121"/>
      <c r="B199" s="121"/>
      <c r="C199" s="75"/>
      <c r="D199" s="179"/>
      <c r="E199" s="179"/>
      <c r="F199" s="179"/>
      <c r="G199" s="75"/>
      <c r="H199" s="179"/>
      <c r="I199" s="179"/>
      <c r="J199" s="179"/>
      <c r="K199" s="75"/>
      <c r="L199" s="179"/>
      <c r="M199" s="179"/>
      <c r="N199" s="228"/>
    </row>
    <row r="200" spans="1:14" s="226" customFormat="1">
      <c r="A200" s="121"/>
      <c r="B200" s="121"/>
      <c r="C200" s="75"/>
      <c r="D200" s="179"/>
      <c r="E200" s="179"/>
      <c r="F200" s="179"/>
      <c r="G200" s="75"/>
      <c r="H200" s="179"/>
      <c r="I200" s="179"/>
      <c r="J200" s="179"/>
      <c r="K200" s="75"/>
      <c r="L200" s="179"/>
      <c r="M200" s="179"/>
      <c r="N200" s="228"/>
    </row>
    <row r="201" spans="1:14" s="226" customFormat="1">
      <c r="A201" s="121"/>
      <c r="B201" s="121"/>
      <c r="C201" s="75"/>
      <c r="D201" s="179"/>
      <c r="E201" s="179"/>
      <c r="F201" s="179"/>
      <c r="G201" s="75"/>
      <c r="H201" s="179"/>
      <c r="I201" s="179"/>
      <c r="J201" s="179"/>
      <c r="K201" s="75"/>
      <c r="L201" s="179"/>
      <c r="M201" s="179"/>
      <c r="N201" s="228"/>
    </row>
    <row r="202" spans="1:14" s="226" customFormat="1">
      <c r="A202" s="121"/>
      <c r="B202" s="121"/>
      <c r="C202" s="75"/>
      <c r="D202" s="179"/>
      <c r="E202" s="179"/>
      <c r="F202" s="179"/>
      <c r="G202" s="75"/>
      <c r="H202" s="179"/>
      <c r="I202" s="179"/>
      <c r="J202" s="179"/>
      <c r="K202" s="75"/>
      <c r="L202" s="179"/>
      <c r="M202" s="179"/>
      <c r="N202" s="228"/>
    </row>
    <row r="203" spans="1:14" s="226" customFormat="1">
      <c r="A203" s="121"/>
      <c r="B203" s="121"/>
      <c r="C203" s="75"/>
      <c r="D203" s="179"/>
      <c r="E203" s="179"/>
      <c r="F203" s="179"/>
      <c r="G203" s="75"/>
      <c r="H203" s="179"/>
      <c r="I203" s="179"/>
      <c r="J203" s="179"/>
      <c r="K203" s="75"/>
      <c r="L203" s="179"/>
      <c r="M203" s="179"/>
      <c r="N203" s="228"/>
    </row>
    <row r="204" spans="1:14" s="226" customFormat="1">
      <c r="A204" s="121"/>
      <c r="B204" s="121"/>
      <c r="C204" s="75"/>
      <c r="D204" s="179"/>
      <c r="E204" s="179"/>
      <c r="F204" s="179"/>
      <c r="G204" s="75"/>
      <c r="H204" s="179"/>
      <c r="I204" s="179"/>
      <c r="J204" s="179"/>
      <c r="K204" s="75"/>
      <c r="L204" s="179"/>
      <c r="M204" s="179"/>
      <c r="N204" s="228"/>
    </row>
    <row r="205" spans="1:14" s="226" customFormat="1">
      <c r="A205" s="121"/>
      <c r="B205" s="121"/>
      <c r="C205" s="75"/>
      <c r="D205" s="179"/>
      <c r="E205" s="179"/>
      <c r="F205" s="179"/>
      <c r="G205" s="75"/>
      <c r="H205" s="179"/>
      <c r="I205" s="179"/>
      <c r="J205" s="179"/>
      <c r="K205" s="75"/>
      <c r="L205" s="179"/>
      <c r="M205" s="179"/>
      <c r="N205" s="228"/>
    </row>
    <row r="206" spans="1:14" s="226" customFormat="1">
      <c r="A206" s="121"/>
      <c r="B206" s="121"/>
      <c r="C206" s="75"/>
      <c r="D206" s="179"/>
      <c r="E206" s="179"/>
      <c r="F206" s="179"/>
      <c r="G206" s="75"/>
      <c r="H206" s="179"/>
      <c r="I206" s="179"/>
      <c r="J206" s="179"/>
      <c r="K206" s="75"/>
      <c r="L206" s="179"/>
      <c r="M206" s="179"/>
      <c r="N206" s="228"/>
    </row>
    <row r="207" spans="1:14" s="226" customFormat="1">
      <c r="A207" s="121"/>
      <c r="B207" s="121"/>
      <c r="C207" s="75"/>
      <c r="D207" s="179"/>
      <c r="E207" s="179"/>
      <c r="F207" s="179"/>
      <c r="G207" s="75"/>
      <c r="H207" s="179"/>
      <c r="I207" s="179"/>
      <c r="J207" s="179"/>
      <c r="K207" s="75"/>
      <c r="L207" s="179"/>
      <c r="M207" s="179"/>
      <c r="N207" s="228"/>
    </row>
    <row r="208" spans="1:14" s="226" customFormat="1">
      <c r="A208" s="121"/>
      <c r="B208" s="121"/>
      <c r="C208" s="75"/>
      <c r="D208" s="179"/>
      <c r="E208" s="179"/>
      <c r="F208" s="179"/>
      <c r="G208" s="75"/>
      <c r="H208" s="179"/>
      <c r="I208" s="179"/>
      <c r="J208" s="179"/>
      <c r="K208" s="75"/>
      <c r="L208" s="179"/>
      <c r="M208" s="179"/>
      <c r="N208" s="228"/>
    </row>
    <row r="209" spans="1:14" s="226" customFormat="1">
      <c r="A209" s="121"/>
      <c r="B209" s="121"/>
      <c r="C209" s="75"/>
      <c r="D209" s="179"/>
      <c r="E209" s="179"/>
      <c r="F209" s="179"/>
      <c r="G209" s="75"/>
      <c r="H209" s="179"/>
      <c r="I209" s="179"/>
      <c r="J209" s="179"/>
      <c r="K209" s="75"/>
      <c r="L209" s="179"/>
      <c r="M209" s="179"/>
      <c r="N209" s="228"/>
    </row>
    <row r="210" spans="1:14" s="226" customFormat="1">
      <c r="A210" s="121"/>
      <c r="B210" s="121"/>
      <c r="C210" s="75"/>
      <c r="D210" s="179"/>
      <c r="E210" s="179"/>
      <c r="F210" s="179"/>
      <c r="G210" s="75"/>
      <c r="H210" s="179"/>
      <c r="I210" s="179"/>
      <c r="J210" s="179"/>
      <c r="K210" s="75"/>
      <c r="L210" s="179"/>
      <c r="M210" s="179"/>
      <c r="N210" s="228"/>
    </row>
    <row r="211" spans="1:14" s="226" customFormat="1">
      <c r="A211" s="121"/>
      <c r="B211" s="121"/>
      <c r="C211" s="75"/>
      <c r="D211" s="179"/>
      <c r="E211" s="179"/>
      <c r="F211" s="179"/>
      <c r="G211" s="75"/>
      <c r="H211" s="179"/>
      <c r="I211" s="179"/>
      <c r="J211" s="179"/>
      <c r="K211" s="75"/>
      <c r="L211" s="179"/>
      <c r="M211" s="179"/>
      <c r="N211" s="228"/>
    </row>
    <row r="212" spans="1:14" s="226" customFormat="1">
      <c r="A212" s="121"/>
      <c r="B212" s="121"/>
      <c r="C212" s="75"/>
      <c r="D212" s="179"/>
      <c r="E212" s="179"/>
      <c r="F212" s="179"/>
      <c r="G212" s="75"/>
      <c r="H212" s="179"/>
      <c r="I212" s="179"/>
      <c r="J212" s="179"/>
      <c r="K212" s="75"/>
      <c r="L212" s="179"/>
      <c r="M212" s="179"/>
      <c r="N212" s="228"/>
    </row>
    <row r="213" spans="1:14" s="226" customFormat="1">
      <c r="A213" s="121"/>
      <c r="B213" s="121"/>
      <c r="C213" s="75"/>
      <c r="D213" s="179"/>
      <c r="E213" s="179"/>
      <c r="F213" s="179"/>
      <c r="G213" s="75"/>
      <c r="H213" s="179"/>
      <c r="I213" s="179"/>
      <c r="J213" s="179"/>
      <c r="K213" s="75"/>
      <c r="L213" s="179"/>
      <c r="M213" s="179"/>
      <c r="N213" s="228"/>
    </row>
    <row r="214" spans="1:14" s="226" customFormat="1">
      <c r="A214" s="121"/>
      <c r="B214" s="121"/>
      <c r="C214" s="75"/>
      <c r="D214" s="179"/>
      <c r="E214" s="179"/>
      <c r="F214" s="179"/>
      <c r="G214" s="75"/>
      <c r="H214" s="179"/>
      <c r="I214" s="179"/>
      <c r="J214" s="179"/>
      <c r="K214" s="75"/>
      <c r="L214" s="179"/>
      <c r="M214" s="179"/>
      <c r="N214" s="228"/>
    </row>
    <row r="215" spans="1:14" s="226" customFormat="1">
      <c r="A215" s="121"/>
      <c r="B215" s="121"/>
      <c r="C215" s="75"/>
      <c r="D215" s="179"/>
      <c r="E215" s="179"/>
      <c r="F215" s="179"/>
      <c r="G215" s="75"/>
      <c r="H215" s="179"/>
      <c r="I215" s="179"/>
      <c r="J215" s="179"/>
      <c r="K215" s="75"/>
      <c r="L215" s="179"/>
      <c r="M215" s="179"/>
      <c r="N215" s="228"/>
    </row>
    <row r="216" spans="1:14" s="226" customFormat="1">
      <c r="A216" s="121"/>
      <c r="B216" s="121"/>
      <c r="C216" s="75"/>
      <c r="D216" s="179"/>
      <c r="E216" s="179"/>
      <c r="F216" s="179"/>
      <c r="G216" s="75"/>
      <c r="H216" s="179"/>
      <c r="I216" s="179"/>
      <c r="J216" s="179"/>
      <c r="K216" s="75"/>
      <c r="L216" s="179"/>
      <c r="M216" s="179"/>
      <c r="N216" s="228"/>
    </row>
    <row r="217" spans="1:14" s="226" customFormat="1">
      <c r="A217" s="121"/>
      <c r="B217" s="121"/>
      <c r="C217" s="75"/>
      <c r="D217" s="179"/>
      <c r="E217" s="179"/>
      <c r="F217" s="179"/>
      <c r="G217" s="75"/>
      <c r="H217" s="179"/>
      <c r="I217" s="179"/>
      <c r="J217" s="179"/>
      <c r="K217" s="75"/>
      <c r="L217" s="179"/>
      <c r="M217" s="179"/>
      <c r="N217" s="228"/>
    </row>
    <row r="218" spans="1:14" s="226" customFormat="1">
      <c r="A218" s="121"/>
      <c r="B218" s="128"/>
      <c r="C218" s="214"/>
      <c r="D218" s="215"/>
      <c r="E218" s="215"/>
      <c r="F218" s="215"/>
      <c r="G218" s="214"/>
      <c r="H218" s="215"/>
      <c r="I218" s="215"/>
      <c r="J218" s="215"/>
      <c r="K218" s="214"/>
      <c r="L218" s="215"/>
      <c r="M218" s="215"/>
      <c r="N218" s="215"/>
    </row>
    <row r="219" spans="1:14" s="226" customFormat="1">
      <c r="A219" s="121"/>
      <c r="B219" s="121"/>
      <c r="C219" s="75"/>
      <c r="D219" s="87"/>
      <c r="E219" s="87"/>
      <c r="F219" s="215"/>
      <c r="G219" s="75"/>
      <c r="H219" s="87"/>
      <c r="I219" s="87"/>
      <c r="J219" s="92"/>
      <c r="K219" s="121"/>
      <c r="L219" s="121"/>
      <c r="M219" s="121"/>
      <c r="N219" s="121"/>
    </row>
    <row r="220" spans="1:14" s="226" customFormat="1">
      <c r="A220" s="121"/>
      <c r="B220" s="128"/>
      <c r="C220" s="214"/>
      <c r="D220" s="215"/>
      <c r="E220" s="215"/>
      <c r="F220" s="215"/>
      <c r="G220" s="214"/>
      <c r="H220" s="215"/>
      <c r="I220" s="215"/>
      <c r="J220" s="229"/>
      <c r="K220" s="128"/>
      <c r="L220" s="215"/>
      <c r="M220" s="215"/>
      <c r="N220" s="128"/>
    </row>
    <row r="221" spans="1:14" s="226" customFormat="1">
      <c r="A221" s="121"/>
      <c r="B221" s="128"/>
      <c r="C221" s="214"/>
      <c r="D221" s="215"/>
      <c r="E221" s="215"/>
      <c r="F221" s="215"/>
      <c r="G221" s="214"/>
      <c r="H221" s="128"/>
      <c r="I221" s="128"/>
      <c r="J221" s="128"/>
      <c r="K221" s="128"/>
      <c r="L221" s="229"/>
      <c r="M221" s="229"/>
      <c r="N221" s="128"/>
    </row>
    <row r="222" spans="1:14" s="226" customFormat="1">
      <c r="A222" s="121"/>
      <c r="B222" s="121"/>
      <c r="C222" s="75"/>
      <c r="D222" s="179"/>
      <c r="E222" s="179"/>
      <c r="F222" s="179"/>
      <c r="G222" s="222"/>
      <c r="H222" s="128"/>
      <c r="I222" s="128"/>
      <c r="J222" s="128"/>
      <c r="K222" s="128"/>
      <c r="L222" s="128"/>
      <c r="M222" s="128"/>
      <c r="N222" s="128"/>
    </row>
    <row r="223" spans="1:14" s="226" customFormat="1">
      <c r="A223" s="121"/>
      <c r="B223" s="121"/>
      <c r="C223" s="75"/>
      <c r="D223" s="179"/>
      <c r="E223" s="179"/>
      <c r="F223" s="179"/>
      <c r="G223" s="223"/>
      <c r="H223" s="128"/>
      <c r="I223" s="92"/>
      <c r="J223" s="92"/>
      <c r="K223" s="121"/>
      <c r="L223" s="121"/>
      <c r="M223" s="121"/>
      <c r="N223" s="121"/>
    </row>
    <row r="224" spans="1:14" s="226" customFormat="1">
      <c r="A224" s="121"/>
      <c r="B224" s="128"/>
      <c r="C224" s="214"/>
      <c r="D224" s="215"/>
      <c r="E224" s="215"/>
      <c r="F224" s="215"/>
      <c r="G224" s="222"/>
      <c r="H224" s="128"/>
      <c r="I224" s="216"/>
      <c r="J224" s="128"/>
      <c r="K224" s="128"/>
      <c r="L224" s="128"/>
      <c r="M224" s="128"/>
      <c r="N224" s="128"/>
    </row>
    <row r="225" spans="1:14" s="226" customFormat="1">
      <c r="A225" s="121"/>
      <c r="B225" s="121"/>
      <c r="C225" s="75"/>
      <c r="D225" s="87"/>
      <c r="E225" s="87"/>
      <c r="F225" s="92"/>
      <c r="G225" s="75"/>
      <c r="H225" s="128"/>
      <c r="I225" s="216"/>
      <c r="J225" s="121"/>
      <c r="K225" s="121"/>
      <c r="L225" s="121"/>
      <c r="M225" s="121"/>
      <c r="N225" s="121"/>
    </row>
    <row r="226" spans="1:14" s="226" customFormat="1">
      <c r="A226" s="121"/>
      <c r="B226" s="128"/>
      <c r="C226" s="214"/>
      <c r="D226" s="215"/>
      <c r="E226" s="215"/>
      <c r="F226" s="215"/>
      <c r="G226" s="214"/>
      <c r="H226" s="128"/>
      <c r="I226" s="224"/>
      <c r="J226" s="128"/>
      <c r="K226" s="128"/>
      <c r="L226" s="128"/>
      <c r="M226" s="128"/>
      <c r="N226" s="128"/>
    </row>
    <row r="227" spans="1:14" s="226" customFormat="1">
      <c r="A227" s="121"/>
      <c r="B227" s="128"/>
      <c r="C227" s="75"/>
      <c r="D227" s="92"/>
      <c r="E227" s="92"/>
      <c r="F227" s="92"/>
      <c r="G227" s="75"/>
      <c r="H227" s="128"/>
      <c r="I227" s="213"/>
      <c r="J227" s="121"/>
      <c r="K227" s="121"/>
      <c r="L227" s="121"/>
      <c r="M227" s="121"/>
      <c r="N227" s="121"/>
    </row>
    <row r="228" spans="1:14" s="226" customFormat="1">
      <c r="A228" s="121"/>
      <c r="B228" s="121"/>
      <c r="C228" s="75"/>
      <c r="D228" s="92"/>
      <c r="E228" s="92"/>
      <c r="F228" s="92"/>
      <c r="G228" s="75"/>
      <c r="H228" s="121"/>
      <c r="I228" s="121"/>
      <c r="J228" s="121"/>
      <c r="K228" s="121"/>
      <c r="L228" s="121"/>
      <c r="M228" s="121"/>
      <c r="N228" s="121"/>
    </row>
    <row r="229" spans="1:14" s="226" customFormat="1">
      <c r="A229" s="121"/>
      <c r="B229" s="121"/>
      <c r="C229" s="75"/>
      <c r="D229" s="92"/>
      <c r="E229" s="92"/>
      <c r="F229" s="92"/>
      <c r="G229" s="75"/>
      <c r="H229" s="121"/>
      <c r="I229" s="121"/>
      <c r="J229" s="121"/>
      <c r="K229" s="121"/>
      <c r="L229" s="121"/>
      <c r="M229" s="121"/>
      <c r="N229" s="121"/>
    </row>
    <row r="230" spans="1:14" s="226" customFormat="1">
      <c r="A230" s="121"/>
      <c r="B230" s="121"/>
      <c r="C230" s="75"/>
      <c r="D230" s="92"/>
      <c r="E230" s="92"/>
      <c r="F230" s="92"/>
      <c r="G230" s="75"/>
      <c r="H230" s="121"/>
      <c r="I230" s="121"/>
      <c r="J230" s="121"/>
      <c r="K230" s="121"/>
      <c r="L230" s="121"/>
      <c r="M230" s="121"/>
      <c r="N230" s="121"/>
    </row>
    <row r="231" spans="1:14" s="226" customFormat="1" ht="16.5" customHeight="1">
      <c r="A231" s="121"/>
      <c r="B231" s="128"/>
      <c r="C231" s="75"/>
      <c r="D231" s="92"/>
      <c r="E231" s="92"/>
      <c r="F231" s="92"/>
      <c r="G231" s="75"/>
      <c r="H231" s="121"/>
      <c r="I231" s="121"/>
      <c r="J231" s="121"/>
      <c r="K231" s="121"/>
      <c r="L231" s="121"/>
      <c r="M231" s="121"/>
      <c r="N231" s="121"/>
    </row>
    <row r="232" spans="1:14" s="226" customFormat="1">
      <c r="A232" s="121"/>
      <c r="B232" s="128"/>
      <c r="C232" s="75"/>
      <c r="D232" s="92"/>
      <c r="E232" s="92"/>
      <c r="F232" s="92"/>
      <c r="G232" s="75"/>
      <c r="H232" s="121"/>
      <c r="I232" s="121"/>
      <c r="J232" s="121"/>
      <c r="K232" s="121"/>
      <c r="L232" s="121"/>
      <c r="M232" s="121"/>
      <c r="N232" s="121"/>
    </row>
    <row r="233" spans="1:14" s="226" customFormat="1">
      <c r="A233" s="121"/>
      <c r="B233" s="128"/>
      <c r="C233" s="75"/>
      <c r="D233" s="92"/>
      <c r="E233" s="92"/>
      <c r="F233" s="92"/>
      <c r="G233" s="75"/>
      <c r="H233" s="121"/>
      <c r="I233" s="121"/>
      <c r="J233" s="121"/>
      <c r="K233" s="121"/>
      <c r="L233" s="121"/>
      <c r="M233" s="121"/>
      <c r="N233" s="121"/>
    </row>
    <row r="234" spans="1:14" s="226" customFormat="1">
      <c r="A234" s="121"/>
      <c r="B234" s="227"/>
      <c r="C234" s="75"/>
      <c r="D234" s="92"/>
      <c r="E234" s="92"/>
      <c r="F234" s="92"/>
      <c r="G234" s="75"/>
      <c r="H234" s="121"/>
      <c r="I234" s="121"/>
      <c r="J234" s="121"/>
      <c r="K234" s="121"/>
      <c r="L234" s="121"/>
      <c r="M234" s="121"/>
      <c r="N234" s="121"/>
    </row>
    <row r="235" spans="1:14" s="226" customFormat="1">
      <c r="A235" s="121"/>
      <c r="B235" s="121"/>
      <c r="C235" s="75"/>
      <c r="D235" s="232"/>
      <c r="E235" s="232"/>
      <c r="F235" s="232"/>
      <c r="G235" s="234"/>
      <c r="H235" s="234"/>
      <c r="I235" s="234"/>
      <c r="J235" s="234"/>
      <c r="K235" s="234"/>
      <c r="L235" s="234"/>
      <c r="M235" s="234"/>
      <c r="N235" s="234"/>
    </row>
    <row r="236" spans="1:14" s="226" customFormat="1">
      <c r="A236" s="121"/>
      <c r="B236" s="214"/>
      <c r="C236" s="214"/>
      <c r="D236" s="211"/>
      <c r="E236" s="211"/>
      <c r="F236" s="211"/>
      <c r="G236" s="214"/>
      <c r="H236" s="211"/>
      <c r="I236" s="211"/>
      <c r="J236" s="211"/>
      <c r="K236" s="214"/>
      <c r="L236" s="211"/>
      <c r="M236" s="211"/>
      <c r="N236" s="211"/>
    </row>
    <row r="237" spans="1:14" s="226" customFormat="1">
      <c r="A237" s="121"/>
      <c r="B237" s="121"/>
      <c r="C237" s="75"/>
      <c r="D237" s="179"/>
      <c r="E237" s="179"/>
      <c r="F237" s="179"/>
      <c r="G237" s="75"/>
      <c r="H237" s="179"/>
      <c r="I237" s="179"/>
      <c r="J237" s="179"/>
      <c r="K237" s="75"/>
      <c r="L237" s="179"/>
      <c r="M237" s="179"/>
      <c r="N237" s="228"/>
    </row>
    <row r="238" spans="1:14" s="226" customFormat="1">
      <c r="A238" s="121"/>
      <c r="B238" s="121"/>
      <c r="C238" s="75"/>
      <c r="D238" s="179"/>
      <c r="E238" s="179"/>
      <c r="F238" s="179"/>
      <c r="G238" s="75"/>
      <c r="H238" s="179"/>
      <c r="I238" s="179"/>
      <c r="J238" s="179"/>
      <c r="K238" s="75"/>
      <c r="L238" s="179"/>
      <c r="M238" s="179"/>
      <c r="N238" s="228"/>
    </row>
    <row r="239" spans="1:14" s="226" customFormat="1">
      <c r="A239" s="121"/>
      <c r="B239" s="121"/>
      <c r="C239" s="75"/>
      <c r="D239" s="179"/>
      <c r="E239" s="179"/>
      <c r="F239" s="179"/>
      <c r="G239" s="75"/>
      <c r="H239" s="179"/>
      <c r="I239" s="179"/>
      <c r="J239" s="179"/>
      <c r="K239" s="75"/>
      <c r="L239" s="179"/>
      <c r="M239" s="179"/>
      <c r="N239" s="228"/>
    </row>
    <row r="240" spans="1:14" s="226" customFormat="1">
      <c r="A240" s="121"/>
      <c r="B240" s="121"/>
      <c r="C240" s="75"/>
      <c r="D240" s="179"/>
      <c r="E240" s="179"/>
      <c r="F240" s="179"/>
      <c r="G240" s="75"/>
      <c r="H240" s="179"/>
      <c r="I240" s="179"/>
      <c r="J240" s="179"/>
      <c r="K240" s="75"/>
      <c r="L240" s="179"/>
      <c r="M240" s="179"/>
      <c r="N240" s="228"/>
    </row>
    <row r="241" spans="1:14" s="226" customFormat="1">
      <c r="A241" s="121"/>
      <c r="B241" s="121"/>
      <c r="C241" s="75"/>
      <c r="D241" s="179"/>
      <c r="E241" s="179"/>
      <c r="F241" s="179"/>
      <c r="G241" s="75"/>
      <c r="H241" s="179"/>
      <c r="I241" s="179"/>
      <c r="J241" s="179"/>
      <c r="K241" s="75"/>
      <c r="L241" s="179"/>
      <c r="M241" s="179"/>
      <c r="N241" s="228"/>
    </row>
    <row r="242" spans="1:14" s="226" customFormat="1">
      <c r="A242" s="121"/>
      <c r="B242" s="121"/>
      <c r="C242" s="75"/>
      <c r="D242" s="179"/>
      <c r="E242" s="179"/>
      <c r="F242" s="179"/>
      <c r="G242" s="75"/>
      <c r="H242" s="179"/>
      <c r="I242" s="179"/>
      <c r="J242" s="179"/>
      <c r="K242" s="75"/>
      <c r="L242" s="179"/>
      <c r="M242" s="179"/>
      <c r="N242" s="228"/>
    </row>
    <row r="243" spans="1:14" s="226" customFormat="1">
      <c r="A243" s="121"/>
      <c r="B243" s="121"/>
      <c r="C243" s="75"/>
      <c r="D243" s="179"/>
      <c r="E243" s="179"/>
      <c r="F243" s="179"/>
      <c r="G243" s="75"/>
      <c r="H243" s="179"/>
      <c r="I243" s="179"/>
      <c r="J243" s="179"/>
      <c r="K243" s="75"/>
      <c r="L243" s="179"/>
      <c r="M243" s="179"/>
      <c r="N243" s="228"/>
    </row>
    <row r="244" spans="1:14" s="226" customFormat="1">
      <c r="A244" s="121"/>
      <c r="B244" s="121"/>
      <c r="C244" s="75"/>
      <c r="D244" s="179"/>
      <c r="E244" s="179"/>
      <c r="F244" s="179"/>
      <c r="G244" s="75"/>
      <c r="H244" s="179"/>
      <c r="I244" s="179"/>
      <c r="J244" s="179"/>
      <c r="K244" s="75"/>
      <c r="L244" s="179"/>
      <c r="M244" s="179"/>
      <c r="N244" s="228"/>
    </row>
    <row r="245" spans="1:14" s="226" customFormat="1">
      <c r="A245" s="121"/>
      <c r="B245" s="121"/>
      <c r="C245" s="75"/>
      <c r="D245" s="179"/>
      <c r="E245" s="179"/>
      <c r="F245" s="179"/>
      <c r="G245" s="75"/>
      <c r="H245" s="179"/>
      <c r="I245" s="179"/>
      <c r="J245" s="179"/>
      <c r="K245" s="75"/>
      <c r="L245" s="179"/>
      <c r="M245" s="179"/>
      <c r="N245" s="228"/>
    </row>
    <row r="246" spans="1:14" s="226" customFormat="1">
      <c r="A246" s="121"/>
      <c r="B246" s="121"/>
      <c r="C246" s="75"/>
      <c r="D246" s="179"/>
      <c r="E246" s="179"/>
      <c r="F246" s="179"/>
      <c r="G246" s="75"/>
      <c r="H246" s="179"/>
      <c r="I246" s="179"/>
      <c r="J246" s="179"/>
      <c r="K246" s="75"/>
      <c r="L246" s="179"/>
      <c r="M246" s="179"/>
      <c r="N246" s="228"/>
    </row>
    <row r="247" spans="1:14" s="226" customFormat="1">
      <c r="A247" s="121"/>
      <c r="B247" s="121"/>
      <c r="C247" s="75"/>
      <c r="D247" s="179"/>
      <c r="E247" s="179"/>
      <c r="F247" s="179"/>
      <c r="G247" s="75"/>
      <c r="H247" s="179"/>
      <c r="I247" s="179"/>
      <c r="J247" s="179"/>
      <c r="K247" s="75"/>
      <c r="L247" s="179"/>
      <c r="M247" s="179"/>
      <c r="N247" s="228"/>
    </row>
    <row r="248" spans="1:14" s="226" customFormat="1">
      <c r="A248" s="121"/>
      <c r="B248" s="121"/>
      <c r="C248" s="75"/>
      <c r="D248" s="179"/>
      <c r="E248" s="179"/>
      <c r="F248" s="179"/>
      <c r="G248" s="75"/>
      <c r="H248" s="179"/>
      <c r="I248" s="179"/>
      <c r="J248" s="179"/>
      <c r="K248" s="75"/>
      <c r="L248" s="179"/>
      <c r="M248" s="179"/>
      <c r="N248" s="228"/>
    </row>
    <row r="249" spans="1:14" s="226" customFormat="1">
      <c r="A249" s="121"/>
      <c r="B249" s="121"/>
      <c r="C249" s="75"/>
      <c r="D249" s="179"/>
      <c r="E249" s="179"/>
      <c r="F249" s="179"/>
      <c r="G249" s="75"/>
      <c r="H249" s="179"/>
      <c r="I249" s="179"/>
      <c r="J249" s="179"/>
      <c r="K249" s="75"/>
      <c r="L249" s="179"/>
      <c r="M249" s="179"/>
      <c r="N249" s="228"/>
    </row>
    <row r="250" spans="1:14" s="226" customFormat="1">
      <c r="A250" s="121"/>
      <c r="B250" s="121"/>
      <c r="C250" s="75"/>
      <c r="D250" s="179"/>
      <c r="E250" s="179"/>
      <c r="F250" s="179"/>
      <c r="G250" s="75"/>
      <c r="H250" s="179"/>
      <c r="I250" s="179"/>
      <c r="J250" s="179"/>
      <c r="K250" s="75"/>
      <c r="L250" s="179"/>
      <c r="M250" s="179"/>
      <c r="N250" s="228"/>
    </row>
    <row r="251" spans="1:14" s="226" customFormat="1">
      <c r="A251" s="121"/>
      <c r="B251" s="121"/>
      <c r="C251" s="75"/>
      <c r="D251" s="179"/>
      <c r="E251" s="179"/>
      <c r="F251" s="179"/>
      <c r="G251" s="75"/>
      <c r="H251" s="179"/>
      <c r="I251" s="179"/>
      <c r="J251" s="179"/>
      <c r="K251" s="75"/>
      <c r="L251" s="179"/>
      <c r="M251" s="179"/>
      <c r="N251" s="228"/>
    </row>
    <row r="252" spans="1:14" s="226" customFormat="1">
      <c r="A252" s="121"/>
      <c r="B252" s="121"/>
      <c r="C252" s="75"/>
      <c r="D252" s="179"/>
      <c r="E252" s="179"/>
      <c r="F252" s="179"/>
      <c r="G252" s="75"/>
      <c r="H252" s="179"/>
      <c r="I252" s="179"/>
      <c r="J252" s="179"/>
      <c r="K252" s="75"/>
      <c r="L252" s="179"/>
      <c r="M252" s="179"/>
      <c r="N252" s="228"/>
    </row>
    <row r="253" spans="1:14" s="226" customFormat="1">
      <c r="A253" s="121"/>
      <c r="B253" s="121"/>
      <c r="C253" s="75"/>
      <c r="D253" s="179"/>
      <c r="E253" s="179"/>
      <c r="F253" s="179"/>
      <c r="G253" s="75"/>
      <c r="H253" s="179"/>
      <c r="I253" s="179"/>
      <c r="J253" s="179"/>
      <c r="K253" s="75"/>
      <c r="L253" s="179"/>
      <c r="M253" s="179"/>
      <c r="N253" s="228"/>
    </row>
    <row r="254" spans="1:14" s="226" customFormat="1">
      <c r="A254" s="121"/>
      <c r="B254" s="121"/>
      <c r="C254" s="75"/>
      <c r="D254" s="179"/>
      <c r="E254" s="179"/>
      <c r="F254" s="179"/>
      <c r="G254" s="75"/>
      <c r="H254" s="179"/>
      <c r="I254" s="179"/>
      <c r="J254" s="179"/>
      <c r="K254" s="75"/>
      <c r="L254" s="179"/>
      <c r="M254" s="179"/>
      <c r="N254" s="228"/>
    </row>
    <row r="255" spans="1:14" s="226" customFormat="1">
      <c r="A255" s="121"/>
      <c r="B255" s="121"/>
      <c r="C255" s="75"/>
      <c r="D255" s="179"/>
      <c r="E255" s="179"/>
      <c r="F255" s="179"/>
      <c r="G255" s="75"/>
      <c r="H255" s="179"/>
      <c r="I255" s="179"/>
      <c r="J255" s="179"/>
      <c r="K255" s="75"/>
      <c r="L255" s="179"/>
      <c r="M255" s="179"/>
      <c r="N255" s="228"/>
    </row>
    <row r="256" spans="1:14" s="226" customFormat="1">
      <c r="A256" s="121"/>
      <c r="B256" s="121"/>
      <c r="C256" s="75"/>
      <c r="D256" s="179"/>
      <c r="E256" s="179"/>
      <c r="F256" s="179"/>
      <c r="G256" s="75"/>
      <c r="H256" s="179"/>
      <c r="I256" s="179"/>
      <c r="J256" s="179"/>
      <c r="K256" s="75"/>
      <c r="L256" s="179"/>
      <c r="M256" s="179"/>
      <c r="N256" s="228"/>
    </row>
    <row r="257" spans="1:14" s="226" customFormat="1">
      <c r="A257" s="121"/>
      <c r="B257" s="128"/>
      <c r="C257" s="214"/>
      <c r="D257" s="215"/>
      <c r="E257" s="215"/>
      <c r="F257" s="215"/>
      <c r="G257" s="214"/>
      <c r="H257" s="215"/>
      <c r="I257" s="215"/>
      <c r="J257" s="215"/>
      <c r="K257" s="214"/>
      <c r="L257" s="215"/>
      <c r="M257" s="215"/>
      <c r="N257" s="215"/>
    </row>
    <row r="258" spans="1:14" s="226" customFormat="1">
      <c r="A258" s="121"/>
      <c r="B258" s="121"/>
      <c r="C258" s="75"/>
      <c r="D258" s="87"/>
      <c r="E258" s="87"/>
      <c r="F258" s="215"/>
      <c r="G258" s="75"/>
      <c r="H258" s="87"/>
      <c r="I258" s="87"/>
      <c r="J258" s="92"/>
      <c r="K258" s="121"/>
      <c r="L258" s="121"/>
      <c r="M258" s="121"/>
      <c r="N258" s="121"/>
    </row>
    <row r="259" spans="1:14" s="226" customFormat="1">
      <c r="A259" s="121"/>
      <c r="B259" s="128"/>
      <c r="C259" s="214"/>
      <c r="D259" s="215"/>
      <c r="E259" s="215"/>
      <c r="F259" s="215"/>
      <c r="G259" s="214"/>
      <c r="H259" s="215"/>
      <c r="I259" s="215"/>
      <c r="J259" s="229"/>
      <c r="K259" s="128"/>
      <c r="L259" s="215"/>
      <c r="M259" s="215"/>
      <c r="N259" s="128"/>
    </row>
    <row r="260" spans="1:14" s="226" customFormat="1">
      <c r="A260" s="121"/>
      <c r="B260" s="128"/>
      <c r="C260" s="214"/>
      <c r="D260" s="215"/>
      <c r="E260" s="215"/>
      <c r="F260" s="215"/>
      <c r="G260" s="214"/>
      <c r="H260" s="128"/>
      <c r="I260" s="128"/>
      <c r="J260" s="128"/>
      <c r="K260" s="128"/>
      <c r="L260" s="229"/>
      <c r="M260" s="229"/>
      <c r="N260" s="128"/>
    </row>
    <row r="261" spans="1:14" s="226" customFormat="1">
      <c r="A261" s="121"/>
      <c r="B261" s="121"/>
      <c r="C261" s="75"/>
      <c r="D261" s="179"/>
      <c r="E261" s="179"/>
      <c r="F261" s="179"/>
      <c r="G261" s="222"/>
      <c r="H261" s="128"/>
      <c r="I261" s="128"/>
      <c r="J261" s="128"/>
      <c r="K261" s="128"/>
      <c r="L261" s="128"/>
      <c r="M261" s="128"/>
      <c r="N261" s="128"/>
    </row>
    <row r="262" spans="1:14" s="226" customFormat="1">
      <c r="A262" s="121"/>
      <c r="B262" s="121"/>
      <c r="C262" s="75"/>
      <c r="D262" s="179"/>
      <c r="E262" s="179"/>
      <c r="F262" s="179"/>
      <c r="G262" s="223"/>
      <c r="H262" s="128"/>
      <c r="I262" s="92"/>
      <c r="J262" s="92"/>
      <c r="K262" s="121"/>
      <c r="L262" s="121"/>
      <c r="M262" s="121"/>
      <c r="N262" s="121"/>
    </row>
    <row r="263" spans="1:14" s="226" customFormat="1">
      <c r="A263" s="121"/>
      <c r="B263" s="128"/>
      <c r="C263" s="214"/>
      <c r="D263" s="215"/>
      <c r="E263" s="215"/>
      <c r="F263" s="215"/>
      <c r="G263" s="222"/>
      <c r="H263" s="128"/>
      <c r="I263" s="216"/>
      <c r="J263" s="128"/>
      <c r="K263" s="128"/>
      <c r="L263" s="128"/>
      <c r="M263" s="128"/>
      <c r="N263" s="128"/>
    </row>
    <row r="264" spans="1:14" s="226" customFormat="1">
      <c r="A264" s="121"/>
      <c r="B264" s="121"/>
      <c r="C264" s="75"/>
      <c r="D264" s="87"/>
      <c r="E264" s="87"/>
      <c r="F264" s="92"/>
      <c r="G264" s="75"/>
      <c r="H264" s="128"/>
      <c r="I264" s="216"/>
      <c r="J264" s="121"/>
      <c r="K264" s="121"/>
      <c r="L264" s="121"/>
      <c r="M264" s="121"/>
      <c r="N264" s="121"/>
    </row>
    <row r="265" spans="1:14" s="226" customFormat="1">
      <c r="A265" s="121"/>
      <c r="B265" s="128"/>
      <c r="C265" s="214"/>
      <c r="D265" s="215"/>
      <c r="E265" s="215"/>
      <c r="F265" s="215"/>
      <c r="G265" s="214"/>
      <c r="H265" s="128"/>
      <c r="I265" s="224"/>
      <c r="J265" s="128"/>
      <c r="K265" s="128"/>
      <c r="L265" s="128"/>
      <c r="M265" s="128"/>
      <c r="N265" s="128"/>
    </row>
    <row r="266" spans="1:14" s="226" customFormat="1">
      <c r="A266" s="121"/>
      <c r="B266" s="128"/>
      <c r="C266" s="75"/>
      <c r="D266" s="92"/>
      <c r="E266" s="92"/>
      <c r="F266" s="92"/>
      <c r="G266" s="75"/>
      <c r="H266" s="128"/>
      <c r="I266" s="213"/>
      <c r="J266" s="121"/>
      <c r="K266" s="121"/>
      <c r="L266" s="121"/>
      <c r="M266" s="121"/>
      <c r="N266" s="121"/>
    </row>
    <row r="267" spans="1:14" s="226" customFormat="1">
      <c r="A267" s="121"/>
      <c r="B267" s="128"/>
      <c r="C267" s="75"/>
      <c r="D267" s="92"/>
      <c r="E267" s="92"/>
      <c r="F267" s="92"/>
      <c r="G267" s="75"/>
      <c r="H267" s="121"/>
      <c r="I267" s="121"/>
      <c r="J267" s="121"/>
      <c r="K267" s="121"/>
      <c r="L267" s="121"/>
      <c r="M267" s="121"/>
      <c r="N267" s="121"/>
    </row>
    <row r="268" spans="1:14" s="226" customFormat="1">
      <c r="A268" s="121"/>
      <c r="B268" s="128"/>
      <c r="C268" s="75"/>
      <c r="D268" s="92"/>
      <c r="E268" s="92"/>
      <c r="F268" s="92"/>
      <c r="G268" s="75"/>
      <c r="H268" s="121"/>
      <c r="I268" s="121"/>
      <c r="J268" s="121"/>
      <c r="K268" s="121"/>
      <c r="L268" s="121"/>
      <c r="M268" s="121"/>
      <c r="N268" s="121"/>
    </row>
    <row r="269" spans="1:14" s="226" customFormat="1" ht="16.5" customHeight="1">
      <c r="A269" s="121"/>
      <c r="B269" s="128"/>
      <c r="C269" s="75"/>
      <c r="D269" s="92"/>
      <c r="E269" s="92"/>
      <c r="F269" s="92"/>
      <c r="G269" s="75"/>
      <c r="H269" s="121"/>
      <c r="I269" s="121"/>
      <c r="J269" s="121"/>
      <c r="K269" s="121"/>
      <c r="L269" s="121"/>
      <c r="M269" s="121"/>
      <c r="N269" s="121"/>
    </row>
    <row r="270" spans="1:14" s="226" customFormat="1">
      <c r="A270" s="121"/>
      <c r="B270" s="128"/>
      <c r="C270" s="75"/>
      <c r="D270" s="92"/>
      <c r="E270" s="92"/>
      <c r="F270" s="92"/>
      <c r="G270" s="75"/>
      <c r="H270" s="121"/>
      <c r="I270" s="121"/>
      <c r="J270" s="121"/>
      <c r="K270" s="121"/>
      <c r="L270" s="121"/>
      <c r="M270" s="121"/>
      <c r="N270" s="121"/>
    </row>
    <row r="271" spans="1:14" s="226" customFormat="1">
      <c r="A271" s="121"/>
      <c r="B271" s="128"/>
      <c r="C271" s="75"/>
      <c r="D271" s="92"/>
      <c r="E271" s="92"/>
      <c r="F271" s="92"/>
      <c r="G271" s="75"/>
      <c r="H271" s="121"/>
      <c r="I271" s="121"/>
      <c r="J271" s="121"/>
      <c r="K271" s="121"/>
      <c r="L271" s="121"/>
      <c r="M271" s="121"/>
      <c r="N271" s="121"/>
    </row>
    <row r="272" spans="1:14" s="226" customFormat="1">
      <c r="A272" s="121"/>
      <c r="B272" s="227"/>
      <c r="C272" s="75"/>
      <c r="D272" s="92"/>
      <c r="E272" s="92"/>
      <c r="F272" s="92"/>
      <c r="G272" s="75"/>
      <c r="H272" s="121"/>
      <c r="I272" s="121"/>
      <c r="J272" s="121"/>
      <c r="K272" s="121"/>
      <c r="L272" s="121"/>
      <c r="M272" s="121"/>
      <c r="N272" s="121"/>
    </row>
    <row r="273" spans="1:14" s="226" customFormat="1">
      <c r="A273" s="121"/>
      <c r="B273" s="121"/>
      <c r="C273" s="75"/>
      <c r="D273" s="232"/>
      <c r="E273" s="232"/>
      <c r="F273" s="232"/>
      <c r="G273" s="234"/>
      <c r="H273" s="234"/>
      <c r="I273" s="234"/>
      <c r="J273" s="234"/>
      <c r="K273" s="234"/>
      <c r="L273" s="234"/>
      <c r="M273" s="234"/>
      <c r="N273" s="234"/>
    </row>
    <row r="274" spans="1:14" s="226" customFormat="1">
      <c r="A274" s="121"/>
      <c r="B274" s="214"/>
      <c r="C274" s="214"/>
      <c r="D274" s="211"/>
      <c r="E274" s="211"/>
      <c r="F274" s="211"/>
      <c r="G274" s="214"/>
      <c r="H274" s="211"/>
      <c r="I274" s="211"/>
      <c r="J274" s="211"/>
      <c r="K274" s="214"/>
      <c r="L274" s="211"/>
      <c r="M274" s="211"/>
      <c r="N274" s="211"/>
    </row>
    <row r="275" spans="1:14" s="226" customFormat="1">
      <c r="A275" s="121"/>
      <c r="B275" s="121"/>
      <c r="C275" s="75"/>
      <c r="D275" s="179"/>
      <c r="E275" s="179"/>
      <c r="F275" s="179"/>
      <c r="G275" s="75"/>
      <c r="H275" s="179"/>
      <c r="I275" s="179"/>
      <c r="J275" s="179"/>
      <c r="K275" s="75"/>
      <c r="L275" s="179"/>
      <c r="M275" s="179"/>
      <c r="N275" s="228"/>
    </row>
    <row r="276" spans="1:14" s="226" customFormat="1">
      <c r="A276" s="121"/>
      <c r="B276" s="121"/>
      <c r="C276" s="75"/>
      <c r="D276" s="179"/>
      <c r="E276" s="179"/>
      <c r="F276" s="179"/>
      <c r="G276" s="75"/>
      <c r="H276" s="179"/>
      <c r="I276" s="179"/>
      <c r="J276" s="179"/>
      <c r="K276" s="75"/>
      <c r="L276" s="179"/>
      <c r="M276" s="179"/>
      <c r="N276" s="228"/>
    </row>
    <row r="277" spans="1:14" s="226" customFormat="1">
      <c r="A277" s="121"/>
      <c r="B277" s="121"/>
      <c r="C277" s="75"/>
      <c r="D277" s="179"/>
      <c r="E277" s="179"/>
      <c r="F277" s="179"/>
      <c r="G277" s="75"/>
      <c r="H277" s="179"/>
      <c r="I277" s="179"/>
      <c r="J277" s="179"/>
      <c r="K277" s="75"/>
      <c r="L277" s="179"/>
      <c r="M277" s="179"/>
      <c r="N277" s="228"/>
    </row>
    <row r="278" spans="1:14" s="226" customFormat="1">
      <c r="A278" s="121"/>
      <c r="B278" s="121"/>
      <c r="C278" s="75"/>
      <c r="D278" s="179"/>
      <c r="E278" s="179"/>
      <c r="F278" s="179"/>
      <c r="G278" s="75"/>
      <c r="H278" s="179"/>
      <c r="I278" s="179"/>
      <c r="J278" s="179"/>
      <c r="K278" s="75"/>
      <c r="L278" s="179"/>
      <c r="M278" s="179"/>
      <c r="N278" s="228"/>
    </row>
    <row r="279" spans="1:14" s="226" customFormat="1">
      <c r="A279" s="121"/>
      <c r="B279" s="121"/>
      <c r="C279" s="75"/>
      <c r="D279" s="179"/>
      <c r="E279" s="179"/>
      <c r="F279" s="179"/>
      <c r="G279" s="75"/>
      <c r="H279" s="179"/>
      <c r="I279" s="179"/>
      <c r="J279" s="179"/>
      <c r="K279" s="75"/>
      <c r="L279" s="179"/>
      <c r="M279" s="179"/>
      <c r="N279" s="228"/>
    </row>
    <row r="280" spans="1:14" s="226" customFormat="1">
      <c r="A280" s="121"/>
      <c r="B280" s="121"/>
      <c r="C280" s="75"/>
      <c r="D280" s="179"/>
      <c r="E280" s="179"/>
      <c r="F280" s="179"/>
      <c r="G280" s="75"/>
      <c r="H280" s="179"/>
      <c r="I280" s="179"/>
      <c r="J280" s="179"/>
      <c r="K280" s="75"/>
      <c r="L280" s="179"/>
      <c r="M280" s="179"/>
      <c r="N280" s="228"/>
    </row>
    <row r="281" spans="1:14" s="226" customFormat="1">
      <c r="A281" s="121"/>
      <c r="B281" s="121"/>
      <c r="C281" s="75"/>
      <c r="D281" s="179"/>
      <c r="E281" s="179"/>
      <c r="F281" s="179"/>
      <c r="G281" s="75"/>
      <c r="H281" s="179"/>
      <c r="I281" s="179"/>
      <c r="J281" s="179"/>
      <c r="K281" s="75"/>
      <c r="L281" s="179"/>
      <c r="M281" s="179"/>
      <c r="N281" s="228"/>
    </row>
    <row r="282" spans="1:14" s="226" customFormat="1">
      <c r="A282" s="121"/>
      <c r="B282" s="121"/>
      <c r="C282" s="75"/>
      <c r="D282" s="179"/>
      <c r="E282" s="179"/>
      <c r="F282" s="179"/>
      <c r="G282" s="75"/>
      <c r="H282" s="179"/>
      <c r="I282" s="179"/>
      <c r="J282" s="179"/>
      <c r="K282" s="75"/>
      <c r="L282" s="179"/>
      <c r="M282" s="179"/>
      <c r="N282" s="228"/>
    </row>
    <row r="283" spans="1:14" s="226" customFormat="1">
      <c r="A283" s="121"/>
      <c r="B283" s="121"/>
      <c r="C283" s="75"/>
      <c r="D283" s="179"/>
      <c r="E283" s="179"/>
      <c r="F283" s="179"/>
      <c r="G283" s="75"/>
      <c r="H283" s="179"/>
      <c r="I283" s="179"/>
      <c r="J283" s="179"/>
      <c r="K283" s="75"/>
      <c r="L283" s="179"/>
      <c r="M283" s="179"/>
      <c r="N283" s="228"/>
    </row>
    <row r="284" spans="1:14" s="226" customFormat="1">
      <c r="A284" s="121"/>
      <c r="B284" s="121"/>
      <c r="C284" s="75"/>
      <c r="D284" s="179"/>
      <c r="E284" s="179"/>
      <c r="F284" s="179"/>
      <c r="G284" s="75"/>
      <c r="H284" s="179"/>
      <c r="I284" s="179"/>
      <c r="J284" s="179"/>
      <c r="K284" s="75"/>
      <c r="L284" s="179"/>
      <c r="M284" s="179"/>
      <c r="N284" s="228"/>
    </row>
    <row r="285" spans="1:14" s="226" customFormat="1">
      <c r="A285" s="121"/>
      <c r="B285" s="121"/>
      <c r="C285" s="75"/>
      <c r="D285" s="179"/>
      <c r="E285" s="179"/>
      <c r="F285" s="179"/>
      <c r="G285" s="75"/>
      <c r="H285" s="179"/>
      <c r="I285" s="179"/>
      <c r="J285" s="179"/>
      <c r="K285" s="75"/>
      <c r="L285" s="179"/>
      <c r="M285" s="179"/>
      <c r="N285" s="228"/>
    </row>
    <row r="286" spans="1:14" s="226" customFormat="1">
      <c r="A286" s="121"/>
      <c r="B286" s="121"/>
      <c r="C286" s="75"/>
      <c r="D286" s="179"/>
      <c r="E286" s="179"/>
      <c r="F286" s="179"/>
      <c r="G286" s="75"/>
      <c r="H286" s="179"/>
      <c r="I286" s="179"/>
      <c r="J286" s="179"/>
      <c r="K286" s="75"/>
      <c r="L286" s="179"/>
      <c r="M286" s="179"/>
      <c r="N286" s="228"/>
    </row>
    <row r="287" spans="1:14" s="226" customFormat="1">
      <c r="A287" s="121"/>
      <c r="B287" s="121"/>
      <c r="C287" s="75"/>
      <c r="D287" s="179"/>
      <c r="E287" s="179"/>
      <c r="F287" s="179"/>
      <c r="G287" s="75"/>
      <c r="H287" s="179"/>
      <c r="I287" s="179"/>
      <c r="J287" s="179"/>
      <c r="K287" s="75"/>
      <c r="L287" s="179"/>
      <c r="M287" s="179"/>
      <c r="N287" s="228"/>
    </row>
    <row r="288" spans="1:14" s="226" customFormat="1">
      <c r="A288" s="121"/>
      <c r="B288" s="121"/>
      <c r="C288" s="75"/>
      <c r="D288" s="179"/>
      <c r="E288" s="179"/>
      <c r="F288" s="179"/>
      <c r="G288" s="75"/>
      <c r="H288" s="179"/>
      <c r="I288" s="179"/>
      <c r="J288" s="179"/>
      <c r="K288" s="75"/>
      <c r="L288" s="179"/>
      <c r="M288" s="179"/>
      <c r="N288" s="228"/>
    </row>
    <row r="289" spans="1:14" s="226" customFormat="1">
      <c r="A289" s="121"/>
      <c r="B289" s="121"/>
      <c r="C289" s="75"/>
      <c r="D289" s="179"/>
      <c r="E289" s="179"/>
      <c r="F289" s="179"/>
      <c r="G289" s="75"/>
      <c r="H289" s="179"/>
      <c r="I289" s="179"/>
      <c r="J289" s="179"/>
      <c r="K289" s="75"/>
      <c r="L289" s="179"/>
      <c r="M289" s="179"/>
      <c r="N289" s="228"/>
    </row>
    <row r="290" spans="1:14" s="226" customFormat="1">
      <c r="A290" s="121"/>
      <c r="B290" s="121"/>
      <c r="C290" s="75"/>
      <c r="D290" s="179"/>
      <c r="E290" s="179"/>
      <c r="F290" s="179"/>
      <c r="G290" s="75"/>
      <c r="H290" s="179"/>
      <c r="I290" s="179"/>
      <c r="J290" s="179"/>
      <c r="K290" s="75"/>
      <c r="L290" s="179"/>
      <c r="M290" s="179"/>
      <c r="N290" s="228"/>
    </row>
    <row r="291" spans="1:14" s="226" customFormat="1">
      <c r="A291" s="121"/>
      <c r="B291" s="121"/>
      <c r="C291" s="75"/>
      <c r="D291" s="179"/>
      <c r="E291" s="179"/>
      <c r="F291" s="179"/>
      <c r="G291" s="75"/>
      <c r="H291" s="179"/>
      <c r="I291" s="179"/>
      <c r="J291" s="179"/>
      <c r="K291" s="75"/>
      <c r="L291" s="179"/>
      <c r="M291" s="179"/>
      <c r="N291" s="228"/>
    </row>
    <row r="292" spans="1:14" s="226" customFormat="1">
      <c r="A292" s="121"/>
      <c r="B292" s="121"/>
      <c r="C292" s="75"/>
      <c r="D292" s="179"/>
      <c r="E292" s="179"/>
      <c r="F292" s="179"/>
      <c r="G292" s="75"/>
      <c r="H292" s="179"/>
      <c r="I292" s="179"/>
      <c r="J292" s="179"/>
      <c r="K292" s="75"/>
      <c r="L292" s="179"/>
      <c r="M292" s="179"/>
      <c r="N292" s="228"/>
    </row>
    <row r="293" spans="1:14" s="226" customFormat="1">
      <c r="A293" s="121"/>
      <c r="B293" s="121"/>
      <c r="C293" s="75"/>
      <c r="D293" s="179"/>
      <c r="E293" s="179"/>
      <c r="F293" s="179"/>
      <c r="G293" s="75"/>
      <c r="H293" s="179"/>
      <c r="I293" s="179"/>
      <c r="J293" s="179"/>
      <c r="K293" s="75"/>
      <c r="L293" s="179"/>
      <c r="M293" s="179"/>
      <c r="N293" s="228"/>
    </row>
    <row r="294" spans="1:14" s="226" customFormat="1">
      <c r="A294" s="121"/>
      <c r="B294" s="121"/>
      <c r="C294" s="75"/>
      <c r="D294" s="179"/>
      <c r="E294" s="179"/>
      <c r="F294" s="179"/>
      <c r="G294" s="75"/>
      <c r="H294" s="179"/>
      <c r="I294" s="179"/>
      <c r="J294" s="179"/>
      <c r="K294" s="75"/>
      <c r="L294" s="179"/>
      <c r="M294" s="179"/>
      <c r="N294" s="228"/>
    </row>
    <row r="295" spans="1:14" s="226" customFormat="1">
      <c r="A295" s="121"/>
      <c r="B295" s="128"/>
      <c r="C295" s="214"/>
      <c r="D295" s="215"/>
      <c r="E295" s="215"/>
      <c r="F295" s="215"/>
      <c r="G295" s="214"/>
      <c r="H295" s="215"/>
      <c r="I295" s="215"/>
      <c r="J295" s="215"/>
      <c r="K295" s="214"/>
      <c r="L295" s="215"/>
      <c r="M295" s="215"/>
      <c r="N295" s="215"/>
    </row>
    <row r="296" spans="1:14" s="226" customFormat="1">
      <c r="A296" s="121"/>
      <c r="B296" s="121"/>
      <c r="C296" s="75"/>
      <c r="D296" s="87"/>
      <c r="E296" s="87"/>
      <c r="F296" s="215"/>
      <c r="G296" s="75"/>
      <c r="H296" s="87"/>
      <c r="I296" s="87"/>
      <c r="J296" s="92"/>
      <c r="K296" s="121"/>
      <c r="L296" s="121"/>
      <c r="M296" s="121"/>
      <c r="N296" s="121"/>
    </row>
    <row r="297" spans="1:14" s="226" customFormat="1">
      <c r="A297" s="121"/>
      <c r="B297" s="128"/>
      <c r="C297" s="214"/>
      <c r="D297" s="215"/>
      <c r="E297" s="215"/>
      <c r="F297" s="215"/>
      <c r="G297" s="214"/>
      <c r="H297" s="215"/>
      <c r="I297" s="215"/>
      <c r="J297" s="229"/>
      <c r="K297" s="128"/>
      <c r="L297" s="215"/>
      <c r="M297" s="215"/>
      <c r="N297" s="128"/>
    </row>
    <row r="298" spans="1:14" s="226" customFormat="1">
      <c r="A298" s="121"/>
      <c r="B298" s="128"/>
      <c r="C298" s="214"/>
      <c r="D298" s="215"/>
      <c r="E298" s="215"/>
      <c r="F298" s="215"/>
      <c r="G298" s="214"/>
      <c r="H298" s="128"/>
      <c r="I298" s="128"/>
      <c r="J298" s="128"/>
      <c r="K298" s="128"/>
      <c r="L298" s="229"/>
      <c r="M298" s="229"/>
      <c r="N298" s="128"/>
    </row>
    <row r="299" spans="1:14" s="226" customFormat="1">
      <c r="A299" s="121"/>
      <c r="B299" s="121"/>
      <c r="C299" s="75"/>
      <c r="D299" s="179"/>
      <c r="E299" s="179"/>
      <c r="F299" s="179"/>
      <c r="G299" s="222"/>
      <c r="H299" s="128"/>
      <c r="I299" s="128"/>
      <c r="J299" s="128"/>
      <c r="K299" s="128"/>
      <c r="L299" s="128"/>
      <c r="M299" s="128"/>
      <c r="N299" s="128"/>
    </row>
    <row r="300" spans="1:14" s="226" customFormat="1">
      <c r="A300" s="121"/>
      <c r="B300" s="121"/>
      <c r="C300" s="75"/>
      <c r="D300" s="179"/>
      <c r="E300" s="179"/>
      <c r="F300" s="179"/>
      <c r="G300" s="223"/>
      <c r="H300" s="128"/>
      <c r="I300" s="92"/>
      <c r="J300" s="92"/>
      <c r="K300" s="121"/>
      <c r="L300" s="121"/>
      <c r="M300" s="121"/>
      <c r="N300" s="121"/>
    </row>
    <row r="301" spans="1:14" s="226" customFormat="1">
      <c r="A301" s="121"/>
      <c r="B301" s="128"/>
      <c r="C301" s="214"/>
      <c r="D301" s="215"/>
      <c r="E301" s="215"/>
      <c r="F301" s="215"/>
      <c r="G301" s="222"/>
      <c r="H301" s="128"/>
      <c r="I301" s="216"/>
      <c r="J301" s="128"/>
      <c r="K301" s="128"/>
      <c r="L301" s="128"/>
      <c r="M301" s="128"/>
      <c r="N301" s="128"/>
    </row>
    <row r="302" spans="1:14" s="226" customFormat="1">
      <c r="A302" s="121"/>
      <c r="B302" s="121"/>
      <c r="C302" s="75"/>
      <c r="D302" s="87"/>
      <c r="E302" s="87"/>
      <c r="F302" s="92"/>
      <c r="G302" s="75"/>
      <c r="H302" s="128"/>
      <c r="I302" s="216"/>
      <c r="J302" s="121"/>
      <c r="K302" s="121"/>
      <c r="L302" s="121"/>
      <c r="M302" s="121"/>
      <c r="N302" s="121"/>
    </row>
    <row r="303" spans="1:14" s="226" customFormat="1">
      <c r="A303" s="121"/>
      <c r="B303" s="128"/>
      <c r="C303" s="214"/>
      <c r="D303" s="215"/>
      <c r="E303" s="215"/>
      <c r="F303" s="215"/>
      <c r="G303" s="214"/>
      <c r="H303" s="128"/>
      <c r="I303" s="224"/>
      <c r="J303" s="128"/>
      <c r="K303" s="128"/>
      <c r="L303" s="128"/>
      <c r="M303" s="128"/>
      <c r="N303" s="128"/>
    </row>
    <row r="304" spans="1:14" s="226" customFormat="1">
      <c r="A304" s="121"/>
      <c r="B304" s="128"/>
      <c r="C304" s="75"/>
      <c r="D304" s="92"/>
      <c r="E304" s="92"/>
      <c r="F304" s="92"/>
      <c r="G304" s="75"/>
      <c r="H304" s="128"/>
      <c r="I304" s="213"/>
      <c r="J304" s="121"/>
      <c r="K304" s="121"/>
      <c r="L304" s="121"/>
      <c r="M304" s="121"/>
      <c r="N304" s="121"/>
    </row>
    <row r="305" spans="1:14" s="226" customFormat="1">
      <c r="A305" s="121"/>
      <c r="B305" s="128"/>
      <c r="C305" s="75"/>
      <c r="D305" s="92"/>
      <c r="E305" s="92"/>
      <c r="F305" s="92"/>
      <c r="G305" s="75"/>
      <c r="H305" s="121"/>
      <c r="I305" s="121"/>
      <c r="J305" s="121"/>
      <c r="K305" s="121"/>
      <c r="L305" s="121"/>
      <c r="M305" s="121"/>
      <c r="N305" s="121"/>
    </row>
    <row r="306" spans="1:14" s="226" customFormat="1">
      <c r="A306" s="121"/>
      <c r="B306" s="128"/>
      <c r="C306" s="75"/>
      <c r="D306" s="92"/>
      <c r="E306" s="92"/>
      <c r="F306" s="92"/>
      <c r="G306" s="75"/>
      <c r="H306" s="121"/>
      <c r="I306" s="121"/>
      <c r="J306" s="121"/>
      <c r="K306" s="121"/>
      <c r="L306" s="121"/>
      <c r="M306" s="121"/>
      <c r="N306" s="121"/>
    </row>
    <row r="307" spans="1:14" s="226" customFormat="1">
      <c r="A307" s="121"/>
      <c r="B307" s="227"/>
      <c r="C307" s="75"/>
      <c r="D307" s="92"/>
      <c r="E307" s="92"/>
      <c r="F307" s="92"/>
      <c r="G307" s="75"/>
      <c r="H307" s="121"/>
      <c r="I307" s="121"/>
      <c r="J307" s="121"/>
      <c r="K307" s="121"/>
      <c r="L307" s="121"/>
      <c r="M307" s="121"/>
      <c r="N307" s="121"/>
    </row>
    <row r="308" spans="1:14" s="226" customFormat="1">
      <c r="A308" s="121"/>
      <c r="B308" s="121"/>
      <c r="C308" s="75"/>
      <c r="D308" s="232"/>
      <c r="E308" s="232"/>
      <c r="F308" s="232"/>
      <c r="G308" s="234"/>
      <c r="H308" s="234"/>
      <c r="I308" s="234"/>
      <c r="J308" s="234"/>
      <c r="K308" s="234"/>
      <c r="L308" s="234"/>
      <c r="M308" s="234"/>
      <c r="N308" s="234"/>
    </row>
    <row r="309" spans="1:14" s="226" customFormat="1">
      <c r="A309" s="121"/>
      <c r="B309" s="214"/>
      <c r="C309" s="214"/>
      <c r="D309" s="211"/>
      <c r="E309" s="211"/>
      <c r="F309" s="211"/>
      <c r="G309" s="214"/>
      <c r="H309" s="211"/>
      <c r="I309" s="211"/>
      <c r="J309" s="211"/>
      <c r="K309" s="214"/>
      <c r="L309" s="211"/>
      <c r="M309" s="211"/>
      <c r="N309" s="211"/>
    </row>
    <row r="310" spans="1:14" s="226" customFormat="1">
      <c r="A310" s="121"/>
      <c r="B310" s="121"/>
      <c r="C310" s="75"/>
      <c r="D310" s="179"/>
      <c r="E310" s="179"/>
      <c r="F310" s="179"/>
      <c r="G310" s="75"/>
      <c r="H310" s="179"/>
      <c r="I310" s="179"/>
      <c r="J310" s="179"/>
      <c r="K310" s="75"/>
      <c r="L310" s="179"/>
      <c r="M310" s="179"/>
      <c r="N310" s="228"/>
    </row>
    <row r="311" spans="1:14" s="226" customFormat="1">
      <c r="A311" s="121"/>
      <c r="B311" s="121"/>
      <c r="C311" s="75"/>
      <c r="D311" s="179"/>
      <c r="E311" s="179"/>
      <c r="F311" s="179"/>
      <c r="G311" s="75"/>
      <c r="H311" s="179"/>
      <c r="I311" s="179"/>
      <c r="J311" s="179"/>
      <c r="K311" s="75"/>
      <c r="L311" s="179"/>
      <c r="M311" s="179"/>
      <c r="N311" s="228"/>
    </row>
    <row r="312" spans="1:14" s="226" customFormat="1">
      <c r="A312" s="121"/>
      <c r="B312" s="121"/>
      <c r="C312" s="75"/>
      <c r="D312" s="179"/>
      <c r="E312" s="179"/>
      <c r="F312" s="179"/>
      <c r="G312" s="75"/>
      <c r="H312" s="179"/>
      <c r="I312" s="179"/>
      <c r="J312" s="179"/>
      <c r="K312" s="75"/>
      <c r="L312" s="179"/>
      <c r="M312" s="179"/>
      <c r="N312" s="228"/>
    </row>
    <row r="313" spans="1:14" s="226" customFormat="1">
      <c r="A313" s="121"/>
      <c r="B313" s="121"/>
      <c r="C313" s="75"/>
      <c r="D313" s="179"/>
      <c r="E313" s="179"/>
      <c r="F313" s="179"/>
      <c r="G313" s="75"/>
      <c r="H313" s="179"/>
      <c r="I313" s="179"/>
      <c r="J313" s="179"/>
      <c r="K313" s="75"/>
      <c r="L313" s="179"/>
      <c r="M313" s="179"/>
      <c r="N313" s="228"/>
    </row>
    <row r="314" spans="1:14" s="226" customFormat="1">
      <c r="A314" s="121"/>
      <c r="B314" s="121"/>
      <c r="C314" s="75"/>
      <c r="D314" s="179"/>
      <c r="E314" s="179"/>
      <c r="F314" s="179"/>
      <c r="G314" s="75"/>
      <c r="H314" s="179"/>
      <c r="I314" s="179"/>
      <c r="J314" s="179"/>
      <c r="K314" s="75"/>
      <c r="L314" s="179"/>
      <c r="M314" s="179"/>
      <c r="N314" s="228"/>
    </row>
    <row r="315" spans="1:14" s="226" customFormat="1">
      <c r="A315" s="121"/>
      <c r="B315" s="121"/>
      <c r="C315" s="75"/>
      <c r="D315" s="179"/>
      <c r="E315" s="179"/>
      <c r="F315" s="179"/>
      <c r="G315" s="75"/>
      <c r="H315" s="179"/>
      <c r="I315" s="179"/>
      <c r="J315" s="179"/>
      <c r="K315" s="75"/>
      <c r="L315" s="179"/>
      <c r="M315" s="179"/>
      <c r="N315" s="228"/>
    </row>
    <row r="316" spans="1:14" s="226" customFormat="1">
      <c r="A316" s="121"/>
      <c r="B316" s="121"/>
      <c r="C316" s="75"/>
      <c r="D316" s="179"/>
      <c r="E316" s="179"/>
      <c r="F316" s="179"/>
      <c r="G316" s="75"/>
      <c r="H316" s="179"/>
      <c r="I316" s="179"/>
      <c r="J316" s="179"/>
      <c r="K316" s="75"/>
      <c r="L316" s="179"/>
      <c r="M316" s="179"/>
      <c r="N316" s="228"/>
    </row>
    <row r="317" spans="1:14" s="226" customFormat="1">
      <c r="A317" s="121"/>
      <c r="B317" s="121"/>
      <c r="C317" s="75"/>
      <c r="D317" s="179"/>
      <c r="E317" s="179"/>
      <c r="F317" s="179"/>
      <c r="G317" s="75"/>
      <c r="H317" s="179"/>
      <c r="I317" s="179"/>
      <c r="J317" s="179"/>
      <c r="K317" s="75"/>
      <c r="L317" s="179"/>
      <c r="M317" s="179"/>
      <c r="N317" s="228"/>
    </row>
    <row r="318" spans="1:14" s="226" customFormat="1">
      <c r="A318" s="121"/>
      <c r="B318" s="121"/>
      <c r="C318" s="75"/>
      <c r="D318" s="179"/>
      <c r="E318" s="179"/>
      <c r="F318" s="179"/>
      <c r="G318" s="75"/>
      <c r="H318" s="179"/>
      <c r="I318" s="179"/>
      <c r="J318" s="179"/>
      <c r="K318" s="75"/>
      <c r="L318" s="179"/>
      <c r="M318" s="179"/>
      <c r="N318" s="228"/>
    </row>
    <row r="319" spans="1:14" s="226" customFormat="1">
      <c r="A319" s="121"/>
      <c r="B319" s="121"/>
      <c r="C319" s="75"/>
      <c r="D319" s="179"/>
      <c r="E319" s="179"/>
      <c r="F319" s="179"/>
      <c r="G319" s="75"/>
      <c r="H319" s="179"/>
      <c r="I319" s="179"/>
      <c r="J319" s="179"/>
      <c r="K319" s="75"/>
      <c r="L319" s="179"/>
      <c r="M319" s="179"/>
      <c r="N319" s="228"/>
    </row>
    <row r="320" spans="1:14" s="226" customFormat="1">
      <c r="A320" s="121"/>
      <c r="B320" s="121"/>
      <c r="C320" s="75"/>
      <c r="D320" s="179"/>
      <c r="E320" s="179"/>
      <c r="F320" s="179"/>
      <c r="G320" s="75"/>
      <c r="H320" s="179"/>
      <c r="I320" s="179"/>
      <c r="J320" s="179"/>
      <c r="K320" s="75"/>
      <c r="L320" s="179"/>
      <c r="M320" s="179"/>
      <c r="N320" s="228"/>
    </row>
    <row r="321" spans="1:14" s="226" customFormat="1">
      <c r="A321" s="121"/>
      <c r="B321" s="121"/>
      <c r="C321" s="75"/>
      <c r="D321" s="179"/>
      <c r="E321" s="179"/>
      <c r="F321" s="179"/>
      <c r="G321" s="75"/>
      <c r="H321" s="179"/>
      <c r="I321" s="179"/>
      <c r="J321" s="179"/>
      <c r="K321" s="75"/>
      <c r="L321" s="179"/>
      <c r="M321" s="179"/>
      <c r="N321" s="228"/>
    </row>
    <row r="322" spans="1:14" s="226" customFormat="1">
      <c r="A322" s="121"/>
      <c r="B322" s="121"/>
      <c r="C322" s="75"/>
      <c r="D322" s="179"/>
      <c r="E322" s="179"/>
      <c r="F322" s="179"/>
      <c r="G322" s="75"/>
      <c r="H322" s="179"/>
      <c r="I322" s="179"/>
      <c r="J322" s="179"/>
      <c r="K322" s="75"/>
      <c r="L322" s="179"/>
      <c r="M322" s="179"/>
      <c r="N322" s="228"/>
    </row>
    <row r="323" spans="1:14" s="226" customFormat="1">
      <c r="A323" s="121"/>
      <c r="B323" s="121"/>
      <c r="C323" s="75"/>
      <c r="D323" s="179"/>
      <c r="E323" s="179"/>
      <c r="F323" s="179"/>
      <c r="G323" s="75"/>
      <c r="H323" s="179"/>
      <c r="I323" s="179"/>
      <c r="J323" s="179"/>
      <c r="K323" s="75"/>
      <c r="L323" s="179"/>
      <c r="M323" s="179"/>
      <c r="N323" s="228"/>
    </row>
    <row r="324" spans="1:14" s="226" customFormat="1">
      <c r="A324" s="121"/>
      <c r="B324" s="121"/>
      <c r="C324" s="75"/>
      <c r="D324" s="179"/>
      <c r="E324" s="179"/>
      <c r="F324" s="179"/>
      <c r="G324" s="75"/>
      <c r="H324" s="179"/>
      <c r="I324" s="179"/>
      <c r="J324" s="179"/>
      <c r="K324" s="75"/>
      <c r="L324" s="179"/>
      <c r="M324" s="179"/>
      <c r="N324" s="228"/>
    </row>
    <row r="325" spans="1:14" s="226" customFormat="1">
      <c r="A325" s="121"/>
      <c r="B325" s="121"/>
      <c r="C325" s="75"/>
      <c r="D325" s="179"/>
      <c r="E325" s="179"/>
      <c r="F325" s="179"/>
      <c r="G325" s="75"/>
      <c r="H325" s="179"/>
      <c r="I325" s="179"/>
      <c r="J325" s="179"/>
      <c r="K325" s="75"/>
      <c r="L325" s="179"/>
      <c r="M325" s="179"/>
      <c r="N325" s="228"/>
    </row>
    <row r="326" spans="1:14" s="226" customFormat="1">
      <c r="A326" s="121"/>
      <c r="B326" s="121"/>
      <c r="C326" s="75"/>
      <c r="D326" s="179"/>
      <c r="E326" s="179"/>
      <c r="F326" s="179"/>
      <c r="G326" s="75"/>
      <c r="H326" s="179"/>
      <c r="I326" s="179"/>
      <c r="J326" s="179"/>
      <c r="K326" s="75"/>
      <c r="L326" s="179"/>
      <c r="M326" s="179"/>
      <c r="N326" s="228"/>
    </row>
    <row r="327" spans="1:14" s="226" customFormat="1">
      <c r="A327" s="121"/>
      <c r="B327" s="121"/>
      <c r="C327" s="75"/>
      <c r="D327" s="179"/>
      <c r="E327" s="179"/>
      <c r="F327" s="179"/>
      <c r="G327" s="75"/>
      <c r="H327" s="179"/>
      <c r="I327" s="179"/>
      <c r="J327" s="179"/>
      <c r="K327" s="75"/>
      <c r="L327" s="179"/>
      <c r="M327" s="179"/>
      <c r="N327" s="228"/>
    </row>
    <row r="328" spans="1:14" s="226" customFormat="1">
      <c r="A328" s="121"/>
      <c r="B328" s="121"/>
      <c r="C328" s="75"/>
      <c r="D328" s="179"/>
      <c r="E328" s="179"/>
      <c r="F328" s="179"/>
      <c r="G328" s="75"/>
      <c r="H328" s="179"/>
      <c r="I328" s="179"/>
      <c r="J328" s="179"/>
      <c r="K328" s="75"/>
      <c r="L328" s="179"/>
      <c r="M328" s="179"/>
      <c r="N328" s="228"/>
    </row>
    <row r="329" spans="1:14" s="226" customFormat="1">
      <c r="A329" s="121"/>
      <c r="B329" s="121"/>
      <c r="C329" s="75"/>
      <c r="D329" s="179"/>
      <c r="E329" s="179"/>
      <c r="F329" s="179"/>
      <c r="G329" s="75"/>
      <c r="H329" s="179"/>
      <c r="I329" s="179"/>
      <c r="J329" s="179"/>
      <c r="K329" s="75"/>
      <c r="L329" s="179"/>
      <c r="M329" s="179"/>
      <c r="N329" s="228"/>
    </row>
    <row r="330" spans="1:14" s="226" customFormat="1">
      <c r="A330" s="121"/>
      <c r="B330" s="128"/>
      <c r="C330" s="214"/>
      <c r="D330" s="215"/>
      <c r="E330" s="215"/>
      <c r="F330" s="215"/>
      <c r="G330" s="214"/>
      <c r="H330" s="215"/>
      <c r="I330" s="215"/>
      <c r="J330" s="215"/>
      <c r="K330" s="214"/>
      <c r="L330" s="215"/>
      <c r="M330" s="215"/>
      <c r="N330" s="215"/>
    </row>
    <row r="331" spans="1:14" s="226" customFormat="1">
      <c r="A331" s="121"/>
      <c r="B331" s="121"/>
      <c r="C331" s="75"/>
      <c r="D331" s="87"/>
      <c r="E331" s="87"/>
      <c r="F331" s="215"/>
      <c r="G331" s="75"/>
      <c r="H331" s="87"/>
      <c r="I331" s="87"/>
      <c r="J331" s="92"/>
      <c r="K331" s="121"/>
      <c r="L331" s="121"/>
      <c r="M331" s="121"/>
      <c r="N331" s="121"/>
    </row>
    <row r="332" spans="1:14" s="226" customFormat="1">
      <c r="A332" s="121"/>
      <c r="B332" s="128"/>
      <c r="C332" s="214"/>
      <c r="D332" s="215"/>
      <c r="E332" s="215"/>
      <c r="F332" s="215"/>
      <c r="G332" s="214"/>
      <c r="H332" s="215"/>
      <c r="I332" s="215"/>
      <c r="J332" s="229"/>
      <c r="K332" s="128"/>
      <c r="L332" s="215"/>
      <c r="M332" s="215"/>
      <c r="N332" s="128"/>
    </row>
    <row r="333" spans="1:14" s="226" customFormat="1">
      <c r="A333" s="121"/>
      <c r="B333" s="128"/>
      <c r="C333" s="214"/>
      <c r="D333" s="215"/>
      <c r="E333" s="215"/>
      <c r="F333" s="215"/>
      <c r="G333" s="214"/>
      <c r="H333" s="128"/>
      <c r="I333" s="128"/>
      <c r="J333" s="128"/>
      <c r="K333" s="128"/>
      <c r="L333" s="229"/>
      <c r="M333" s="229"/>
      <c r="N333" s="128"/>
    </row>
    <row r="334" spans="1:14" s="226" customFormat="1">
      <c r="A334" s="121"/>
      <c r="B334" s="121"/>
      <c r="C334" s="75"/>
      <c r="D334" s="179"/>
      <c r="E334" s="179"/>
      <c r="F334" s="179"/>
      <c r="G334" s="222"/>
      <c r="H334" s="128"/>
      <c r="I334" s="128"/>
      <c r="J334" s="128"/>
      <c r="K334" s="128"/>
      <c r="L334" s="128"/>
      <c r="M334" s="128"/>
      <c r="N334" s="128"/>
    </row>
    <row r="335" spans="1:14" s="226" customFormat="1">
      <c r="A335" s="121"/>
      <c r="B335" s="121"/>
      <c r="C335" s="75"/>
      <c r="D335" s="179"/>
      <c r="E335" s="179"/>
      <c r="F335" s="179"/>
      <c r="G335" s="223"/>
      <c r="H335" s="128"/>
      <c r="I335" s="92"/>
      <c r="J335" s="92"/>
      <c r="K335" s="121"/>
      <c r="L335" s="121"/>
      <c r="M335" s="121"/>
      <c r="N335" s="121"/>
    </row>
    <row r="336" spans="1:14" s="226" customFormat="1">
      <c r="A336" s="121"/>
      <c r="B336" s="128"/>
      <c r="C336" s="214"/>
      <c r="D336" s="215"/>
      <c r="E336" s="215"/>
      <c r="F336" s="215"/>
      <c r="G336" s="222"/>
      <c r="H336" s="128"/>
      <c r="I336" s="216"/>
      <c r="J336" s="128"/>
      <c r="K336" s="128"/>
      <c r="L336" s="128"/>
      <c r="M336" s="128"/>
      <c r="N336" s="128"/>
    </row>
    <row r="337" spans="1:14" s="226" customFormat="1">
      <c r="A337" s="121"/>
      <c r="B337" s="121"/>
      <c r="C337" s="75"/>
      <c r="D337" s="87"/>
      <c r="E337" s="87"/>
      <c r="F337" s="92"/>
      <c r="G337" s="75"/>
      <c r="H337" s="128"/>
      <c r="I337" s="216"/>
      <c r="J337" s="121"/>
      <c r="K337" s="121"/>
      <c r="L337" s="121"/>
      <c r="M337" s="121"/>
      <c r="N337" s="121"/>
    </row>
    <row r="338" spans="1:14" s="226" customFormat="1">
      <c r="A338" s="121"/>
      <c r="B338" s="128"/>
      <c r="C338" s="214"/>
      <c r="D338" s="215"/>
      <c r="E338" s="215"/>
      <c r="F338" s="215"/>
      <c r="G338" s="214"/>
      <c r="H338" s="128"/>
      <c r="I338" s="224"/>
      <c r="J338" s="128"/>
      <c r="K338" s="128"/>
      <c r="L338" s="128"/>
      <c r="M338" s="128"/>
      <c r="N338" s="128"/>
    </row>
    <row r="339" spans="1:14" s="226" customFormat="1">
      <c r="A339" s="121"/>
      <c r="B339" s="128"/>
      <c r="C339" s="75"/>
      <c r="D339" s="92"/>
      <c r="E339" s="92"/>
      <c r="F339" s="92"/>
      <c r="G339" s="75"/>
      <c r="H339" s="128"/>
      <c r="I339" s="213"/>
      <c r="J339" s="121"/>
      <c r="K339" s="121"/>
      <c r="L339" s="121"/>
      <c r="M339" s="121"/>
      <c r="N339" s="121"/>
    </row>
    <row r="340" spans="1:14" s="226" customFormat="1">
      <c r="A340" s="121"/>
      <c r="B340" s="128"/>
      <c r="C340" s="75"/>
      <c r="D340" s="92"/>
      <c r="E340" s="92"/>
      <c r="F340" s="92"/>
      <c r="G340" s="75"/>
      <c r="H340" s="121"/>
      <c r="I340" s="121"/>
      <c r="J340" s="121"/>
      <c r="K340" s="121"/>
      <c r="L340" s="121"/>
      <c r="M340" s="121"/>
      <c r="N340" s="121"/>
    </row>
    <row r="341" spans="1:14" s="226" customFormat="1">
      <c r="A341" s="121"/>
      <c r="B341" s="227"/>
      <c r="C341" s="75"/>
      <c r="D341" s="92"/>
      <c r="E341" s="92"/>
      <c r="F341" s="92"/>
      <c r="G341" s="75"/>
      <c r="H341" s="121"/>
      <c r="I341" s="121"/>
      <c r="J341" s="121"/>
      <c r="K341" s="121"/>
      <c r="L341" s="121"/>
      <c r="M341" s="121"/>
      <c r="N341" s="121"/>
    </row>
    <row r="342" spans="1:14" s="226" customFormat="1">
      <c r="A342" s="121"/>
      <c r="B342" s="121"/>
      <c r="C342" s="75"/>
      <c r="D342" s="232"/>
      <c r="E342" s="232"/>
      <c r="F342" s="232"/>
      <c r="G342" s="234"/>
      <c r="H342" s="234"/>
      <c r="I342" s="234"/>
      <c r="J342" s="234"/>
      <c r="K342" s="234"/>
      <c r="L342" s="234"/>
      <c r="M342" s="234"/>
      <c r="N342" s="234"/>
    </row>
    <row r="343" spans="1:14" s="226" customFormat="1">
      <c r="A343" s="121"/>
      <c r="B343" s="214"/>
      <c r="C343" s="214"/>
      <c r="D343" s="211"/>
      <c r="E343" s="211"/>
      <c r="F343" s="211"/>
      <c r="G343" s="214"/>
      <c r="H343" s="211"/>
      <c r="I343" s="211"/>
      <c r="J343" s="211"/>
      <c r="K343" s="214"/>
      <c r="L343" s="211"/>
      <c r="M343" s="211"/>
      <c r="N343" s="211"/>
    </row>
    <row r="344" spans="1:14" s="226" customFormat="1">
      <c r="A344" s="121"/>
      <c r="B344" s="121"/>
      <c r="C344" s="75"/>
      <c r="D344" s="179"/>
      <c r="E344" s="179"/>
      <c r="F344" s="179"/>
      <c r="G344" s="75"/>
      <c r="H344" s="179"/>
      <c r="I344" s="179"/>
      <c r="J344" s="179"/>
      <c r="K344" s="75"/>
      <c r="L344" s="179"/>
      <c r="M344" s="179"/>
      <c r="N344" s="228"/>
    </row>
    <row r="345" spans="1:14" s="226" customFormat="1">
      <c r="A345" s="121"/>
      <c r="B345" s="121"/>
      <c r="C345" s="75"/>
      <c r="D345" s="179"/>
      <c r="E345" s="179"/>
      <c r="F345" s="179"/>
      <c r="G345" s="75"/>
      <c r="H345" s="179"/>
      <c r="I345" s="179"/>
      <c r="J345" s="179"/>
      <c r="K345" s="75"/>
      <c r="L345" s="179"/>
      <c r="M345" s="179"/>
      <c r="N345" s="228"/>
    </row>
    <row r="346" spans="1:14" s="226" customFormat="1">
      <c r="A346" s="121"/>
      <c r="B346" s="121"/>
      <c r="C346" s="75"/>
      <c r="D346" s="179"/>
      <c r="E346" s="179"/>
      <c r="F346" s="179"/>
      <c r="G346" s="75"/>
      <c r="H346" s="179"/>
      <c r="I346" s="179"/>
      <c r="J346" s="179"/>
      <c r="K346" s="75"/>
      <c r="L346" s="179"/>
      <c r="M346" s="179"/>
      <c r="N346" s="228"/>
    </row>
    <row r="347" spans="1:14" s="226" customFormat="1">
      <c r="A347" s="121"/>
      <c r="B347" s="121"/>
      <c r="C347" s="75"/>
      <c r="D347" s="179"/>
      <c r="E347" s="179"/>
      <c r="F347" s="179"/>
      <c r="G347" s="75"/>
      <c r="H347" s="179"/>
      <c r="I347" s="179"/>
      <c r="J347" s="179"/>
      <c r="K347" s="75"/>
      <c r="L347" s="179"/>
      <c r="M347" s="179"/>
      <c r="N347" s="228"/>
    </row>
    <row r="348" spans="1:14" s="226" customFormat="1">
      <c r="A348" s="121"/>
      <c r="B348" s="121"/>
      <c r="C348" s="75"/>
      <c r="D348" s="179"/>
      <c r="E348" s="179"/>
      <c r="F348" s="179"/>
      <c r="G348" s="75"/>
      <c r="H348" s="179"/>
      <c r="I348" s="179"/>
      <c r="J348" s="179"/>
      <c r="K348" s="75"/>
      <c r="L348" s="179"/>
      <c r="M348" s="179"/>
      <c r="N348" s="228"/>
    </row>
    <row r="349" spans="1:14" s="226" customFormat="1">
      <c r="A349" s="121"/>
      <c r="B349" s="121"/>
      <c r="C349" s="75"/>
      <c r="D349" s="179"/>
      <c r="E349" s="179"/>
      <c r="F349" s="179"/>
      <c r="G349" s="75"/>
      <c r="H349" s="179"/>
      <c r="I349" s="179"/>
      <c r="J349" s="179"/>
      <c r="K349" s="75"/>
      <c r="L349" s="179"/>
      <c r="M349" s="179"/>
      <c r="N349" s="228"/>
    </row>
    <row r="350" spans="1:14" s="226" customFormat="1">
      <c r="A350" s="121"/>
      <c r="B350" s="121"/>
      <c r="C350" s="75"/>
      <c r="D350" s="179"/>
      <c r="E350" s="179"/>
      <c r="F350" s="179"/>
      <c r="G350" s="75"/>
      <c r="H350" s="179"/>
      <c r="I350" s="179"/>
      <c r="J350" s="179"/>
      <c r="K350" s="75"/>
      <c r="L350" s="179"/>
      <c r="M350" s="179"/>
      <c r="N350" s="228"/>
    </row>
    <row r="351" spans="1:14" s="226" customFormat="1">
      <c r="A351" s="121"/>
      <c r="B351" s="121"/>
      <c r="C351" s="75"/>
      <c r="D351" s="179"/>
      <c r="E351" s="179"/>
      <c r="F351" s="179"/>
      <c r="G351" s="75"/>
      <c r="H351" s="179"/>
      <c r="I351" s="179"/>
      <c r="J351" s="179"/>
      <c r="K351" s="75"/>
      <c r="L351" s="179"/>
      <c r="M351" s="179"/>
      <c r="N351" s="228"/>
    </row>
    <row r="352" spans="1:14" s="226" customFormat="1">
      <c r="A352" s="121"/>
      <c r="B352" s="121"/>
      <c r="C352" s="75"/>
      <c r="D352" s="179"/>
      <c r="E352" s="179"/>
      <c r="F352" s="179"/>
      <c r="G352" s="75"/>
      <c r="H352" s="179"/>
      <c r="I352" s="179"/>
      <c r="J352" s="179"/>
      <c r="K352" s="75"/>
      <c r="L352" s="179"/>
      <c r="M352" s="179"/>
      <c r="N352" s="228"/>
    </row>
    <row r="353" spans="1:14" s="226" customFormat="1">
      <c r="A353" s="121"/>
      <c r="B353" s="121"/>
      <c r="C353" s="75"/>
      <c r="D353" s="179"/>
      <c r="E353" s="179"/>
      <c r="F353" s="179"/>
      <c r="G353" s="75"/>
      <c r="H353" s="179"/>
      <c r="I353" s="179"/>
      <c r="J353" s="179"/>
      <c r="K353" s="75"/>
      <c r="L353" s="179"/>
      <c r="M353" s="179"/>
      <c r="N353" s="228"/>
    </row>
    <row r="354" spans="1:14" s="226" customFormat="1">
      <c r="A354" s="121"/>
      <c r="B354" s="121"/>
      <c r="C354" s="75"/>
      <c r="D354" s="179"/>
      <c r="E354" s="179"/>
      <c r="F354" s="179"/>
      <c r="G354" s="75"/>
      <c r="H354" s="179"/>
      <c r="I354" s="179"/>
      <c r="J354" s="179"/>
      <c r="K354" s="75"/>
      <c r="L354" s="179"/>
      <c r="M354" s="179"/>
      <c r="N354" s="228"/>
    </row>
    <row r="355" spans="1:14" s="226" customFormat="1">
      <c r="A355" s="121"/>
      <c r="B355" s="121"/>
      <c r="C355" s="75"/>
      <c r="D355" s="179"/>
      <c r="E355" s="179"/>
      <c r="F355" s="179"/>
      <c r="G355" s="75"/>
      <c r="H355" s="179"/>
      <c r="I355" s="179"/>
      <c r="J355" s="179"/>
      <c r="K355" s="75"/>
      <c r="L355" s="179"/>
      <c r="M355" s="179"/>
      <c r="N355" s="228"/>
    </row>
    <row r="356" spans="1:14" s="226" customFormat="1">
      <c r="A356" s="121"/>
      <c r="B356" s="121"/>
      <c r="C356" s="75"/>
      <c r="D356" s="179"/>
      <c r="E356" s="179"/>
      <c r="F356" s="179"/>
      <c r="G356" s="75"/>
      <c r="H356" s="179"/>
      <c r="I356" s="179"/>
      <c r="J356" s="179"/>
      <c r="K356" s="75"/>
      <c r="L356" s="179"/>
      <c r="M356" s="179"/>
      <c r="N356" s="228"/>
    </row>
    <row r="357" spans="1:14" s="226" customFormat="1">
      <c r="A357" s="121"/>
      <c r="B357" s="121"/>
      <c r="C357" s="75"/>
      <c r="D357" s="179"/>
      <c r="E357" s="179"/>
      <c r="F357" s="179"/>
      <c r="G357" s="75"/>
      <c r="H357" s="179"/>
      <c r="I357" s="179"/>
      <c r="J357" s="179"/>
      <c r="K357" s="75"/>
      <c r="L357" s="179"/>
      <c r="M357" s="179"/>
      <c r="N357" s="228"/>
    </row>
    <row r="358" spans="1:14" s="226" customFormat="1">
      <c r="A358" s="121"/>
      <c r="B358" s="121"/>
      <c r="C358" s="75"/>
      <c r="D358" s="179"/>
      <c r="E358" s="179"/>
      <c r="F358" s="179"/>
      <c r="G358" s="75"/>
      <c r="H358" s="179"/>
      <c r="I358" s="179"/>
      <c r="J358" s="179"/>
      <c r="K358" s="75"/>
      <c r="L358" s="179"/>
      <c r="M358" s="179"/>
      <c r="N358" s="228"/>
    </row>
    <row r="359" spans="1:14" s="226" customFormat="1">
      <c r="A359" s="121"/>
      <c r="B359" s="121"/>
      <c r="C359" s="75"/>
      <c r="D359" s="179"/>
      <c r="E359" s="179"/>
      <c r="F359" s="179"/>
      <c r="G359" s="75"/>
      <c r="H359" s="179"/>
      <c r="I359" s="179"/>
      <c r="J359" s="179"/>
      <c r="K359" s="75"/>
      <c r="L359" s="179"/>
      <c r="M359" s="179"/>
      <c r="N359" s="228"/>
    </row>
    <row r="360" spans="1:14" s="226" customFormat="1">
      <c r="A360" s="121"/>
      <c r="B360" s="121"/>
      <c r="C360" s="75"/>
      <c r="D360" s="179"/>
      <c r="E360" s="179"/>
      <c r="F360" s="179"/>
      <c r="G360" s="75"/>
      <c r="H360" s="179"/>
      <c r="I360" s="179"/>
      <c r="J360" s="179"/>
      <c r="K360" s="75"/>
      <c r="L360" s="179"/>
      <c r="M360" s="179"/>
      <c r="N360" s="228"/>
    </row>
    <row r="361" spans="1:14" s="226" customFormat="1">
      <c r="A361" s="121"/>
      <c r="B361" s="121"/>
      <c r="C361" s="75"/>
      <c r="D361" s="179"/>
      <c r="E361" s="179"/>
      <c r="F361" s="179"/>
      <c r="G361" s="75"/>
      <c r="H361" s="179"/>
      <c r="I361" s="179"/>
      <c r="J361" s="179"/>
      <c r="K361" s="75"/>
      <c r="L361" s="179"/>
      <c r="M361" s="179"/>
      <c r="N361" s="228"/>
    </row>
    <row r="362" spans="1:14" s="226" customFormat="1">
      <c r="A362" s="121"/>
      <c r="B362" s="121"/>
      <c r="C362" s="75"/>
      <c r="D362" s="179"/>
      <c r="E362" s="179"/>
      <c r="F362" s="179"/>
      <c r="G362" s="75"/>
      <c r="H362" s="179"/>
      <c r="I362" s="179"/>
      <c r="J362" s="179"/>
      <c r="K362" s="75"/>
      <c r="L362" s="179"/>
      <c r="M362" s="179"/>
      <c r="N362" s="228"/>
    </row>
    <row r="363" spans="1:14" s="226" customFormat="1">
      <c r="A363" s="121"/>
      <c r="B363" s="121"/>
      <c r="C363" s="75"/>
      <c r="D363" s="179"/>
      <c r="E363" s="179"/>
      <c r="F363" s="179"/>
      <c r="G363" s="75"/>
      <c r="H363" s="179"/>
      <c r="I363" s="179"/>
      <c r="J363" s="179"/>
      <c r="K363" s="75"/>
      <c r="L363" s="179"/>
      <c r="M363" s="179"/>
      <c r="N363" s="228"/>
    </row>
    <row r="364" spans="1:14" s="226" customFormat="1">
      <c r="A364" s="121"/>
      <c r="B364" s="128"/>
      <c r="C364" s="214"/>
      <c r="D364" s="215"/>
      <c r="E364" s="215"/>
      <c r="F364" s="215"/>
      <c r="G364" s="214"/>
      <c r="H364" s="215"/>
      <c r="I364" s="215"/>
      <c r="J364" s="215"/>
      <c r="K364" s="214"/>
      <c r="L364" s="215"/>
      <c r="M364" s="215"/>
      <c r="N364" s="215"/>
    </row>
    <row r="365" spans="1:14" s="226" customFormat="1">
      <c r="A365" s="121"/>
      <c r="B365" s="121"/>
      <c r="C365" s="75"/>
      <c r="D365" s="87"/>
      <c r="E365" s="87"/>
      <c r="F365" s="215"/>
      <c r="G365" s="75"/>
      <c r="H365" s="87"/>
      <c r="I365" s="87"/>
      <c r="J365" s="92"/>
      <c r="K365" s="121"/>
      <c r="L365" s="121"/>
      <c r="M365" s="121"/>
      <c r="N365" s="121"/>
    </row>
    <row r="366" spans="1:14" s="226" customFormat="1">
      <c r="A366" s="121"/>
      <c r="B366" s="128"/>
      <c r="C366" s="214"/>
      <c r="D366" s="215"/>
      <c r="E366" s="215"/>
      <c r="F366" s="215"/>
      <c r="G366" s="214"/>
      <c r="H366" s="215"/>
      <c r="I366" s="215"/>
      <c r="J366" s="229"/>
      <c r="K366" s="128"/>
      <c r="L366" s="215"/>
      <c r="M366" s="215"/>
      <c r="N366" s="128"/>
    </row>
    <row r="367" spans="1:14" s="226" customFormat="1">
      <c r="A367" s="121"/>
      <c r="B367" s="128"/>
      <c r="C367" s="214"/>
      <c r="D367" s="215"/>
      <c r="E367" s="215"/>
      <c r="F367" s="215"/>
      <c r="G367" s="214"/>
      <c r="H367" s="128"/>
      <c r="I367" s="128"/>
      <c r="J367" s="128"/>
      <c r="K367" s="128"/>
      <c r="L367" s="229"/>
      <c r="M367" s="229"/>
      <c r="N367" s="128"/>
    </row>
    <row r="368" spans="1:14" s="226" customFormat="1">
      <c r="A368" s="121"/>
      <c r="B368" s="121"/>
      <c r="C368" s="75"/>
      <c r="D368" s="179"/>
      <c r="E368" s="179"/>
      <c r="F368" s="179"/>
      <c r="G368" s="222"/>
      <c r="H368" s="128"/>
      <c r="I368" s="128"/>
      <c r="J368" s="128"/>
      <c r="K368" s="128"/>
      <c r="L368" s="128"/>
      <c r="M368" s="128"/>
      <c r="N368" s="128"/>
    </row>
    <row r="369" spans="1:14" s="226" customFormat="1">
      <c r="A369" s="121"/>
      <c r="B369" s="121"/>
      <c r="C369" s="75"/>
      <c r="D369" s="179"/>
      <c r="E369" s="179"/>
      <c r="F369" s="179"/>
      <c r="G369" s="223"/>
      <c r="H369" s="128"/>
      <c r="I369" s="92"/>
      <c r="J369" s="92"/>
      <c r="K369" s="121"/>
      <c r="L369" s="121"/>
      <c r="M369" s="121"/>
      <c r="N369" s="121"/>
    </row>
    <row r="370" spans="1:14" s="226" customFormat="1">
      <c r="A370" s="121"/>
      <c r="B370" s="128"/>
      <c r="C370" s="214"/>
      <c r="D370" s="215"/>
      <c r="E370" s="215"/>
      <c r="F370" s="215"/>
      <c r="G370" s="222"/>
      <c r="H370" s="128"/>
      <c r="I370" s="216"/>
      <c r="J370" s="128"/>
      <c r="K370" s="128"/>
      <c r="L370" s="128"/>
      <c r="M370" s="128"/>
      <c r="N370" s="128"/>
    </row>
    <row r="371" spans="1:14" s="226" customFormat="1">
      <c r="A371" s="121"/>
      <c r="B371" s="121"/>
      <c r="C371" s="75"/>
      <c r="D371" s="87"/>
      <c r="E371" s="87"/>
      <c r="F371" s="92"/>
      <c r="G371" s="75"/>
      <c r="H371" s="128"/>
      <c r="I371" s="216"/>
      <c r="J371" s="121"/>
      <c r="K371" s="121"/>
      <c r="L371" s="121"/>
      <c r="M371" s="121"/>
      <c r="N371" s="121"/>
    </row>
    <row r="372" spans="1:14" s="226" customFormat="1">
      <c r="A372" s="121"/>
      <c r="B372" s="128"/>
      <c r="C372" s="214"/>
      <c r="D372" s="215"/>
      <c r="E372" s="215"/>
      <c r="F372" s="215"/>
      <c r="G372" s="214"/>
      <c r="H372" s="128"/>
      <c r="I372" s="224"/>
      <c r="J372" s="128"/>
      <c r="K372" s="128"/>
      <c r="L372" s="128"/>
      <c r="M372" s="128"/>
      <c r="N372" s="128"/>
    </row>
    <row r="373" spans="1:14" s="226" customFormat="1">
      <c r="A373" s="121"/>
      <c r="B373" s="128"/>
      <c r="C373" s="75"/>
      <c r="D373" s="92"/>
      <c r="E373" s="92"/>
      <c r="F373" s="92"/>
      <c r="G373" s="75"/>
      <c r="H373" s="128"/>
      <c r="I373" s="213"/>
      <c r="J373" s="121"/>
      <c r="K373" s="121"/>
      <c r="L373" s="121"/>
      <c r="M373" s="121"/>
      <c r="N373" s="121"/>
    </row>
    <row r="374" spans="1:14" s="226" customFormat="1">
      <c r="A374" s="121"/>
      <c r="B374" s="128"/>
      <c r="C374" s="75"/>
      <c r="D374" s="92"/>
      <c r="E374" s="92"/>
      <c r="F374" s="92"/>
      <c r="G374" s="75"/>
      <c r="H374" s="121"/>
      <c r="I374" s="121"/>
      <c r="J374" s="121"/>
      <c r="K374" s="121"/>
      <c r="L374" s="121"/>
      <c r="M374" s="121"/>
      <c r="N374" s="121"/>
    </row>
    <row r="375" spans="1:14" s="226" customFormat="1">
      <c r="A375" s="121"/>
      <c r="B375" s="227"/>
      <c r="C375" s="75"/>
      <c r="D375" s="92"/>
      <c r="E375" s="92"/>
      <c r="F375" s="92"/>
      <c r="G375" s="75"/>
      <c r="H375" s="121"/>
      <c r="I375" s="121"/>
      <c r="J375" s="121"/>
      <c r="K375" s="121"/>
      <c r="L375" s="121"/>
      <c r="M375" s="121"/>
      <c r="N375" s="121"/>
    </row>
    <row r="376" spans="1:14" s="226" customFormat="1">
      <c r="A376" s="121"/>
      <c r="B376" s="121"/>
      <c r="C376" s="75"/>
      <c r="D376" s="232"/>
      <c r="E376" s="232"/>
      <c r="F376" s="232"/>
      <c r="G376" s="234"/>
      <c r="H376" s="234"/>
      <c r="I376" s="234"/>
      <c r="J376" s="234"/>
      <c r="K376" s="234"/>
      <c r="L376" s="234"/>
      <c r="M376" s="234"/>
      <c r="N376" s="234"/>
    </row>
    <row r="377" spans="1:14" s="226" customFormat="1">
      <c r="A377" s="214"/>
      <c r="B377" s="214"/>
      <c r="C377" s="214"/>
      <c r="D377" s="211"/>
      <c r="E377" s="211"/>
      <c r="F377" s="211"/>
      <c r="G377" s="214"/>
      <c r="H377" s="211"/>
      <c r="I377" s="211"/>
      <c r="J377" s="211"/>
      <c r="K377" s="214"/>
      <c r="L377" s="211"/>
      <c r="M377" s="211"/>
      <c r="N377" s="211"/>
    </row>
    <row r="378" spans="1:14" s="226" customFormat="1">
      <c r="A378" s="121"/>
      <c r="B378" s="121"/>
      <c r="C378" s="75"/>
      <c r="D378" s="179"/>
      <c r="E378" s="179"/>
      <c r="F378" s="179"/>
      <c r="G378" s="75"/>
      <c r="H378" s="179"/>
      <c r="I378" s="179"/>
      <c r="J378" s="179"/>
      <c r="K378" s="75"/>
      <c r="L378" s="179"/>
      <c r="M378" s="179"/>
      <c r="N378" s="228"/>
    </row>
    <row r="379" spans="1:14" s="226" customFormat="1">
      <c r="A379" s="121"/>
      <c r="B379" s="121"/>
      <c r="C379" s="75"/>
      <c r="D379" s="179"/>
      <c r="E379" s="179"/>
      <c r="F379" s="179"/>
      <c r="G379" s="75"/>
      <c r="H379" s="179"/>
      <c r="I379" s="179"/>
      <c r="J379" s="179"/>
      <c r="K379" s="75"/>
      <c r="L379" s="179"/>
      <c r="M379" s="179"/>
      <c r="N379" s="228"/>
    </row>
    <row r="380" spans="1:14" s="226" customFormat="1">
      <c r="A380" s="121"/>
      <c r="B380" s="121"/>
      <c r="C380" s="75"/>
      <c r="D380" s="179"/>
      <c r="E380" s="179"/>
      <c r="F380" s="179"/>
      <c r="G380" s="75"/>
      <c r="H380" s="179"/>
      <c r="I380" s="179"/>
      <c r="J380" s="179"/>
      <c r="K380" s="75"/>
      <c r="L380" s="179"/>
      <c r="M380" s="179"/>
      <c r="N380" s="228"/>
    </row>
    <row r="381" spans="1:14" s="226" customFormat="1">
      <c r="A381" s="121"/>
      <c r="B381" s="121"/>
      <c r="C381" s="75"/>
      <c r="D381" s="179"/>
      <c r="E381" s="179"/>
      <c r="F381" s="179"/>
      <c r="G381" s="75"/>
      <c r="H381" s="179"/>
      <c r="I381" s="179"/>
      <c r="J381" s="179"/>
      <c r="K381" s="75"/>
      <c r="L381" s="179"/>
      <c r="M381" s="179"/>
      <c r="N381" s="228"/>
    </row>
    <row r="382" spans="1:14" s="226" customFormat="1">
      <c r="A382" s="121"/>
      <c r="B382" s="121"/>
      <c r="C382" s="75"/>
      <c r="D382" s="179"/>
      <c r="E382" s="179"/>
      <c r="F382" s="179"/>
      <c r="G382" s="75"/>
      <c r="H382" s="179"/>
      <c r="I382" s="179"/>
      <c r="J382" s="179"/>
      <c r="K382" s="75"/>
      <c r="L382" s="179"/>
      <c r="M382" s="179"/>
      <c r="N382" s="228"/>
    </row>
    <row r="383" spans="1:14" s="226" customFormat="1">
      <c r="A383" s="121"/>
      <c r="B383" s="121"/>
      <c r="C383" s="75"/>
      <c r="D383" s="179"/>
      <c r="E383" s="179"/>
      <c r="F383" s="179"/>
      <c r="G383" s="75"/>
      <c r="H383" s="179"/>
      <c r="I383" s="179"/>
      <c r="J383" s="179"/>
      <c r="K383" s="75"/>
      <c r="L383" s="179"/>
      <c r="M383" s="179"/>
      <c r="N383" s="228"/>
    </row>
    <row r="384" spans="1:14" s="226" customFormat="1">
      <c r="A384" s="121"/>
      <c r="B384" s="121"/>
      <c r="C384" s="75"/>
      <c r="D384" s="179"/>
      <c r="E384" s="179"/>
      <c r="F384" s="179"/>
      <c r="G384" s="75"/>
      <c r="H384" s="179"/>
      <c r="I384" s="179"/>
      <c r="J384" s="179"/>
      <c r="K384" s="75"/>
      <c r="L384" s="179"/>
      <c r="M384" s="179"/>
      <c r="N384" s="228"/>
    </row>
    <row r="385" spans="1:14" s="226" customFormat="1">
      <c r="A385" s="121"/>
      <c r="B385" s="121"/>
      <c r="C385" s="75"/>
      <c r="D385" s="179"/>
      <c r="E385" s="179"/>
      <c r="F385" s="179"/>
      <c r="G385" s="75"/>
      <c r="H385" s="179"/>
      <c r="I385" s="179"/>
      <c r="J385" s="179"/>
      <c r="K385" s="75"/>
      <c r="L385" s="179"/>
      <c r="M385" s="179"/>
      <c r="N385" s="228"/>
    </row>
    <row r="386" spans="1:14" s="226" customFormat="1">
      <c r="A386" s="121"/>
      <c r="B386" s="121"/>
      <c r="C386" s="75"/>
      <c r="D386" s="179"/>
      <c r="E386" s="179"/>
      <c r="F386" s="179"/>
      <c r="G386" s="75"/>
      <c r="H386" s="179"/>
      <c r="I386" s="179"/>
      <c r="J386" s="179"/>
      <c r="K386" s="75"/>
      <c r="L386" s="179"/>
      <c r="M386" s="179"/>
      <c r="N386" s="228"/>
    </row>
    <row r="387" spans="1:14" s="226" customFormat="1">
      <c r="A387" s="121"/>
      <c r="B387" s="121"/>
      <c r="C387" s="75"/>
      <c r="D387" s="179"/>
      <c r="E387" s="179"/>
      <c r="F387" s="179"/>
      <c r="G387" s="75"/>
      <c r="H387" s="179"/>
      <c r="I387" s="179"/>
      <c r="J387" s="179"/>
      <c r="K387" s="75"/>
      <c r="L387" s="179"/>
      <c r="M387" s="179"/>
      <c r="N387" s="228"/>
    </row>
    <row r="388" spans="1:14" s="226" customFormat="1">
      <c r="A388" s="121"/>
      <c r="B388" s="121"/>
      <c r="C388" s="75"/>
      <c r="D388" s="179"/>
      <c r="E388" s="179"/>
      <c r="F388" s="179"/>
      <c r="G388" s="75"/>
      <c r="H388" s="179"/>
      <c r="I388" s="179"/>
      <c r="J388" s="179"/>
      <c r="K388" s="75"/>
      <c r="L388" s="179"/>
      <c r="M388" s="179"/>
      <c r="N388" s="228"/>
    </row>
    <row r="389" spans="1:14" s="226" customFormat="1">
      <c r="A389" s="121"/>
      <c r="B389" s="121"/>
      <c r="C389" s="75"/>
      <c r="D389" s="179"/>
      <c r="E389" s="179"/>
      <c r="F389" s="179"/>
      <c r="G389" s="75"/>
      <c r="H389" s="179"/>
      <c r="I389" s="179"/>
      <c r="J389" s="179"/>
      <c r="K389" s="75"/>
      <c r="L389" s="179"/>
      <c r="M389" s="179"/>
      <c r="N389" s="228"/>
    </row>
    <row r="390" spans="1:14" s="226" customFormat="1">
      <c r="A390" s="121"/>
      <c r="B390" s="121"/>
      <c r="C390" s="75"/>
      <c r="D390" s="179"/>
      <c r="E390" s="179"/>
      <c r="F390" s="179"/>
      <c r="G390" s="75"/>
      <c r="H390" s="179"/>
      <c r="I390" s="179"/>
      <c r="J390" s="179"/>
      <c r="K390" s="75"/>
      <c r="L390" s="179"/>
      <c r="M390" s="179"/>
      <c r="N390" s="228"/>
    </row>
    <row r="391" spans="1:14" s="226" customFormat="1">
      <c r="A391" s="121"/>
      <c r="B391" s="121"/>
      <c r="C391" s="75"/>
      <c r="D391" s="179"/>
      <c r="E391" s="179"/>
      <c r="F391" s="179"/>
      <c r="G391" s="75"/>
      <c r="H391" s="179"/>
      <c r="I391" s="179"/>
      <c r="J391" s="179"/>
      <c r="K391" s="75"/>
      <c r="L391" s="179"/>
      <c r="M391" s="179"/>
      <c r="N391" s="228"/>
    </row>
    <row r="392" spans="1:14" s="226" customFormat="1">
      <c r="A392" s="121"/>
      <c r="B392" s="121"/>
      <c r="C392" s="75"/>
      <c r="D392" s="179"/>
      <c r="E392" s="179"/>
      <c r="F392" s="179"/>
      <c r="G392" s="75"/>
      <c r="H392" s="179"/>
      <c r="I392" s="179"/>
      <c r="J392" s="179"/>
      <c r="K392" s="75"/>
      <c r="L392" s="179"/>
      <c r="M392" s="179"/>
      <c r="N392" s="228"/>
    </row>
    <row r="393" spans="1:14" s="226" customFormat="1">
      <c r="A393" s="121"/>
      <c r="B393" s="121"/>
      <c r="C393" s="75"/>
      <c r="D393" s="179"/>
      <c r="E393" s="179"/>
      <c r="F393" s="179"/>
      <c r="G393" s="75"/>
      <c r="H393" s="179"/>
      <c r="I393" s="179"/>
      <c r="J393" s="179"/>
      <c r="K393" s="75"/>
      <c r="L393" s="179"/>
      <c r="M393" s="179"/>
      <c r="N393" s="228"/>
    </row>
    <row r="394" spans="1:14" s="226" customFormat="1">
      <c r="A394" s="121"/>
      <c r="B394" s="121"/>
      <c r="C394" s="75"/>
      <c r="D394" s="179"/>
      <c r="E394" s="179"/>
      <c r="F394" s="179"/>
      <c r="G394" s="75"/>
      <c r="H394" s="179"/>
      <c r="I394" s="179"/>
      <c r="J394" s="179"/>
      <c r="K394" s="75"/>
      <c r="L394" s="179"/>
      <c r="M394" s="179"/>
      <c r="N394" s="228"/>
    </row>
    <row r="395" spans="1:14" s="226" customFormat="1">
      <c r="A395" s="121"/>
      <c r="B395" s="121"/>
      <c r="C395" s="75"/>
      <c r="D395" s="179"/>
      <c r="E395" s="179"/>
      <c r="F395" s="179"/>
      <c r="G395" s="75"/>
      <c r="H395" s="179"/>
      <c r="I395" s="179"/>
      <c r="J395" s="179"/>
      <c r="K395" s="75"/>
      <c r="L395" s="179"/>
      <c r="M395" s="179"/>
      <c r="N395" s="228"/>
    </row>
    <row r="396" spans="1:14" s="226" customFormat="1">
      <c r="A396" s="121"/>
      <c r="B396" s="121"/>
      <c r="C396" s="75"/>
      <c r="D396" s="179"/>
      <c r="E396" s="179"/>
      <c r="F396" s="179"/>
      <c r="G396" s="75"/>
      <c r="H396" s="179"/>
      <c r="I396" s="179"/>
      <c r="J396" s="179"/>
      <c r="K396" s="75"/>
      <c r="L396" s="179"/>
      <c r="M396" s="179"/>
      <c r="N396" s="228"/>
    </row>
    <row r="397" spans="1:14" s="226" customFormat="1">
      <c r="A397" s="121"/>
      <c r="B397" s="121"/>
      <c r="C397" s="75"/>
      <c r="D397" s="179"/>
      <c r="E397" s="179"/>
      <c r="F397" s="179"/>
      <c r="G397" s="75"/>
      <c r="H397" s="179"/>
      <c r="I397" s="179"/>
      <c r="J397" s="179"/>
      <c r="K397" s="75"/>
      <c r="L397" s="179"/>
      <c r="M397" s="179"/>
      <c r="N397" s="228"/>
    </row>
    <row r="398" spans="1:14" s="226" customFormat="1">
      <c r="A398" s="128"/>
      <c r="B398" s="128"/>
      <c r="C398" s="214"/>
      <c r="D398" s="215"/>
      <c r="E398" s="215"/>
      <c r="F398" s="215"/>
      <c r="G398" s="214"/>
      <c r="H398" s="215"/>
      <c r="I398" s="215"/>
      <c r="J398" s="215"/>
      <c r="K398" s="214"/>
      <c r="L398" s="215"/>
      <c r="M398" s="215"/>
      <c r="N398" s="215"/>
    </row>
    <row r="399" spans="1:14" s="226" customFormat="1">
      <c r="A399" s="121"/>
      <c r="B399" s="121"/>
      <c r="C399" s="75"/>
      <c r="D399" s="87"/>
      <c r="E399" s="87"/>
      <c r="F399" s="215"/>
      <c r="G399" s="75"/>
      <c r="H399" s="87"/>
      <c r="I399" s="87"/>
      <c r="J399" s="92"/>
      <c r="K399" s="121"/>
      <c r="L399" s="121"/>
      <c r="M399" s="121"/>
      <c r="N399" s="121"/>
    </row>
    <row r="400" spans="1:14" s="226" customFormat="1">
      <c r="A400" s="128"/>
      <c r="B400" s="128"/>
      <c r="C400" s="214"/>
      <c r="D400" s="215"/>
      <c r="E400" s="215"/>
      <c r="F400" s="215"/>
      <c r="G400" s="214"/>
      <c r="H400" s="215"/>
      <c r="I400" s="215"/>
      <c r="J400" s="229"/>
      <c r="K400" s="128"/>
      <c r="L400" s="215"/>
      <c r="M400" s="215"/>
      <c r="N400" s="128"/>
    </row>
    <row r="401" spans="1:14" s="226" customFormat="1">
      <c r="A401" s="128"/>
      <c r="B401" s="128"/>
      <c r="C401" s="214"/>
      <c r="D401" s="215"/>
      <c r="E401" s="215"/>
      <c r="F401" s="215"/>
      <c r="G401" s="214"/>
      <c r="H401" s="128"/>
      <c r="I401" s="128"/>
      <c r="J401" s="128"/>
      <c r="K401" s="128"/>
      <c r="L401" s="229"/>
      <c r="M401" s="229"/>
      <c r="N401" s="128"/>
    </row>
    <row r="402" spans="1:14" s="226" customFormat="1">
      <c r="A402" s="128"/>
      <c r="B402" s="121"/>
      <c r="C402" s="75"/>
      <c r="D402" s="179"/>
      <c r="E402" s="179"/>
      <c r="F402" s="179"/>
      <c r="G402" s="222"/>
      <c r="H402" s="128"/>
      <c r="I402" s="128"/>
      <c r="J402" s="128"/>
      <c r="K402" s="128"/>
      <c r="L402" s="128"/>
      <c r="M402" s="128"/>
      <c r="N402" s="128"/>
    </row>
    <row r="403" spans="1:14" s="226" customFormat="1">
      <c r="A403" s="121"/>
      <c r="B403" s="121"/>
      <c r="C403" s="75"/>
      <c r="D403" s="179"/>
      <c r="E403" s="179"/>
      <c r="F403" s="179"/>
      <c r="G403" s="223"/>
      <c r="H403" s="128"/>
      <c r="I403" s="92"/>
      <c r="J403" s="92"/>
      <c r="K403" s="121"/>
      <c r="L403" s="121"/>
      <c r="M403" s="121"/>
      <c r="N403" s="121"/>
    </row>
    <row r="404" spans="1:14" s="226" customFormat="1">
      <c r="A404" s="128"/>
      <c r="B404" s="128"/>
      <c r="C404" s="214"/>
      <c r="D404" s="215"/>
      <c r="E404" s="215"/>
      <c r="F404" s="215"/>
      <c r="G404" s="222"/>
      <c r="H404" s="128"/>
      <c r="I404" s="216"/>
      <c r="J404" s="128"/>
      <c r="K404" s="128"/>
      <c r="L404" s="128"/>
      <c r="M404" s="128"/>
      <c r="N404" s="128"/>
    </row>
    <row r="405" spans="1:14" s="226" customFormat="1">
      <c r="A405" s="121"/>
      <c r="B405" s="121"/>
      <c r="C405" s="75"/>
      <c r="D405" s="87"/>
      <c r="E405" s="87"/>
      <c r="F405" s="92"/>
      <c r="G405" s="75"/>
      <c r="H405" s="128"/>
      <c r="I405" s="216"/>
      <c r="J405" s="121"/>
      <c r="K405" s="121"/>
      <c r="L405" s="121"/>
      <c r="M405" s="121"/>
      <c r="N405" s="121"/>
    </row>
    <row r="406" spans="1:14" s="226" customFormat="1">
      <c r="A406" s="128"/>
      <c r="B406" s="128"/>
      <c r="C406" s="214"/>
      <c r="D406" s="215"/>
      <c r="E406" s="215"/>
      <c r="F406" s="215"/>
      <c r="G406" s="214"/>
      <c r="H406" s="128"/>
      <c r="I406" s="224"/>
      <c r="J406" s="128"/>
      <c r="K406" s="128"/>
      <c r="L406" s="128"/>
      <c r="M406" s="128"/>
      <c r="N406" s="128"/>
    </row>
    <row r="407" spans="1:14" s="226" customFormat="1">
      <c r="A407" s="121"/>
      <c r="B407" s="128"/>
      <c r="C407" s="75"/>
      <c r="D407" s="92"/>
      <c r="E407" s="92"/>
      <c r="F407" s="92"/>
      <c r="G407" s="75"/>
      <c r="H407" s="128"/>
      <c r="I407" s="213"/>
      <c r="J407" s="121"/>
      <c r="K407" s="121"/>
      <c r="L407" s="121"/>
      <c r="M407" s="121"/>
      <c r="N407" s="121"/>
    </row>
    <row r="408" spans="1:14" s="226" customFormat="1">
      <c r="A408" s="121"/>
      <c r="B408" s="128"/>
      <c r="C408" s="75"/>
      <c r="D408" s="92"/>
      <c r="E408" s="92"/>
      <c r="F408" s="92"/>
      <c r="G408" s="75"/>
      <c r="H408" s="128"/>
      <c r="I408" s="216"/>
      <c r="J408" s="121"/>
      <c r="K408" s="121"/>
      <c r="L408" s="121"/>
      <c r="M408" s="121"/>
      <c r="N408" s="121"/>
    </row>
    <row r="409" spans="1:14" s="226" customFormat="1">
      <c r="A409" s="121"/>
      <c r="B409" s="128"/>
      <c r="C409" s="75"/>
      <c r="D409" s="92"/>
      <c r="E409" s="92"/>
      <c r="F409" s="92"/>
      <c r="G409" s="75"/>
      <c r="H409" s="121"/>
      <c r="I409" s="121"/>
      <c r="J409" s="121"/>
      <c r="K409" s="121"/>
      <c r="L409" s="121"/>
      <c r="M409" s="121"/>
      <c r="N409" s="121"/>
    </row>
    <row r="410" spans="1:14" s="226" customFormat="1">
      <c r="A410" s="121"/>
      <c r="B410" s="128"/>
      <c r="C410" s="75"/>
      <c r="D410" s="92"/>
      <c r="E410" s="92"/>
      <c r="F410" s="92"/>
      <c r="G410" s="75"/>
      <c r="H410" s="128"/>
      <c r="I410" s="216"/>
      <c r="J410" s="121"/>
      <c r="K410" s="121"/>
      <c r="L410" s="121"/>
      <c r="M410" s="121"/>
      <c r="N410" s="121"/>
    </row>
    <row r="411" spans="1:14" s="226" customFormat="1">
      <c r="A411" s="121"/>
      <c r="B411" s="227"/>
      <c r="C411" s="75"/>
      <c r="D411" s="92"/>
      <c r="E411" s="92"/>
      <c r="F411" s="92"/>
      <c r="G411" s="75"/>
      <c r="H411" s="121"/>
      <c r="I411" s="121"/>
      <c r="J411" s="121"/>
      <c r="K411" s="121"/>
      <c r="L411" s="121"/>
      <c r="M411" s="121"/>
      <c r="N411" s="121"/>
    </row>
    <row r="412" spans="1:14" s="226" customFormat="1">
      <c r="A412" s="121"/>
      <c r="B412" s="121"/>
      <c r="C412" s="75"/>
      <c r="D412" s="232"/>
      <c r="E412" s="232"/>
      <c r="F412" s="232"/>
      <c r="G412" s="234"/>
      <c r="H412" s="234"/>
      <c r="I412" s="234"/>
      <c r="J412" s="234"/>
      <c r="K412" s="234"/>
      <c r="L412" s="234"/>
      <c r="M412" s="234"/>
      <c r="N412" s="234"/>
    </row>
    <row r="413" spans="1:14" s="226" customFormat="1">
      <c r="A413" s="214"/>
      <c r="B413" s="214"/>
      <c r="C413" s="214"/>
      <c r="D413" s="211"/>
      <c r="E413" s="211"/>
      <c r="F413" s="211"/>
      <c r="G413" s="214"/>
      <c r="H413" s="211"/>
      <c r="I413" s="211"/>
      <c r="J413" s="211"/>
      <c r="K413" s="214"/>
      <c r="L413" s="211"/>
      <c r="M413" s="211"/>
      <c r="N413" s="211"/>
    </row>
    <row r="414" spans="1:14" s="226" customFormat="1">
      <c r="A414" s="121"/>
      <c r="B414" s="121"/>
      <c r="C414" s="75"/>
      <c r="D414" s="179"/>
      <c r="E414" s="179"/>
      <c r="F414" s="179"/>
      <c r="G414" s="75"/>
      <c r="H414" s="179"/>
      <c r="I414" s="179"/>
      <c r="J414" s="179"/>
      <c r="K414" s="75"/>
      <c r="L414" s="179"/>
      <c r="M414" s="179"/>
      <c r="N414" s="228"/>
    </row>
    <row r="415" spans="1:14" s="226" customFormat="1">
      <c r="A415" s="121"/>
      <c r="B415" s="121"/>
      <c r="C415" s="75"/>
      <c r="D415" s="179"/>
      <c r="E415" s="179"/>
      <c r="F415" s="179"/>
      <c r="G415" s="75"/>
      <c r="H415" s="179"/>
      <c r="I415" s="179"/>
      <c r="J415" s="179"/>
      <c r="K415" s="75"/>
      <c r="L415" s="179"/>
      <c r="M415" s="179"/>
      <c r="N415" s="228"/>
    </row>
    <row r="416" spans="1:14" s="226" customFormat="1">
      <c r="A416" s="121"/>
      <c r="B416" s="121"/>
      <c r="C416" s="75"/>
      <c r="D416" s="179"/>
      <c r="E416" s="179"/>
      <c r="F416" s="179"/>
      <c r="G416" s="75"/>
      <c r="H416" s="179"/>
      <c r="I416" s="179"/>
      <c r="J416" s="179"/>
      <c r="K416" s="75"/>
      <c r="L416" s="179"/>
      <c r="M416" s="179"/>
      <c r="N416" s="228"/>
    </row>
    <row r="417" spans="1:14" s="226" customFormat="1">
      <c r="A417" s="121"/>
      <c r="B417" s="121"/>
      <c r="C417" s="75"/>
      <c r="D417" s="179"/>
      <c r="E417" s="179"/>
      <c r="F417" s="179"/>
      <c r="G417" s="75"/>
      <c r="H417" s="179"/>
      <c r="I417" s="179"/>
      <c r="J417" s="179"/>
      <c r="K417" s="75"/>
      <c r="L417" s="179"/>
      <c r="M417" s="179"/>
      <c r="N417" s="228"/>
    </row>
    <row r="418" spans="1:14" s="226" customFormat="1">
      <c r="A418" s="121"/>
      <c r="B418" s="121"/>
      <c r="C418" s="75"/>
      <c r="D418" s="179"/>
      <c r="E418" s="179"/>
      <c r="F418" s="179"/>
      <c r="G418" s="75"/>
      <c r="H418" s="179"/>
      <c r="I418" s="179"/>
      <c r="J418" s="179"/>
      <c r="K418" s="75"/>
      <c r="L418" s="179"/>
      <c r="M418" s="179"/>
      <c r="N418" s="228"/>
    </row>
    <row r="419" spans="1:14" s="226" customFormat="1">
      <c r="A419" s="121"/>
      <c r="B419" s="121"/>
      <c r="C419" s="75"/>
      <c r="D419" s="179"/>
      <c r="E419" s="179"/>
      <c r="F419" s="179"/>
      <c r="G419" s="75"/>
      <c r="H419" s="179"/>
      <c r="I419" s="179"/>
      <c r="J419" s="179"/>
      <c r="K419" s="75"/>
      <c r="L419" s="179"/>
      <c r="M419" s="179"/>
      <c r="N419" s="228"/>
    </row>
    <row r="420" spans="1:14" s="226" customFormat="1">
      <c r="A420" s="121"/>
      <c r="B420" s="121"/>
      <c r="C420" s="75"/>
      <c r="D420" s="179"/>
      <c r="E420" s="179"/>
      <c r="F420" s="179"/>
      <c r="G420" s="75"/>
      <c r="H420" s="179"/>
      <c r="I420" s="179"/>
      <c r="J420" s="179"/>
      <c r="K420" s="75"/>
      <c r="L420" s="179"/>
      <c r="M420" s="179"/>
      <c r="N420" s="228"/>
    </row>
    <row r="421" spans="1:14" s="226" customFormat="1">
      <c r="A421" s="121"/>
      <c r="B421" s="121"/>
      <c r="C421" s="75"/>
      <c r="D421" s="179"/>
      <c r="E421" s="179"/>
      <c r="F421" s="179"/>
      <c r="G421" s="75"/>
      <c r="H421" s="179"/>
      <c r="I421" s="179"/>
      <c r="J421" s="179"/>
      <c r="K421" s="75"/>
      <c r="L421" s="179"/>
      <c r="M421" s="179"/>
      <c r="N421" s="228"/>
    </row>
    <row r="422" spans="1:14" s="226" customFormat="1">
      <c r="A422" s="121"/>
      <c r="B422" s="121"/>
      <c r="C422" s="75"/>
      <c r="D422" s="179"/>
      <c r="E422" s="179"/>
      <c r="F422" s="179"/>
      <c r="G422" s="75"/>
      <c r="H422" s="179"/>
      <c r="I422" s="179"/>
      <c r="J422" s="179"/>
      <c r="K422" s="75"/>
      <c r="L422" s="179"/>
      <c r="M422" s="179"/>
      <c r="N422" s="228"/>
    </row>
    <row r="423" spans="1:14" s="226" customFormat="1">
      <c r="A423" s="121"/>
      <c r="B423" s="121"/>
      <c r="C423" s="75"/>
      <c r="D423" s="179"/>
      <c r="E423" s="179"/>
      <c r="F423" s="179"/>
      <c r="G423" s="75"/>
      <c r="H423" s="179"/>
      <c r="I423" s="179"/>
      <c r="J423" s="179"/>
      <c r="K423" s="75"/>
      <c r="L423" s="179"/>
      <c r="M423" s="179"/>
      <c r="N423" s="228"/>
    </row>
    <row r="424" spans="1:14" s="226" customFormat="1">
      <c r="A424" s="121"/>
      <c r="B424" s="121"/>
      <c r="C424" s="75"/>
      <c r="D424" s="179"/>
      <c r="E424" s="179"/>
      <c r="F424" s="179"/>
      <c r="G424" s="75"/>
      <c r="H424" s="179"/>
      <c r="I424" s="179"/>
      <c r="J424" s="179"/>
      <c r="K424" s="75"/>
      <c r="L424" s="179"/>
      <c r="M424" s="179"/>
      <c r="N424" s="228"/>
    </row>
    <row r="425" spans="1:14" s="226" customFormat="1">
      <c r="A425" s="121"/>
      <c r="B425" s="121"/>
      <c r="C425" s="75"/>
      <c r="D425" s="179"/>
      <c r="E425" s="179"/>
      <c r="F425" s="179"/>
      <c r="G425" s="75"/>
      <c r="H425" s="179"/>
      <c r="I425" s="179"/>
      <c r="J425" s="179"/>
      <c r="K425" s="75"/>
      <c r="L425" s="179"/>
      <c r="M425" s="179"/>
      <c r="N425" s="228"/>
    </row>
    <row r="426" spans="1:14" s="226" customFormat="1">
      <c r="A426" s="121"/>
      <c r="B426" s="121"/>
      <c r="C426" s="75"/>
      <c r="D426" s="179"/>
      <c r="E426" s="179"/>
      <c r="F426" s="179"/>
      <c r="G426" s="75"/>
      <c r="H426" s="179"/>
      <c r="I426" s="179"/>
      <c r="J426" s="179"/>
      <c r="K426" s="75"/>
      <c r="L426" s="179"/>
      <c r="M426" s="179"/>
      <c r="N426" s="228"/>
    </row>
    <row r="427" spans="1:14" s="226" customFormat="1">
      <c r="A427" s="121"/>
      <c r="B427" s="121"/>
      <c r="C427" s="75"/>
      <c r="D427" s="179"/>
      <c r="E427" s="179"/>
      <c r="F427" s="179"/>
      <c r="G427" s="75"/>
      <c r="H427" s="179"/>
      <c r="I427" s="179"/>
      <c r="J427" s="179"/>
      <c r="K427" s="75"/>
      <c r="L427" s="179"/>
      <c r="M427" s="179"/>
      <c r="N427" s="228"/>
    </row>
    <row r="428" spans="1:14" s="226" customFormat="1">
      <c r="A428" s="121"/>
      <c r="B428" s="121"/>
      <c r="C428" s="75"/>
      <c r="D428" s="179"/>
      <c r="E428" s="179"/>
      <c r="F428" s="179"/>
      <c r="G428" s="75"/>
      <c r="H428" s="179"/>
      <c r="I428" s="179"/>
      <c r="J428" s="179"/>
      <c r="K428" s="75"/>
      <c r="L428" s="179"/>
      <c r="M428" s="179"/>
      <c r="N428" s="228"/>
    </row>
    <row r="429" spans="1:14" s="226" customFormat="1">
      <c r="A429" s="121"/>
      <c r="B429" s="121"/>
      <c r="C429" s="75"/>
      <c r="D429" s="179"/>
      <c r="E429" s="179"/>
      <c r="F429" s="179"/>
      <c r="G429" s="75"/>
      <c r="H429" s="179"/>
      <c r="I429" s="179"/>
      <c r="J429" s="179"/>
      <c r="K429" s="75"/>
      <c r="L429" s="179"/>
      <c r="M429" s="179"/>
      <c r="N429" s="228"/>
    </row>
    <row r="430" spans="1:14" s="226" customFormat="1">
      <c r="A430" s="121"/>
      <c r="B430" s="121"/>
      <c r="C430" s="75"/>
      <c r="D430" s="179"/>
      <c r="E430" s="179"/>
      <c r="F430" s="179"/>
      <c r="G430" s="75"/>
      <c r="H430" s="179"/>
      <c r="I430" s="179"/>
      <c r="J430" s="179"/>
      <c r="K430" s="75"/>
      <c r="L430" s="179"/>
      <c r="M430" s="179"/>
      <c r="N430" s="228"/>
    </row>
    <row r="431" spans="1:14" s="226" customFormat="1">
      <c r="A431" s="121"/>
      <c r="B431" s="121"/>
      <c r="C431" s="75"/>
      <c r="D431" s="179"/>
      <c r="E431" s="179"/>
      <c r="F431" s="179"/>
      <c r="G431" s="75"/>
      <c r="H431" s="179"/>
      <c r="I431" s="179"/>
      <c r="J431" s="179"/>
      <c r="K431" s="75"/>
      <c r="L431" s="179"/>
      <c r="M431" s="179"/>
      <c r="N431" s="228"/>
    </row>
    <row r="432" spans="1:14" s="226" customFormat="1">
      <c r="A432" s="121"/>
      <c r="B432" s="121"/>
      <c r="C432" s="75"/>
      <c r="D432" s="179"/>
      <c r="E432" s="179"/>
      <c r="F432" s="179"/>
      <c r="G432" s="75"/>
      <c r="H432" s="179"/>
      <c r="I432" s="179"/>
      <c r="J432" s="179"/>
      <c r="K432" s="75"/>
      <c r="L432" s="179"/>
      <c r="M432" s="179"/>
      <c r="N432" s="228"/>
    </row>
    <row r="433" spans="1:14" s="226" customFormat="1">
      <c r="A433" s="121"/>
      <c r="B433" s="121"/>
      <c r="C433" s="75"/>
      <c r="D433" s="179"/>
      <c r="E433" s="179"/>
      <c r="F433" s="179"/>
      <c r="G433" s="75"/>
      <c r="H433" s="179"/>
      <c r="I433" s="179"/>
      <c r="J433" s="179"/>
      <c r="K433" s="75"/>
      <c r="L433" s="179"/>
      <c r="M433" s="179"/>
      <c r="N433" s="228"/>
    </row>
    <row r="434" spans="1:14" s="226" customFormat="1">
      <c r="A434" s="128"/>
      <c r="B434" s="128"/>
      <c r="C434" s="214"/>
      <c r="D434" s="215"/>
      <c r="E434" s="215"/>
      <c r="F434" s="215"/>
      <c r="G434" s="214"/>
      <c r="H434" s="215"/>
      <c r="I434" s="215"/>
      <c r="J434" s="215"/>
      <c r="K434" s="214"/>
      <c r="L434" s="215"/>
      <c r="M434" s="215"/>
      <c r="N434" s="215"/>
    </row>
    <row r="435" spans="1:14" s="226" customFormat="1">
      <c r="A435" s="121"/>
      <c r="B435" s="121"/>
      <c r="C435" s="75"/>
      <c r="D435" s="87"/>
      <c r="E435" s="87"/>
      <c r="F435" s="215"/>
      <c r="G435" s="75"/>
      <c r="H435" s="87"/>
      <c r="I435" s="87"/>
      <c r="J435" s="92"/>
      <c r="K435" s="121"/>
      <c r="L435" s="121"/>
      <c r="M435" s="121"/>
      <c r="N435" s="121"/>
    </row>
    <row r="436" spans="1:14" s="226" customFormat="1">
      <c r="A436" s="128"/>
      <c r="B436" s="128"/>
      <c r="C436" s="214"/>
      <c r="D436" s="215"/>
      <c r="E436" s="215"/>
      <c r="F436" s="215"/>
      <c r="G436" s="214"/>
      <c r="H436" s="215"/>
      <c r="I436" s="215"/>
      <c r="J436" s="229"/>
      <c r="K436" s="128"/>
      <c r="L436" s="215"/>
      <c r="M436" s="215"/>
      <c r="N436" s="128"/>
    </row>
    <row r="437" spans="1:14" s="226" customFormat="1">
      <c r="A437" s="128"/>
      <c r="B437" s="128"/>
      <c r="C437" s="214"/>
      <c r="D437" s="215"/>
      <c r="E437" s="215"/>
      <c r="F437" s="215"/>
      <c r="G437" s="214"/>
      <c r="H437" s="128"/>
      <c r="I437" s="128"/>
      <c r="J437" s="128"/>
      <c r="K437" s="128"/>
      <c r="L437" s="229"/>
      <c r="M437" s="229"/>
      <c r="N437" s="128"/>
    </row>
    <row r="438" spans="1:14" s="226" customFormat="1">
      <c r="A438" s="128"/>
      <c r="B438" s="121"/>
      <c r="C438" s="75"/>
      <c r="D438" s="179"/>
      <c r="E438" s="179"/>
      <c r="F438" s="179"/>
      <c r="G438" s="222"/>
      <c r="H438" s="128"/>
      <c r="I438" s="128"/>
      <c r="J438" s="128"/>
      <c r="K438" s="128"/>
      <c r="L438" s="128"/>
      <c r="M438" s="128"/>
      <c r="N438" s="128"/>
    </row>
    <row r="439" spans="1:14" s="226" customFormat="1">
      <c r="A439" s="121"/>
      <c r="B439" s="121"/>
      <c r="C439" s="75"/>
      <c r="D439" s="179"/>
      <c r="E439" s="179"/>
      <c r="F439" s="179"/>
      <c r="G439" s="223"/>
      <c r="H439" s="92"/>
      <c r="I439" s="92"/>
      <c r="J439" s="92"/>
      <c r="K439" s="121"/>
      <c r="L439" s="121"/>
      <c r="M439" s="121"/>
      <c r="N439" s="121"/>
    </row>
    <row r="440" spans="1:14" s="226" customFormat="1">
      <c r="A440" s="128"/>
      <c r="B440" s="128"/>
      <c r="C440" s="214"/>
      <c r="D440" s="215"/>
      <c r="E440" s="215"/>
      <c r="F440" s="215"/>
      <c r="G440" s="222"/>
      <c r="H440" s="215"/>
      <c r="I440" s="216"/>
      <c r="J440" s="128"/>
      <c r="K440" s="128"/>
      <c r="L440" s="128"/>
      <c r="M440" s="128"/>
      <c r="N440" s="128"/>
    </row>
    <row r="441" spans="1:14" s="226" customFormat="1">
      <c r="A441" s="121"/>
      <c r="B441" s="121"/>
      <c r="C441" s="75"/>
      <c r="D441" s="87"/>
      <c r="E441" s="87"/>
      <c r="F441" s="92"/>
      <c r="G441" s="75"/>
      <c r="H441" s="128"/>
      <c r="I441" s="216"/>
      <c r="J441" s="121"/>
      <c r="K441" s="121"/>
      <c r="L441" s="121"/>
      <c r="M441" s="121"/>
      <c r="N441" s="121"/>
    </row>
    <row r="442" spans="1:14" s="226" customFormat="1">
      <c r="A442" s="128"/>
      <c r="B442" s="128"/>
      <c r="C442" s="214"/>
      <c r="D442" s="215"/>
      <c r="E442" s="215"/>
      <c r="F442" s="215"/>
      <c r="G442" s="214"/>
      <c r="H442" s="128"/>
      <c r="I442" s="224"/>
      <c r="J442" s="128"/>
      <c r="K442" s="128"/>
      <c r="L442" s="128"/>
      <c r="M442" s="128"/>
      <c r="N442" s="128"/>
    </row>
    <row r="443" spans="1:14" s="226" customFormat="1">
      <c r="A443" s="121"/>
      <c r="B443" s="128"/>
      <c r="C443" s="75"/>
      <c r="D443" s="92"/>
      <c r="E443" s="92"/>
      <c r="F443" s="92"/>
      <c r="G443" s="75"/>
      <c r="H443" s="128"/>
      <c r="I443" s="216"/>
      <c r="J443" s="121"/>
      <c r="K443" s="121"/>
      <c r="L443" s="121"/>
      <c r="M443" s="121"/>
      <c r="N443" s="121"/>
    </row>
    <row r="444" spans="1:14" s="226" customFormat="1">
      <c r="A444" s="121"/>
      <c r="B444" s="128"/>
      <c r="C444" s="75"/>
      <c r="D444" s="92"/>
      <c r="E444" s="92"/>
      <c r="F444" s="92"/>
      <c r="G444" s="75"/>
      <c r="H444" s="128"/>
      <c r="I444" s="216"/>
      <c r="J444" s="121"/>
      <c r="K444" s="121"/>
      <c r="L444" s="121"/>
      <c r="M444" s="121"/>
      <c r="N444" s="121"/>
    </row>
    <row r="445" spans="1:14" s="226" customFormat="1">
      <c r="A445" s="121"/>
      <c r="B445" s="128"/>
      <c r="C445" s="75"/>
      <c r="D445" s="92"/>
      <c r="E445" s="92"/>
      <c r="F445" s="92"/>
      <c r="G445" s="75"/>
      <c r="H445" s="128"/>
      <c r="I445" s="216"/>
      <c r="J445" s="121"/>
      <c r="K445" s="121"/>
      <c r="L445" s="121"/>
      <c r="M445" s="121"/>
      <c r="N445" s="121"/>
    </row>
    <row r="446" spans="1:14" s="226" customFormat="1">
      <c r="A446" s="121"/>
      <c r="B446" s="227"/>
      <c r="C446" s="75"/>
      <c r="D446" s="92"/>
      <c r="E446" s="92"/>
      <c r="F446" s="92"/>
      <c r="G446" s="75"/>
      <c r="H446" s="121"/>
      <c r="I446" s="121"/>
      <c r="J446" s="121"/>
      <c r="K446" s="121"/>
      <c r="L446" s="121"/>
      <c r="M446" s="121"/>
      <c r="N446" s="121"/>
    </row>
    <row r="447" spans="1:14" s="226" customFormat="1">
      <c r="A447" s="121"/>
      <c r="B447" s="121"/>
      <c r="C447" s="75"/>
      <c r="D447" s="232"/>
      <c r="E447" s="232"/>
      <c r="F447" s="232"/>
      <c r="G447" s="234"/>
      <c r="H447" s="234"/>
      <c r="I447" s="234"/>
      <c r="J447" s="234"/>
      <c r="K447" s="234"/>
      <c r="L447" s="234"/>
      <c r="M447" s="234"/>
      <c r="N447" s="234"/>
    </row>
    <row r="448" spans="1:14" s="226" customFormat="1">
      <c r="A448" s="214"/>
      <c r="B448" s="214"/>
      <c r="C448" s="214"/>
      <c r="D448" s="211"/>
      <c r="E448" s="211"/>
      <c r="F448" s="211"/>
      <c r="G448" s="214"/>
      <c r="H448" s="211"/>
      <c r="I448" s="211"/>
      <c r="J448" s="211"/>
      <c r="K448" s="214"/>
      <c r="L448" s="211"/>
      <c r="M448" s="211"/>
      <c r="N448" s="211"/>
    </row>
    <row r="449" spans="1:14" s="226" customFormat="1">
      <c r="A449" s="121"/>
      <c r="B449" s="121"/>
      <c r="C449" s="75"/>
      <c r="D449" s="179"/>
      <c r="E449" s="179"/>
      <c r="F449" s="179"/>
      <c r="G449" s="75"/>
      <c r="H449" s="179"/>
      <c r="I449" s="179"/>
      <c r="J449" s="179"/>
      <c r="K449" s="75"/>
      <c r="L449" s="179"/>
      <c r="M449" s="179"/>
      <c r="N449" s="228"/>
    </row>
    <row r="450" spans="1:14" s="226" customFormat="1">
      <c r="A450" s="121"/>
      <c r="B450" s="121"/>
      <c r="C450" s="75"/>
      <c r="D450" s="179"/>
      <c r="E450" s="179"/>
      <c r="F450" s="179"/>
      <c r="G450" s="75"/>
      <c r="H450" s="179"/>
      <c r="I450" s="179"/>
      <c r="J450" s="179"/>
      <c r="K450" s="75"/>
      <c r="L450" s="179"/>
      <c r="M450" s="179"/>
      <c r="N450" s="228"/>
    </row>
    <row r="451" spans="1:14" s="226" customFormat="1">
      <c r="A451" s="121"/>
      <c r="B451" s="121"/>
      <c r="C451" s="75"/>
      <c r="D451" s="179"/>
      <c r="E451" s="179"/>
      <c r="F451" s="179"/>
      <c r="G451" s="75"/>
      <c r="H451" s="179"/>
      <c r="I451" s="179"/>
      <c r="J451" s="179"/>
      <c r="K451" s="75"/>
      <c r="L451" s="179"/>
      <c r="M451" s="179"/>
      <c r="N451" s="228"/>
    </row>
    <row r="452" spans="1:14" s="226" customFormat="1">
      <c r="A452" s="121"/>
      <c r="B452" s="121"/>
      <c r="C452" s="75"/>
      <c r="D452" s="179"/>
      <c r="E452" s="179"/>
      <c r="F452" s="179"/>
      <c r="G452" s="75"/>
      <c r="H452" s="179"/>
      <c r="I452" s="179"/>
      <c r="J452" s="179"/>
      <c r="K452" s="75"/>
      <c r="L452" s="179"/>
      <c r="M452" s="179"/>
      <c r="N452" s="228"/>
    </row>
    <row r="453" spans="1:14" s="226" customFormat="1">
      <c r="A453" s="121"/>
      <c r="B453" s="121"/>
      <c r="C453" s="75"/>
      <c r="D453" s="179"/>
      <c r="E453" s="179"/>
      <c r="F453" s="179"/>
      <c r="G453" s="75"/>
      <c r="H453" s="179"/>
      <c r="I453" s="179"/>
      <c r="J453" s="179"/>
      <c r="K453" s="75"/>
      <c r="L453" s="179"/>
      <c r="M453" s="179"/>
      <c r="N453" s="228"/>
    </row>
    <row r="454" spans="1:14" s="226" customFormat="1">
      <c r="A454" s="121"/>
      <c r="B454" s="121"/>
      <c r="C454" s="75"/>
      <c r="D454" s="179"/>
      <c r="E454" s="179"/>
      <c r="F454" s="179"/>
      <c r="G454" s="75"/>
      <c r="H454" s="179"/>
      <c r="I454" s="179"/>
      <c r="J454" s="179"/>
      <c r="K454" s="75"/>
      <c r="L454" s="179"/>
      <c r="M454" s="179"/>
      <c r="N454" s="228"/>
    </row>
    <row r="455" spans="1:14" s="226" customFormat="1">
      <c r="A455" s="121"/>
      <c r="B455" s="121"/>
      <c r="C455" s="75"/>
      <c r="D455" s="179"/>
      <c r="E455" s="179"/>
      <c r="F455" s="179"/>
      <c r="G455" s="75"/>
      <c r="H455" s="179"/>
      <c r="I455" s="179"/>
      <c r="J455" s="179"/>
      <c r="K455" s="75"/>
      <c r="L455" s="179"/>
      <c r="M455" s="179"/>
      <c r="N455" s="228"/>
    </row>
    <row r="456" spans="1:14" s="226" customFormat="1">
      <c r="A456" s="121"/>
      <c r="B456" s="121"/>
      <c r="C456" s="75"/>
      <c r="D456" s="179"/>
      <c r="E456" s="179"/>
      <c r="F456" s="179"/>
      <c r="G456" s="75"/>
      <c r="H456" s="179"/>
      <c r="I456" s="179"/>
      <c r="J456" s="179"/>
      <c r="K456" s="75"/>
      <c r="L456" s="179"/>
      <c r="M456" s="179"/>
      <c r="N456" s="228"/>
    </row>
    <row r="457" spans="1:14" s="226" customFormat="1">
      <c r="A457" s="121"/>
      <c r="B457" s="121"/>
      <c r="C457" s="75"/>
      <c r="D457" s="179"/>
      <c r="E457" s="179"/>
      <c r="F457" s="179"/>
      <c r="G457" s="75"/>
      <c r="H457" s="179"/>
      <c r="I457" s="179"/>
      <c r="J457" s="179"/>
      <c r="K457" s="75"/>
      <c r="L457" s="179"/>
      <c r="M457" s="179"/>
      <c r="N457" s="228"/>
    </row>
    <row r="458" spans="1:14" s="226" customFormat="1">
      <c r="A458" s="121"/>
      <c r="B458" s="121"/>
      <c r="C458" s="75"/>
      <c r="D458" s="179"/>
      <c r="E458" s="179"/>
      <c r="F458" s="179"/>
      <c r="G458" s="75"/>
      <c r="H458" s="179"/>
      <c r="I458" s="179"/>
      <c r="J458" s="179"/>
      <c r="K458" s="75"/>
      <c r="L458" s="179"/>
      <c r="M458" s="179"/>
      <c r="N458" s="228"/>
    </row>
    <row r="459" spans="1:14" s="226" customFormat="1">
      <c r="A459" s="121"/>
      <c r="B459" s="121"/>
      <c r="C459" s="75"/>
      <c r="D459" s="179"/>
      <c r="E459" s="179"/>
      <c r="F459" s="179"/>
      <c r="G459" s="75"/>
      <c r="H459" s="179"/>
      <c r="I459" s="179"/>
      <c r="J459" s="179"/>
      <c r="K459" s="75"/>
      <c r="L459" s="179"/>
      <c r="M459" s="179"/>
      <c r="N459" s="228"/>
    </row>
    <row r="460" spans="1:14" s="226" customFormat="1">
      <c r="A460" s="121"/>
      <c r="B460" s="121"/>
      <c r="C460" s="75"/>
      <c r="D460" s="179"/>
      <c r="E460" s="179"/>
      <c r="F460" s="179"/>
      <c r="G460" s="75"/>
      <c r="H460" s="179"/>
      <c r="I460" s="179"/>
      <c r="J460" s="179"/>
      <c r="K460" s="75"/>
      <c r="L460" s="179"/>
      <c r="M460" s="179"/>
      <c r="N460" s="228"/>
    </row>
    <row r="461" spans="1:14" s="226" customFormat="1">
      <c r="A461" s="121"/>
      <c r="B461" s="121"/>
      <c r="C461" s="75"/>
      <c r="D461" s="179"/>
      <c r="E461" s="179"/>
      <c r="F461" s="179"/>
      <c r="G461" s="75"/>
      <c r="H461" s="179"/>
      <c r="I461" s="179"/>
      <c r="J461" s="179"/>
      <c r="K461" s="75"/>
      <c r="L461" s="179"/>
      <c r="M461" s="179"/>
      <c r="N461" s="228"/>
    </row>
    <row r="462" spans="1:14" s="226" customFormat="1">
      <c r="A462" s="121"/>
      <c r="B462" s="121"/>
      <c r="C462" s="75"/>
      <c r="D462" s="179"/>
      <c r="E462" s="179"/>
      <c r="F462" s="179"/>
      <c r="G462" s="75"/>
      <c r="H462" s="179"/>
      <c r="I462" s="179"/>
      <c r="J462" s="179"/>
      <c r="K462" s="75"/>
      <c r="L462" s="179"/>
      <c r="M462" s="179"/>
      <c r="N462" s="228"/>
    </row>
    <row r="463" spans="1:14" s="226" customFormat="1">
      <c r="A463" s="121"/>
      <c r="B463" s="121"/>
      <c r="C463" s="75"/>
      <c r="D463" s="179"/>
      <c r="E463" s="179"/>
      <c r="F463" s="179"/>
      <c r="G463" s="75"/>
      <c r="H463" s="179"/>
      <c r="I463" s="179"/>
      <c r="J463" s="179"/>
      <c r="K463" s="75"/>
      <c r="L463" s="179"/>
      <c r="M463" s="179"/>
      <c r="N463" s="228"/>
    </row>
    <row r="464" spans="1:14" s="226" customFormat="1">
      <c r="A464" s="121"/>
      <c r="B464" s="121"/>
      <c r="C464" s="75"/>
      <c r="D464" s="179"/>
      <c r="E464" s="179"/>
      <c r="F464" s="179"/>
      <c r="G464" s="75"/>
      <c r="H464" s="179"/>
      <c r="I464" s="179"/>
      <c r="J464" s="179"/>
      <c r="K464" s="75"/>
      <c r="L464" s="179"/>
      <c r="M464" s="179"/>
      <c r="N464" s="228"/>
    </row>
    <row r="465" spans="1:14" s="226" customFormat="1">
      <c r="A465" s="121"/>
      <c r="B465" s="121"/>
      <c r="C465" s="75"/>
      <c r="D465" s="179"/>
      <c r="E465" s="179"/>
      <c r="F465" s="179"/>
      <c r="G465" s="75"/>
      <c r="H465" s="179"/>
      <c r="I465" s="179"/>
      <c r="J465" s="179"/>
      <c r="K465" s="75"/>
      <c r="L465" s="179"/>
      <c r="M465" s="179"/>
      <c r="N465" s="228"/>
    </row>
    <row r="466" spans="1:14" s="226" customFormat="1">
      <c r="A466" s="121"/>
      <c r="B466" s="121"/>
      <c r="C466" s="75"/>
      <c r="D466" s="179"/>
      <c r="E466" s="179"/>
      <c r="F466" s="179"/>
      <c r="G466" s="75"/>
      <c r="H466" s="179"/>
      <c r="I466" s="179"/>
      <c r="J466" s="179"/>
      <c r="K466" s="75"/>
      <c r="L466" s="179"/>
      <c r="M466" s="179"/>
      <c r="N466" s="228"/>
    </row>
    <row r="467" spans="1:14" s="226" customFormat="1">
      <c r="A467" s="121"/>
      <c r="B467" s="121"/>
      <c r="C467" s="75"/>
      <c r="D467" s="179"/>
      <c r="E467" s="179"/>
      <c r="F467" s="179"/>
      <c r="G467" s="75"/>
      <c r="H467" s="179"/>
      <c r="I467" s="179"/>
      <c r="J467" s="179"/>
      <c r="K467" s="75"/>
      <c r="L467" s="179"/>
      <c r="M467" s="179"/>
      <c r="N467" s="228"/>
    </row>
    <row r="468" spans="1:14" s="226" customFormat="1">
      <c r="A468" s="121"/>
      <c r="B468" s="121"/>
      <c r="C468" s="75"/>
      <c r="D468" s="179"/>
      <c r="E468" s="179"/>
      <c r="F468" s="179"/>
      <c r="G468" s="75"/>
      <c r="H468" s="179"/>
      <c r="I468" s="179"/>
      <c r="J468" s="179"/>
      <c r="K468" s="75"/>
      <c r="L468" s="179"/>
      <c r="M468" s="179"/>
      <c r="N468" s="228"/>
    </row>
    <row r="469" spans="1:14" s="226" customFormat="1">
      <c r="A469" s="128"/>
      <c r="B469" s="128"/>
      <c r="C469" s="214"/>
      <c r="D469" s="215"/>
      <c r="E469" s="215"/>
      <c r="F469" s="215"/>
      <c r="G469" s="214"/>
      <c r="H469" s="215"/>
      <c r="I469" s="215"/>
      <c r="J469" s="215"/>
      <c r="K469" s="214"/>
      <c r="L469" s="215"/>
      <c r="M469" s="215"/>
      <c r="N469" s="215"/>
    </row>
    <row r="470" spans="1:14" s="226" customFormat="1">
      <c r="A470" s="121"/>
      <c r="B470" s="121"/>
      <c r="C470" s="75"/>
      <c r="D470" s="87"/>
      <c r="E470" s="87"/>
      <c r="F470" s="215"/>
      <c r="G470" s="75"/>
      <c r="H470" s="87"/>
      <c r="I470" s="87"/>
      <c r="J470" s="92"/>
      <c r="K470" s="121"/>
      <c r="L470" s="121"/>
      <c r="M470" s="121"/>
      <c r="N470" s="121"/>
    </row>
    <row r="471" spans="1:14" s="226" customFormat="1">
      <c r="A471" s="128"/>
      <c r="B471" s="128"/>
      <c r="C471" s="214"/>
      <c r="D471" s="215"/>
      <c r="E471" s="215"/>
      <c r="F471" s="215"/>
      <c r="G471" s="214"/>
      <c r="H471" s="215"/>
      <c r="I471" s="215"/>
      <c r="J471" s="229"/>
      <c r="K471" s="128"/>
      <c r="L471" s="215"/>
      <c r="M471" s="215"/>
      <c r="N471" s="128"/>
    </row>
    <row r="472" spans="1:14" s="226" customFormat="1">
      <c r="A472" s="128"/>
      <c r="B472" s="128"/>
      <c r="C472" s="214"/>
      <c r="D472" s="215"/>
      <c r="E472" s="215"/>
      <c r="F472" s="215"/>
      <c r="G472" s="214"/>
      <c r="H472" s="128"/>
      <c r="I472" s="128"/>
      <c r="J472" s="128"/>
      <c r="K472" s="128"/>
      <c r="L472" s="229"/>
      <c r="M472" s="229"/>
      <c r="N472" s="128"/>
    </row>
    <row r="473" spans="1:14" s="226" customFormat="1">
      <c r="A473" s="128"/>
      <c r="B473" s="121"/>
      <c r="C473" s="75"/>
      <c r="D473" s="179"/>
      <c r="E473" s="179"/>
      <c r="F473" s="179"/>
      <c r="G473" s="222"/>
      <c r="H473" s="128"/>
      <c r="I473" s="128"/>
      <c r="J473" s="128"/>
      <c r="K473" s="128"/>
      <c r="L473" s="128"/>
      <c r="M473" s="128"/>
      <c r="N473" s="128"/>
    </row>
    <row r="474" spans="1:14" s="226" customFormat="1">
      <c r="A474" s="121"/>
      <c r="B474" s="121"/>
      <c r="C474" s="75"/>
      <c r="D474" s="179"/>
      <c r="E474" s="179"/>
      <c r="F474" s="179"/>
      <c r="G474" s="223"/>
      <c r="H474" s="92"/>
      <c r="I474" s="92"/>
      <c r="J474" s="92"/>
      <c r="K474" s="121"/>
      <c r="L474" s="121"/>
      <c r="M474" s="121"/>
      <c r="N474" s="121"/>
    </row>
    <row r="475" spans="1:14" s="226" customFormat="1">
      <c r="A475" s="128"/>
      <c r="B475" s="128"/>
      <c r="C475" s="214"/>
      <c r="D475" s="215"/>
      <c r="E475" s="215"/>
      <c r="F475" s="215"/>
      <c r="G475" s="222"/>
      <c r="H475" s="215"/>
      <c r="I475" s="216"/>
      <c r="J475" s="128"/>
      <c r="K475" s="128"/>
      <c r="L475" s="128"/>
      <c r="M475" s="128"/>
      <c r="N475" s="128"/>
    </row>
    <row r="476" spans="1:14" s="226" customFormat="1">
      <c r="A476" s="121"/>
      <c r="B476" s="121"/>
      <c r="C476" s="75"/>
      <c r="D476" s="87"/>
      <c r="E476" s="87"/>
      <c r="F476" s="92"/>
      <c r="G476" s="75"/>
      <c r="H476" s="128"/>
      <c r="I476" s="216"/>
      <c r="J476" s="121"/>
      <c r="K476" s="121"/>
      <c r="L476" s="121"/>
      <c r="M476" s="121"/>
      <c r="N476" s="121"/>
    </row>
    <row r="477" spans="1:14" s="226" customFormat="1">
      <c r="A477" s="128"/>
      <c r="B477" s="128"/>
      <c r="C477" s="214"/>
      <c r="D477" s="215"/>
      <c r="E477" s="215"/>
      <c r="F477" s="215"/>
      <c r="G477" s="214"/>
      <c r="H477" s="128"/>
      <c r="I477" s="224"/>
      <c r="J477" s="128"/>
      <c r="K477" s="128"/>
      <c r="L477" s="128"/>
      <c r="M477" s="128"/>
      <c r="N477" s="128"/>
    </row>
    <row r="478" spans="1:14" s="226" customFormat="1">
      <c r="A478" s="121"/>
      <c r="B478" s="128"/>
      <c r="C478" s="75"/>
      <c r="D478" s="92"/>
      <c r="E478" s="92"/>
      <c r="F478" s="92"/>
      <c r="G478" s="75"/>
      <c r="H478" s="128"/>
      <c r="I478" s="216"/>
      <c r="J478" s="121"/>
      <c r="K478" s="121"/>
      <c r="L478" s="121"/>
      <c r="M478" s="121"/>
      <c r="N478" s="121"/>
    </row>
    <row r="479" spans="1:14" s="226" customFormat="1">
      <c r="A479" s="121"/>
      <c r="B479" s="128"/>
      <c r="C479" s="75"/>
      <c r="D479" s="92"/>
      <c r="E479" s="92"/>
      <c r="F479" s="92"/>
      <c r="G479" s="75"/>
      <c r="H479" s="121"/>
      <c r="I479" s="121"/>
      <c r="J479" s="121"/>
      <c r="K479" s="121"/>
      <c r="L479" s="121"/>
      <c r="M479" s="121"/>
      <c r="N479" s="121"/>
    </row>
    <row r="480" spans="1:14" s="226" customFormat="1">
      <c r="A480" s="121"/>
      <c r="B480" s="128"/>
      <c r="C480" s="75"/>
      <c r="D480" s="92"/>
      <c r="E480" s="92"/>
      <c r="F480" s="92"/>
      <c r="G480" s="75"/>
      <c r="H480" s="121"/>
      <c r="I480" s="121"/>
      <c r="J480" s="121"/>
      <c r="K480" s="121"/>
      <c r="L480" s="121"/>
      <c r="M480" s="121"/>
      <c r="N480" s="121"/>
    </row>
    <row r="481" spans="1:14" s="226" customFormat="1">
      <c r="A481" s="121"/>
      <c r="B481" s="128"/>
      <c r="C481" s="75"/>
      <c r="D481" s="92"/>
      <c r="E481" s="92"/>
      <c r="F481" s="92"/>
      <c r="G481" s="75"/>
      <c r="H481" s="121"/>
      <c r="I481" s="121"/>
      <c r="J481" s="121"/>
      <c r="K481" s="121"/>
      <c r="L481" s="121"/>
      <c r="M481" s="121"/>
      <c r="N481" s="121"/>
    </row>
    <row r="482" spans="1:14" s="226" customFormat="1">
      <c r="A482" s="121"/>
      <c r="B482" s="128"/>
      <c r="C482" s="75"/>
      <c r="D482" s="92"/>
      <c r="E482" s="92"/>
      <c r="F482" s="92"/>
      <c r="G482" s="75"/>
      <c r="H482" s="121"/>
      <c r="I482" s="121"/>
      <c r="J482" s="121"/>
      <c r="K482" s="121"/>
      <c r="L482" s="121"/>
      <c r="M482" s="121"/>
      <c r="N482" s="121"/>
    </row>
    <row r="483" spans="1:14" s="226" customFormat="1">
      <c r="A483" s="121"/>
      <c r="B483" s="128"/>
      <c r="C483" s="75"/>
      <c r="D483" s="92"/>
      <c r="E483" s="92"/>
      <c r="F483" s="92"/>
      <c r="G483" s="75"/>
      <c r="H483" s="121"/>
      <c r="I483" s="121"/>
      <c r="J483" s="121"/>
      <c r="K483" s="121"/>
      <c r="L483" s="121"/>
      <c r="M483" s="121"/>
      <c r="N483" s="121"/>
    </row>
    <row r="484" spans="1:14" s="226" customFormat="1">
      <c r="A484" s="121"/>
      <c r="B484" s="227"/>
      <c r="C484" s="75"/>
      <c r="D484" s="92"/>
      <c r="E484" s="92"/>
      <c r="F484" s="92"/>
      <c r="G484" s="75"/>
      <c r="H484" s="121"/>
      <c r="I484" s="121"/>
      <c r="J484" s="121"/>
      <c r="K484" s="121"/>
      <c r="L484" s="121"/>
      <c r="M484" s="121"/>
      <c r="N484" s="121"/>
    </row>
    <row r="485" spans="1:14" s="226" customFormat="1">
      <c r="A485" s="121"/>
      <c r="B485" s="121"/>
      <c r="C485" s="75"/>
      <c r="D485" s="232"/>
      <c r="E485" s="232"/>
      <c r="F485" s="232"/>
      <c r="G485" s="234"/>
      <c r="H485" s="234"/>
      <c r="I485" s="234"/>
      <c r="J485" s="234"/>
      <c r="K485" s="234"/>
      <c r="L485" s="234"/>
      <c r="M485" s="234"/>
      <c r="N485" s="234"/>
    </row>
    <row r="486" spans="1:14" s="226" customFormat="1">
      <c r="A486" s="214"/>
      <c r="B486" s="214"/>
      <c r="C486" s="214"/>
      <c r="D486" s="211"/>
      <c r="E486" s="211"/>
      <c r="F486" s="211"/>
      <c r="G486" s="214"/>
      <c r="H486" s="211"/>
      <c r="I486" s="211"/>
      <c r="J486" s="211"/>
      <c r="K486" s="214"/>
      <c r="L486" s="211"/>
      <c r="M486" s="211"/>
      <c r="N486" s="211"/>
    </row>
    <row r="487" spans="1:14" s="226" customFormat="1">
      <c r="A487" s="121"/>
      <c r="B487" s="121"/>
      <c r="C487" s="75"/>
      <c r="D487" s="179"/>
      <c r="E487" s="179"/>
      <c r="F487" s="179"/>
      <c r="G487" s="75"/>
      <c r="H487" s="179"/>
      <c r="I487" s="179"/>
      <c r="J487" s="179"/>
      <c r="K487" s="75"/>
      <c r="L487" s="179"/>
      <c r="M487" s="179"/>
      <c r="N487" s="228"/>
    </row>
    <row r="488" spans="1:14" s="226" customFormat="1">
      <c r="A488" s="121"/>
      <c r="B488" s="121"/>
      <c r="C488" s="75"/>
      <c r="D488" s="179"/>
      <c r="E488" s="179"/>
      <c r="F488" s="179"/>
      <c r="G488" s="75"/>
      <c r="H488" s="179"/>
      <c r="I488" s="179"/>
      <c r="J488" s="179"/>
      <c r="K488" s="75"/>
      <c r="L488" s="179"/>
      <c r="M488" s="179"/>
      <c r="N488" s="228"/>
    </row>
    <row r="489" spans="1:14" s="226" customFormat="1">
      <c r="A489" s="121"/>
      <c r="B489" s="121"/>
      <c r="C489" s="75"/>
      <c r="D489" s="179"/>
      <c r="E489" s="179"/>
      <c r="F489" s="179"/>
      <c r="G489" s="75"/>
      <c r="H489" s="179"/>
      <c r="I489" s="179"/>
      <c r="J489" s="179"/>
      <c r="K489" s="75"/>
      <c r="L489" s="179"/>
      <c r="M489" s="179"/>
      <c r="N489" s="228"/>
    </row>
    <row r="490" spans="1:14" s="226" customFormat="1">
      <c r="A490" s="121"/>
      <c r="B490" s="121"/>
      <c r="C490" s="75"/>
      <c r="D490" s="179"/>
      <c r="E490" s="179"/>
      <c r="F490" s="179"/>
      <c r="G490" s="75"/>
      <c r="H490" s="179"/>
      <c r="I490" s="179"/>
      <c r="J490" s="179"/>
      <c r="K490" s="75"/>
      <c r="L490" s="179"/>
      <c r="M490" s="179"/>
      <c r="N490" s="228"/>
    </row>
    <row r="491" spans="1:14" s="226" customFormat="1">
      <c r="A491" s="121"/>
      <c r="B491" s="121"/>
      <c r="C491" s="75"/>
      <c r="D491" s="179"/>
      <c r="E491" s="179"/>
      <c r="F491" s="179"/>
      <c r="G491" s="75"/>
      <c r="H491" s="179"/>
      <c r="I491" s="179"/>
      <c r="J491" s="179"/>
      <c r="K491" s="75"/>
      <c r="L491" s="179"/>
      <c r="M491" s="179"/>
      <c r="N491" s="228"/>
    </row>
    <row r="492" spans="1:14" s="226" customFormat="1">
      <c r="A492" s="121"/>
      <c r="B492" s="121"/>
      <c r="C492" s="75"/>
      <c r="D492" s="179"/>
      <c r="E492" s="179"/>
      <c r="F492" s="179"/>
      <c r="G492" s="75"/>
      <c r="H492" s="179"/>
      <c r="I492" s="179"/>
      <c r="J492" s="179"/>
      <c r="K492" s="75"/>
      <c r="L492" s="179"/>
      <c r="M492" s="179"/>
      <c r="N492" s="228"/>
    </row>
    <row r="493" spans="1:14" s="226" customFormat="1">
      <c r="A493" s="121"/>
      <c r="B493" s="121"/>
      <c r="C493" s="75"/>
      <c r="D493" s="179"/>
      <c r="E493" s="179"/>
      <c r="F493" s="179"/>
      <c r="G493" s="75"/>
      <c r="H493" s="179"/>
      <c r="I493" s="179"/>
      <c r="J493" s="179"/>
      <c r="K493" s="75"/>
      <c r="L493" s="179"/>
      <c r="M493" s="179"/>
      <c r="N493" s="228"/>
    </row>
    <row r="494" spans="1:14" s="226" customFormat="1">
      <c r="A494" s="121"/>
      <c r="B494" s="121"/>
      <c r="C494" s="75"/>
      <c r="D494" s="179"/>
      <c r="E494" s="179"/>
      <c r="F494" s="179"/>
      <c r="G494" s="75"/>
      <c r="H494" s="179"/>
      <c r="I494" s="179"/>
      <c r="J494" s="179"/>
      <c r="K494" s="75"/>
      <c r="L494" s="179"/>
      <c r="M494" s="179"/>
      <c r="N494" s="228"/>
    </row>
    <row r="495" spans="1:14" s="226" customFormat="1">
      <c r="A495" s="121"/>
      <c r="B495" s="121"/>
      <c r="C495" s="75"/>
      <c r="D495" s="179"/>
      <c r="E495" s="179"/>
      <c r="F495" s="179"/>
      <c r="G495" s="75"/>
      <c r="H495" s="179"/>
      <c r="I495" s="179"/>
      <c r="J495" s="179"/>
      <c r="K495" s="75"/>
      <c r="L495" s="179"/>
      <c r="M495" s="179"/>
      <c r="N495" s="228"/>
    </row>
    <row r="496" spans="1:14" s="226" customFormat="1">
      <c r="A496" s="121"/>
      <c r="B496" s="121"/>
      <c r="C496" s="75"/>
      <c r="D496" s="179"/>
      <c r="E496" s="179"/>
      <c r="F496" s="179"/>
      <c r="G496" s="75"/>
      <c r="H496" s="179"/>
      <c r="I496" s="179"/>
      <c r="J496" s="179"/>
      <c r="K496" s="75"/>
      <c r="L496" s="179"/>
      <c r="M496" s="179"/>
      <c r="N496" s="228"/>
    </row>
    <row r="497" spans="1:14" s="226" customFormat="1">
      <c r="A497" s="121"/>
      <c r="B497" s="121"/>
      <c r="C497" s="75"/>
      <c r="D497" s="179"/>
      <c r="E497" s="179"/>
      <c r="F497" s="179"/>
      <c r="G497" s="75"/>
      <c r="H497" s="179"/>
      <c r="I497" s="179"/>
      <c r="J497" s="179"/>
      <c r="K497" s="75"/>
      <c r="L497" s="179"/>
      <c r="M497" s="179"/>
      <c r="N497" s="228"/>
    </row>
    <row r="498" spans="1:14" s="226" customFormat="1">
      <c r="A498" s="121"/>
      <c r="B498" s="121"/>
      <c r="C498" s="75"/>
      <c r="D498" s="179"/>
      <c r="E498" s="179"/>
      <c r="F498" s="179"/>
      <c r="G498" s="75"/>
      <c r="H498" s="179"/>
      <c r="I498" s="179"/>
      <c r="J498" s="179"/>
      <c r="K498" s="75"/>
      <c r="L498" s="179"/>
      <c r="M498" s="179"/>
      <c r="N498" s="228"/>
    </row>
    <row r="499" spans="1:14" s="226" customFormat="1">
      <c r="A499" s="121"/>
      <c r="B499" s="121"/>
      <c r="C499" s="75"/>
      <c r="D499" s="179"/>
      <c r="E499" s="179"/>
      <c r="F499" s="179"/>
      <c r="G499" s="75"/>
      <c r="H499" s="179"/>
      <c r="I499" s="179"/>
      <c r="J499" s="179"/>
      <c r="K499" s="75"/>
      <c r="L499" s="179"/>
      <c r="M499" s="179"/>
      <c r="N499" s="228"/>
    </row>
    <row r="500" spans="1:14" s="226" customFormat="1">
      <c r="A500" s="121"/>
      <c r="B500" s="121"/>
      <c r="C500" s="75"/>
      <c r="D500" s="179"/>
      <c r="E500" s="179"/>
      <c r="F500" s="179"/>
      <c r="G500" s="75"/>
      <c r="H500" s="179"/>
      <c r="I500" s="179"/>
      <c r="J500" s="179"/>
      <c r="K500" s="75"/>
      <c r="L500" s="179"/>
      <c r="M500" s="179"/>
      <c r="N500" s="228"/>
    </row>
    <row r="501" spans="1:14" s="226" customFormat="1">
      <c r="A501" s="121"/>
      <c r="B501" s="121"/>
      <c r="C501" s="75"/>
      <c r="D501" s="179"/>
      <c r="E501" s="179"/>
      <c r="F501" s="179"/>
      <c r="G501" s="75"/>
      <c r="H501" s="179"/>
      <c r="I501" s="179"/>
      <c r="J501" s="179"/>
      <c r="K501" s="75"/>
      <c r="L501" s="179"/>
      <c r="M501" s="179"/>
      <c r="N501" s="228"/>
    </row>
    <row r="502" spans="1:14" s="226" customFormat="1">
      <c r="A502" s="121"/>
      <c r="B502" s="121"/>
      <c r="C502" s="75"/>
      <c r="D502" s="179"/>
      <c r="E502" s="179"/>
      <c r="F502" s="179"/>
      <c r="G502" s="75"/>
      <c r="H502" s="179"/>
      <c r="I502" s="179"/>
      <c r="J502" s="179"/>
      <c r="K502" s="75"/>
      <c r="L502" s="179"/>
      <c r="M502" s="179"/>
      <c r="N502" s="228"/>
    </row>
    <row r="503" spans="1:14" s="226" customFormat="1">
      <c r="A503" s="121"/>
      <c r="B503" s="121"/>
      <c r="C503" s="75"/>
      <c r="D503" s="179"/>
      <c r="E503" s="179"/>
      <c r="F503" s="179"/>
      <c r="G503" s="75"/>
      <c r="H503" s="179"/>
      <c r="I503" s="179"/>
      <c r="J503" s="179"/>
      <c r="K503" s="75"/>
      <c r="L503" s="179"/>
      <c r="M503" s="179"/>
      <c r="N503" s="228"/>
    </row>
    <row r="504" spans="1:14" s="226" customFormat="1">
      <c r="A504" s="121"/>
      <c r="B504" s="121"/>
      <c r="C504" s="75"/>
      <c r="D504" s="179"/>
      <c r="E504" s="179"/>
      <c r="F504" s="179"/>
      <c r="G504" s="75"/>
      <c r="H504" s="179"/>
      <c r="I504" s="179"/>
      <c r="J504" s="179"/>
      <c r="K504" s="75"/>
      <c r="L504" s="179"/>
      <c r="M504" s="179"/>
      <c r="N504" s="228"/>
    </row>
    <row r="505" spans="1:14" s="226" customFormat="1">
      <c r="A505" s="121"/>
      <c r="B505" s="121"/>
      <c r="C505" s="75"/>
      <c r="D505" s="179"/>
      <c r="E505" s="179"/>
      <c r="F505" s="179"/>
      <c r="G505" s="75"/>
      <c r="H505" s="179"/>
      <c r="I505" s="179"/>
      <c r="J505" s="179"/>
      <c r="K505" s="75"/>
      <c r="L505" s="179"/>
      <c r="M505" s="179"/>
      <c r="N505" s="228"/>
    </row>
    <row r="506" spans="1:14" s="226" customFormat="1">
      <c r="A506" s="121"/>
      <c r="B506" s="121"/>
      <c r="C506" s="75"/>
      <c r="D506" s="179"/>
      <c r="E506" s="179"/>
      <c r="F506" s="179"/>
      <c r="G506" s="75"/>
      <c r="H506" s="179"/>
      <c r="I506" s="179"/>
      <c r="J506" s="179"/>
      <c r="K506" s="75"/>
      <c r="L506" s="179"/>
      <c r="M506" s="179"/>
      <c r="N506" s="228"/>
    </row>
    <row r="507" spans="1:14" s="226" customFormat="1">
      <c r="A507" s="128"/>
      <c r="B507" s="128"/>
      <c r="C507" s="214"/>
      <c r="D507" s="215"/>
      <c r="E507" s="215"/>
      <c r="F507" s="215"/>
      <c r="G507" s="214"/>
      <c r="H507" s="215"/>
      <c r="I507" s="215"/>
      <c r="J507" s="215"/>
      <c r="K507" s="214"/>
      <c r="L507" s="215"/>
      <c r="M507" s="215"/>
      <c r="N507" s="215"/>
    </row>
    <row r="508" spans="1:14" s="226" customFormat="1">
      <c r="A508" s="121"/>
      <c r="B508" s="121"/>
      <c r="C508" s="75"/>
      <c r="D508" s="87"/>
      <c r="E508" s="87"/>
      <c r="F508" s="215"/>
      <c r="G508" s="75"/>
      <c r="H508" s="87"/>
      <c r="I508" s="87"/>
      <c r="J508" s="92"/>
      <c r="K508" s="121"/>
      <c r="L508" s="121"/>
      <c r="M508" s="121"/>
      <c r="N508" s="121"/>
    </row>
    <row r="509" spans="1:14" s="226" customFormat="1">
      <c r="A509" s="128"/>
      <c r="B509" s="128"/>
      <c r="C509" s="214"/>
      <c r="D509" s="215"/>
      <c r="E509" s="215"/>
      <c r="F509" s="215"/>
      <c r="G509" s="214"/>
      <c r="H509" s="215"/>
      <c r="I509" s="215"/>
      <c r="J509" s="229"/>
      <c r="K509" s="128"/>
      <c r="L509" s="215"/>
      <c r="M509" s="215"/>
      <c r="N509" s="128"/>
    </row>
    <row r="510" spans="1:14" s="226" customFormat="1">
      <c r="A510" s="128"/>
      <c r="B510" s="128"/>
      <c r="C510" s="214"/>
      <c r="D510" s="215"/>
      <c r="E510" s="215"/>
      <c r="F510" s="215"/>
      <c r="G510" s="214"/>
      <c r="H510" s="128"/>
      <c r="I510" s="128"/>
      <c r="J510" s="128"/>
      <c r="K510" s="128"/>
      <c r="L510" s="229"/>
      <c r="M510" s="229"/>
      <c r="N510" s="128"/>
    </row>
    <row r="511" spans="1:14" s="226" customFormat="1">
      <c r="A511" s="128"/>
      <c r="B511" s="121"/>
      <c r="C511" s="75"/>
      <c r="D511" s="179"/>
      <c r="E511" s="179"/>
      <c r="F511" s="179"/>
      <c r="G511" s="222"/>
      <c r="H511" s="128"/>
      <c r="I511" s="128"/>
      <c r="J511" s="128"/>
      <c r="K511" s="128"/>
      <c r="L511" s="128"/>
      <c r="M511" s="128"/>
      <c r="N511" s="128"/>
    </row>
    <row r="512" spans="1:14" s="226" customFormat="1">
      <c r="A512" s="121"/>
      <c r="B512" s="121"/>
      <c r="C512" s="75"/>
      <c r="D512" s="179"/>
      <c r="E512" s="179"/>
      <c r="F512" s="179"/>
      <c r="G512" s="223"/>
      <c r="H512" s="92"/>
      <c r="I512" s="92"/>
      <c r="J512" s="92"/>
      <c r="K512" s="121"/>
      <c r="L512" s="121"/>
      <c r="M512" s="121"/>
      <c r="N512" s="121"/>
    </row>
    <row r="513" spans="1:14" s="226" customFormat="1">
      <c r="A513" s="128"/>
      <c r="B513" s="128"/>
      <c r="C513" s="214"/>
      <c r="D513" s="215"/>
      <c r="E513" s="215"/>
      <c r="F513" s="215"/>
      <c r="G513" s="222"/>
      <c r="H513" s="215"/>
      <c r="I513" s="216"/>
      <c r="J513" s="128"/>
      <c r="K513" s="128"/>
      <c r="L513" s="128"/>
      <c r="M513" s="128"/>
      <c r="N513" s="128"/>
    </row>
    <row r="514" spans="1:14" s="226" customFormat="1">
      <c r="A514" s="121"/>
      <c r="B514" s="121"/>
      <c r="C514" s="75"/>
      <c r="D514" s="87"/>
      <c r="E514" s="87"/>
      <c r="F514" s="92"/>
      <c r="G514" s="75"/>
      <c r="H514" s="128"/>
      <c r="I514" s="216"/>
      <c r="J514" s="121"/>
      <c r="K514" s="121"/>
      <c r="L514" s="121"/>
      <c r="M514" s="121"/>
      <c r="N514" s="121"/>
    </row>
    <row r="515" spans="1:14" s="226" customFormat="1">
      <c r="A515" s="128"/>
      <c r="B515" s="128"/>
      <c r="C515" s="214"/>
      <c r="D515" s="215"/>
      <c r="E515" s="215"/>
      <c r="F515" s="215"/>
      <c r="G515" s="214"/>
      <c r="H515" s="128"/>
      <c r="I515" s="224"/>
      <c r="J515" s="128"/>
      <c r="K515" s="128"/>
      <c r="L515" s="128"/>
      <c r="M515" s="128"/>
      <c r="N515" s="128"/>
    </row>
    <row r="516" spans="1:14" s="226" customFormat="1">
      <c r="A516" s="121"/>
      <c r="B516" s="128"/>
      <c r="C516" s="75"/>
      <c r="D516" s="92"/>
      <c r="E516" s="92"/>
      <c r="F516" s="92"/>
      <c r="G516" s="75"/>
      <c r="H516" s="128"/>
      <c r="I516" s="216"/>
      <c r="J516" s="121"/>
      <c r="K516" s="121"/>
      <c r="L516" s="121"/>
      <c r="M516" s="121"/>
      <c r="N516" s="121"/>
    </row>
    <row r="517" spans="1:14" s="226" customFormat="1">
      <c r="A517" s="121"/>
      <c r="B517" s="128"/>
      <c r="C517" s="75"/>
      <c r="D517" s="92"/>
      <c r="E517" s="92"/>
      <c r="F517" s="92"/>
      <c r="G517" s="75"/>
      <c r="H517" s="121"/>
      <c r="I517" s="216"/>
      <c r="J517" s="121"/>
      <c r="K517" s="121"/>
      <c r="L517" s="121"/>
      <c r="M517" s="121"/>
      <c r="N517" s="121"/>
    </row>
    <row r="518" spans="1:14" s="226" customFormat="1">
      <c r="A518" s="121"/>
      <c r="B518" s="128"/>
      <c r="C518" s="75"/>
      <c r="D518" s="92"/>
      <c r="E518" s="92"/>
      <c r="F518" s="92"/>
      <c r="G518" s="75"/>
      <c r="H518" s="121"/>
      <c r="I518" s="121"/>
      <c r="J518" s="121"/>
      <c r="K518" s="121"/>
      <c r="L518" s="121"/>
      <c r="M518" s="121"/>
      <c r="N518" s="121"/>
    </row>
    <row r="519" spans="1:14" s="226" customFormat="1">
      <c r="A519" s="121"/>
      <c r="B519" s="121"/>
      <c r="C519" s="75"/>
      <c r="D519" s="92"/>
      <c r="E519" s="92"/>
      <c r="F519" s="92"/>
      <c r="G519" s="75"/>
      <c r="H519" s="121"/>
      <c r="I519" s="121"/>
      <c r="J519" s="121"/>
      <c r="K519" s="121"/>
      <c r="L519" s="121"/>
      <c r="M519" s="121"/>
      <c r="N519" s="121"/>
    </row>
    <row r="520" spans="1:14" s="226" customFormat="1">
      <c r="A520" s="121"/>
      <c r="B520" s="121"/>
      <c r="C520" s="75"/>
      <c r="D520" s="92"/>
      <c r="E520" s="92"/>
      <c r="F520" s="92"/>
      <c r="G520" s="75"/>
      <c r="H520" s="121"/>
      <c r="I520" s="121"/>
      <c r="J520" s="121"/>
      <c r="K520" s="121"/>
      <c r="L520" s="121"/>
      <c r="M520" s="121"/>
      <c r="N520" s="121"/>
    </row>
    <row r="521" spans="1:14" s="226" customFormat="1">
      <c r="A521" s="121"/>
      <c r="B521" s="121"/>
      <c r="C521" s="75"/>
      <c r="D521" s="92"/>
      <c r="E521" s="92"/>
      <c r="F521" s="92"/>
      <c r="G521" s="75"/>
      <c r="H521" s="121"/>
      <c r="I521" s="121"/>
      <c r="J521" s="121"/>
      <c r="K521" s="121"/>
      <c r="L521" s="121"/>
      <c r="M521" s="121"/>
      <c r="N521" s="121"/>
    </row>
  </sheetData>
  <mergeCells count="42">
    <mergeCell ref="D447:F447"/>
    <mergeCell ref="G447:J447"/>
    <mergeCell ref="K447:N447"/>
    <mergeCell ref="D485:F485"/>
    <mergeCell ref="G485:J485"/>
    <mergeCell ref="K485:N485"/>
    <mergeCell ref="D376:F376"/>
    <mergeCell ref="G376:J376"/>
    <mergeCell ref="K376:N376"/>
    <mergeCell ref="D412:F412"/>
    <mergeCell ref="G412:J412"/>
    <mergeCell ref="K412:N412"/>
    <mergeCell ref="D308:F308"/>
    <mergeCell ref="G308:J308"/>
    <mergeCell ref="K308:N308"/>
    <mergeCell ref="D342:F342"/>
    <mergeCell ref="G342:J342"/>
    <mergeCell ref="K342:N342"/>
    <mergeCell ref="D235:F235"/>
    <mergeCell ref="G235:J235"/>
    <mergeCell ref="K235:N235"/>
    <mergeCell ref="D273:F273"/>
    <mergeCell ref="G273:J273"/>
    <mergeCell ref="K273:N273"/>
    <mergeCell ref="D158:F158"/>
    <mergeCell ref="G158:J158"/>
    <mergeCell ref="K158:N158"/>
    <mergeCell ref="D196:F196"/>
    <mergeCell ref="G196:J196"/>
    <mergeCell ref="K196:N196"/>
    <mergeCell ref="D80:F80"/>
    <mergeCell ref="G80:J80"/>
    <mergeCell ref="K80:N80"/>
    <mergeCell ref="D119:F119"/>
    <mergeCell ref="G119:J119"/>
    <mergeCell ref="K119:N119"/>
    <mergeCell ref="D5:F5"/>
    <mergeCell ref="G5:J5"/>
    <mergeCell ref="K5:N5"/>
    <mergeCell ref="D42:F42"/>
    <mergeCell ref="G42:J42"/>
    <mergeCell ref="K42:N42"/>
  </mergeCells>
  <phoneticPr fontId="1" type="noConversion"/>
  <pageMargins left="0.74803149606299213" right="0.74803149606299213" top="0.98425196850393704" bottom="0.98425196850393704" header="0" footer="0"/>
  <pageSetup scale="1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57"/>
  <sheetViews>
    <sheetView tabSelected="1" workbookViewId="0">
      <selection activeCell="D27" sqref="D27"/>
    </sheetView>
  </sheetViews>
  <sheetFormatPr baseColWidth="10" defaultRowHeight="12.75"/>
  <cols>
    <col min="1" max="1" width="3.140625" style="76" customWidth="1"/>
    <col min="2" max="2" width="20" style="76" customWidth="1"/>
    <col min="3" max="3" width="5.140625" style="150" customWidth="1"/>
    <col min="4" max="5" width="15.140625" style="92" customWidth="1"/>
    <col min="6" max="6" width="14.85546875" style="92" customWidth="1"/>
    <col min="7" max="7" width="7.85546875" style="150" customWidth="1"/>
    <col min="8" max="10" width="14.85546875" style="76" customWidth="1"/>
    <col min="11" max="11" width="6.140625" style="76" customWidth="1"/>
    <col min="12" max="13" width="15.42578125" style="76" customWidth="1"/>
    <col min="14" max="14" width="14.85546875" style="76" customWidth="1"/>
  </cols>
  <sheetData>
    <row r="1" spans="2:14" ht="16.5" customHeight="1">
      <c r="B1" s="212" t="s">
        <v>341</v>
      </c>
    </row>
    <row r="2" spans="2:14">
      <c r="B2" s="212" t="s">
        <v>82</v>
      </c>
    </row>
    <row r="3" spans="2:14">
      <c r="B3" s="212"/>
    </row>
    <row r="4" spans="2:14">
      <c r="B4" s="230" t="s">
        <v>384</v>
      </c>
    </row>
    <row r="5" spans="2:14">
      <c r="D5" s="232" t="s">
        <v>84</v>
      </c>
      <c r="E5" s="232"/>
      <c r="F5" s="232"/>
      <c r="G5" s="233" t="s">
        <v>304</v>
      </c>
      <c r="H5" s="233"/>
      <c r="I5" s="233"/>
      <c r="J5" s="233"/>
      <c r="K5" s="233" t="s">
        <v>64</v>
      </c>
      <c r="L5" s="233"/>
      <c r="M5" s="233"/>
      <c r="N5" s="233"/>
    </row>
    <row r="6" spans="2:14">
      <c r="B6" s="218" t="s">
        <v>371</v>
      </c>
      <c r="C6" s="218" t="s">
        <v>85</v>
      </c>
      <c r="D6" s="211" t="s">
        <v>86</v>
      </c>
      <c r="E6" s="211" t="s">
        <v>366</v>
      </c>
      <c r="F6" s="211" t="s">
        <v>83</v>
      </c>
      <c r="G6" s="218" t="s">
        <v>85</v>
      </c>
      <c r="H6" s="211" t="s">
        <v>86</v>
      </c>
      <c r="I6" s="211" t="s">
        <v>366</v>
      </c>
      <c r="J6" s="211" t="s">
        <v>83</v>
      </c>
      <c r="K6" s="218" t="s">
        <v>85</v>
      </c>
      <c r="L6" s="211" t="s">
        <v>86</v>
      </c>
      <c r="M6" s="211" t="s">
        <v>366</v>
      </c>
      <c r="N6" s="211" t="s">
        <v>83</v>
      </c>
    </row>
    <row r="7" spans="2:14">
      <c r="B7" s="76" t="s">
        <v>87</v>
      </c>
      <c r="C7" s="150">
        <v>1</v>
      </c>
      <c r="D7" s="225">
        <v>297304.78000000003</v>
      </c>
      <c r="E7" s="179">
        <v>261495.89</v>
      </c>
      <c r="F7" s="179">
        <f t="shared" ref="F7:F26" si="0">+D7-E7</f>
        <v>35808.890000000014</v>
      </c>
      <c r="G7" s="150">
        <v>1</v>
      </c>
      <c r="H7" s="179">
        <v>238985.78</v>
      </c>
      <c r="I7" s="179">
        <v>238984.91</v>
      </c>
      <c r="J7" s="179">
        <f>+H7-I7</f>
        <v>0.86999999999534339</v>
      </c>
      <c r="K7" s="150">
        <f>+C7+G8</f>
        <v>6</v>
      </c>
      <c r="L7" s="179">
        <f>+D7+H7</f>
        <v>536290.56000000006</v>
      </c>
      <c r="M7" s="179">
        <f t="shared" ref="K7:M25" si="1">+E7+I7</f>
        <v>500480.80000000005</v>
      </c>
      <c r="N7" s="219">
        <f t="shared" ref="N7:N26" si="2">+L7-M7</f>
        <v>35809.760000000009</v>
      </c>
    </row>
    <row r="8" spans="2:14">
      <c r="B8" s="76" t="s">
        <v>88</v>
      </c>
      <c r="C8" s="150">
        <v>1</v>
      </c>
      <c r="D8" s="225">
        <v>242157.12</v>
      </c>
      <c r="E8" s="179">
        <v>182817.07</v>
      </c>
      <c r="F8" s="179">
        <f t="shared" si="0"/>
        <v>59340.049999999988</v>
      </c>
      <c r="G8" s="150">
        <v>5</v>
      </c>
      <c r="H8" s="179">
        <v>1032685.65</v>
      </c>
      <c r="I8" s="179">
        <v>1030228.74</v>
      </c>
      <c r="J8" s="179">
        <f>+H8-I8</f>
        <v>2456.9100000000326</v>
      </c>
      <c r="K8" s="150">
        <f>+C8+G9</f>
        <v>1</v>
      </c>
      <c r="L8" s="179">
        <f>+D8+H8</f>
        <v>1274842.77</v>
      </c>
      <c r="M8" s="179">
        <f t="shared" si="1"/>
        <v>1213045.81</v>
      </c>
      <c r="N8" s="219">
        <f t="shared" si="2"/>
        <v>61796.959999999963</v>
      </c>
    </row>
    <row r="9" spans="2:14">
      <c r="B9" s="76" t="s">
        <v>89</v>
      </c>
      <c r="D9" s="225"/>
      <c r="E9" s="179"/>
      <c r="F9" s="179">
        <f t="shared" si="0"/>
        <v>0</v>
      </c>
      <c r="H9" s="179"/>
      <c r="I9" s="179"/>
      <c r="J9" s="179">
        <f t="shared" ref="J9:J26" si="3">+H9-I9</f>
        <v>0</v>
      </c>
      <c r="K9" s="150">
        <f t="shared" si="1"/>
        <v>0</v>
      </c>
      <c r="L9" s="179">
        <f>+D9+H9</f>
        <v>0</v>
      </c>
      <c r="M9" s="179">
        <f t="shared" si="1"/>
        <v>0</v>
      </c>
      <c r="N9" s="219">
        <f t="shared" si="2"/>
        <v>0</v>
      </c>
    </row>
    <row r="10" spans="2:14">
      <c r="B10" s="76" t="s">
        <v>90</v>
      </c>
      <c r="C10" s="150">
        <v>4</v>
      </c>
      <c r="D10" s="225">
        <v>1202001.54</v>
      </c>
      <c r="E10" s="179">
        <v>1115013.2</v>
      </c>
      <c r="F10" s="179">
        <f t="shared" si="0"/>
        <v>86988.340000000084</v>
      </c>
      <c r="H10" s="179"/>
      <c r="I10" s="179"/>
      <c r="J10" s="179">
        <f t="shared" si="3"/>
        <v>0</v>
      </c>
      <c r="K10" s="150">
        <f t="shared" si="1"/>
        <v>4</v>
      </c>
      <c r="L10" s="179">
        <f t="shared" si="1"/>
        <v>1202001.54</v>
      </c>
      <c r="M10" s="179">
        <f t="shared" si="1"/>
        <v>1115013.2</v>
      </c>
      <c r="N10" s="219">
        <f t="shared" si="2"/>
        <v>86988.340000000084</v>
      </c>
    </row>
    <row r="11" spans="2:14">
      <c r="B11" s="76" t="s">
        <v>91</v>
      </c>
      <c r="D11" s="225"/>
      <c r="E11" s="179"/>
      <c r="F11" s="179">
        <f t="shared" si="0"/>
        <v>0</v>
      </c>
      <c r="H11" s="179"/>
      <c r="I11" s="179"/>
      <c r="J11" s="179">
        <f t="shared" si="3"/>
        <v>0</v>
      </c>
      <c r="K11" s="150">
        <f t="shared" si="1"/>
        <v>0</v>
      </c>
      <c r="L11" s="179">
        <f t="shared" si="1"/>
        <v>0</v>
      </c>
      <c r="M11" s="179">
        <f t="shared" si="1"/>
        <v>0</v>
      </c>
      <c r="N11" s="219">
        <f t="shared" si="2"/>
        <v>0</v>
      </c>
    </row>
    <row r="12" spans="2:14">
      <c r="B12" s="76" t="s">
        <v>92</v>
      </c>
      <c r="D12" s="225"/>
      <c r="E12" s="179"/>
      <c r="F12" s="179">
        <f t="shared" si="0"/>
        <v>0</v>
      </c>
      <c r="H12" s="179"/>
      <c r="I12" s="179"/>
      <c r="J12" s="179">
        <f t="shared" si="3"/>
        <v>0</v>
      </c>
      <c r="K12" s="150">
        <f t="shared" si="1"/>
        <v>0</v>
      </c>
      <c r="L12" s="179">
        <f t="shared" si="1"/>
        <v>0</v>
      </c>
      <c r="M12" s="179">
        <f t="shared" si="1"/>
        <v>0</v>
      </c>
      <c r="N12" s="219">
        <f t="shared" si="2"/>
        <v>0</v>
      </c>
    </row>
    <row r="13" spans="2:14">
      <c r="B13" s="76" t="s">
        <v>93</v>
      </c>
      <c r="D13" s="225"/>
      <c r="E13" s="179"/>
      <c r="F13" s="179">
        <f t="shared" si="0"/>
        <v>0</v>
      </c>
      <c r="H13" s="179"/>
      <c r="I13" s="179"/>
      <c r="J13" s="179">
        <f t="shared" si="3"/>
        <v>0</v>
      </c>
      <c r="K13" s="150">
        <f t="shared" si="1"/>
        <v>0</v>
      </c>
      <c r="L13" s="179">
        <f t="shared" si="1"/>
        <v>0</v>
      </c>
      <c r="M13" s="179">
        <f t="shared" si="1"/>
        <v>0</v>
      </c>
      <c r="N13" s="219">
        <f t="shared" si="2"/>
        <v>0</v>
      </c>
    </row>
    <row r="14" spans="2:14">
      <c r="B14" s="76" t="s">
        <v>94</v>
      </c>
      <c r="C14" s="150">
        <v>3</v>
      </c>
      <c r="D14" s="225">
        <v>1297603.01</v>
      </c>
      <c r="E14" s="179">
        <v>1151217.74</v>
      </c>
      <c r="F14" s="179">
        <f t="shared" si="0"/>
        <v>146385.27000000002</v>
      </c>
      <c r="G14" s="150">
        <v>1</v>
      </c>
      <c r="H14" s="179">
        <v>482094.44</v>
      </c>
      <c r="I14" s="179">
        <v>482093.58</v>
      </c>
      <c r="J14" s="179">
        <f t="shared" si="3"/>
        <v>0.85999999998603016</v>
      </c>
      <c r="K14" s="150">
        <f t="shared" si="1"/>
        <v>4</v>
      </c>
      <c r="L14" s="179">
        <f t="shared" si="1"/>
        <v>1779697.45</v>
      </c>
      <c r="M14" s="179">
        <f t="shared" si="1"/>
        <v>1633311.32</v>
      </c>
      <c r="N14" s="219">
        <f t="shared" si="2"/>
        <v>146386.12999999989</v>
      </c>
    </row>
    <row r="15" spans="2:14">
      <c r="B15" s="76" t="s">
        <v>95</v>
      </c>
      <c r="D15" s="225"/>
      <c r="E15" s="179"/>
      <c r="F15" s="179">
        <f t="shared" si="0"/>
        <v>0</v>
      </c>
      <c r="H15" s="179"/>
      <c r="I15" s="179"/>
      <c r="J15" s="179">
        <f t="shared" si="3"/>
        <v>0</v>
      </c>
      <c r="K15" s="150">
        <f t="shared" si="1"/>
        <v>0</v>
      </c>
      <c r="L15" s="179">
        <f t="shared" si="1"/>
        <v>0</v>
      </c>
      <c r="M15" s="179">
        <f t="shared" si="1"/>
        <v>0</v>
      </c>
      <c r="N15" s="219">
        <f t="shared" si="2"/>
        <v>0</v>
      </c>
    </row>
    <row r="16" spans="2:14">
      <c r="B16" s="76" t="s">
        <v>96</v>
      </c>
      <c r="C16" s="150">
        <v>2</v>
      </c>
      <c r="D16" s="225">
        <v>651758.43999999994</v>
      </c>
      <c r="E16" s="179">
        <v>583231.01</v>
      </c>
      <c r="F16" s="179">
        <f t="shared" si="0"/>
        <v>68527.429999999935</v>
      </c>
      <c r="G16" s="150">
        <v>4</v>
      </c>
      <c r="H16" s="179">
        <v>1119465.83</v>
      </c>
      <c r="I16" s="179">
        <v>1118873.69</v>
      </c>
      <c r="J16" s="179">
        <f t="shared" si="3"/>
        <v>592.14000000013039</v>
      </c>
      <c r="K16" s="150">
        <f t="shared" si="1"/>
        <v>6</v>
      </c>
      <c r="L16" s="179">
        <f t="shared" si="1"/>
        <v>1771224.27</v>
      </c>
      <c r="M16" s="179">
        <f t="shared" si="1"/>
        <v>1702104.7</v>
      </c>
      <c r="N16" s="219">
        <f t="shared" si="2"/>
        <v>69119.570000000065</v>
      </c>
    </row>
    <row r="17" spans="2:14">
      <c r="B17" s="76" t="s">
        <v>97</v>
      </c>
      <c r="C17" s="150">
        <v>10</v>
      </c>
      <c r="D17" s="225">
        <v>1764482.77</v>
      </c>
      <c r="E17" s="179">
        <v>1596652.93</v>
      </c>
      <c r="F17" s="179">
        <f t="shared" si="0"/>
        <v>167829.84000000008</v>
      </c>
      <c r="G17" s="150">
        <v>8</v>
      </c>
      <c r="H17" s="179">
        <v>1216215.26</v>
      </c>
      <c r="I17" s="179">
        <v>1216208.3799999999</v>
      </c>
      <c r="J17" s="179">
        <f t="shared" si="3"/>
        <v>6.8800000001210719</v>
      </c>
      <c r="K17" s="150">
        <f t="shared" si="1"/>
        <v>18</v>
      </c>
      <c r="L17" s="179">
        <f t="shared" si="1"/>
        <v>2980698.0300000003</v>
      </c>
      <c r="M17" s="179">
        <f t="shared" si="1"/>
        <v>2812861.3099999996</v>
      </c>
      <c r="N17" s="219">
        <f t="shared" si="2"/>
        <v>167836.72000000067</v>
      </c>
    </row>
    <row r="18" spans="2:14">
      <c r="B18" s="76" t="s">
        <v>98</v>
      </c>
      <c r="C18" s="150">
        <v>1</v>
      </c>
      <c r="D18" s="225">
        <v>272814.45</v>
      </c>
      <c r="E18" s="179">
        <v>271342.42</v>
      </c>
      <c r="F18" s="179">
        <f t="shared" si="0"/>
        <v>1472.0300000000279</v>
      </c>
      <c r="H18" s="179"/>
      <c r="I18" s="179"/>
      <c r="J18" s="179">
        <f t="shared" si="3"/>
        <v>0</v>
      </c>
      <c r="K18" s="150">
        <f t="shared" si="1"/>
        <v>1</v>
      </c>
      <c r="L18" s="179">
        <f t="shared" si="1"/>
        <v>272814.45</v>
      </c>
      <c r="M18" s="179">
        <f t="shared" si="1"/>
        <v>271342.42</v>
      </c>
      <c r="N18" s="219">
        <f t="shared" si="2"/>
        <v>1472.0300000000279</v>
      </c>
    </row>
    <row r="19" spans="2:14">
      <c r="B19" s="76" t="s">
        <v>99</v>
      </c>
      <c r="C19" s="150">
        <v>2</v>
      </c>
      <c r="D19" s="225">
        <v>704795.39</v>
      </c>
      <c r="E19" s="179">
        <v>640074.30000000005</v>
      </c>
      <c r="F19" s="179">
        <f t="shared" si="0"/>
        <v>64721.089999999967</v>
      </c>
      <c r="G19" s="150">
        <v>2</v>
      </c>
      <c r="H19" s="179">
        <v>529961.74</v>
      </c>
      <c r="I19" s="179">
        <v>529960</v>
      </c>
      <c r="J19" s="179">
        <f t="shared" si="3"/>
        <v>1.7399999999906868</v>
      </c>
      <c r="K19" s="150">
        <f t="shared" si="1"/>
        <v>4</v>
      </c>
      <c r="L19" s="179">
        <f t="shared" si="1"/>
        <v>1234757.1299999999</v>
      </c>
      <c r="M19" s="179">
        <f t="shared" si="1"/>
        <v>1170034.3</v>
      </c>
      <c r="N19" s="219">
        <f t="shared" si="2"/>
        <v>64722.829999999842</v>
      </c>
    </row>
    <row r="20" spans="2:14">
      <c r="B20" s="76" t="s">
        <v>100</v>
      </c>
      <c r="C20" s="150">
        <v>1</v>
      </c>
      <c r="D20" s="225">
        <v>342200.32000000001</v>
      </c>
      <c r="E20" s="179">
        <v>306469.52</v>
      </c>
      <c r="F20" s="179">
        <f t="shared" si="0"/>
        <v>35730.799999999988</v>
      </c>
      <c r="G20" s="150">
        <v>1</v>
      </c>
      <c r="H20" s="179">
        <v>303975.96999999997</v>
      </c>
      <c r="I20" s="179">
        <v>303975.09999999998</v>
      </c>
      <c r="J20" s="179">
        <f t="shared" si="3"/>
        <v>0.86999999999534339</v>
      </c>
      <c r="K20" s="150">
        <f t="shared" si="1"/>
        <v>2</v>
      </c>
      <c r="L20" s="179">
        <f t="shared" si="1"/>
        <v>646176.29</v>
      </c>
      <c r="M20" s="179">
        <f t="shared" si="1"/>
        <v>610444.62</v>
      </c>
      <c r="N20" s="219">
        <f t="shared" si="2"/>
        <v>35731.670000000042</v>
      </c>
    </row>
    <row r="21" spans="2:14">
      <c r="B21" s="76" t="s">
        <v>101</v>
      </c>
      <c r="C21" s="150">
        <v>3</v>
      </c>
      <c r="D21" s="179">
        <v>534310.06999999995</v>
      </c>
      <c r="E21" s="179">
        <v>492094.77</v>
      </c>
      <c r="F21" s="179">
        <f t="shared" si="0"/>
        <v>42215.29999999993</v>
      </c>
      <c r="H21" s="179"/>
      <c r="I21" s="179"/>
      <c r="J21" s="179">
        <f t="shared" si="3"/>
        <v>0</v>
      </c>
      <c r="K21" s="150">
        <f t="shared" si="1"/>
        <v>3</v>
      </c>
      <c r="L21" s="179">
        <f t="shared" si="1"/>
        <v>534310.06999999995</v>
      </c>
      <c r="M21" s="179">
        <f t="shared" si="1"/>
        <v>492094.77</v>
      </c>
      <c r="N21" s="219">
        <f t="shared" si="2"/>
        <v>42215.29999999993</v>
      </c>
    </row>
    <row r="22" spans="2:14">
      <c r="B22" s="76" t="s">
        <v>102</v>
      </c>
      <c r="D22" s="179"/>
      <c r="E22" s="179"/>
      <c r="F22" s="179">
        <f t="shared" si="0"/>
        <v>0</v>
      </c>
      <c r="H22" s="179"/>
      <c r="I22" s="179"/>
      <c r="J22" s="179">
        <f t="shared" si="3"/>
        <v>0</v>
      </c>
      <c r="K22" s="150">
        <f t="shared" si="1"/>
        <v>0</v>
      </c>
      <c r="L22" s="179">
        <f t="shared" si="1"/>
        <v>0</v>
      </c>
      <c r="M22" s="179">
        <f t="shared" si="1"/>
        <v>0</v>
      </c>
      <c r="N22" s="219">
        <f t="shared" si="2"/>
        <v>0</v>
      </c>
    </row>
    <row r="23" spans="2:14">
      <c r="B23" s="76" t="s">
        <v>103</v>
      </c>
      <c r="C23" s="150">
        <v>2</v>
      </c>
      <c r="D23" s="179">
        <v>875999.08</v>
      </c>
      <c r="E23" s="179">
        <v>778896.81</v>
      </c>
      <c r="F23" s="179">
        <f t="shared" si="0"/>
        <v>97102.269999999902</v>
      </c>
      <c r="H23" s="179"/>
      <c r="I23" s="179"/>
      <c r="J23" s="179">
        <f t="shared" si="3"/>
        <v>0</v>
      </c>
      <c r="K23" s="150">
        <f t="shared" si="1"/>
        <v>2</v>
      </c>
      <c r="L23" s="179">
        <f t="shared" si="1"/>
        <v>875999.08</v>
      </c>
      <c r="M23" s="179">
        <f t="shared" si="1"/>
        <v>778896.81</v>
      </c>
      <c r="N23" s="219">
        <f t="shared" si="2"/>
        <v>97102.269999999902</v>
      </c>
    </row>
    <row r="24" spans="2:14">
      <c r="B24" s="76" t="s">
        <v>104</v>
      </c>
      <c r="D24" s="179"/>
      <c r="E24" s="179"/>
      <c r="F24" s="179">
        <f t="shared" si="0"/>
        <v>0</v>
      </c>
      <c r="H24" s="179"/>
      <c r="I24" s="179"/>
      <c r="J24" s="179">
        <f t="shared" si="3"/>
        <v>0</v>
      </c>
      <c r="K24" s="150">
        <f t="shared" si="1"/>
        <v>0</v>
      </c>
      <c r="L24" s="179">
        <f t="shared" si="1"/>
        <v>0</v>
      </c>
      <c r="M24" s="179">
        <f t="shared" si="1"/>
        <v>0</v>
      </c>
      <c r="N24" s="219">
        <f t="shared" si="2"/>
        <v>0</v>
      </c>
    </row>
    <row r="25" spans="2:14">
      <c r="B25" s="76" t="s">
        <v>105</v>
      </c>
      <c r="C25" s="150">
        <v>1</v>
      </c>
      <c r="D25" s="179">
        <v>646969.06000000006</v>
      </c>
      <c r="E25" s="179">
        <v>573640.98</v>
      </c>
      <c r="F25" s="179">
        <f t="shared" si="0"/>
        <v>73328.080000000075</v>
      </c>
      <c r="H25" s="179"/>
      <c r="I25" s="179"/>
      <c r="J25" s="179">
        <f t="shared" si="3"/>
        <v>0</v>
      </c>
      <c r="K25" s="150">
        <f t="shared" si="1"/>
        <v>1</v>
      </c>
      <c r="L25" s="179">
        <f t="shared" si="1"/>
        <v>646969.06000000006</v>
      </c>
      <c r="M25" s="179">
        <f t="shared" si="1"/>
        <v>573640.98</v>
      </c>
      <c r="N25" s="219">
        <f t="shared" si="2"/>
        <v>73328.080000000075</v>
      </c>
    </row>
    <row r="26" spans="2:14">
      <c r="B26" s="76" t="s">
        <v>106</v>
      </c>
      <c r="D26" s="179"/>
      <c r="E26" s="179"/>
      <c r="F26" s="179">
        <f t="shared" si="0"/>
        <v>0</v>
      </c>
      <c r="H26" s="179"/>
      <c r="I26" s="179"/>
      <c r="J26" s="179">
        <f t="shared" si="3"/>
        <v>0</v>
      </c>
      <c r="K26" s="150">
        <f>+C26+G26</f>
        <v>0</v>
      </c>
      <c r="L26" s="179"/>
      <c r="M26" s="179">
        <f>+E26+I26</f>
        <v>0</v>
      </c>
      <c r="N26" s="219">
        <f t="shared" si="2"/>
        <v>0</v>
      </c>
    </row>
    <row r="27" spans="2:14">
      <c r="B27" s="212" t="s">
        <v>107</v>
      </c>
      <c r="C27" s="218">
        <f t="shared" ref="C27:N27" si="4">SUM(C7:C26)</f>
        <v>31</v>
      </c>
      <c r="D27" s="220">
        <f t="shared" si="4"/>
        <v>8832396.0300000012</v>
      </c>
      <c r="E27" s="220">
        <f t="shared" si="4"/>
        <v>7952946.6400000006</v>
      </c>
      <c r="F27" s="215">
        <f t="shared" si="4"/>
        <v>879449.3899999999</v>
      </c>
      <c r="G27" s="218">
        <f>SUM(G8:G26)</f>
        <v>21</v>
      </c>
      <c r="H27" s="220">
        <f>SUM(H7:H26)</f>
        <v>4923384.67</v>
      </c>
      <c r="I27" s="220">
        <f t="shared" si="4"/>
        <v>4920324.3999999994</v>
      </c>
      <c r="J27" s="215">
        <f t="shared" si="4"/>
        <v>3060.2700000002515</v>
      </c>
      <c r="K27" s="218">
        <f t="shared" si="4"/>
        <v>52</v>
      </c>
      <c r="L27" s="220">
        <f t="shared" si="4"/>
        <v>13755780.699999999</v>
      </c>
      <c r="M27" s="220">
        <f t="shared" si="4"/>
        <v>12873271.040000001</v>
      </c>
      <c r="N27" s="215">
        <f t="shared" si="4"/>
        <v>882509.6600000005</v>
      </c>
    </row>
    <row r="28" spans="2:14">
      <c r="B28" s="76" t="s">
        <v>108</v>
      </c>
      <c r="D28" s="87">
        <v>8832396.3599999994</v>
      </c>
      <c r="E28" s="87">
        <v>7952946.6399999997</v>
      </c>
      <c r="F28" s="215">
        <f>+D28-E28</f>
        <v>879449.71999999974</v>
      </c>
      <c r="H28" s="87"/>
      <c r="I28" s="87"/>
      <c r="J28" s="92">
        <f>+H28-I28</f>
        <v>0</v>
      </c>
    </row>
    <row r="29" spans="2:14">
      <c r="B29" s="212" t="s">
        <v>109</v>
      </c>
      <c r="C29" s="218">
        <f>+C27+G27</f>
        <v>52</v>
      </c>
      <c r="D29" s="215">
        <f>+D27-D28</f>
        <v>-0.32999999821186066</v>
      </c>
      <c r="E29" s="215">
        <f>+E27-E28</f>
        <v>0</v>
      </c>
      <c r="F29" s="215">
        <f>+F27-F28</f>
        <v>-0.32999999984167516</v>
      </c>
      <c r="G29" s="218"/>
      <c r="H29" s="215"/>
      <c r="I29" s="215"/>
      <c r="J29" s="221">
        <f>+J27-J28</f>
        <v>3060.2700000002515</v>
      </c>
      <c r="K29" s="212"/>
      <c r="L29" s="215"/>
      <c r="M29" s="215"/>
      <c r="N29" s="212"/>
    </row>
    <row r="30" spans="2:14">
      <c r="B30" s="212"/>
      <c r="C30" s="218"/>
      <c r="D30" s="215"/>
      <c r="E30" s="215"/>
      <c r="F30" s="215"/>
      <c r="G30" s="218"/>
      <c r="H30" s="212"/>
      <c r="I30" s="212"/>
      <c r="J30" s="212"/>
      <c r="K30" s="212"/>
      <c r="L30" s="221"/>
      <c r="M30" s="221"/>
      <c r="N30" s="212"/>
    </row>
    <row r="31" spans="2:14">
      <c r="B31" s="76" t="s">
        <v>110</v>
      </c>
      <c r="C31" s="150">
        <v>8</v>
      </c>
      <c r="D31" s="179">
        <v>1672241.38</v>
      </c>
      <c r="E31" s="179">
        <v>1485798.71</v>
      </c>
      <c r="F31" s="179">
        <f>+D31-E31</f>
        <v>186442.66999999993</v>
      </c>
      <c r="G31" s="222"/>
      <c r="H31" s="212"/>
      <c r="I31" s="212"/>
      <c r="J31" s="212"/>
      <c r="K31" s="212"/>
      <c r="L31" s="212"/>
      <c r="M31" s="212"/>
      <c r="N31" s="212"/>
    </row>
    <row r="32" spans="2:14">
      <c r="B32" s="76" t="s">
        <v>111</v>
      </c>
      <c r="C32" s="150">
        <v>5</v>
      </c>
      <c r="D32" s="179">
        <v>762068.95</v>
      </c>
      <c r="E32" s="179">
        <v>674439.68000000005</v>
      </c>
      <c r="F32" s="179">
        <f>+D32-E32</f>
        <v>87629.269999999902</v>
      </c>
      <c r="G32" s="223"/>
      <c r="H32" s="212" t="s">
        <v>185</v>
      </c>
      <c r="I32" s="92">
        <f>1627596.55+189058.34</f>
        <v>1816654.8900000001</v>
      </c>
      <c r="J32" s="92"/>
    </row>
    <row r="33" spans="2:14">
      <c r="B33" s="212" t="s">
        <v>112</v>
      </c>
      <c r="C33" s="218">
        <f>SUM(C31:C32)</f>
        <v>13</v>
      </c>
      <c r="D33" s="220">
        <f>SUM(D31:D32)</f>
        <v>2434310.33</v>
      </c>
      <c r="E33" s="220">
        <f>SUM(E31:E32)</f>
        <v>2160238.39</v>
      </c>
      <c r="F33" s="215">
        <f>SUM(F31:F32)</f>
        <v>274071.93999999983</v>
      </c>
      <c r="G33" s="222">
        <f>+F33/F35</f>
        <v>0.2369672317111044</v>
      </c>
      <c r="H33" s="212" t="s">
        <v>71</v>
      </c>
      <c r="I33" s="216">
        <f>112089.83+880218.16</f>
        <v>992307.99</v>
      </c>
      <c r="J33" s="212"/>
      <c r="K33" s="212"/>
      <c r="L33" s="212"/>
      <c r="M33" s="212"/>
      <c r="N33" s="212"/>
    </row>
    <row r="34" spans="2:14">
      <c r="D34" s="87">
        <v>2434310.33</v>
      </c>
      <c r="E34" s="87">
        <v>216023.39</v>
      </c>
      <c r="F34" s="92">
        <f>+D34-E34</f>
        <v>2218286.94</v>
      </c>
      <c r="H34" s="212" t="s">
        <v>113</v>
      </c>
      <c r="I34" s="216">
        <v>37672.42</v>
      </c>
    </row>
    <row r="35" spans="2:14">
      <c r="B35" s="212" t="s">
        <v>114</v>
      </c>
      <c r="C35" s="218">
        <f>SUM(C29:C34)</f>
        <v>78</v>
      </c>
      <c r="D35" s="215">
        <f>+D27+D33</f>
        <v>11266706.360000001</v>
      </c>
      <c r="E35" s="215">
        <f>+E27+E33</f>
        <v>10113185.030000001</v>
      </c>
      <c r="F35" s="215">
        <f>+F33+F27+J27</f>
        <v>1156581.5999999999</v>
      </c>
      <c r="G35" s="218"/>
      <c r="H35" s="212" t="s">
        <v>115</v>
      </c>
      <c r="I35" s="224">
        <v>3353.75</v>
      </c>
      <c r="J35" s="212"/>
      <c r="K35" s="212"/>
      <c r="L35" s="212"/>
      <c r="M35" s="212"/>
      <c r="N35" s="212"/>
    </row>
    <row r="36" spans="2:14">
      <c r="B36" s="212"/>
      <c r="H36" s="212" t="s">
        <v>83</v>
      </c>
      <c r="I36" s="213">
        <f>+I32-I33+I34-I35</f>
        <v>858665.57000000018</v>
      </c>
    </row>
    <row r="38" spans="2:14" ht="16.5" customHeight="1">
      <c r="B38" s="212" t="s">
        <v>341</v>
      </c>
    </row>
    <row r="39" spans="2:14">
      <c r="B39" s="212" t="s">
        <v>82</v>
      </c>
    </row>
    <row r="40" spans="2:14" ht="16.5" customHeight="1">
      <c r="B40" s="230" t="s">
        <v>383</v>
      </c>
    </row>
    <row r="41" spans="2:14">
      <c r="D41" s="232" t="s">
        <v>84</v>
      </c>
      <c r="E41" s="232"/>
      <c r="F41" s="232"/>
      <c r="G41" s="233" t="s">
        <v>304</v>
      </c>
      <c r="H41" s="233"/>
      <c r="I41" s="233"/>
      <c r="J41" s="233"/>
      <c r="K41" s="233" t="s">
        <v>64</v>
      </c>
      <c r="L41" s="233"/>
      <c r="M41" s="233"/>
      <c r="N41" s="233"/>
    </row>
    <row r="42" spans="2:14">
      <c r="B42" s="218" t="s">
        <v>371</v>
      </c>
      <c r="C42" s="218" t="s">
        <v>85</v>
      </c>
      <c r="D42" s="211" t="s">
        <v>86</v>
      </c>
      <c r="E42" s="211" t="s">
        <v>366</v>
      </c>
      <c r="F42" s="211" t="s">
        <v>83</v>
      </c>
      <c r="G42" s="218" t="s">
        <v>85</v>
      </c>
      <c r="H42" s="211" t="s">
        <v>86</v>
      </c>
      <c r="I42" s="211" t="s">
        <v>366</v>
      </c>
      <c r="J42" s="211" t="s">
        <v>83</v>
      </c>
      <c r="K42" s="218" t="s">
        <v>85</v>
      </c>
      <c r="L42" s="211" t="s">
        <v>86</v>
      </c>
      <c r="M42" s="211" t="s">
        <v>366</v>
      </c>
      <c r="N42" s="211" t="s">
        <v>83</v>
      </c>
    </row>
    <row r="43" spans="2:14">
      <c r="B43" s="76" t="s">
        <v>87</v>
      </c>
      <c r="C43" s="150">
        <v>2</v>
      </c>
      <c r="D43" s="225">
        <f>1232366.06-602298.59</f>
        <v>630067.47000000009</v>
      </c>
      <c r="E43" s="179">
        <f>1108653.68-519242.65</f>
        <v>589411.02999999991</v>
      </c>
      <c r="F43" s="179">
        <f t="shared" ref="F43:F62" si="5">+D43-E43</f>
        <v>40656.440000000177</v>
      </c>
      <c r="G43" s="150">
        <v>2</v>
      </c>
      <c r="H43" s="76">
        <f>800940.42-280787.77</f>
        <v>520152.65</v>
      </c>
      <c r="I43" s="179">
        <f>799968.35-280787.77</f>
        <v>519180.57999999996</v>
      </c>
      <c r="J43" s="179">
        <f>+H43-I43</f>
        <v>972.07000000006519</v>
      </c>
      <c r="K43" s="150">
        <f>+C43+G44</f>
        <v>4</v>
      </c>
      <c r="L43" s="179">
        <f>+D43+H43</f>
        <v>1150220.1200000001</v>
      </c>
      <c r="M43" s="179">
        <f t="shared" ref="M43:M61" si="6">+E43+I43</f>
        <v>1108591.6099999999</v>
      </c>
      <c r="N43" s="219">
        <f t="shared" ref="N43:N62" si="7">+L43-M43</f>
        <v>41628.510000000242</v>
      </c>
    </row>
    <row r="44" spans="2:14">
      <c r="B44" s="76" t="s">
        <v>88</v>
      </c>
      <c r="C44" s="150">
        <v>3</v>
      </c>
      <c r="D44" s="225">
        <f>2067195.91-1374029.04</f>
        <v>693166.86999999988</v>
      </c>
      <c r="E44" s="179">
        <f>1817123.49-1216216.49</f>
        <v>600907</v>
      </c>
      <c r="F44" s="179">
        <f t="shared" si="5"/>
        <v>92259.869999999879</v>
      </c>
      <c r="G44" s="150">
        <v>2</v>
      </c>
      <c r="H44" s="179">
        <f>451574.9</f>
        <v>451574.9</v>
      </c>
      <c r="I44" s="179">
        <v>447365.04</v>
      </c>
      <c r="J44" s="179">
        <f>+H44-I44</f>
        <v>4209.8600000000442</v>
      </c>
      <c r="K44" s="150">
        <f>+C44+G45</f>
        <v>3</v>
      </c>
      <c r="L44" s="179">
        <f>+D44+H44</f>
        <v>1144741.77</v>
      </c>
      <c r="M44" s="179">
        <f t="shared" si="6"/>
        <v>1048272.04</v>
      </c>
      <c r="N44" s="219">
        <f t="shared" si="7"/>
        <v>96469.729999999981</v>
      </c>
    </row>
    <row r="45" spans="2:14">
      <c r="B45" s="76" t="s">
        <v>89</v>
      </c>
      <c r="D45" s="225"/>
      <c r="E45" s="179"/>
      <c r="F45" s="179">
        <f t="shared" si="5"/>
        <v>0</v>
      </c>
      <c r="H45" s="179"/>
      <c r="I45" s="179"/>
      <c r="J45" s="179">
        <f t="shared" ref="J45:J62" si="8">+H45-I45</f>
        <v>0</v>
      </c>
      <c r="K45" s="150">
        <f t="shared" ref="K45:K61" si="9">+C45+G45</f>
        <v>0</v>
      </c>
      <c r="L45" s="179">
        <f>+D45+H45</f>
        <v>0</v>
      </c>
      <c r="M45" s="179">
        <f t="shared" si="6"/>
        <v>0</v>
      </c>
      <c r="N45" s="219">
        <f t="shared" si="7"/>
        <v>0</v>
      </c>
    </row>
    <row r="46" spans="2:14">
      <c r="B46" s="76" t="s">
        <v>90</v>
      </c>
      <c r="D46" s="225"/>
      <c r="E46" s="179"/>
      <c r="F46" s="179">
        <f t="shared" si="5"/>
        <v>0</v>
      </c>
      <c r="H46" s="179"/>
      <c r="I46" s="179"/>
      <c r="J46" s="179">
        <f t="shared" si="8"/>
        <v>0</v>
      </c>
      <c r="K46" s="150">
        <f t="shared" si="9"/>
        <v>0</v>
      </c>
      <c r="L46" s="179">
        <f t="shared" ref="L46:L61" si="10">+D46+H46</f>
        <v>0</v>
      </c>
      <c r="M46" s="179">
        <f t="shared" si="6"/>
        <v>0</v>
      </c>
      <c r="N46" s="219">
        <f t="shared" si="7"/>
        <v>0</v>
      </c>
    </row>
    <row r="47" spans="2:14">
      <c r="B47" s="76" t="s">
        <v>91</v>
      </c>
      <c r="D47" s="225"/>
      <c r="E47" s="179"/>
      <c r="F47" s="179">
        <f t="shared" si="5"/>
        <v>0</v>
      </c>
      <c r="H47" s="179"/>
      <c r="I47" s="179"/>
      <c r="J47" s="179">
        <f t="shared" si="8"/>
        <v>0</v>
      </c>
      <c r="K47" s="150">
        <f t="shared" si="9"/>
        <v>0</v>
      </c>
      <c r="L47" s="179">
        <f t="shared" si="10"/>
        <v>0</v>
      </c>
      <c r="M47" s="179">
        <f t="shared" si="6"/>
        <v>0</v>
      </c>
      <c r="N47" s="219">
        <f t="shared" si="7"/>
        <v>0</v>
      </c>
    </row>
    <row r="48" spans="2:14">
      <c r="B48" s="76" t="s">
        <v>92</v>
      </c>
      <c r="D48" s="225"/>
      <c r="E48" s="179"/>
      <c r="F48" s="179">
        <f t="shared" si="5"/>
        <v>0</v>
      </c>
      <c r="H48" s="179"/>
      <c r="I48" s="179"/>
      <c r="J48" s="179">
        <f t="shared" si="8"/>
        <v>0</v>
      </c>
      <c r="K48" s="150">
        <f t="shared" si="9"/>
        <v>0</v>
      </c>
      <c r="L48" s="179">
        <f t="shared" si="10"/>
        <v>0</v>
      </c>
      <c r="M48" s="179">
        <f t="shared" si="6"/>
        <v>0</v>
      </c>
      <c r="N48" s="219">
        <f t="shared" si="7"/>
        <v>0</v>
      </c>
    </row>
    <row r="49" spans="2:14">
      <c r="B49" s="76" t="s">
        <v>93</v>
      </c>
      <c r="D49" s="225"/>
      <c r="E49" s="179"/>
      <c r="F49" s="179">
        <f t="shared" si="5"/>
        <v>0</v>
      </c>
      <c r="H49" s="179"/>
      <c r="I49" s="179"/>
      <c r="J49" s="179">
        <f t="shared" si="8"/>
        <v>0</v>
      </c>
      <c r="K49" s="150">
        <f t="shared" si="9"/>
        <v>0</v>
      </c>
      <c r="L49" s="179">
        <f t="shared" si="10"/>
        <v>0</v>
      </c>
      <c r="M49" s="179">
        <f t="shared" si="6"/>
        <v>0</v>
      </c>
      <c r="N49" s="219">
        <f t="shared" si="7"/>
        <v>0</v>
      </c>
    </row>
    <row r="50" spans="2:14">
      <c r="B50" s="76" t="s">
        <v>94</v>
      </c>
      <c r="C50" s="150">
        <v>4</v>
      </c>
      <c r="D50" s="225">
        <f>3372029.68-1484791.42</f>
        <v>1887238.2600000002</v>
      </c>
      <c r="E50" s="179">
        <f>3068557.15-1363193.49</f>
        <v>1705363.66</v>
      </c>
      <c r="F50" s="179">
        <f t="shared" si="5"/>
        <v>181874.60000000033</v>
      </c>
      <c r="H50" s="179"/>
      <c r="I50" s="179"/>
      <c r="J50" s="179">
        <f t="shared" si="8"/>
        <v>0</v>
      </c>
      <c r="K50" s="150">
        <f t="shared" si="9"/>
        <v>4</v>
      </c>
      <c r="L50" s="179">
        <f t="shared" si="10"/>
        <v>1887238.2600000002</v>
      </c>
      <c r="M50" s="179">
        <f t="shared" si="6"/>
        <v>1705363.66</v>
      </c>
      <c r="N50" s="219">
        <f t="shared" si="7"/>
        <v>181874.60000000033</v>
      </c>
    </row>
    <row r="51" spans="2:14">
      <c r="B51" s="76" t="s">
        <v>95</v>
      </c>
      <c r="D51" s="225"/>
      <c r="E51" s="179"/>
      <c r="F51" s="179">
        <f t="shared" si="5"/>
        <v>0</v>
      </c>
      <c r="H51" s="179"/>
      <c r="I51" s="179"/>
      <c r="J51" s="179">
        <f t="shared" si="8"/>
        <v>0</v>
      </c>
      <c r="K51" s="150">
        <f t="shared" si="9"/>
        <v>0</v>
      </c>
      <c r="L51" s="179">
        <f t="shared" si="10"/>
        <v>0</v>
      </c>
      <c r="M51" s="179">
        <f t="shared" si="6"/>
        <v>0</v>
      </c>
      <c r="N51" s="219">
        <f t="shared" si="7"/>
        <v>0</v>
      </c>
    </row>
    <row r="52" spans="2:14">
      <c r="B52" s="76" t="s">
        <v>96</v>
      </c>
      <c r="C52" s="150">
        <v>8</v>
      </c>
      <c r="D52" s="225">
        <f>3354214.26-839705.52</f>
        <v>2514508.7399999998</v>
      </c>
      <c r="E52" s="179">
        <f>2926171.74-737473.51</f>
        <v>2188698.2300000004</v>
      </c>
      <c r="F52" s="179">
        <f t="shared" si="5"/>
        <v>325810.50999999931</v>
      </c>
      <c r="G52" s="150">
        <v>3</v>
      </c>
      <c r="H52" s="179">
        <v>870804.11</v>
      </c>
      <c r="I52" s="179">
        <v>870801.52</v>
      </c>
      <c r="J52" s="179">
        <f t="shared" si="8"/>
        <v>2.5899999999674037</v>
      </c>
      <c r="K52" s="150">
        <f t="shared" si="9"/>
        <v>11</v>
      </c>
      <c r="L52" s="179">
        <f t="shared" si="10"/>
        <v>3385312.8499999996</v>
      </c>
      <c r="M52" s="179">
        <f t="shared" si="6"/>
        <v>3059499.7500000005</v>
      </c>
      <c r="N52" s="219">
        <f t="shared" si="7"/>
        <v>325813.09999999916</v>
      </c>
    </row>
    <row r="53" spans="2:14">
      <c r="B53" s="76" t="s">
        <v>97</v>
      </c>
      <c r="C53" s="150">
        <v>7</v>
      </c>
      <c r="D53" s="225">
        <f>2546810.36-1345862.07</f>
        <v>1200948.2899999998</v>
      </c>
      <c r="E53" s="179">
        <f>2313647.06-1220996.21</f>
        <v>1092650.8500000001</v>
      </c>
      <c r="F53" s="179">
        <f t="shared" si="5"/>
        <v>108297.43999999971</v>
      </c>
      <c r="G53" s="150">
        <v>5</v>
      </c>
      <c r="H53" s="179">
        <v>828131.92</v>
      </c>
      <c r="I53" s="179">
        <v>828128.47</v>
      </c>
      <c r="J53" s="179">
        <f t="shared" si="8"/>
        <v>3.4500000000698492</v>
      </c>
      <c r="K53" s="150">
        <f t="shared" si="9"/>
        <v>12</v>
      </c>
      <c r="L53" s="179">
        <f t="shared" si="10"/>
        <v>2029080.21</v>
      </c>
      <c r="M53" s="179">
        <f t="shared" si="6"/>
        <v>1920779.32</v>
      </c>
      <c r="N53" s="219">
        <f t="shared" si="7"/>
        <v>108300.8899999999</v>
      </c>
    </row>
    <row r="54" spans="2:14">
      <c r="B54" s="76" t="s">
        <v>98</v>
      </c>
      <c r="C54" s="150">
        <v>4</v>
      </c>
      <c r="D54" s="225">
        <f>3818052.62-2925107.86</f>
        <v>892944.76000000024</v>
      </c>
      <c r="E54" s="179">
        <f>3479477.87-2669600.39</f>
        <v>809877.48</v>
      </c>
      <c r="F54" s="179">
        <f t="shared" si="5"/>
        <v>83067.280000000261</v>
      </c>
      <c r="G54" s="150">
        <v>2</v>
      </c>
      <c r="H54" s="179">
        <f>685911.36-272791.51</f>
        <v>413119.85</v>
      </c>
      <c r="I54" s="179">
        <f>684204.78-272790.65</f>
        <v>411414.13</v>
      </c>
      <c r="J54" s="179">
        <f t="shared" si="8"/>
        <v>1705.7199999999721</v>
      </c>
      <c r="K54" s="150">
        <f t="shared" si="9"/>
        <v>6</v>
      </c>
      <c r="L54" s="179">
        <f t="shared" si="10"/>
        <v>1306064.6100000003</v>
      </c>
      <c r="M54" s="179">
        <f t="shared" si="6"/>
        <v>1221291.6099999999</v>
      </c>
      <c r="N54" s="219">
        <f t="shared" si="7"/>
        <v>84773.000000000466</v>
      </c>
    </row>
    <row r="55" spans="2:14">
      <c r="B55" s="76" t="s">
        <v>99</v>
      </c>
      <c r="C55" s="150">
        <v>2</v>
      </c>
      <c r="D55" s="225">
        <f>1733615.9-1076106.12</f>
        <v>657509.7799999998</v>
      </c>
      <c r="E55" s="179">
        <f>1541454.1-954250.11</f>
        <v>587203.99000000011</v>
      </c>
      <c r="F55" s="179">
        <f t="shared" si="5"/>
        <v>70305.789999999688</v>
      </c>
      <c r="G55" s="150">
        <v>1</v>
      </c>
      <c r="H55" s="179">
        <v>318082.78999999998</v>
      </c>
      <c r="I55" s="179">
        <v>318082.78999999998</v>
      </c>
      <c r="J55" s="179">
        <f t="shared" si="8"/>
        <v>0</v>
      </c>
      <c r="K55" s="150">
        <f t="shared" si="9"/>
        <v>3</v>
      </c>
      <c r="L55" s="179">
        <f t="shared" si="10"/>
        <v>975592.56999999983</v>
      </c>
      <c r="M55" s="179">
        <f t="shared" si="6"/>
        <v>905286.78</v>
      </c>
      <c r="N55" s="219">
        <f t="shared" si="7"/>
        <v>70305.789999999804</v>
      </c>
    </row>
    <row r="56" spans="2:14">
      <c r="B56" s="76" t="s">
        <v>100</v>
      </c>
      <c r="C56" s="150">
        <v>6</v>
      </c>
      <c r="D56" s="225">
        <f>4866338.28-2760016.44</f>
        <v>2106321.8400000003</v>
      </c>
      <c r="E56" s="179">
        <f>4393886.04+3824.79-2479420.21</f>
        <v>1918290.62</v>
      </c>
      <c r="F56" s="179">
        <f t="shared" si="5"/>
        <v>188031.2200000002</v>
      </c>
      <c r="G56" s="150">
        <v>2</v>
      </c>
      <c r="H56" s="179">
        <v>607955.38</v>
      </c>
      <c r="I56" s="179">
        <v>607953.66</v>
      </c>
      <c r="J56" s="179">
        <f t="shared" si="8"/>
        <v>1.7199999999720603</v>
      </c>
      <c r="K56" s="150">
        <f t="shared" si="9"/>
        <v>8</v>
      </c>
      <c r="L56" s="179">
        <f t="shared" si="10"/>
        <v>2714277.22</v>
      </c>
      <c r="M56" s="179">
        <f t="shared" si="6"/>
        <v>2526244.2800000003</v>
      </c>
      <c r="N56" s="219">
        <f t="shared" si="7"/>
        <v>188032.93999999994</v>
      </c>
    </row>
    <row r="57" spans="2:14">
      <c r="B57" s="76" t="s">
        <v>101</v>
      </c>
      <c r="C57" s="150">
        <v>8</v>
      </c>
      <c r="D57" s="179">
        <f>2674396.53-1063793.1</f>
        <v>1610603.4299999997</v>
      </c>
      <c r="E57" s="179">
        <f>2417422.74-961033.58</f>
        <v>1456389.1600000001</v>
      </c>
      <c r="F57" s="179">
        <f t="shared" si="5"/>
        <v>154214.26999999955</v>
      </c>
      <c r="G57" s="150">
        <v>2</v>
      </c>
      <c r="H57" s="179">
        <f>470938.34-156409.91</f>
        <v>314528.43000000005</v>
      </c>
      <c r="I57" s="179">
        <f>470080.57-156409.04</f>
        <v>313671.53000000003</v>
      </c>
      <c r="J57" s="179">
        <f t="shared" si="8"/>
        <v>856.90000000002328</v>
      </c>
      <c r="K57" s="150">
        <f t="shared" si="9"/>
        <v>10</v>
      </c>
      <c r="L57" s="179">
        <f t="shared" si="10"/>
        <v>1925131.8599999999</v>
      </c>
      <c r="M57" s="179">
        <f t="shared" si="6"/>
        <v>1770060.6900000002</v>
      </c>
      <c r="N57" s="219">
        <f t="shared" si="7"/>
        <v>155071.16999999969</v>
      </c>
    </row>
    <row r="58" spans="2:14">
      <c r="B58" s="76" t="s">
        <v>102</v>
      </c>
      <c r="D58" s="179"/>
      <c r="E58" s="179"/>
      <c r="F58" s="179">
        <f t="shared" si="5"/>
        <v>0</v>
      </c>
      <c r="H58" s="179"/>
      <c r="I58" s="179"/>
      <c r="J58" s="179">
        <f t="shared" si="8"/>
        <v>0</v>
      </c>
      <c r="K58" s="150">
        <f t="shared" si="9"/>
        <v>0</v>
      </c>
      <c r="L58" s="179">
        <f t="shared" si="10"/>
        <v>0</v>
      </c>
      <c r="M58" s="179">
        <f t="shared" si="6"/>
        <v>0</v>
      </c>
      <c r="N58" s="219">
        <f t="shared" si="7"/>
        <v>0</v>
      </c>
    </row>
    <row r="59" spans="2:14">
      <c r="B59" s="76" t="s">
        <v>103</v>
      </c>
      <c r="C59" s="150">
        <v>4</v>
      </c>
      <c r="D59" s="179">
        <f>2799937.98-989541.66</f>
        <v>1810396.3199999998</v>
      </c>
      <c r="E59" s="179">
        <f>2523278.52-873641.3</f>
        <v>1649637.22</v>
      </c>
      <c r="F59" s="179">
        <f t="shared" si="5"/>
        <v>160759.09999999986</v>
      </c>
      <c r="G59" s="150">
        <v>2</v>
      </c>
      <c r="H59" s="179">
        <v>832953.98</v>
      </c>
      <c r="I59" s="179">
        <v>832952.25</v>
      </c>
      <c r="J59" s="179">
        <f t="shared" si="8"/>
        <v>1.7299999999813735</v>
      </c>
      <c r="K59" s="150">
        <f t="shared" si="9"/>
        <v>6</v>
      </c>
      <c r="L59" s="179">
        <f t="shared" si="10"/>
        <v>2643350.2999999998</v>
      </c>
      <c r="M59" s="179">
        <f t="shared" si="6"/>
        <v>2482589.4699999997</v>
      </c>
      <c r="N59" s="219">
        <f t="shared" si="7"/>
        <v>160760.83000000007</v>
      </c>
    </row>
    <row r="60" spans="2:14">
      <c r="B60" s="76" t="s">
        <v>104</v>
      </c>
      <c r="D60" s="179"/>
      <c r="E60" s="179"/>
      <c r="F60" s="179">
        <f t="shared" si="5"/>
        <v>0</v>
      </c>
      <c r="H60" s="179"/>
      <c r="I60" s="179"/>
      <c r="J60" s="179">
        <f t="shared" si="8"/>
        <v>0</v>
      </c>
      <c r="K60" s="150">
        <f t="shared" si="9"/>
        <v>0</v>
      </c>
      <c r="L60" s="179">
        <f t="shared" si="10"/>
        <v>0</v>
      </c>
      <c r="M60" s="179">
        <f t="shared" si="6"/>
        <v>0</v>
      </c>
      <c r="N60" s="219">
        <f t="shared" si="7"/>
        <v>0</v>
      </c>
    </row>
    <row r="61" spans="2:14">
      <c r="B61" s="76" t="s">
        <v>105</v>
      </c>
      <c r="D61" s="179"/>
      <c r="E61" s="179"/>
      <c r="F61" s="179">
        <f t="shared" si="5"/>
        <v>0</v>
      </c>
      <c r="H61" s="179"/>
      <c r="I61" s="179"/>
      <c r="J61" s="179">
        <f t="shared" si="8"/>
        <v>0</v>
      </c>
      <c r="K61" s="150">
        <f t="shared" si="9"/>
        <v>0</v>
      </c>
      <c r="L61" s="179">
        <f t="shared" si="10"/>
        <v>0</v>
      </c>
      <c r="M61" s="179">
        <f t="shared" si="6"/>
        <v>0</v>
      </c>
      <c r="N61" s="219">
        <f t="shared" si="7"/>
        <v>0</v>
      </c>
    </row>
    <row r="62" spans="2:14">
      <c r="B62" s="76" t="s">
        <v>106</v>
      </c>
      <c r="D62" s="179"/>
      <c r="E62" s="179"/>
      <c r="F62" s="179">
        <f t="shared" si="5"/>
        <v>0</v>
      </c>
      <c r="H62" s="179"/>
      <c r="I62" s="179"/>
      <c r="J62" s="179">
        <f t="shared" si="8"/>
        <v>0</v>
      </c>
      <c r="K62" s="150">
        <f>+C62+G62</f>
        <v>0</v>
      </c>
      <c r="L62" s="179"/>
      <c r="M62" s="179">
        <f>+E62+I62</f>
        <v>0</v>
      </c>
      <c r="N62" s="219">
        <f t="shared" si="7"/>
        <v>0</v>
      </c>
    </row>
    <row r="63" spans="2:14">
      <c r="B63" s="212" t="s">
        <v>107</v>
      </c>
      <c r="C63" s="218">
        <f>SUM(C43:C62)</f>
        <v>48</v>
      </c>
      <c r="D63" s="220">
        <f>SUM(D43:D62)</f>
        <v>14003705.76</v>
      </c>
      <c r="E63" s="220">
        <f>SUM(E43:E62)</f>
        <v>12598429.24</v>
      </c>
      <c r="F63" s="215">
        <f>SUM(F43:F62)</f>
        <v>1405276.5199999989</v>
      </c>
      <c r="G63" s="218">
        <f>SUM(G44:G62)</f>
        <v>19</v>
      </c>
      <c r="H63" s="220">
        <f>SUM(H43:H62)</f>
        <v>5157304.01</v>
      </c>
      <c r="I63" s="220">
        <f t="shared" ref="I63:N63" si="11">SUM(I43:I62)</f>
        <v>5149549.97</v>
      </c>
      <c r="J63" s="215">
        <f t="shared" si="11"/>
        <v>7754.0400000000955</v>
      </c>
      <c r="K63" s="218">
        <f t="shared" si="11"/>
        <v>67</v>
      </c>
      <c r="L63" s="220">
        <f t="shared" si="11"/>
        <v>19161009.77</v>
      </c>
      <c r="M63" s="220">
        <f t="shared" si="11"/>
        <v>17747979.210000001</v>
      </c>
      <c r="N63" s="215">
        <f t="shared" si="11"/>
        <v>1413030.5599999996</v>
      </c>
    </row>
    <row r="64" spans="2:14">
      <c r="B64" s="76" t="s">
        <v>108</v>
      </c>
      <c r="D64" s="87">
        <v>14003705.76</v>
      </c>
      <c r="E64" s="87">
        <v>12598429.24</v>
      </c>
      <c r="F64" s="215">
        <f>+D64-E64</f>
        <v>1405276.5199999996</v>
      </c>
      <c r="H64" s="87"/>
      <c r="I64" s="87"/>
      <c r="J64" s="92">
        <f>+H64-I64</f>
        <v>0</v>
      </c>
    </row>
    <row r="65" spans="2:14">
      <c r="B65" s="212" t="s">
        <v>109</v>
      </c>
      <c r="C65" s="218">
        <f>+C63+G63</f>
        <v>67</v>
      </c>
      <c r="D65" s="215">
        <f>+D63-D64</f>
        <v>0</v>
      </c>
      <c r="E65" s="215">
        <f>+E63-E64</f>
        <v>0</v>
      </c>
      <c r="F65" s="215">
        <f>+F63-F64</f>
        <v>0</v>
      </c>
      <c r="G65" s="218"/>
      <c r="H65" s="215"/>
      <c r="I65" s="215"/>
      <c r="J65" s="221">
        <f>+J63-J64</f>
        <v>7754.0400000000955</v>
      </c>
      <c r="K65" s="212"/>
      <c r="L65" s="215"/>
      <c r="M65" s="215"/>
      <c r="N65" s="212"/>
    </row>
    <row r="66" spans="2:14">
      <c r="B66" s="212"/>
      <c r="C66" s="218"/>
      <c r="D66" s="215"/>
      <c r="E66" s="215"/>
      <c r="F66" s="215"/>
      <c r="G66" s="218"/>
      <c r="H66" s="212"/>
      <c r="I66" s="212"/>
      <c r="J66" s="212"/>
      <c r="K66" s="212"/>
      <c r="L66" s="221"/>
      <c r="M66" s="221"/>
      <c r="N66" s="212"/>
    </row>
    <row r="67" spans="2:14">
      <c r="B67" s="76" t="s">
        <v>110</v>
      </c>
      <c r="C67" s="150">
        <v>1</v>
      </c>
      <c r="D67" s="179">
        <f>393965.51-238793.1</f>
        <v>155172.41</v>
      </c>
      <c r="E67" s="179">
        <f>370097.43-200000</f>
        <v>170097.43</v>
      </c>
      <c r="F67" s="179">
        <f>+D67-E67</f>
        <v>-14925.01999999999</v>
      </c>
      <c r="G67" s="222"/>
      <c r="H67" s="212"/>
      <c r="I67" s="212"/>
      <c r="J67" s="212"/>
      <c r="K67" s="212"/>
      <c r="L67" s="212"/>
      <c r="M67" s="212"/>
      <c r="N67" s="212"/>
    </row>
    <row r="68" spans="2:14">
      <c r="B68" s="76" t="s">
        <v>111</v>
      </c>
      <c r="C68" s="150">
        <v>7</v>
      </c>
      <c r="D68" s="179">
        <f>792827.59-164827.59</f>
        <v>628000</v>
      </c>
      <c r="E68" s="179">
        <f>685931.04-145000</f>
        <v>540931.04</v>
      </c>
      <c r="F68" s="179">
        <f>+D68-E68</f>
        <v>87068.959999999963</v>
      </c>
      <c r="G68" s="223"/>
      <c r="H68" s="212" t="s">
        <v>185</v>
      </c>
      <c r="I68" s="92">
        <f>1627596.55+189058.34</f>
        <v>1816654.8900000001</v>
      </c>
      <c r="J68" s="92"/>
    </row>
    <row r="69" spans="2:14">
      <c r="B69" s="212" t="s">
        <v>112</v>
      </c>
      <c r="C69" s="218">
        <f>SUM(C67:C68)</f>
        <v>8</v>
      </c>
      <c r="D69" s="220">
        <f>SUM(D67:D68)</f>
        <v>783172.41</v>
      </c>
      <c r="E69" s="220">
        <f>SUM(E67:E68)</f>
        <v>711028.47</v>
      </c>
      <c r="F69" s="215">
        <f>SUM(F67:F68)</f>
        <v>72143.939999999973</v>
      </c>
      <c r="G69" s="222">
        <f>+F69/F71</f>
        <v>4.8576069680700842E-2</v>
      </c>
      <c r="H69" s="212" t="s">
        <v>71</v>
      </c>
      <c r="I69" s="216">
        <f>112089.83+880218.16</f>
        <v>992307.99</v>
      </c>
      <c r="J69" s="212"/>
      <c r="K69" s="212"/>
      <c r="L69" s="212"/>
      <c r="M69" s="212"/>
      <c r="N69" s="212"/>
    </row>
    <row r="70" spans="2:14">
      <c r="D70" s="87"/>
      <c r="E70" s="87"/>
      <c r="F70" s="92">
        <f>+D70-E70</f>
        <v>0</v>
      </c>
      <c r="H70" s="212" t="s">
        <v>113</v>
      </c>
      <c r="I70" s="216">
        <v>37672.42</v>
      </c>
    </row>
    <row r="71" spans="2:14">
      <c r="B71" s="212" t="s">
        <v>114</v>
      </c>
      <c r="C71" s="218">
        <f>SUM(C65:C70)</f>
        <v>83</v>
      </c>
      <c r="D71" s="215">
        <f>+D63+D69</f>
        <v>14786878.17</v>
      </c>
      <c r="E71" s="215">
        <f>+E63+E69</f>
        <v>13309457.710000001</v>
      </c>
      <c r="F71" s="215">
        <f>+F69+F63+J63</f>
        <v>1485174.4999999988</v>
      </c>
      <c r="G71" s="218"/>
      <c r="H71" s="212" t="s">
        <v>115</v>
      </c>
      <c r="I71" s="224">
        <v>3353.75</v>
      </c>
      <c r="J71" s="212"/>
      <c r="K71" s="212"/>
      <c r="L71" s="212"/>
      <c r="M71" s="212"/>
      <c r="N71" s="212"/>
    </row>
    <row r="72" spans="2:14">
      <c r="B72" s="212"/>
      <c r="H72" s="212" t="s">
        <v>83</v>
      </c>
      <c r="I72" s="213">
        <f>+I68-I69+I70-I71</f>
        <v>858665.57000000018</v>
      </c>
    </row>
    <row r="74" spans="2:14">
      <c r="B74" s="212" t="s">
        <v>341</v>
      </c>
    </row>
    <row r="75" spans="2:14">
      <c r="B75" s="212" t="s">
        <v>82</v>
      </c>
    </row>
    <row r="76" spans="2:14">
      <c r="B76" s="212"/>
    </row>
    <row r="77" spans="2:14">
      <c r="B77" s="217" t="s">
        <v>70</v>
      </c>
    </row>
    <row r="78" spans="2:14" ht="16.5" customHeight="1">
      <c r="D78" s="232" t="s">
        <v>84</v>
      </c>
      <c r="E78" s="232"/>
      <c r="F78" s="232"/>
      <c r="G78" s="233" t="s">
        <v>304</v>
      </c>
      <c r="H78" s="233"/>
      <c r="I78" s="233"/>
      <c r="J78" s="233"/>
      <c r="K78" s="233" t="s">
        <v>64</v>
      </c>
      <c r="L78" s="233"/>
      <c r="M78" s="233"/>
      <c r="N78" s="233"/>
    </row>
    <row r="79" spans="2:14">
      <c r="B79" s="218" t="s">
        <v>371</v>
      </c>
      <c r="C79" s="218" t="s">
        <v>85</v>
      </c>
      <c r="D79" s="211" t="s">
        <v>86</v>
      </c>
      <c r="E79" s="211" t="s">
        <v>366</v>
      </c>
      <c r="F79" s="211" t="s">
        <v>83</v>
      </c>
      <c r="G79" s="218" t="s">
        <v>85</v>
      </c>
      <c r="H79" s="211" t="s">
        <v>86</v>
      </c>
      <c r="I79" s="211" t="s">
        <v>366</v>
      </c>
      <c r="J79" s="211" t="s">
        <v>83</v>
      </c>
      <c r="K79" s="218" t="s">
        <v>85</v>
      </c>
      <c r="L79" s="211" t="s">
        <v>86</v>
      </c>
      <c r="M79" s="211" t="s">
        <v>366</v>
      </c>
      <c r="N79" s="211" t="s">
        <v>83</v>
      </c>
    </row>
    <row r="80" spans="2:14">
      <c r="B80" s="76" t="s">
        <v>87</v>
      </c>
      <c r="C80" s="150">
        <v>1</v>
      </c>
      <c r="D80" s="225">
        <v>301223.37</v>
      </c>
      <c r="E80" s="179">
        <v>260901.77</v>
      </c>
      <c r="F80" s="179">
        <f t="shared" ref="F80:F99" si="12">+D80-E80</f>
        <v>40321.600000000006</v>
      </c>
      <c r="G80" s="150">
        <v>2</v>
      </c>
      <c r="H80" s="179">
        <v>522806.95</v>
      </c>
      <c r="I80" s="179">
        <v>522806.08</v>
      </c>
      <c r="J80" s="179">
        <f t="shared" ref="J80:J99" si="13">+H80-I80</f>
        <v>0.86999999999534339</v>
      </c>
      <c r="K80" s="150">
        <f t="shared" ref="K80:M98" si="14">+C80+G80</f>
        <v>3</v>
      </c>
      <c r="L80" s="179">
        <f t="shared" si="14"/>
        <v>824030.32000000007</v>
      </c>
      <c r="M80" s="179">
        <f t="shared" si="14"/>
        <v>783707.85</v>
      </c>
      <c r="N80" s="219">
        <f t="shared" ref="N80:N99" si="15">+L80-M80</f>
        <v>40322.470000000088</v>
      </c>
    </row>
    <row r="81" spans="2:14">
      <c r="B81" s="76" t="s">
        <v>88</v>
      </c>
      <c r="C81" s="150">
        <v>3</v>
      </c>
      <c r="D81" s="225">
        <v>626465.52</v>
      </c>
      <c r="E81" s="179">
        <v>558834.1</v>
      </c>
      <c r="F81" s="179">
        <f t="shared" si="12"/>
        <v>67631.420000000042</v>
      </c>
      <c r="G81" s="150">
        <v>7</v>
      </c>
      <c r="H81" s="179">
        <v>1413418.65</v>
      </c>
      <c r="I81" s="179">
        <v>1412366.7</v>
      </c>
      <c r="J81" s="179">
        <f t="shared" si="13"/>
        <v>1051.9499999999534</v>
      </c>
      <c r="K81" s="150">
        <f t="shared" si="14"/>
        <v>10</v>
      </c>
      <c r="L81" s="179">
        <f t="shared" si="14"/>
        <v>2039884.17</v>
      </c>
      <c r="M81" s="179">
        <f t="shared" si="14"/>
        <v>1971200.7999999998</v>
      </c>
      <c r="N81" s="219">
        <f t="shared" si="15"/>
        <v>68683.370000000112</v>
      </c>
    </row>
    <row r="82" spans="2:14">
      <c r="B82" s="76" t="s">
        <v>89</v>
      </c>
      <c r="D82" s="225"/>
      <c r="E82" s="179"/>
      <c r="F82" s="179">
        <f t="shared" si="12"/>
        <v>0</v>
      </c>
      <c r="H82" s="179"/>
      <c r="I82" s="179"/>
      <c r="J82" s="179">
        <f t="shared" si="13"/>
        <v>0</v>
      </c>
      <c r="K82" s="150">
        <f t="shared" si="14"/>
        <v>0</v>
      </c>
      <c r="L82" s="179">
        <f t="shared" si="14"/>
        <v>0</v>
      </c>
      <c r="M82" s="179">
        <f t="shared" si="14"/>
        <v>0</v>
      </c>
      <c r="N82" s="219">
        <f t="shared" si="15"/>
        <v>0</v>
      </c>
    </row>
    <row r="83" spans="2:14">
      <c r="B83" s="76" t="s">
        <v>90</v>
      </c>
      <c r="C83" s="150">
        <v>1</v>
      </c>
      <c r="D83" s="225">
        <v>358793.1</v>
      </c>
      <c r="E83" s="179">
        <v>318837.06</v>
      </c>
      <c r="F83" s="179">
        <f t="shared" si="12"/>
        <v>39956.039999999979</v>
      </c>
      <c r="G83" s="150">
        <v>1</v>
      </c>
      <c r="H83" s="179">
        <v>318837.92</v>
      </c>
      <c r="I83" s="179">
        <v>318837.06</v>
      </c>
      <c r="J83" s="179">
        <f t="shared" si="13"/>
        <v>0.85999999998603016</v>
      </c>
      <c r="K83" s="150">
        <f t="shared" si="14"/>
        <v>2</v>
      </c>
      <c r="L83" s="179">
        <f t="shared" si="14"/>
        <v>677631.02</v>
      </c>
      <c r="M83" s="179">
        <f t="shared" si="14"/>
        <v>637674.12</v>
      </c>
      <c r="N83" s="219">
        <f t="shared" si="15"/>
        <v>39956.900000000023</v>
      </c>
    </row>
    <row r="84" spans="2:14">
      <c r="B84" s="76" t="s">
        <v>91</v>
      </c>
      <c r="D84" s="225"/>
      <c r="E84" s="179"/>
      <c r="F84" s="179">
        <f t="shared" si="12"/>
        <v>0</v>
      </c>
      <c r="H84" s="179"/>
      <c r="I84" s="179"/>
      <c r="J84" s="179">
        <f t="shared" si="13"/>
        <v>0</v>
      </c>
      <c r="K84" s="150">
        <f t="shared" si="14"/>
        <v>0</v>
      </c>
      <c r="L84" s="179">
        <f t="shared" si="14"/>
        <v>0</v>
      </c>
      <c r="M84" s="179">
        <f t="shared" si="14"/>
        <v>0</v>
      </c>
      <c r="N84" s="219">
        <f t="shared" si="15"/>
        <v>0</v>
      </c>
    </row>
    <row r="85" spans="2:14">
      <c r="B85" s="76" t="s">
        <v>92</v>
      </c>
      <c r="D85" s="225"/>
      <c r="E85" s="179"/>
      <c r="F85" s="179">
        <f t="shared" si="12"/>
        <v>0</v>
      </c>
      <c r="H85" s="179"/>
      <c r="I85" s="179"/>
      <c r="J85" s="179">
        <f t="shared" si="13"/>
        <v>0</v>
      </c>
      <c r="K85" s="150">
        <f t="shared" si="14"/>
        <v>0</v>
      </c>
      <c r="L85" s="179">
        <f t="shared" si="14"/>
        <v>0</v>
      </c>
      <c r="M85" s="179">
        <f t="shared" si="14"/>
        <v>0</v>
      </c>
      <c r="N85" s="219">
        <f t="shared" si="15"/>
        <v>0</v>
      </c>
    </row>
    <row r="86" spans="2:14">
      <c r="B86" s="76" t="s">
        <v>93</v>
      </c>
      <c r="D86" s="225"/>
      <c r="E86" s="179"/>
      <c r="F86" s="179">
        <f t="shared" si="12"/>
        <v>0</v>
      </c>
      <c r="H86" s="179"/>
      <c r="I86" s="179"/>
      <c r="J86" s="179">
        <f t="shared" si="13"/>
        <v>0</v>
      </c>
      <c r="K86" s="150">
        <f t="shared" si="14"/>
        <v>0</v>
      </c>
      <c r="L86" s="179">
        <f t="shared" si="14"/>
        <v>0</v>
      </c>
      <c r="M86" s="179">
        <f t="shared" si="14"/>
        <v>0</v>
      </c>
      <c r="N86" s="219">
        <f t="shared" si="15"/>
        <v>0</v>
      </c>
    </row>
    <row r="87" spans="2:14">
      <c r="B87" s="76" t="s">
        <v>94</v>
      </c>
      <c r="C87" s="150">
        <v>2</v>
      </c>
      <c r="D87" s="225">
        <v>835842.27</v>
      </c>
      <c r="E87" s="179">
        <v>744354.19</v>
      </c>
      <c r="F87" s="179">
        <f t="shared" si="12"/>
        <v>91488.080000000075</v>
      </c>
      <c r="G87" s="150">
        <v>4</v>
      </c>
      <c r="H87" s="179">
        <v>1580591.56</v>
      </c>
      <c r="I87" s="179">
        <v>1580588.11</v>
      </c>
      <c r="J87" s="179">
        <f t="shared" si="13"/>
        <v>3.4499999999534339</v>
      </c>
      <c r="K87" s="150">
        <f t="shared" si="14"/>
        <v>6</v>
      </c>
      <c r="L87" s="179">
        <f t="shared" si="14"/>
        <v>2416433.83</v>
      </c>
      <c r="M87" s="179">
        <f t="shared" si="14"/>
        <v>2324942.2999999998</v>
      </c>
      <c r="N87" s="219">
        <f t="shared" si="15"/>
        <v>91491.530000000261</v>
      </c>
    </row>
    <row r="88" spans="2:14">
      <c r="B88" s="76" t="s">
        <v>95</v>
      </c>
      <c r="D88" s="225"/>
      <c r="E88" s="179"/>
      <c r="F88" s="179">
        <f t="shared" si="12"/>
        <v>0</v>
      </c>
      <c r="H88" s="179"/>
      <c r="I88" s="179"/>
      <c r="J88" s="179">
        <f t="shared" si="13"/>
        <v>0</v>
      </c>
      <c r="K88" s="150">
        <f t="shared" si="14"/>
        <v>0</v>
      </c>
      <c r="L88" s="179">
        <f t="shared" si="14"/>
        <v>0</v>
      </c>
      <c r="M88" s="179">
        <f t="shared" si="14"/>
        <v>0</v>
      </c>
      <c r="N88" s="219">
        <f t="shared" si="15"/>
        <v>0</v>
      </c>
    </row>
    <row r="89" spans="2:14">
      <c r="B89" s="76" t="s">
        <v>96</v>
      </c>
      <c r="C89" s="150">
        <v>7</v>
      </c>
      <c r="D89" s="225">
        <v>2222644.6800000002</v>
      </c>
      <c r="E89" s="179">
        <v>1962627.98</v>
      </c>
      <c r="F89" s="179">
        <f t="shared" si="12"/>
        <v>260016.70000000019</v>
      </c>
      <c r="G89" s="150">
        <v>2</v>
      </c>
      <c r="H89" s="179">
        <v>593127</v>
      </c>
      <c r="I89" s="179">
        <v>593127</v>
      </c>
      <c r="J89" s="179">
        <f t="shared" si="13"/>
        <v>0</v>
      </c>
      <c r="K89" s="150">
        <f t="shared" si="14"/>
        <v>9</v>
      </c>
      <c r="L89" s="179">
        <f t="shared" si="14"/>
        <v>2815771.68</v>
      </c>
      <c r="M89" s="179">
        <f t="shared" si="14"/>
        <v>2555754.98</v>
      </c>
      <c r="N89" s="219">
        <f t="shared" si="15"/>
        <v>260016.70000000019</v>
      </c>
    </row>
    <row r="90" spans="2:14">
      <c r="B90" s="76" t="s">
        <v>97</v>
      </c>
      <c r="C90" s="150">
        <v>13</v>
      </c>
      <c r="D90" s="225">
        <v>2215689.6800000002</v>
      </c>
      <c r="E90" s="179">
        <v>2045738.55</v>
      </c>
      <c r="F90" s="179">
        <f t="shared" si="12"/>
        <v>169951.13000000012</v>
      </c>
      <c r="G90" s="150">
        <v>5</v>
      </c>
      <c r="H90" s="179">
        <v>750602.96</v>
      </c>
      <c r="I90" s="179">
        <v>750598.65</v>
      </c>
      <c r="J90" s="179">
        <f t="shared" si="13"/>
        <v>4.309999999939464</v>
      </c>
      <c r="K90" s="150">
        <f t="shared" si="14"/>
        <v>18</v>
      </c>
      <c r="L90" s="179">
        <f t="shared" si="14"/>
        <v>2966292.64</v>
      </c>
      <c r="M90" s="179">
        <f t="shared" si="14"/>
        <v>2796337.2</v>
      </c>
      <c r="N90" s="219">
        <f t="shared" si="15"/>
        <v>169955.43999999994</v>
      </c>
    </row>
    <row r="91" spans="2:14">
      <c r="B91" s="76" t="s">
        <v>98</v>
      </c>
      <c r="C91" s="150">
        <v>10</v>
      </c>
      <c r="D91" s="225">
        <v>2219946.81</v>
      </c>
      <c r="E91" s="179">
        <v>2047784.52</v>
      </c>
      <c r="F91" s="179">
        <f t="shared" si="12"/>
        <v>172162.29000000004</v>
      </c>
      <c r="G91" s="150">
        <v>5</v>
      </c>
      <c r="H91" s="179">
        <v>1106537.9099999999</v>
      </c>
      <c r="I91" s="179">
        <v>1108037.05</v>
      </c>
      <c r="J91" s="179">
        <f t="shared" si="13"/>
        <v>-1499.1400000001304</v>
      </c>
      <c r="K91" s="150">
        <f t="shared" si="14"/>
        <v>15</v>
      </c>
      <c r="L91" s="179">
        <f t="shared" si="14"/>
        <v>3326484.7199999997</v>
      </c>
      <c r="M91" s="179">
        <f t="shared" si="14"/>
        <v>3155821.5700000003</v>
      </c>
      <c r="N91" s="219">
        <f t="shared" si="15"/>
        <v>170663.14999999944</v>
      </c>
    </row>
    <row r="92" spans="2:14">
      <c r="B92" s="76" t="s">
        <v>99</v>
      </c>
      <c r="C92" s="150">
        <v>4</v>
      </c>
      <c r="D92" s="225">
        <v>1474644.22</v>
      </c>
      <c r="E92" s="179">
        <v>1330147.03</v>
      </c>
      <c r="F92" s="179">
        <f t="shared" si="12"/>
        <v>144497.18999999994</v>
      </c>
      <c r="G92" s="150">
        <v>3</v>
      </c>
      <c r="H92" s="179">
        <v>786781.09</v>
      </c>
      <c r="I92" s="179">
        <v>788505.23</v>
      </c>
      <c r="J92" s="179">
        <f t="shared" si="13"/>
        <v>-1724.140000000014</v>
      </c>
      <c r="K92" s="150">
        <f t="shared" si="14"/>
        <v>7</v>
      </c>
      <c r="L92" s="179">
        <f t="shared" si="14"/>
        <v>2261425.31</v>
      </c>
      <c r="M92" s="179">
        <f t="shared" si="14"/>
        <v>2118652.2599999998</v>
      </c>
      <c r="N92" s="219">
        <f t="shared" si="15"/>
        <v>142773.05000000028</v>
      </c>
    </row>
    <row r="93" spans="2:14">
      <c r="B93" s="76" t="s">
        <v>100</v>
      </c>
      <c r="C93" s="150">
        <v>5</v>
      </c>
      <c r="D93" s="225">
        <v>1713218.4</v>
      </c>
      <c r="E93" s="179">
        <v>1501320.09</v>
      </c>
      <c r="F93" s="179">
        <f t="shared" si="12"/>
        <v>211898.30999999982</v>
      </c>
      <c r="H93" s="179"/>
      <c r="I93" s="179"/>
      <c r="J93" s="179">
        <f t="shared" si="13"/>
        <v>0</v>
      </c>
      <c r="K93" s="150">
        <f t="shared" si="14"/>
        <v>5</v>
      </c>
      <c r="L93" s="179">
        <f t="shared" si="14"/>
        <v>1713218.4</v>
      </c>
      <c r="M93" s="179">
        <f t="shared" si="14"/>
        <v>1501320.09</v>
      </c>
      <c r="N93" s="219">
        <f t="shared" si="15"/>
        <v>211898.30999999982</v>
      </c>
    </row>
    <row r="94" spans="2:14">
      <c r="B94" s="76" t="s">
        <v>101</v>
      </c>
      <c r="C94" s="150">
        <v>5</v>
      </c>
      <c r="D94" s="179">
        <v>867758.63</v>
      </c>
      <c r="E94" s="179">
        <v>800026.96</v>
      </c>
      <c r="F94" s="179">
        <f t="shared" si="12"/>
        <v>67731.670000000042</v>
      </c>
      <c r="H94" s="179"/>
      <c r="I94" s="179"/>
      <c r="J94" s="179">
        <f t="shared" si="13"/>
        <v>0</v>
      </c>
      <c r="K94" s="150">
        <f t="shared" si="14"/>
        <v>5</v>
      </c>
      <c r="L94" s="179">
        <f t="shared" si="14"/>
        <v>867758.63</v>
      </c>
      <c r="M94" s="179">
        <f t="shared" si="14"/>
        <v>800026.96</v>
      </c>
      <c r="N94" s="219">
        <f t="shared" si="15"/>
        <v>67731.670000000042</v>
      </c>
    </row>
    <row r="95" spans="2:14">
      <c r="B95" s="76" t="s">
        <v>102</v>
      </c>
      <c r="D95" s="179"/>
      <c r="E95" s="179"/>
      <c r="F95" s="179">
        <f t="shared" si="12"/>
        <v>0</v>
      </c>
      <c r="H95" s="179"/>
      <c r="I95" s="179"/>
      <c r="J95" s="179">
        <f t="shared" si="13"/>
        <v>0</v>
      </c>
      <c r="K95" s="150">
        <f t="shared" si="14"/>
        <v>0</v>
      </c>
      <c r="L95" s="179">
        <f t="shared" si="14"/>
        <v>0</v>
      </c>
      <c r="M95" s="179">
        <f t="shared" si="14"/>
        <v>0</v>
      </c>
      <c r="N95" s="219">
        <f t="shared" si="15"/>
        <v>0</v>
      </c>
    </row>
    <row r="96" spans="2:14">
      <c r="B96" s="76" t="s">
        <v>103</v>
      </c>
      <c r="C96" s="150">
        <v>3</v>
      </c>
      <c r="D96" s="179">
        <v>1371524.97</v>
      </c>
      <c r="E96" s="179">
        <v>1220641.99</v>
      </c>
      <c r="F96" s="179">
        <f t="shared" si="12"/>
        <v>150882.97999999998</v>
      </c>
      <c r="H96" s="179"/>
      <c r="I96" s="179"/>
      <c r="J96" s="179">
        <f t="shared" si="13"/>
        <v>0</v>
      </c>
      <c r="K96" s="150">
        <f t="shared" si="14"/>
        <v>3</v>
      </c>
      <c r="L96" s="179">
        <f t="shared" si="14"/>
        <v>1371524.97</v>
      </c>
      <c r="M96" s="179">
        <f t="shared" si="14"/>
        <v>1220641.99</v>
      </c>
      <c r="N96" s="219">
        <f t="shared" si="15"/>
        <v>150882.97999999998</v>
      </c>
    </row>
    <row r="97" spans="2:14">
      <c r="B97" s="76" t="s">
        <v>104</v>
      </c>
      <c r="D97" s="179"/>
      <c r="E97" s="179"/>
      <c r="F97" s="179">
        <f t="shared" si="12"/>
        <v>0</v>
      </c>
      <c r="H97" s="179"/>
      <c r="I97" s="179"/>
      <c r="J97" s="179">
        <f t="shared" si="13"/>
        <v>0</v>
      </c>
      <c r="K97" s="150">
        <f t="shared" si="14"/>
        <v>0</v>
      </c>
      <c r="L97" s="179">
        <f t="shared" si="14"/>
        <v>0</v>
      </c>
      <c r="M97" s="179">
        <f t="shared" si="14"/>
        <v>0</v>
      </c>
      <c r="N97" s="219">
        <f t="shared" si="15"/>
        <v>0</v>
      </c>
    </row>
    <row r="98" spans="2:14">
      <c r="B98" s="76" t="s">
        <v>105</v>
      </c>
      <c r="D98" s="179"/>
      <c r="E98" s="179"/>
      <c r="F98" s="179">
        <f t="shared" si="12"/>
        <v>0</v>
      </c>
      <c r="H98" s="179"/>
      <c r="I98" s="179"/>
      <c r="J98" s="179">
        <f t="shared" si="13"/>
        <v>0</v>
      </c>
      <c r="K98" s="150">
        <f t="shared" si="14"/>
        <v>0</v>
      </c>
      <c r="L98" s="179">
        <f t="shared" si="14"/>
        <v>0</v>
      </c>
      <c r="M98" s="179">
        <f t="shared" si="14"/>
        <v>0</v>
      </c>
      <c r="N98" s="219">
        <f t="shared" si="15"/>
        <v>0</v>
      </c>
    </row>
    <row r="99" spans="2:14">
      <c r="B99" s="76" t="s">
        <v>106</v>
      </c>
      <c r="D99" s="179"/>
      <c r="E99" s="179"/>
      <c r="F99" s="179">
        <f t="shared" si="12"/>
        <v>0</v>
      </c>
      <c r="H99" s="179"/>
      <c r="I99" s="179"/>
      <c r="J99" s="179">
        <f t="shared" si="13"/>
        <v>0</v>
      </c>
      <c r="K99" s="150">
        <f>+C99+G99</f>
        <v>0</v>
      </c>
      <c r="L99" s="179"/>
      <c r="M99" s="179">
        <f>+E99+I99</f>
        <v>0</v>
      </c>
      <c r="N99" s="219">
        <f t="shared" si="15"/>
        <v>0</v>
      </c>
    </row>
    <row r="100" spans="2:14">
      <c r="B100" s="212" t="s">
        <v>107</v>
      </c>
      <c r="C100" s="218">
        <f t="shared" ref="C100:N100" si="16">SUM(C80:C99)</f>
        <v>54</v>
      </c>
      <c r="D100" s="220">
        <f t="shared" si="16"/>
        <v>14207751.650000002</v>
      </c>
      <c r="E100" s="220">
        <f t="shared" si="16"/>
        <v>12791214.24</v>
      </c>
      <c r="F100" s="215">
        <f t="shared" si="16"/>
        <v>1416537.4100000001</v>
      </c>
      <c r="G100" s="218">
        <f t="shared" si="16"/>
        <v>29</v>
      </c>
      <c r="H100" s="220">
        <f t="shared" si="16"/>
        <v>7072704.04</v>
      </c>
      <c r="I100" s="220">
        <f t="shared" si="16"/>
        <v>7074865.8800000008</v>
      </c>
      <c r="J100" s="215">
        <f t="shared" si="16"/>
        <v>-2161.8400000003166</v>
      </c>
      <c r="K100" s="218">
        <f t="shared" si="16"/>
        <v>83</v>
      </c>
      <c r="L100" s="220">
        <f t="shared" si="16"/>
        <v>21280455.689999994</v>
      </c>
      <c r="M100" s="220">
        <f t="shared" si="16"/>
        <v>19866080.120000001</v>
      </c>
      <c r="N100" s="215">
        <f t="shared" si="16"/>
        <v>1414375.5700000003</v>
      </c>
    </row>
    <row r="101" spans="2:14">
      <c r="B101" s="76" t="s">
        <v>108</v>
      </c>
      <c r="D101" s="87">
        <v>14207751.65</v>
      </c>
      <c r="E101" s="87">
        <v>12791214.24</v>
      </c>
      <c r="F101" s="215">
        <f>+D101-E101</f>
        <v>1416537.4100000001</v>
      </c>
      <c r="H101" s="87">
        <v>7072704.04</v>
      </c>
      <c r="I101" s="87">
        <v>7074865.8799999999</v>
      </c>
      <c r="J101" s="92">
        <f>+H101-I101</f>
        <v>-2161.839999999851</v>
      </c>
    </row>
    <row r="102" spans="2:14">
      <c r="B102" s="212" t="s">
        <v>109</v>
      </c>
      <c r="C102" s="218">
        <f>+C100+G100</f>
        <v>83</v>
      </c>
      <c r="D102" s="215">
        <f>+D100-D101</f>
        <v>0</v>
      </c>
      <c r="E102" s="215">
        <f>+E100-E101</f>
        <v>0</v>
      </c>
      <c r="F102" s="215">
        <f>+F100-F101</f>
        <v>0</v>
      </c>
      <c r="G102" s="218"/>
      <c r="H102" s="215"/>
      <c r="I102" s="215"/>
      <c r="J102" s="221">
        <f>+J100-J101</f>
        <v>-4.6566128730773926E-10</v>
      </c>
      <c r="K102" s="212"/>
      <c r="L102" s="215"/>
      <c r="M102" s="215"/>
      <c r="N102" s="212"/>
    </row>
    <row r="103" spans="2:14">
      <c r="B103" s="212"/>
      <c r="C103" s="218"/>
      <c r="D103" s="215"/>
      <c r="E103" s="215"/>
      <c r="F103" s="215"/>
      <c r="G103" s="218"/>
      <c r="H103" s="212"/>
      <c r="I103" s="212"/>
      <c r="J103" s="212"/>
      <c r="K103" s="212"/>
      <c r="L103" s="221"/>
      <c r="M103" s="221"/>
      <c r="N103" s="212"/>
    </row>
    <row r="104" spans="2:14">
      <c r="B104" s="76" t="s">
        <v>110</v>
      </c>
      <c r="C104" s="150">
        <v>4</v>
      </c>
      <c r="D104" s="179">
        <v>906724.14</v>
      </c>
      <c r="E104" s="179">
        <v>801681.45</v>
      </c>
      <c r="F104" s="179">
        <f>+D104-E104</f>
        <v>105042.69000000006</v>
      </c>
      <c r="G104" s="222"/>
      <c r="H104" s="212"/>
      <c r="I104" s="212"/>
      <c r="J104" s="212"/>
      <c r="K104" s="212"/>
      <c r="L104" s="212"/>
      <c r="M104" s="212"/>
      <c r="N104" s="212"/>
    </row>
    <row r="105" spans="2:14">
      <c r="B105" s="76" t="s">
        <v>111</v>
      </c>
      <c r="C105" s="150">
        <v>1</v>
      </c>
      <c r="D105" s="179">
        <v>234482.76</v>
      </c>
      <c r="E105" s="179">
        <v>200000</v>
      </c>
      <c r="F105" s="179">
        <f>+D105-E105</f>
        <v>34482.760000000009</v>
      </c>
      <c r="G105" s="223"/>
      <c r="H105" s="212" t="s">
        <v>185</v>
      </c>
      <c r="I105" s="92">
        <f>1627596.55+189058.34</f>
        <v>1816654.8900000001</v>
      </c>
      <c r="J105" s="92"/>
    </row>
    <row r="106" spans="2:14">
      <c r="B106" s="212" t="s">
        <v>112</v>
      </c>
      <c r="C106" s="218">
        <f>SUM(C104:C105)</f>
        <v>5</v>
      </c>
      <c r="D106" s="220">
        <f>SUM(D104:D105)</f>
        <v>1141206.8999999999</v>
      </c>
      <c r="E106" s="220">
        <f>SUM(E104:E105)</f>
        <v>1001681.45</v>
      </c>
      <c r="F106" s="215">
        <f>SUM(F104:F105)</f>
        <v>139525.45000000007</v>
      </c>
      <c r="G106" s="222">
        <f>+F106/F108</f>
        <v>8.9790435944240563E-2</v>
      </c>
      <c r="H106" s="212" t="s">
        <v>71</v>
      </c>
      <c r="I106" s="216">
        <f>112089.83+880218.16</f>
        <v>992307.99</v>
      </c>
      <c r="J106" s="212"/>
      <c r="K106" s="212"/>
      <c r="L106" s="212"/>
      <c r="M106" s="212"/>
      <c r="N106" s="212"/>
    </row>
    <row r="107" spans="2:14">
      <c r="D107" s="87"/>
      <c r="E107" s="87"/>
      <c r="F107" s="92">
        <f>+D107-E107</f>
        <v>0</v>
      </c>
      <c r="H107" s="212" t="s">
        <v>113</v>
      </c>
      <c r="I107" s="216">
        <v>37672.42</v>
      </c>
    </row>
    <row r="108" spans="2:14">
      <c r="B108" s="212" t="s">
        <v>114</v>
      </c>
      <c r="C108" s="218">
        <f>SUM(C102:C107)</f>
        <v>93</v>
      </c>
      <c r="D108" s="215">
        <f>+D100+D106</f>
        <v>15348958.550000003</v>
      </c>
      <c r="E108" s="215">
        <f>+E100+E106</f>
        <v>13792895.689999999</v>
      </c>
      <c r="F108" s="215">
        <f>+F106+F100+J100</f>
        <v>1553901.02</v>
      </c>
      <c r="G108" s="218"/>
      <c r="H108" s="212" t="s">
        <v>115</v>
      </c>
      <c r="I108" s="224">
        <v>3353.75</v>
      </c>
      <c r="J108" s="212"/>
      <c r="K108" s="212"/>
      <c r="L108" s="212"/>
      <c r="M108" s="212"/>
      <c r="N108" s="212"/>
    </row>
    <row r="109" spans="2:14">
      <c r="B109" s="212"/>
      <c r="H109" s="212" t="s">
        <v>83</v>
      </c>
      <c r="I109" s="213">
        <f>+I105-I106+I107-I108</f>
        <v>858665.57000000018</v>
      </c>
    </row>
    <row r="112" spans="2:14">
      <c r="B112" s="212" t="s">
        <v>341</v>
      </c>
    </row>
    <row r="113" spans="1:14">
      <c r="B113" s="212" t="s">
        <v>82</v>
      </c>
    </row>
    <row r="114" spans="1:14">
      <c r="B114" s="212"/>
    </row>
    <row r="115" spans="1:14">
      <c r="B115" s="217" t="s">
        <v>0</v>
      </c>
    </row>
    <row r="116" spans="1:14">
      <c r="D116" s="232" t="s">
        <v>84</v>
      </c>
      <c r="E116" s="232"/>
      <c r="F116" s="232"/>
      <c r="G116" s="233" t="s">
        <v>304</v>
      </c>
      <c r="H116" s="233"/>
      <c r="I116" s="233"/>
      <c r="J116" s="233"/>
      <c r="K116" s="233" t="s">
        <v>64</v>
      </c>
      <c r="L116" s="233"/>
      <c r="M116" s="233"/>
      <c r="N116" s="233"/>
    </row>
    <row r="117" spans="1:14" s="226" customFormat="1" ht="16.5" customHeight="1">
      <c r="A117" s="121"/>
      <c r="B117" s="218" t="s">
        <v>371</v>
      </c>
      <c r="C117" s="218" t="s">
        <v>85</v>
      </c>
      <c r="D117" s="211" t="s">
        <v>86</v>
      </c>
      <c r="E117" s="211" t="s">
        <v>366</v>
      </c>
      <c r="F117" s="211" t="s">
        <v>83</v>
      </c>
      <c r="G117" s="218" t="s">
        <v>85</v>
      </c>
      <c r="H117" s="211" t="s">
        <v>86</v>
      </c>
      <c r="I117" s="211" t="s">
        <v>366</v>
      </c>
      <c r="J117" s="211" t="s">
        <v>83</v>
      </c>
      <c r="K117" s="218" t="s">
        <v>85</v>
      </c>
      <c r="L117" s="211" t="s">
        <v>86</v>
      </c>
      <c r="M117" s="211" t="s">
        <v>366</v>
      </c>
      <c r="N117" s="211" t="s">
        <v>83</v>
      </c>
    </row>
    <row r="118" spans="1:14" s="226" customFormat="1">
      <c r="A118" s="121"/>
      <c r="B118" s="76" t="s">
        <v>87</v>
      </c>
      <c r="C118" s="150">
        <v>5</v>
      </c>
      <c r="D118" s="225">
        <v>1583530.01</v>
      </c>
      <c r="E118" s="179">
        <v>1361377.03</v>
      </c>
      <c r="F118" s="179">
        <f t="shared" ref="F118:F137" si="17">+D118-E118</f>
        <v>222152.97999999998</v>
      </c>
      <c r="G118" s="150">
        <v>1</v>
      </c>
      <c r="H118" s="179">
        <v>260728.5</v>
      </c>
      <c r="I118" s="179">
        <v>260727.64</v>
      </c>
      <c r="J118" s="179">
        <f t="shared" ref="J118:J137" si="18">+H118-I118</f>
        <v>0.85999999998603016</v>
      </c>
      <c r="K118" s="150">
        <f t="shared" ref="K118:M136" si="19">+C118+G118</f>
        <v>6</v>
      </c>
      <c r="L118" s="179">
        <f t="shared" si="19"/>
        <v>1844258.51</v>
      </c>
      <c r="M118" s="179">
        <f t="shared" si="19"/>
        <v>1622104.67</v>
      </c>
      <c r="N118" s="219">
        <f t="shared" ref="N118:N137" si="20">+L118-M118</f>
        <v>222153.84000000008</v>
      </c>
    </row>
    <row r="119" spans="1:14" s="226" customFormat="1">
      <c r="A119" s="121"/>
      <c r="B119" s="76" t="s">
        <v>88</v>
      </c>
      <c r="C119" s="150">
        <v>7</v>
      </c>
      <c r="D119" s="225">
        <v>1645855.89</v>
      </c>
      <c r="E119" s="179">
        <v>1469456.04</v>
      </c>
      <c r="F119" s="179">
        <f t="shared" si="17"/>
        <v>176399.84999999986</v>
      </c>
      <c r="G119" s="150">
        <v>7</v>
      </c>
      <c r="H119" s="179">
        <v>1431267.96</v>
      </c>
      <c r="I119" s="179">
        <v>1431264.52</v>
      </c>
      <c r="J119" s="179">
        <f t="shared" si="18"/>
        <v>3.4399999999441206</v>
      </c>
      <c r="K119" s="150">
        <f t="shared" si="19"/>
        <v>14</v>
      </c>
      <c r="L119" s="179">
        <f t="shared" si="19"/>
        <v>3077123.8499999996</v>
      </c>
      <c r="M119" s="179">
        <f t="shared" si="19"/>
        <v>2900720.56</v>
      </c>
      <c r="N119" s="219">
        <f t="shared" si="20"/>
        <v>176403.28999999957</v>
      </c>
    </row>
    <row r="120" spans="1:14" s="226" customFormat="1">
      <c r="A120" s="121"/>
      <c r="B120" s="76" t="s">
        <v>89</v>
      </c>
      <c r="C120" s="150"/>
      <c r="D120" s="225"/>
      <c r="E120" s="179"/>
      <c r="F120" s="179">
        <f t="shared" si="17"/>
        <v>0</v>
      </c>
      <c r="G120" s="150"/>
      <c r="H120" s="179"/>
      <c r="I120" s="179"/>
      <c r="J120" s="179">
        <f t="shared" si="18"/>
        <v>0</v>
      </c>
      <c r="K120" s="150">
        <f t="shared" si="19"/>
        <v>0</v>
      </c>
      <c r="L120" s="179">
        <f t="shared" si="19"/>
        <v>0</v>
      </c>
      <c r="M120" s="179">
        <f t="shared" si="19"/>
        <v>0</v>
      </c>
      <c r="N120" s="219">
        <f t="shared" si="20"/>
        <v>0</v>
      </c>
    </row>
    <row r="121" spans="1:14" s="226" customFormat="1">
      <c r="A121" s="121"/>
      <c r="B121" s="76" t="s">
        <v>90</v>
      </c>
      <c r="C121" s="150">
        <v>1</v>
      </c>
      <c r="D121" s="225">
        <v>283746.88</v>
      </c>
      <c r="E121" s="179">
        <v>264996.96999999997</v>
      </c>
      <c r="F121" s="179">
        <f t="shared" si="17"/>
        <v>18749.910000000033</v>
      </c>
      <c r="G121" s="150">
        <v>1</v>
      </c>
      <c r="H121" s="179">
        <v>318837.92</v>
      </c>
      <c r="I121" s="179">
        <v>318837.06</v>
      </c>
      <c r="J121" s="179">
        <f t="shared" si="18"/>
        <v>0.85999999998603016</v>
      </c>
      <c r="K121" s="150">
        <f t="shared" si="19"/>
        <v>2</v>
      </c>
      <c r="L121" s="179">
        <f t="shared" si="19"/>
        <v>602584.80000000005</v>
      </c>
      <c r="M121" s="179">
        <f t="shared" si="19"/>
        <v>583834.03</v>
      </c>
      <c r="N121" s="219">
        <f t="shared" si="20"/>
        <v>18750.770000000019</v>
      </c>
    </row>
    <row r="122" spans="1:14" s="226" customFormat="1">
      <c r="A122" s="121"/>
      <c r="B122" s="76" t="s">
        <v>91</v>
      </c>
      <c r="C122" s="150"/>
      <c r="D122" s="225"/>
      <c r="E122" s="179"/>
      <c r="F122" s="179">
        <f t="shared" si="17"/>
        <v>0</v>
      </c>
      <c r="G122" s="150"/>
      <c r="H122" s="179"/>
      <c r="I122" s="179"/>
      <c r="J122" s="179">
        <f t="shared" si="18"/>
        <v>0</v>
      </c>
      <c r="K122" s="150">
        <f t="shared" si="19"/>
        <v>0</v>
      </c>
      <c r="L122" s="179">
        <f t="shared" si="19"/>
        <v>0</v>
      </c>
      <c r="M122" s="179">
        <f t="shared" si="19"/>
        <v>0</v>
      </c>
      <c r="N122" s="219">
        <f t="shared" si="20"/>
        <v>0</v>
      </c>
    </row>
    <row r="123" spans="1:14" s="226" customFormat="1">
      <c r="A123" s="121"/>
      <c r="B123" s="76" t="s">
        <v>92</v>
      </c>
      <c r="C123" s="150"/>
      <c r="D123" s="225"/>
      <c r="E123" s="179"/>
      <c r="F123" s="179">
        <f t="shared" si="17"/>
        <v>0</v>
      </c>
      <c r="G123" s="150"/>
      <c r="H123" s="179"/>
      <c r="I123" s="179"/>
      <c r="J123" s="179">
        <f t="shared" si="18"/>
        <v>0</v>
      </c>
      <c r="K123" s="150">
        <f t="shared" si="19"/>
        <v>0</v>
      </c>
      <c r="L123" s="179">
        <f t="shared" si="19"/>
        <v>0</v>
      </c>
      <c r="M123" s="179">
        <f t="shared" si="19"/>
        <v>0</v>
      </c>
      <c r="N123" s="219">
        <f t="shared" si="20"/>
        <v>0</v>
      </c>
    </row>
    <row r="124" spans="1:14" s="226" customFormat="1">
      <c r="A124" s="121"/>
      <c r="B124" s="76" t="s">
        <v>93</v>
      </c>
      <c r="C124" s="150"/>
      <c r="D124" s="225"/>
      <c r="E124" s="179"/>
      <c r="F124" s="179">
        <f t="shared" si="17"/>
        <v>0</v>
      </c>
      <c r="G124" s="150"/>
      <c r="H124" s="179"/>
      <c r="I124" s="179"/>
      <c r="J124" s="179">
        <f t="shared" si="18"/>
        <v>0</v>
      </c>
      <c r="K124" s="150">
        <f t="shared" si="19"/>
        <v>0</v>
      </c>
      <c r="L124" s="179">
        <f t="shared" si="19"/>
        <v>0</v>
      </c>
      <c r="M124" s="179">
        <f t="shared" si="19"/>
        <v>0</v>
      </c>
      <c r="N124" s="219">
        <f t="shared" si="20"/>
        <v>0</v>
      </c>
    </row>
    <row r="125" spans="1:14" s="226" customFormat="1">
      <c r="A125" s="121"/>
      <c r="B125" s="76" t="s">
        <v>94</v>
      </c>
      <c r="C125" s="150">
        <v>2</v>
      </c>
      <c r="D125" s="225">
        <v>815005.28</v>
      </c>
      <c r="E125" s="179">
        <v>731789.25</v>
      </c>
      <c r="F125" s="179">
        <f t="shared" si="17"/>
        <v>83216.030000000028</v>
      </c>
      <c r="G125" s="150">
        <v>2</v>
      </c>
      <c r="H125" s="179">
        <v>879513.94</v>
      </c>
      <c r="I125" s="179">
        <v>879512.21</v>
      </c>
      <c r="J125" s="179">
        <f t="shared" si="18"/>
        <v>1.7299999999813735</v>
      </c>
      <c r="K125" s="150">
        <f t="shared" si="19"/>
        <v>4</v>
      </c>
      <c r="L125" s="179">
        <f t="shared" si="19"/>
        <v>1694519.22</v>
      </c>
      <c r="M125" s="179">
        <f t="shared" si="19"/>
        <v>1611301.46</v>
      </c>
      <c r="N125" s="219">
        <f t="shared" si="20"/>
        <v>83217.760000000009</v>
      </c>
    </row>
    <row r="126" spans="1:14" s="226" customFormat="1">
      <c r="A126" s="121"/>
      <c r="B126" s="76" t="s">
        <v>95</v>
      </c>
      <c r="C126" s="150"/>
      <c r="D126" s="225"/>
      <c r="E126" s="179"/>
      <c r="F126" s="179">
        <f t="shared" si="17"/>
        <v>0</v>
      </c>
      <c r="G126" s="150"/>
      <c r="H126" s="179"/>
      <c r="I126" s="179"/>
      <c r="J126" s="179">
        <f t="shared" si="18"/>
        <v>0</v>
      </c>
      <c r="K126" s="150">
        <f t="shared" si="19"/>
        <v>0</v>
      </c>
      <c r="L126" s="179">
        <f t="shared" si="19"/>
        <v>0</v>
      </c>
      <c r="M126" s="179">
        <f t="shared" si="19"/>
        <v>0</v>
      </c>
      <c r="N126" s="219">
        <f t="shared" si="20"/>
        <v>0</v>
      </c>
    </row>
    <row r="127" spans="1:14" s="226" customFormat="1">
      <c r="A127" s="121"/>
      <c r="B127" s="76" t="s">
        <v>96</v>
      </c>
      <c r="C127" s="150">
        <v>7</v>
      </c>
      <c r="D127" s="225">
        <v>2050941.23</v>
      </c>
      <c r="E127" s="179">
        <v>1845911.34</v>
      </c>
      <c r="F127" s="179">
        <f t="shared" si="17"/>
        <v>205029.8899999999</v>
      </c>
      <c r="G127" s="150">
        <v>3</v>
      </c>
      <c r="H127" s="179">
        <v>820561.56</v>
      </c>
      <c r="I127" s="179">
        <v>818991.74</v>
      </c>
      <c r="J127" s="179">
        <f t="shared" si="18"/>
        <v>1569.8200000000652</v>
      </c>
      <c r="K127" s="150">
        <f t="shared" si="19"/>
        <v>10</v>
      </c>
      <c r="L127" s="179">
        <f t="shared" si="19"/>
        <v>2871502.79</v>
      </c>
      <c r="M127" s="179">
        <f t="shared" si="19"/>
        <v>2664903.08</v>
      </c>
      <c r="N127" s="219">
        <f t="shared" si="20"/>
        <v>206599.70999999996</v>
      </c>
    </row>
    <row r="128" spans="1:14" s="226" customFormat="1">
      <c r="A128" s="121"/>
      <c r="B128" s="76" t="s">
        <v>97</v>
      </c>
      <c r="C128" s="150">
        <v>12</v>
      </c>
      <c r="D128" s="225">
        <v>2066256.17</v>
      </c>
      <c r="E128" s="179">
        <v>1908560.61</v>
      </c>
      <c r="F128" s="179">
        <f t="shared" si="17"/>
        <v>157695.55999999982</v>
      </c>
      <c r="G128" s="150">
        <v>5</v>
      </c>
      <c r="H128" s="179">
        <v>799295.82</v>
      </c>
      <c r="I128" s="179">
        <v>799496.4</v>
      </c>
      <c r="J128" s="179">
        <f t="shared" si="18"/>
        <v>-200.58000000007451</v>
      </c>
      <c r="K128" s="150">
        <f t="shared" si="19"/>
        <v>17</v>
      </c>
      <c r="L128" s="179">
        <f t="shared" si="19"/>
        <v>2865551.9899999998</v>
      </c>
      <c r="M128" s="179">
        <f t="shared" si="19"/>
        <v>2708057.0100000002</v>
      </c>
      <c r="N128" s="219">
        <f t="shared" si="20"/>
        <v>157494.97999999952</v>
      </c>
    </row>
    <row r="129" spans="1:14" s="226" customFormat="1">
      <c r="A129" s="121"/>
      <c r="B129" s="76" t="s">
        <v>98</v>
      </c>
      <c r="C129" s="150">
        <v>3</v>
      </c>
      <c r="D129" s="225">
        <v>687448.41</v>
      </c>
      <c r="E129" s="179">
        <v>675910.44</v>
      </c>
      <c r="F129" s="179">
        <f t="shared" si="17"/>
        <v>11537.970000000088</v>
      </c>
      <c r="G129" s="150">
        <v>18</v>
      </c>
      <c r="H129" s="179">
        <v>3882231.66</v>
      </c>
      <c r="I129" s="179">
        <v>3882162.69</v>
      </c>
      <c r="J129" s="179">
        <f t="shared" si="18"/>
        <v>68.970000000204891</v>
      </c>
      <c r="K129" s="150">
        <f t="shared" si="19"/>
        <v>21</v>
      </c>
      <c r="L129" s="179">
        <f t="shared" si="19"/>
        <v>4569680.07</v>
      </c>
      <c r="M129" s="179">
        <f t="shared" si="19"/>
        <v>4558073.13</v>
      </c>
      <c r="N129" s="219">
        <f t="shared" si="20"/>
        <v>11606.94000000041</v>
      </c>
    </row>
    <row r="130" spans="1:14" s="226" customFormat="1">
      <c r="A130" s="121"/>
      <c r="B130" s="76" t="s">
        <v>99</v>
      </c>
      <c r="C130" s="150">
        <v>1</v>
      </c>
      <c r="D130" s="225">
        <v>285628.62</v>
      </c>
      <c r="E130" s="179">
        <v>261561.36</v>
      </c>
      <c r="F130" s="179">
        <f t="shared" si="17"/>
        <v>24067.260000000009</v>
      </c>
      <c r="G130" s="150">
        <v>1</v>
      </c>
      <c r="H130" s="179">
        <v>316810.61</v>
      </c>
      <c r="I130" s="179">
        <v>316809.75</v>
      </c>
      <c r="J130" s="179">
        <f t="shared" si="18"/>
        <v>0.85999999998603016</v>
      </c>
      <c r="K130" s="150">
        <f t="shared" si="19"/>
        <v>2</v>
      </c>
      <c r="L130" s="179">
        <f t="shared" si="19"/>
        <v>602439.23</v>
      </c>
      <c r="M130" s="179">
        <f t="shared" si="19"/>
        <v>578371.11</v>
      </c>
      <c r="N130" s="219">
        <f t="shared" si="20"/>
        <v>24068.119999999995</v>
      </c>
    </row>
    <row r="131" spans="1:14" s="226" customFormat="1">
      <c r="A131" s="121"/>
      <c r="B131" s="76" t="s">
        <v>100</v>
      </c>
      <c r="C131" s="150">
        <v>4</v>
      </c>
      <c r="D131" s="225">
        <v>1348768.44</v>
      </c>
      <c r="E131" s="179">
        <v>1210703.8600000001</v>
      </c>
      <c r="F131" s="179">
        <f t="shared" si="17"/>
        <v>138064.57999999984</v>
      </c>
      <c r="G131" s="150"/>
      <c r="H131" s="179"/>
      <c r="I131" s="179"/>
      <c r="J131" s="179">
        <f t="shared" si="18"/>
        <v>0</v>
      </c>
      <c r="K131" s="150">
        <f t="shared" si="19"/>
        <v>4</v>
      </c>
      <c r="L131" s="179">
        <f t="shared" si="19"/>
        <v>1348768.44</v>
      </c>
      <c r="M131" s="179">
        <f t="shared" si="19"/>
        <v>1210703.8600000001</v>
      </c>
      <c r="N131" s="219">
        <f t="shared" si="20"/>
        <v>138064.57999999984</v>
      </c>
    </row>
    <row r="132" spans="1:14" s="226" customFormat="1">
      <c r="A132" s="121"/>
      <c r="B132" s="76" t="s">
        <v>101</v>
      </c>
      <c r="C132" s="150">
        <v>7</v>
      </c>
      <c r="D132" s="179">
        <v>1214137.94</v>
      </c>
      <c r="E132" s="179">
        <v>1123918.69</v>
      </c>
      <c r="F132" s="179">
        <f t="shared" si="17"/>
        <v>90219.25</v>
      </c>
      <c r="G132" s="150">
        <v>1</v>
      </c>
      <c r="H132" s="179">
        <v>164109.91</v>
      </c>
      <c r="I132" s="179">
        <v>164109.04</v>
      </c>
      <c r="J132" s="179">
        <f t="shared" si="18"/>
        <v>0.86999999999534339</v>
      </c>
      <c r="K132" s="150">
        <f t="shared" si="19"/>
        <v>8</v>
      </c>
      <c r="L132" s="179">
        <f t="shared" si="19"/>
        <v>1378247.8499999999</v>
      </c>
      <c r="M132" s="179">
        <f t="shared" si="19"/>
        <v>1288027.73</v>
      </c>
      <c r="N132" s="219">
        <f t="shared" si="20"/>
        <v>90220.119999999879</v>
      </c>
    </row>
    <row r="133" spans="1:14" s="226" customFormat="1">
      <c r="A133" s="121"/>
      <c r="B133" s="76" t="s">
        <v>102</v>
      </c>
      <c r="C133" s="150"/>
      <c r="D133" s="179"/>
      <c r="E133" s="179"/>
      <c r="F133" s="179">
        <f t="shared" si="17"/>
        <v>0</v>
      </c>
      <c r="G133" s="150"/>
      <c r="H133" s="179"/>
      <c r="I133" s="179"/>
      <c r="J133" s="179">
        <f t="shared" si="18"/>
        <v>0</v>
      </c>
      <c r="K133" s="150">
        <f t="shared" si="19"/>
        <v>0</v>
      </c>
      <c r="L133" s="179">
        <f t="shared" si="19"/>
        <v>0</v>
      </c>
      <c r="M133" s="179">
        <f t="shared" si="19"/>
        <v>0</v>
      </c>
      <c r="N133" s="219">
        <f t="shared" si="20"/>
        <v>0</v>
      </c>
    </row>
    <row r="134" spans="1:14" s="226" customFormat="1">
      <c r="A134" s="121"/>
      <c r="B134" s="76" t="s">
        <v>103</v>
      </c>
      <c r="C134" s="150">
        <v>3</v>
      </c>
      <c r="D134" s="179">
        <v>1318836.6200000001</v>
      </c>
      <c r="E134" s="179">
        <v>1166261.58</v>
      </c>
      <c r="F134" s="179">
        <f t="shared" si="17"/>
        <v>152575.04000000004</v>
      </c>
      <c r="G134" s="150">
        <v>2</v>
      </c>
      <c r="H134" s="179">
        <v>852004.44</v>
      </c>
      <c r="I134" s="179">
        <v>852002.7</v>
      </c>
      <c r="J134" s="179">
        <f t="shared" si="18"/>
        <v>1.7399999999906868</v>
      </c>
      <c r="K134" s="150">
        <f t="shared" si="19"/>
        <v>5</v>
      </c>
      <c r="L134" s="179">
        <f t="shared" si="19"/>
        <v>2170841.06</v>
      </c>
      <c r="M134" s="179">
        <f t="shared" si="19"/>
        <v>2018264.28</v>
      </c>
      <c r="N134" s="219">
        <f t="shared" si="20"/>
        <v>152576.78000000003</v>
      </c>
    </row>
    <row r="135" spans="1:14" s="226" customFormat="1">
      <c r="A135" s="121"/>
      <c r="B135" s="76" t="s">
        <v>104</v>
      </c>
      <c r="C135" s="150"/>
      <c r="D135" s="179"/>
      <c r="E135" s="179"/>
      <c r="F135" s="179">
        <f t="shared" si="17"/>
        <v>0</v>
      </c>
      <c r="G135" s="150"/>
      <c r="H135" s="179"/>
      <c r="I135" s="179"/>
      <c r="J135" s="179">
        <f t="shared" si="18"/>
        <v>0</v>
      </c>
      <c r="K135" s="150">
        <f t="shared" si="19"/>
        <v>0</v>
      </c>
      <c r="L135" s="179">
        <f t="shared" si="19"/>
        <v>0</v>
      </c>
      <c r="M135" s="179">
        <f t="shared" si="19"/>
        <v>0</v>
      </c>
      <c r="N135" s="219">
        <f t="shared" si="20"/>
        <v>0</v>
      </c>
    </row>
    <row r="136" spans="1:14" s="226" customFormat="1">
      <c r="A136" s="121"/>
      <c r="B136" s="76" t="s">
        <v>105</v>
      </c>
      <c r="C136" s="150"/>
      <c r="D136" s="179"/>
      <c r="E136" s="179"/>
      <c r="F136" s="179">
        <f t="shared" si="17"/>
        <v>0</v>
      </c>
      <c r="G136" s="150"/>
      <c r="H136" s="179"/>
      <c r="I136" s="179"/>
      <c r="J136" s="179">
        <f t="shared" si="18"/>
        <v>0</v>
      </c>
      <c r="K136" s="150">
        <f t="shared" si="19"/>
        <v>0</v>
      </c>
      <c r="L136" s="179">
        <f t="shared" si="19"/>
        <v>0</v>
      </c>
      <c r="M136" s="179">
        <f t="shared" si="19"/>
        <v>0</v>
      </c>
      <c r="N136" s="219">
        <f t="shared" si="20"/>
        <v>0</v>
      </c>
    </row>
    <row r="137" spans="1:14" s="226" customFormat="1">
      <c r="A137" s="121"/>
      <c r="B137" s="76" t="s">
        <v>106</v>
      </c>
      <c r="C137" s="150"/>
      <c r="D137" s="179"/>
      <c r="E137" s="179"/>
      <c r="F137" s="179">
        <f t="shared" si="17"/>
        <v>0</v>
      </c>
      <c r="G137" s="150"/>
      <c r="H137" s="179"/>
      <c r="I137" s="179"/>
      <c r="J137" s="179">
        <f t="shared" si="18"/>
        <v>0</v>
      </c>
      <c r="K137" s="150">
        <f>+C137+G137</f>
        <v>0</v>
      </c>
      <c r="L137" s="179"/>
      <c r="M137" s="179">
        <f>+E137+I137</f>
        <v>0</v>
      </c>
      <c r="N137" s="219">
        <f t="shared" si="20"/>
        <v>0</v>
      </c>
    </row>
    <row r="138" spans="1:14" s="226" customFormat="1">
      <c r="A138" s="121"/>
      <c r="B138" s="212" t="s">
        <v>107</v>
      </c>
      <c r="C138" s="218">
        <f t="shared" ref="C138:N138" si="21">SUM(C118:C137)</f>
        <v>52</v>
      </c>
      <c r="D138" s="220">
        <f t="shared" si="21"/>
        <v>13300155.489999998</v>
      </c>
      <c r="E138" s="220">
        <f t="shared" si="21"/>
        <v>12020447.169999998</v>
      </c>
      <c r="F138" s="215">
        <f t="shared" si="21"/>
        <v>1279708.3199999996</v>
      </c>
      <c r="G138" s="218">
        <f t="shared" si="21"/>
        <v>41</v>
      </c>
      <c r="H138" s="220">
        <f t="shared" si="21"/>
        <v>9725362.3199999984</v>
      </c>
      <c r="I138" s="220">
        <f t="shared" si="21"/>
        <v>9723913.7499999981</v>
      </c>
      <c r="J138" s="215">
        <f t="shared" si="21"/>
        <v>1448.5700000000652</v>
      </c>
      <c r="K138" s="218">
        <f t="shared" si="21"/>
        <v>93</v>
      </c>
      <c r="L138" s="220">
        <f t="shared" si="21"/>
        <v>23025517.809999999</v>
      </c>
      <c r="M138" s="220">
        <f t="shared" si="21"/>
        <v>21744360.920000002</v>
      </c>
      <c r="N138" s="215">
        <f t="shared" si="21"/>
        <v>1281156.8899999994</v>
      </c>
    </row>
    <row r="139" spans="1:14" s="226" customFormat="1">
      <c r="A139" s="121"/>
      <c r="B139" s="76" t="s">
        <v>108</v>
      </c>
      <c r="C139" s="150"/>
      <c r="D139" s="87">
        <v>13300155.49</v>
      </c>
      <c r="E139" s="87">
        <v>12020447.17</v>
      </c>
      <c r="F139" s="215">
        <f>+D139-E139</f>
        <v>1279708.3200000003</v>
      </c>
      <c r="G139" s="150"/>
      <c r="H139" s="87">
        <v>9725362.3200000003</v>
      </c>
      <c r="I139" s="87">
        <v>9723913.75</v>
      </c>
      <c r="J139" s="92">
        <f>+H139-I139</f>
        <v>1448.570000000298</v>
      </c>
      <c r="K139" s="76"/>
      <c r="L139" s="76"/>
      <c r="M139" s="76"/>
      <c r="N139" s="76"/>
    </row>
    <row r="140" spans="1:14" s="226" customFormat="1">
      <c r="A140" s="121"/>
      <c r="B140" s="212" t="s">
        <v>109</v>
      </c>
      <c r="C140" s="218">
        <f>+C138+G138</f>
        <v>93</v>
      </c>
      <c r="D140" s="215">
        <f>+D138-D139</f>
        <v>0</v>
      </c>
      <c r="E140" s="215">
        <f>+E138-E139</f>
        <v>0</v>
      </c>
      <c r="F140" s="215">
        <f>+F138-F139</f>
        <v>0</v>
      </c>
      <c r="G140" s="218"/>
      <c r="H140" s="215"/>
      <c r="I140" s="215"/>
      <c r="J140" s="221">
        <f>+J138-J139</f>
        <v>-2.3283064365386963E-10</v>
      </c>
      <c r="K140" s="212"/>
      <c r="L140" s="215"/>
      <c r="M140" s="215"/>
      <c r="N140" s="212"/>
    </row>
    <row r="141" spans="1:14" s="226" customFormat="1">
      <c r="A141" s="121"/>
      <c r="B141" s="212"/>
      <c r="C141" s="218"/>
      <c r="D141" s="215"/>
      <c r="E141" s="215"/>
      <c r="F141" s="215"/>
      <c r="G141" s="218"/>
      <c r="H141" s="212"/>
      <c r="I141" s="212"/>
      <c r="J141" s="212"/>
      <c r="K141" s="212"/>
      <c r="L141" s="221"/>
      <c r="M141" s="221"/>
      <c r="N141" s="212"/>
    </row>
    <row r="142" spans="1:14" s="226" customFormat="1">
      <c r="A142" s="121"/>
      <c r="B142" s="76" t="s">
        <v>110</v>
      </c>
      <c r="C142" s="150">
        <v>5</v>
      </c>
      <c r="D142" s="179">
        <v>1060275.8700000001</v>
      </c>
      <c r="E142" s="179">
        <v>972113.77</v>
      </c>
      <c r="F142" s="179">
        <f>+D142-E142</f>
        <v>88162.100000000093</v>
      </c>
      <c r="G142" s="222"/>
      <c r="H142" s="212"/>
      <c r="I142" s="212"/>
      <c r="J142" s="212"/>
      <c r="K142" s="212"/>
      <c r="L142" s="212"/>
      <c r="M142" s="212"/>
      <c r="N142" s="212"/>
    </row>
    <row r="143" spans="1:14" s="226" customFormat="1">
      <c r="A143" s="121"/>
      <c r="B143" s="76" t="s">
        <v>111</v>
      </c>
      <c r="C143" s="150">
        <v>4</v>
      </c>
      <c r="D143" s="179">
        <v>485655.18</v>
      </c>
      <c r="E143" s="179">
        <v>401829.31</v>
      </c>
      <c r="F143" s="179">
        <f>+D143-E143</f>
        <v>83825.87</v>
      </c>
      <c r="G143" s="223"/>
      <c r="H143" s="212" t="s">
        <v>185</v>
      </c>
      <c r="I143" s="92">
        <f>1627596.55+189058.34</f>
        <v>1816654.8900000001</v>
      </c>
      <c r="J143" s="92"/>
      <c r="K143" s="76"/>
      <c r="L143" s="76"/>
      <c r="M143" s="76"/>
      <c r="N143" s="76"/>
    </row>
    <row r="144" spans="1:14" s="226" customFormat="1">
      <c r="A144" s="121"/>
      <c r="B144" s="212" t="s">
        <v>112</v>
      </c>
      <c r="C144" s="218">
        <f>SUM(C142:C143)</f>
        <v>9</v>
      </c>
      <c r="D144" s="220">
        <f>SUM(D142:D143)</f>
        <v>1545931.05</v>
      </c>
      <c r="E144" s="220">
        <f>SUM(E142:E143)</f>
        <v>1373943.08</v>
      </c>
      <c r="F144" s="215">
        <f>SUM(F142:F143)</f>
        <v>171987.97000000009</v>
      </c>
      <c r="G144" s="222">
        <f>+F144/F146</f>
        <v>0.11835569510943329</v>
      </c>
      <c r="H144" s="212" t="s">
        <v>71</v>
      </c>
      <c r="I144" s="216">
        <f>112089.83+880218.16</f>
        <v>992307.99</v>
      </c>
      <c r="J144" s="212"/>
      <c r="K144" s="212"/>
      <c r="L144" s="212"/>
      <c r="M144" s="212"/>
      <c r="N144" s="212"/>
    </row>
    <row r="145" spans="1:14" s="226" customFormat="1">
      <c r="A145" s="121"/>
      <c r="B145" s="76"/>
      <c r="C145" s="150"/>
      <c r="D145" s="87"/>
      <c r="E145" s="87"/>
      <c r="F145" s="92">
        <f>+D145-E145</f>
        <v>0</v>
      </c>
      <c r="G145" s="150"/>
      <c r="H145" s="212" t="s">
        <v>113</v>
      </c>
      <c r="I145" s="216">
        <v>37672.42</v>
      </c>
      <c r="J145" s="76"/>
      <c r="K145" s="76"/>
      <c r="L145" s="76"/>
      <c r="M145" s="76"/>
      <c r="N145" s="76"/>
    </row>
    <row r="146" spans="1:14" s="226" customFormat="1">
      <c r="A146" s="121"/>
      <c r="B146" s="212" t="s">
        <v>114</v>
      </c>
      <c r="C146" s="218">
        <f>SUM(C140:C145)</f>
        <v>111</v>
      </c>
      <c r="D146" s="215">
        <f>+D138+D144</f>
        <v>14846086.539999999</v>
      </c>
      <c r="E146" s="215">
        <f>+E138+E144</f>
        <v>13394390.249999998</v>
      </c>
      <c r="F146" s="215">
        <f>+F144+F138+J138</f>
        <v>1453144.8599999996</v>
      </c>
      <c r="G146" s="218"/>
      <c r="H146" s="212" t="s">
        <v>115</v>
      </c>
      <c r="I146" s="224">
        <v>3353.75</v>
      </c>
      <c r="J146" s="212"/>
      <c r="K146" s="212"/>
      <c r="L146" s="212"/>
      <c r="M146" s="212"/>
      <c r="N146" s="212"/>
    </row>
    <row r="147" spans="1:14" s="226" customFormat="1">
      <c r="A147" s="121"/>
      <c r="B147" s="212"/>
      <c r="C147" s="150"/>
      <c r="D147" s="92"/>
      <c r="E147" s="92"/>
      <c r="F147" s="92"/>
      <c r="G147" s="150"/>
      <c r="H147" s="212" t="s">
        <v>83</v>
      </c>
      <c r="I147" s="213">
        <f>+I143-I144+I145-I146</f>
        <v>858665.57000000018</v>
      </c>
      <c r="J147" s="76"/>
      <c r="K147" s="76"/>
      <c r="L147" s="76"/>
      <c r="M147" s="76"/>
      <c r="N147" s="76"/>
    </row>
    <row r="148" spans="1:14" s="226" customFormat="1">
      <c r="A148" s="121"/>
      <c r="B148" s="76"/>
      <c r="C148" s="150"/>
      <c r="D148" s="92"/>
      <c r="E148" s="92"/>
      <c r="F148" s="92"/>
      <c r="G148" s="150"/>
      <c r="H148" s="76"/>
      <c r="I148" s="76"/>
      <c r="J148" s="76"/>
      <c r="K148" s="76"/>
      <c r="L148" s="76"/>
      <c r="M148" s="76"/>
      <c r="N148" s="76"/>
    </row>
    <row r="149" spans="1:14" s="226" customFormat="1">
      <c r="A149" s="121"/>
      <c r="B149" s="76"/>
      <c r="C149" s="150"/>
      <c r="D149" s="92"/>
      <c r="E149" s="92"/>
      <c r="F149" s="92"/>
      <c r="G149" s="150"/>
      <c r="H149" s="76"/>
      <c r="I149" s="76"/>
      <c r="J149" s="76"/>
      <c r="K149" s="76"/>
      <c r="L149" s="76"/>
      <c r="M149" s="76"/>
      <c r="N149" s="76"/>
    </row>
    <row r="150" spans="1:14" s="226" customFormat="1">
      <c r="A150" s="121"/>
      <c r="B150" s="76"/>
      <c r="C150" s="150"/>
      <c r="D150" s="92"/>
      <c r="E150" s="92"/>
      <c r="F150" s="92"/>
      <c r="G150" s="150"/>
      <c r="H150" s="76"/>
      <c r="I150" s="76"/>
      <c r="J150" s="76"/>
      <c r="K150" s="76"/>
      <c r="L150" s="76"/>
      <c r="M150" s="76"/>
      <c r="N150" s="76"/>
    </row>
    <row r="151" spans="1:14" s="226" customFormat="1">
      <c r="A151" s="121"/>
      <c r="B151" s="128"/>
      <c r="C151" s="75"/>
      <c r="D151" s="92"/>
      <c r="E151" s="92"/>
      <c r="F151" s="92"/>
      <c r="G151" s="75"/>
      <c r="H151" s="121"/>
      <c r="I151" s="121"/>
      <c r="J151" s="121"/>
      <c r="K151" s="121"/>
      <c r="L151" s="121"/>
      <c r="M151" s="121"/>
      <c r="N151" s="121"/>
    </row>
    <row r="152" spans="1:14" s="226" customFormat="1">
      <c r="A152" s="121"/>
      <c r="B152" s="128"/>
      <c r="C152" s="75"/>
      <c r="D152" s="92"/>
      <c r="E152" s="92"/>
      <c r="F152" s="92"/>
      <c r="G152" s="75"/>
      <c r="H152" s="121"/>
      <c r="I152" s="121"/>
      <c r="J152" s="121"/>
      <c r="K152" s="121"/>
      <c r="L152" s="121"/>
      <c r="M152" s="121"/>
      <c r="N152" s="121"/>
    </row>
    <row r="153" spans="1:14" s="226" customFormat="1">
      <c r="A153" s="121"/>
      <c r="B153" s="128"/>
      <c r="C153" s="75"/>
      <c r="D153" s="92"/>
      <c r="E153" s="92"/>
      <c r="F153" s="92"/>
      <c r="G153" s="75"/>
      <c r="H153" s="121"/>
      <c r="I153" s="121"/>
      <c r="J153" s="121"/>
      <c r="K153" s="121"/>
      <c r="L153" s="121"/>
      <c r="M153" s="121"/>
      <c r="N153" s="121"/>
    </row>
    <row r="154" spans="1:14" s="226" customFormat="1">
      <c r="A154" s="121"/>
      <c r="B154" s="227"/>
      <c r="C154" s="75"/>
      <c r="D154" s="92"/>
      <c r="E154" s="92"/>
      <c r="F154" s="92"/>
      <c r="G154" s="75"/>
      <c r="H154" s="121"/>
      <c r="I154" s="121"/>
      <c r="J154" s="121"/>
      <c r="K154" s="121"/>
      <c r="L154" s="121"/>
      <c r="M154" s="121"/>
      <c r="N154" s="121"/>
    </row>
    <row r="155" spans="1:14" s="226" customFormat="1">
      <c r="A155" s="121"/>
      <c r="B155" s="121"/>
      <c r="C155" s="75"/>
      <c r="D155" s="232"/>
      <c r="E155" s="232"/>
      <c r="F155" s="232"/>
      <c r="G155" s="234"/>
      <c r="H155" s="234"/>
      <c r="I155" s="234"/>
      <c r="J155" s="234"/>
      <c r="K155" s="234"/>
      <c r="L155" s="234"/>
      <c r="M155" s="234"/>
      <c r="N155" s="234"/>
    </row>
    <row r="156" spans="1:14" s="226" customFormat="1" ht="16.5" customHeight="1">
      <c r="A156" s="121"/>
      <c r="B156" s="214"/>
      <c r="C156" s="214"/>
      <c r="D156" s="211"/>
      <c r="E156" s="211"/>
      <c r="F156" s="211"/>
      <c r="G156" s="214"/>
      <c r="H156" s="211"/>
      <c r="I156" s="211"/>
      <c r="J156" s="211"/>
      <c r="K156" s="214"/>
      <c r="L156" s="211"/>
      <c r="M156" s="211"/>
      <c r="N156" s="211"/>
    </row>
    <row r="157" spans="1:14" s="226" customFormat="1">
      <c r="A157" s="121"/>
      <c r="B157" s="121"/>
      <c r="C157" s="75"/>
      <c r="D157" s="225"/>
      <c r="E157" s="179"/>
      <c r="F157" s="179"/>
      <c r="G157" s="75"/>
      <c r="H157" s="179"/>
      <c r="I157" s="179"/>
      <c r="J157" s="179"/>
      <c r="K157" s="75"/>
      <c r="L157" s="179"/>
      <c r="M157" s="179"/>
      <c r="N157" s="228"/>
    </row>
    <row r="158" spans="1:14" s="226" customFormat="1">
      <c r="A158" s="121"/>
      <c r="B158" s="121"/>
      <c r="C158" s="75"/>
      <c r="D158" s="225"/>
      <c r="E158" s="179"/>
      <c r="F158" s="179"/>
      <c r="G158" s="75"/>
      <c r="H158" s="179"/>
      <c r="I158" s="179"/>
      <c r="J158" s="179"/>
      <c r="K158" s="75"/>
      <c r="L158" s="179"/>
      <c r="M158" s="179"/>
      <c r="N158" s="228"/>
    </row>
    <row r="159" spans="1:14" s="226" customFormat="1">
      <c r="A159" s="121"/>
      <c r="B159" s="121"/>
      <c r="C159" s="75"/>
      <c r="D159" s="225"/>
      <c r="E159" s="179"/>
      <c r="F159" s="179"/>
      <c r="G159" s="75"/>
      <c r="H159" s="179"/>
      <c r="I159" s="179"/>
      <c r="J159" s="179"/>
      <c r="K159" s="75"/>
      <c r="L159" s="179"/>
      <c r="M159" s="179"/>
      <c r="N159" s="228"/>
    </row>
    <row r="160" spans="1:14" s="226" customFormat="1">
      <c r="A160" s="121"/>
      <c r="B160" s="121"/>
      <c r="C160" s="75"/>
      <c r="D160" s="225"/>
      <c r="E160" s="179"/>
      <c r="F160" s="179"/>
      <c r="G160" s="75"/>
      <c r="H160" s="179"/>
      <c r="I160" s="179"/>
      <c r="J160" s="179"/>
      <c r="K160" s="75"/>
      <c r="L160" s="179"/>
      <c r="M160" s="179"/>
      <c r="N160" s="228"/>
    </row>
    <row r="161" spans="1:14" s="226" customFormat="1">
      <c r="A161" s="121"/>
      <c r="B161" s="121"/>
      <c r="C161" s="75"/>
      <c r="D161" s="225"/>
      <c r="E161" s="179"/>
      <c r="F161" s="179"/>
      <c r="G161" s="75"/>
      <c r="H161" s="179"/>
      <c r="I161" s="179"/>
      <c r="J161" s="179"/>
      <c r="K161" s="75"/>
      <c r="L161" s="179"/>
      <c r="M161" s="179"/>
      <c r="N161" s="228"/>
    </row>
    <row r="162" spans="1:14" s="226" customFormat="1">
      <c r="A162" s="121"/>
      <c r="B162" s="121"/>
      <c r="C162" s="75"/>
      <c r="D162" s="225"/>
      <c r="E162" s="179"/>
      <c r="F162" s="179"/>
      <c r="G162" s="75"/>
      <c r="H162" s="179"/>
      <c r="I162" s="179"/>
      <c r="J162" s="179"/>
      <c r="K162" s="75"/>
      <c r="L162" s="179"/>
      <c r="M162" s="179"/>
      <c r="N162" s="228"/>
    </row>
    <row r="163" spans="1:14" s="226" customFormat="1">
      <c r="A163" s="121"/>
      <c r="B163" s="121"/>
      <c r="C163" s="75"/>
      <c r="D163" s="225"/>
      <c r="E163" s="179"/>
      <c r="F163" s="179"/>
      <c r="G163" s="75"/>
      <c r="H163" s="179"/>
      <c r="I163" s="179"/>
      <c r="J163" s="179"/>
      <c r="K163" s="75"/>
      <c r="L163" s="179"/>
      <c r="M163" s="179"/>
      <c r="N163" s="228"/>
    </row>
    <row r="164" spans="1:14" s="226" customFormat="1">
      <c r="A164" s="121"/>
      <c r="B164" s="121"/>
      <c r="C164" s="75"/>
      <c r="D164" s="225"/>
      <c r="E164" s="179"/>
      <c r="F164" s="179"/>
      <c r="G164" s="75"/>
      <c r="H164" s="179"/>
      <c r="I164" s="179"/>
      <c r="J164" s="179"/>
      <c r="K164" s="75"/>
      <c r="L164" s="179"/>
      <c r="M164" s="179"/>
      <c r="N164" s="228"/>
    </row>
    <row r="165" spans="1:14" s="226" customFormat="1">
      <c r="A165" s="121"/>
      <c r="B165" s="121"/>
      <c r="C165" s="75"/>
      <c r="D165" s="225"/>
      <c r="E165" s="179"/>
      <c r="F165" s="179"/>
      <c r="G165" s="75"/>
      <c r="H165" s="179"/>
      <c r="I165" s="179"/>
      <c r="J165" s="179"/>
      <c r="K165" s="75"/>
      <c r="L165" s="179"/>
      <c r="M165" s="179"/>
      <c r="N165" s="228"/>
    </row>
    <row r="166" spans="1:14" s="226" customFormat="1">
      <c r="A166" s="121"/>
      <c r="B166" s="121"/>
      <c r="C166" s="75"/>
      <c r="D166" s="225"/>
      <c r="E166" s="179"/>
      <c r="F166" s="179"/>
      <c r="G166" s="75"/>
      <c r="H166" s="179"/>
      <c r="I166" s="179"/>
      <c r="J166" s="179"/>
      <c r="K166" s="75"/>
      <c r="L166" s="179"/>
      <c r="M166" s="179"/>
      <c r="N166" s="228"/>
    </row>
    <row r="167" spans="1:14" s="226" customFormat="1">
      <c r="A167" s="121"/>
      <c r="B167" s="121"/>
      <c r="C167" s="75"/>
      <c r="D167" s="225"/>
      <c r="E167" s="179"/>
      <c r="F167" s="179"/>
      <c r="G167" s="75"/>
      <c r="H167" s="179"/>
      <c r="I167" s="179"/>
      <c r="J167" s="179"/>
      <c r="K167" s="75"/>
      <c r="L167" s="179"/>
      <c r="M167" s="179"/>
      <c r="N167" s="228"/>
    </row>
    <row r="168" spans="1:14" s="226" customFormat="1">
      <c r="A168" s="121"/>
      <c r="B168" s="121"/>
      <c r="C168" s="75"/>
      <c r="D168" s="225"/>
      <c r="E168" s="179"/>
      <c r="F168" s="179"/>
      <c r="G168" s="75"/>
      <c r="H168" s="179"/>
      <c r="I168" s="179"/>
      <c r="J168" s="179"/>
      <c r="K168" s="75"/>
      <c r="L168" s="179"/>
      <c r="M168" s="179"/>
      <c r="N168" s="228"/>
    </row>
    <row r="169" spans="1:14" s="226" customFormat="1">
      <c r="A169" s="121"/>
      <c r="B169" s="121"/>
      <c r="C169" s="75"/>
      <c r="D169" s="225"/>
      <c r="E169" s="179"/>
      <c r="F169" s="179"/>
      <c r="G169" s="75"/>
      <c r="H169" s="179"/>
      <c r="I169" s="179"/>
      <c r="J169" s="179"/>
      <c r="K169" s="75"/>
      <c r="L169" s="179"/>
      <c r="M169" s="179"/>
      <c r="N169" s="228"/>
    </row>
    <row r="170" spans="1:14" s="226" customFormat="1">
      <c r="A170" s="121"/>
      <c r="B170" s="121"/>
      <c r="C170" s="75"/>
      <c r="D170" s="225"/>
      <c r="E170" s="179"/>
      <c r="F170" s="179"/>
      <c r="G170" s="75"/>
      <c r="H170" s="179"/>
      <c r="I170" s="179"/>
      <c r="J170" s="179"/>
      <c r="K170" s="75"/>
      <c r="L170" s="179"/>
      <c r="M170" s="179"/>
      <c r="N170" s="228"/>
    </row>
    <row r="171" spans="1:14" s="226" customFormat="1">
      <c r="A171" s="121"/>
      <c r="B171" s="121"/>
      <c r="C171" s="75"/>
      <c r="D171" s="179"/>
      <c r="E171" s="179"/>
      <c r="F171" s="179"/>
      <c r="G171" s="75"/>
      <c r="H171" s="179"/>
      <c r="I171" s="179"/>
      <c r="J171" s="179"/>
      <c r="K171" s="75"/>
      <c r="L171" s="179"/>
      <c r="M171" s="179"/>
      <c r="N171" s="228"/>
    </row>
    <row r="172" spans="1:14" s="226" customFormat="1">
      <c r="A172" s="121"/>
      <c r="B172" s="121"/>
      <c r="C172" s="75"/>
      <c r="D172" s="179"/>
      <c r="E172" s="179"/>
      <c r="F172" s="179"/>
      <c r="G172" s="75"/>
      <c r="H172" s="179"/>
      <c r="I172" s="179"/>
      <c r="J172" s="179"/>
      <c r="K172" s="75"/>
      <c r="L172" s="179"/>
      <c r="M172" s="179"/>
      <c r="N172" s="228"/>
    </row>
    <row r="173" spans="1:14" s="226" customFormat="1">
      <c r="A173" s="121"/>
      <c r="B173" s="121"/>
      <c r="C173" s="75"/>
      <c r="D173" s="179"/>
      <c r="E173" s="179"/>
      <c r="F173" s="179"/>
      <c r="G173" s="75"/>
      <c r="H173" s="179"/>
      <c r="I173" s="179"/>
      <c r="J173" s="179"/>
      <c r="K173" s="75"/>
      <c r="L173" s="179"/>
      <c r="M173" s="179"/>
      <c r="N173" s="228"/>
    </row>
    <row r="174" spans="1:14" s="226" customFormat="1">
      <c r="A174" s="121"/>
      <c r="B174" s="121"/>
      <c r="C174" s="75"/>
      <c r="D174" s="179"/>
      <c r="E174" s="179"/>
      <c r="F174" s="179"/>
      <c r="G174" s="75"/>
      <c r="H174" s="179"/>
      <c r="I174" s="179"/>
      <c r="J174" s="179"/>
      <c r="K174" s="75"/>
      <c r="L174" s="179"/>
      <c r="M174" s="179"/>
      <c r="N174" s="228"/>
    </row>
    <row r="175" spans="1:14" s="226" customFormat="1">
      <c r="A175" s="121"/>
      <c r="B175" s="121"/>
      <c r="C175" s="75"/>
      <c r="D175" s="179"/>
      <c r="E175" s="179"/>
      <c r="F175" s="179"/>
      <c r="G175" s="75"/>
      <c r="H175" s="179"/>
      <c r="I175" s="179"/>
      <c r="J175" s="179"/>
      <c r="K175" s="75"/>
      <c r="L175" s="179"/>
      <c r="M175" s="179"/>
      <c r="N175" s="228"/>
    </row>
    <row r="176" spans="1:14" s="226" customFormat="1">
      <c r="A176" s="121"/>
      <c r="B176" s="121"/>
      <c r="C176" s="75"/>
      <c r="D176" s="179"/>
      <c r="E176" s="179"/>
      <c r="F176" s="179"/>
      <c r="G176" s="75"/>
      <c r="H176" s="179"/>
      <c r="I176" s="179"/>
      <c r="J176" s="179"/>
      <c r="K176" s="75"/>
      <c r="L176" s="179"/>
      <c r="M176" s="179"/>
      <c r="N176" s="228"/>
    </row>
    <row r="177" spans="1:14" s="226" customFormat="1">
      <c r="A177" s="121"/>
      <c r="B177" s="128"/>
      <c r="C177" s="214"/>
      <c r="D177" s="215"/>
      <c r="E177" s="215"/>
      <c r="F177" s="215"/>
      <c r="G177" s="214"/>
      <c r="H177" s="215"/>
      <c r="I177" s="215"/>
      <c r="J177" s="215"/>
      <c r="K177" s="214"/>
      <c r="L177" s="215"/>
      <c r="M177" s="215"/>
      <c r="N177" s="215"/>
    </row>
    <row r="178" spans="1:14" s="226" customFormat="1">
      <c r="A178" s="121"/>
      <c r="B178" s="121"/>
      <c r="C178" s="75"/>
      <c r="D178" s="87"/>
      <c r="E178" s="87"/>
      <c r="F178" s="215"/>
      <c r="G178" s="75"/>
      <c r="H178" s="87"/>
      <c r="I178" s="87"/>
      <c r="J178" s="92"/>
      <c r="K178" s="121"/>
      <c r="L178" s="121"/>
      <c r="M178" s="121"/>
      <c r="N178" s="121"/>
    </row>
    <row r="179" spans="1:14" s="226" customFormat="1">
      <c r="A179" s="121"/>
      <c r="B179" s="128"/>
      <c r="C179" s="214"/>
      <c r="D179" s="215"/>
      <c r="E179" s="215"/>
      <c r="F179" s="215"/>
      <c r="G179" s="214"/>
      <c r="H179" s="215"/>
      <c r="I179" s="215"/>
      <c r="J179" s="229"/>
      <c r="K179" s="128"/>
      <c r="L179" s="215"/>
      <c r="M179" s="215"/>
      <c r="N179" s="128"/>
    </row>
    <row r="180" spans="1:14" s="226" customFormat="1">
      <c r="A180" s="121"/>
      <c r="B180" s="128"/>
      <c r="C180" s="214"/>
      <c r="D180" s="215"/>
      <c r="E180" s="215"/>
      <c r="F180" s="215"/>
      <c r="G180" s="214"/>
      <c r="H180" s="128"/>
      <c r="I180" s="128"/>
      <c r="J180" s="128"/>
      <c r="K180" s="128"/>
      <c r="L180" s="229"/>
      <c r="M180" s="229"/>
      <c r="N180" s="128"/>
    </row>
    <row r="181" spans="1:14" s="226" customFormat="1">
      <c r="A181" s="121"/>
      <c r="B181" s="121"/>
      <c r="C181" s="75"/>
      <c r="D181" s="179"/>
      <c r="E181" s="179"/>
      <c r="F181" s="179"/>
      <c r="G181" s="222"/>
      <c r="H181" s="128"/>
      <c r="I181" s="128"/>
      <c r="J181" s="128"/>
      <c r="K181" s="128"/>
      <c r="L181" s="128"/>
      <c r="M181" s="128"/>
      <c r="N181" s="128"/>
    </row>
    <row r="182" spans="1:14" s="226" customFormat="1">
      <c r="A182" s="121"/>
      <c r="B182" s="121"/>
      <c r="C182" s="75"/>
      <c r="D182" s="179"/>
      <c r="E182" s="179"/>
      <c r="F182" s="179"/>
      <c r="G182" s="223"/>
      <c r="H182" s="128"/>
      <c r="I182" s="92"/>
      <c r="J182" s="92"/>
      <c r="K182" s="121"/>
      <c r="L182" s="121"/>
      <c r="M182" s="121"/>
      <c r="N182" s="121"/>
    </row>
    <row r="183" spans="1:14" s="226" customFormat="1">
      <c r="A183" s="121"/>
      <c r="B183" s="128"/>
      <c r="C183" s="214"/>
      <c r="D183" s="215"/>
      <c r="E183" s="215"/>
      <c r="F183" s="215"/>
      <c r="G183" s="222"/>
      <c r="H183" s="128"/>
      <c r="I183" s="216"/>
      <c r="J183" s="128"/>
      <c r="K183" s="128"/>
      <c r="L183" s="128"/>
      <c r="M183" s="128"/>
      <c r="N183" s="128"/>
    </row>
    <row r="184" spans="1:14" s="226" customFormat="1">
      <c r="A184" s="121"/>
      <c r="B184" s="121"/>
      <c r="C184" s="75"/>
      <c r="D184" s="87"/>
      <c r="E184" s="87"/>
      <c r="F184" s="92"/>
      <c r="G184" s="75"/>
      <c r="H184" s="128"/>
      <c r="I184" s="216"/>
      <c r="J184" s="121"/>
      <c r="K184" s="121"/>
      <c r="L184" s="121"/>
      <c r="M184" s="121"/>
      <c r="N184" s="121"/>
    </row>
    <row r="185" spans="1:14" s="226" customFormat="1">
      <c r="A185" s="121"/>
      <c r="B185" s="128"/>
      <c r="C185" s="214"/>
      <c r="D185" s="215"/>
      <c r="E185" s="215"/>
      <c r="F185" s="215"/>
      <c r="G185" s="214"/>
      <c r="H185" s="128"/>
      <c r="I185" s="224"/>
      <c r="J185" s="128"/>
      <c r="K185" s="128"/>
      <c r="L185" s="128"/>
      <c r="M185" s="128"/>
      <c r="N185" s="128"/>
    </row>
    <row r="186" spans="1:14" s="226" customFormat="1">
      <c r="A186" s="121"/>
      <c r="B186" s="128"/>
      <c r="C186" s="75"/>
      <c r="D186" s="92"/>
      <c r="E186" s="92"/>
      <c r="F186" s="92"/>
      <c r="G186" s="75"/>
      <c r="H186" s="128"/>
      <c r="I186" s="213"/>
      <c r="J186" s="121"/>
      <c r="K186" s="121"/>
      <c r="L186" s="121"/>
      <c r="M186" s="121"/>
      <c r="N186" s="121"/>
    </row>
    <row r="187" spans="1:14" s="226" customFormat="1">
      <c r="A187" s="121"/>
      <c r="B187" s="121"/>
      <c r="C187" s="75"/>
      <c r="D187" s="92"/>
      <c r="E187" s="92"/>
      <c r="F187" s="92"/>
      <c r="G187" s="75"/>
      <c r="H187" s="121"/>
      <c r="I187" s="121"/>
      <c r="J187" s="121"/>
      <c r="K187" s="121"/>
      <c r="L187" s="121"/>
      <c r="M187" s="121"/>
      <c r="N187" s="121"/>
    </row>
    <row r="188" spans="1:14" s="226" customFormat="1">
      <c r="A188" s="121"/>
      <c r="B188" s="121"/>
      <c r="C188" s="75"/>
      <c r="D188" s="92"/>
      <c r="E188" s="92"/>
      <c r="F188" s="92"/>
      <c r="G188" s="75"/>
      <c r="H188" s="121"/>
      <c r="I188" s="121"/>
      <c r="J188" s="121"/>
      <c r="K188" s="121"/>
      <c r="L188" s="121"/>
      <c r="M188" s="121"/>
      <c r="N188" s="121"/>
    </row>
    <row r="189" spans="1:14" s="226" customFormat="1">
      <c r="A189" s="121"/>
      <c r="B189" s="121"/>
      <c r="C189" s="75"/>
      <c r="D189" s="92"/>
      <c r="E189" s="92"/>
      <c r="F189" s="92"/>
      <c r="G189" s="75"/>
      <c r="H189" s="121"/>
      <c r="I189" s="121"/>
      <c r="J189" s="121"/>
      <c r="K189" s="121"/>
      <c r="L189" s="121"/>
      <c r="M189" s="121"/>
      <c r="N189" s="121"/>
    </row>
    <row r="190" spans="1:14" s="226" customFormat="1">
      <c r="A190" s="121"/>
      <c r="B190" s="128"/>
      <c r="C190" s="75"/>
      <c r="D190" s="92"/>
      <c r="E190" s="92"/>
      <c r="F190" s="92"/>
      <c r="G190" s="75"/>
      <c r="H190" s="121"/>
      <c r="I190" s="121"/>
      <c r="J190" s="121"/>
      <c r="K190" s="121"/>
      <c r="L190" s="121"/>
      <c r="M190" s="121"/>
      <c r="N190" s="121"/>
    </row>
    <row r="191" spans="1:14" s="226" customFormat="1">
      <c r="A191" s="121"/>
      <c r="B191" s="128"/>
      <c r="C191" s="75"/>
      <c r="D191" s="92"/>
      <c r="E191" s="92"/>
      <c r="F191" s="92"/>
      <c r="G191" s="75"/>
      <c r="H191" s="121"/>
      <c r="I191" s="121"/>
      <c r="J191" s="121"/>
      <c r="K191" s="121"/>
      <c r="L191" s="121"/>
      <c r="M191" s="121"/>
      <c r="N191" s="121"/>
    </row>
    <row r="192" spans="1:14" s="226" customFormat="1">
      <c r="A192" s="121"/>
      <c r="B192" s="128"/>
      <c r="C192" s="75"/>
      <c r="D192" s="92"/>
      <c r="E192" s="92"/>
      <c r="F192" s="92"/>
      <c r="G192" s="75"/>
      <c r="H192" s="121"/>
      <c r="I192" s="121"/>
      <c r="J192" s="121"/>
      <c r="K192" s="121"/>
      <c r="L192" s="121"/>
      <c r="M192" s="121"/>
      <c r="N192" s="121"/>
    </row>
    <row r="193" spans="1:14" s="226" customFormat="1">
      <c r="A193" s="121"/>
      <c r="B193" s="227"/>
      <c r="C193" s="75"/>
      <c r="D193" s="92"/>
      <c r="E193" s="92"/>
      <c r="F193" s="92"/>
      <c r="G193" s="75"/>
      <c r="H193" s="121"/>
      <c r="I193" s="121"/>
      <c r="J193" s="121"/>
      <c r="K193" s="121"/>
      <c r="L193" s="121"/>
      <c r="M193" s="121"/>
      <c r="N193" s="121"/>
    </row>
    <row r="194" spans="1:14" s="226" customFormat="1" ht="16.5" customHeight="1">
      <c r="A194" s="121"/>
      <c r="B194" s="121"/>
      <c r="C194" s="75"/>
      <c r="D194" s="232"/>
      <c r="E194" s="232"/>
      <c r="F194" s="232"/>
      <c r="G194" s="234"/>
      <c r="H194" s="234"/>
      <c r="I194" s="234"/>
      <c r="J194" s="234"/>
      <c r="K194" s="234"/>
      <c r="L194" s="234"/>
      <c r="M194" s="234"/>
      <c r="N194" s="234"/>
    </row>
    <row r="195" spans="1:14" s="226" customFormat="1">
      <c r="A195" s="121"/>
      <c r="B195" s="214"/>
      <c r="C195" s="214"/>
      <c r="D195" s="211"/>
      <c r="E195" s="211"/>
      <c r="F195" s="211"/>
      <c r="G195" s="214"/>
      <c r="H195" s="211"/>
      <c r="I195" s="211"/>
      <c r="J195" s="211"/>
      <c r="K195" s="214"/>
      <c r="L195" s="211"/>
      <c r="M195" s="211"/>
      <c r="N195" s="211"/>
    </row>
    <row r="196" spans="1:14" s="226" customFormat="1">
      <c r="A196" s="121"/>
      <c r="B196" s="121"/>
      <c r="C196" s="75"/>
      <c r="D196" s="225"/>
      <c r="E196" s="179"/>
      <c r="F196" s="179"/>
      <c r="G196" s="75"/>
      <c r="H196" s="179"/>
      <c r="I196" s="179"/>
      <c r="J196" s="179"/>
      <c r="K196" s="75"/>
      <c r="L196" s="179"/>
      <c r="M196" s="179"/>
      <c r="N196" s="228"/>
    </row>
    <row r="197" spans="1:14" s="226" customFormat="1">
      <c r="A197" s="121"/>
      <c r="B197" s="121"/>
      <c r="C197" s="75"/>
      <c r="D197" s="225"/>
      <c r="E197" s="179"/>
      <c r="F197" s="179"/>
      <c r="G197" s="75"/>
      <c r="H197" s="179"/>
      <c r="I197" s="179"/>
      <c r="J197" s="179"/>
      <c r="K197" s="75"/>
      <c r="L197" s="179"/>
      <c r="M197" s="179"/>
      <c r="N197" s="228"/>
    </row>
    <row r="198" spans="1:14" s="226" customFormat="1">
      <c r="A198" s="121"/>
      <c r="B198" s="121"/>
      <c r="C198" s="75"/>
      <c r="D198" s="225"/>
      <c r="E198" s="179"/>
      <c r="F198" s="179"/>
      <c r="G198" s="75"/>
      <c r="H198" s="179"/>
      <c r="I198" s="179"/>
      <c r="J198" s="179"/>
      <c r="K198" s="75"/>
      <c r="L198" s="179"/>
      <c r="M198" s="179"/>
      <c r="N198" s="228"/>
    </row>
    <row r="199" spans="1:14" s="226" customFormat="1">
      <c r="A199" s="121"/>
      <c r="B199" s="121"/>
      <c r="C199" s="75"/>
      <c r="D199" s="225"/>
      <c r="E199" s="179"/>
      <c r="F199" s="179"/>
      <c r="G199" s="75"/>
      <c r="H199" s="179"/>
      <c r="I199" s="179"/>
      <c r="J199" s="179"/>
      <c r="K199" s="75"/>
      <c r="L199" s="179"/>
      <c r="M199" s="179"/>
      <c r="N199" s="228"/>
    </row>
    <row r="200" spans="1:14" s="226" customFormat="1">
      <c r="A200" s="121"/>
      <c r="B200" s="121"/>
      <c r="C200" s="75"/>
      <c r="D200" s="225"/>
      <c r="E200" s="179"/>
      <c r="F200" s="179"/>
      <c r="G200" s="75"/>
      <c r="H200" s="179"/>
      <c r="I200" s="179"/>
      <c r="J200" s="179"/>
      <c r="K200" s="75"/>
      <c r="L200" s="179"/>
      <c r="M200" s="179"/>
      <c r="N200" s="228"/>
    </row>
    <row r="201" spans="1:14" s="226" customFormat="1">
      <c r="A201" s="121"/>
      <c r="B201" s="121"/>
      <c r="C201" s="75"/>
      <c r="D201" s="225"/>
      <c r="E201" s="179"/>
      <c r="F201" s="179"/>
      <c r="G201" s="75"/>
      <c r="H201" s="179"/>
      <c r="I201" s="179"/>
      <c r="J201" s="179"/>
      <c r="K201" s="75"/>
      <c r="L201" s="179"/>
      <c r="M201" s="179"/>
      <c r="N201" s="228"/>
    </row>
    <row r="202" spans="1:14" s="226" customFormat="1">
      <c r="A202" s="121"/>
      <c r="B202" s="121"/>
      <c r="C202" s="75"/>
      <c r="D202" s="225"/>
      <c r="E202" s="179"/>
      <c r="F202" s="179"/>
      <c r="G202" s="75"/>
      <c r="H202" s="179"/>
      <c r="I202" s="179"/>
      <c r="J202" s="179"/>
      <c r="K202" s="75"/>
      <c r="L202" s="179"/>
      <c r="M202" s="179"/>
      <c r="N202" s="228"/>
    </row>
    <row r="203" spans="1:14" s="226" customFormat="1">
      <c r="A203" s="121"/>
      <c r="B203" s="121"/>
      <c r="C203" s="75"/>
      <c r="D203" s="225"/>
      <c r="E203" s="179"/>
      <c r="F203" s="179"/>
      <c r="G203" s="75"/>
      <c r="H203" s="179"/>
      <c r="I203" s="179"/>
      <c r="J203" s="179"/>
      <c r="K203" s="75"/>
      <c r="L203" s="179"/>
      <c r="M203" s="179"/>
      <c r="N203" s="228"/>
    </row>
    <row r="204" spans="1:14" s="226" customFormat="1">
      <c r="A204" s="121"/>
      <c r="B204" s="121"/>
      <c r="C204" s="75"/>
      <c r="D204" s="225"/>
      <c r="E204" s="179"/>
      <c r="F204" s="179"/>
      <c r="G204" s="75"/>
      <c r="H204" s="179"/>
      <c r="I204" s="179"/>
      <c r="J204" s="179"/>
      <c r="K204" s="75"/>
      <c r="L204" s="179"/>
      <c r="M204" s="179"/>
      <c r="N204" s="228"/>
    </row>
    <row r="205" spans="1:14" s="226" customFormat="1">
      <c r="A205" s="121"/>
      <c r="B205" s="121"/>
      <c r="C205" s="75"/>
      <c r="D205" s="225"/>
      <c r="E205" s="179"/>
      <c r="F205" s="179"/>
      <c r="G205" s="75"/>
      <c r="H205" s="179"/>
      <c r="I205" s="179"/>
      <c r="J205" s="179"/>
      <c r="K205" s="75"/>
      <c r="L205" s="179"/>
      <c r="M205" s="179"/>
      <c r="N205" s="228"/>
    </row>
    <row r="206" spans="1:14" s="226" customFormat="1">
      <c r="A206" s="121"/>
      <c r="B206" s="121"/>
      <c r="C206" s="75"/>
      <c r="D206" s="225"/>
      <c r="E206" s="179"/>
      <c r="F206" s="179"/>
      <c r="G206" s="75"/>
      <c r="H206" s="179"/>
      <c r="I206" s="179"/>
      <c r="J206" s="179"/>
      <c r="K206" s="75"/>
      <c r="L206" s="179"/>
      <c r="M206" s="179"/>
      <c r="N206" s="228"/>
    </row>
    <row r="207" spans="1:14" s="226" customFormat="1">
      <c r="A207" s="121"/>
      <c r="B207" s="121"/>
      <c r="C207" s="75"/>
      <c r="D207" s="225"/>
      <c r="E207" s="179"/>
      <c r="F207" s="179"/>
      <c r="G207" s="75"/>
      <c r="H207" s="179"/>
      <c r="I207" s="179"/>
      <c r="J207" s="179"/>
      <c r="K207" s="75"/>
      <c r="L207" s="179"/>
      <c r="M207" s="179"/>
      <c r="N207" s="228"/>
    </row>
    <row r="208" spans="1:14" s="226" customFormat="1">
      <c r="A208" s="121"/>
      <c r="B208" s="121"/>
      <c r="C208" s="75"/>
      <c r="D208" s="225"/>
      <c r="E208" s="179"/>
      <c r="F208" s="179"/>
      <c r="G208" s="75"/>
      <c r="H208" s="179"/>
      <c r="I208" s="179"/>
      <c r="J208" s="179"/>
      <c r="K208" s="75"/>
      <c r="L208" s="179"/>
      <c r="M208" s="179"/>
      <c r="N208" s="228"/>
    </row>
    <row r="209" spans="1:14" s="226" customFormat="1">
      <c r="A209" s="121"/>
      <c r="B209" s="121"/>
      <c r="C209" s="75"/>
      <c r="D209" s="225"/>
      <c r="E209" s="179"/>
      <c r="F209" s="179"/>
      <c r="G209" s="75"/>
      <c r="H209" s="179"/>
      <c r="I209" s="179"/>
      <c r="J209" s="179"/>
      <c r="K209" s="75"/>
      <c r="L209" s="179"/>
      <c r="M209" s="179"/>
      <c r="N209" s="228"/>
    </row>
    <row r="210" spans="1:14" s="226" customFormat="1">
      <c r="A210" s="121"/>
      <c r="B210" s="121"/>
      <c r="C210" s="75"/>
      <c r="D210" s="179"/>
      <c r="E210" s="179"/>
      <c r="F210" s="179"/>
      <c r="G210" s="75"/>
      <c r="H210" s="179"/>
      <c r="I210" s="179"/>
      <c r="J210" s="179"/>
      <c r="K210" s="75"/>
      <c r="L210" s="179"/>
      <c r="M210" s="179"/>
      <c r="N210" s="228"/>
    </row>
    <row r="211" spans="1:14" s="226" customFormat="1">
      <c r="A211" s="121"/>
      <c r="B211" s="121"/>
      <c r="C211" s="75"/>
      <c r="D211" s="179"/>
      <c r="E211" s="179"/>
      <c r="F211" s="179"/>
      <c r="G211" s="75"/>
      <c r="H211" s="179"/>
      <c r="I211" s="179"/>
      <c r="J211" s="179"/>
      <c r="K211" s="75"/>
      <c r="L211" s="179"/>
      <c r="M211" s="179"/>
      <c r="N211" s="228"/>
    </row>
    <row r="212" spans="1:14" s="226" customFormat="1">
      <c r="A212" s="121"/>
      <c r="B212" s="121"/>
      <c r="C212" s="75"/>
      <c r="D212" s="179"/>
      <c r="E212" s="179"/>
      <c r="F212" s="179"/>
      <c r="G212" s="75"/>
      <c r="H212" s="179"/>
      <c r="I212" s="179"/>
      <c r="J212" s="179"/>
      <c r="K212" s="75"/>
      <c r="L212" s="179"/>
      <c r="M212" s="179"/>
      <c r="N212" s="228"/>
    </row>
    <row r="213" spans="1:14" s="226" customFormat="1">
      <c r="A213" s="121"/>
      <c r="B213" s="121"/>
      <c r="C213" s="75"/>
      <c r="D213" s="179"/>
      <c r="E213" s="179"/>
      <c r="F213" s="179"/>
      <c r="G213" s="75"/>
      <c r="H213" s="179"/>
      <c r="I213" s="179"/>
      <c r="J213" s="179"/>
      <c r="K213" s="75"/>
      <c r="L213" s="179"/>
      <c r="M213" s="179"/>
      <c r="N213" s="228"/>
    </row>
    <row r="214" spans="1:14" s="226" customFormat="1">
      <c r="A214" s="121"/>
      <c r="B214" s="121"/>
      <c r="C214" s="75"/>
      <c r="D214" s="179"/>
      <c r="E214" s="179"/>
      <c r="F214" s="179"/>
      <c r="G214" s="75"/>
      <c r="H214" s="179"/>
      <c r="I214" s="179"/>
      <c r="J214" s="179"/>
      <c r="K214" s="75"/>
      <c r="L214" s="179"/>
      <c r="M214" s="179"/>
      <c r="N214" s="228"/>
    </row>
    <row r="215" spans="1:14" s="226" customFormat="1">
      <c r="A215" s="121"/>
      <c r="B215" s="121"/>
      <c r="C215" s="75"/>
      <c r="D215" s="179"/>
      <c r="E215" s="179"/>
      <c r="F215" s="179"/>
      <c r="G215" s="75"/>
      <c r="H215" s="179"/>
      <c r="I215" s="179"/>
      <c r="J215" s="179"/>
      <c r="K215" s="75"/>
      <c r="L215" s="179"/>
      <c r="M215" s="179"/>
      <c r="N215" s="228"/>
    </row>
    <row r="216" spans="1:14" s="226" customFormat="1">
      <c r="A216" s="121"/>
      <c r="B216" s="128"/>
      <c r="C216" s="214"/>
      <c r="D216" s="215"/>
      <c r="E216" s="215"/>
      <c r="F216" s="215"/>
      <c r="G216" s="214"/>
      <c r="H216" s="215"/>
      <c r="I216" s="215"/>
      <c r="J216" s="215"/>
      <c r="K216" s="214"/>
      <c r="L216" s="215"/>
      <c r="M216" s="215"/>
      <c r="N216" s="215"/>
    </row>
    <row r="217" spans="1:14" s="226" customFormat="1">
      <c r="A217" s="121"/>
      <c r="B217" s="121"/>
      <c r="C217" s="75"/>
      <c r="D217" s="87"/>
      <c r="E217" s="87"/>
      <c r="F217" s="215"/>
      <c r="G217" s="75"/>
      <c r="H217" s="87"/>
      <c r="I217" s="87"/>
      <c r="J217" s="92"/>
      <c r="K217" s="121"/>
      <c r="L217" s="121"/>
      <c r="M217" s="121"/>
      <c r="N217" s="121"/>
    </row>
    <row r="218" spans="1:14" s="226" customFormat="1">
      <c r="A218" s="121"/>
      <c r="B218" s="128"/>
      <c r="C218" s="214"/>
      <c r="D218" s="215"/>
      <c r="E218" s="215"/>
      <c r="F218" s="215"/>
      <c r="G218" s="214"/>
      <c r="H218" s="215"/>
      <c r="I218" s="215"/>
      <c r="J218" s="229"/>
      <c r="K218" s="128"/>
      <c r="L218" s="215"/>
      <c r="M218" s="215"/>
      <c r="N218" s="128"/>
    </row>
    <row r="219" spans="1:14" s="226" customFormat="1">
      <c r="A219" s="121"/>
      <c r="B219" s="128"/>
      <c r="C219" s="214"/>
      <c r="D219" s="215"/>
      <c r="E219" s="215"/>
      <c r="F219" s="215"/>
      <c r="G219" s="214"/>
      <c r="H219" s="128"/>
      <c r="I219" s="128"/>
      <c r="J219" s="128"/>
      <c r="K219" s="128"/>
      <c r="L219" s="229"/>
      <c r="M219" s="229"/>
      <c r="N219" s="128"/>
    </row>
    <row r="220" spans="1:14" s="226" customFormat="1">
      <c r="A220" s="121"/>
      <c r="B220" s="121"/>
      <c r="C220" s="75"/>
      <c r="D220" s="179"/>
      <c r="E220" s="179"/>
      <c r="F220" s="179"/>
      <c r="G220" s="222"/>
      <c r="H220" s="128"/>
      <c r="I220" s="128"/>
      <c r="J220" s="128"/>
      <c r="K220" s="128"/>
      <c r="L220" s="128"/>
      <c r="M220" s="128"/>
      <c r="N220" s="128"/>
    </row>
    <row r="221" spans="1:14" s="226" customFormat="1">
      <c r="A221" s="121"/>
      <c r="B221" s="121"/>
      <c r="C221" s="75"/>
      <c r="D221" s="179"/>
      <c r="E221" s="179"/>
      <c r="F221" s="179"/>
      <c r="G221" s="223"/>
      <c r="H221" s="128"/>
      <c r="I221" s="92"/>
      <c r="J221" s="92"/>
      <c r="K221" s="121"/>
      <c r="L221" s="121"/>
      <c r="M221" s="121"/>
      <c r="N221" s="121"/>
    </row>
    <row r="222" spans="1:14" s="226" customFormat="1">
      <c r="A222" s="121"/>
      <c r="B222" s="128"/>
      <c r="C222" s="214"/>
      <c r="D222" s="215"/>
      <c r="E222" s="215"/>
      <c r="F222" s="215"/>
      <c r="G222" s="222"/>
      <c r="H222" s="128"/>
      <c r="I222" s="216"/>
      <c r="J222" s="128"/>
      <c r="K222" s="128"/>
      <c r="L222" s="128"/>
      <c r="M222" s="128"/>
      <c r="N222" s="128"/>
    </row>
    <row r="223" spans="1:14" s="226" customFormat="1">
      <c r="A223" s="121"/>
      <c r="B223" s="121"/>
      <c r="C223" s="75"/>
      <c r="D223" s="87"/>
      <c r="E223" s="87"/>
      <c r="F223" s="92"/>
      <c r="G223" s="75"/>
      <c r="H223" s="128"/>
      <c r="I223" s="216"/>
      <c r="J223" s="121"/>
      <c r="K223" s="121"/>
      <c r="L223" s="121"/>
      <c r="M223" s="121"/>
      <c r="N223" s="121"/>
    </row>
    <row r="224" spans="1:14" s="226" customFormat="1">
      <c r="A224" s="121"/>
      <c r="B224" s="128"/>
      <c r="C224" s="214"/>
      <c r="D224" s="215"/>
      <c r="E224" s="215"/>
      <c r="F224" s="215"/>
      <c r="G224" s="214"/>
      <c r="H224" s="128"/>
      <c r="I224" s="224"/>
      <c r="J224" s="128"/>
      <c r="K224" s="128"/>
      <c r="L224" s="128"/>
      <c r="M224" s="128"/>
      <c r="N224" s="128"/>
    </row>
    <row r="225" spans="1:14" s="226" customFormat="1">
      <c r="A225" s="121"/>
      <c r="B225" s="128"/>
      <c r="C225" s="75"/>
      <c r="D225" s="92"/>
      <c r="E225" s="92"/>
      <c r="F225" s="92"/>
      <c r="G225" s="75"/>
      <c r="H225" s="128"/>
      <c r="I225" s="213"/>
      <c r="J225" s="121"/>
      <c r="K225" s="121"/>
      <c r="L225" s="121"/>
      <c r="M225" s="121"/>
      <c r="N225" s="121"/>
    </row>
    <row r="226" spans="1:14" s="226" customFormat="1">
      <c r="A226" s="121"/>
      <c r="B226" s="121"/>
      <c r="C226" s="75"/>
      <c r="D226" s="92"/>
      <c r="E226" s="92"/>
      <c r="F226" s="92"/>
      <c r="G226" s="75"/>
      <c r="H226" s="121"/>
      <c r="I226" s="121"/>
      <c r="J226" s="121"/>
      <c r="K226" s="121"/>
      <c r="L226" s="121"/>
      <c r="M226" s="121"/>
      <c r="N226" s="121"/>
    </row>
    <row r="227" spans="1:14" s="226" customFormat="1">
      <c r="A227" s="121"/>
      <c r="B227" s="121"/>
      <c r="C227" s="75"/>
      <c r="D227" s="92"/>
      <c r="E227" s="92"/>
      <c r="F227" s="92"/>
      <c r="G227" s="75"/>
      <c r="H227" s="121"/>
      <c r="I227" s="121"/>
      <c r="J227" s="121"/>
      <c r="K227" s="121"/>
      <c r="L227" s="121"/>
      <c r="M227" s="121"/>
      <c r="N227" s="121"/>
    </row>
    <row r="228" spans="1:14" s="226" customFormat="1">
      <c r="A228" s="121"/>
      <c r="B228" s="128"/>
      <c r="C228" s="75"/>
      <c r="D228" s="92"/>
      <c r="E228" s="92"/>
      <c r="F228" s="92"/>
      <c r="G228" s="75"/>
      <c r="H228" s="121"/>
      <c r="I228" s="121"/>
      <c r="J228" s="121"/>
      <c r="K228" s="121"/>
      <c r="L228" s="121"/>
      <c r="M228" s="121"/>
      <c r="N228" s="121"/>
    </row>
    <row r="229" spans="1:14" s="226" customFormat="1">
      <c r="A229" s="121"/>
      <c r="B229" s="128"/>
      <c r="C229" s="75"/>
      <c r="D229" s="92"/>
      <c r="E229" s="92"/>
      <c r="F229" s="92"/>
      <c r="G229" s="75"/>
      <c r="H229" s="121"/>
      <c r="I229" s="121"/>
      <c r="J229" s="121"/>
      <c r="K229" s="121"/>
      <c r="L229" s="121"/>
      <c r="M229" s="121"/>
      <c r="N229" s="121"/>
    </row>
    <row r="230" spans="1:14" s="226" customFormat="1">
      <c r="A230" s="121"/>
      <c r="B230" s="128"/>
      <c r="C230" s="75"/>
      <c r="D230" s="92"/>
      <c r="E230" s="92"/>
      <c r="F230" s="92"/>
      <c r="G230" s="75"/>
      <c r="H230" s="121"/>
      <c r="I230" s="121"/>
      <c r="J230" s="121"/>
      <c r="K230" s="121"/>
      <c r="L230" s="121"/>
      <c r="M230" s="121"/>
      <c r="N230" s="121"/>
    </row>
    <row r="231" spans="1:14" s="226" customFormat="1">
      <c r="A231" s="121"/>
      <c r="B231" s="227"/>
      <c r="C231" s="75"/>
      <c r="D231" s="92"/>
      <c r="E231" s="92"/>
      <c r="F231" s="92"/>
      <c r="G231" s="75"/>
      <c r="H231" s="121"/>
      <c r="I231" s="121"/>
      <c r="J231" s="121"/>
      <c r="K231" s="121"/>
      <c r="L231" s="121"/>
      <c r="M231" s="121"/>
      <c r="N231" s="121"/>
    </row>
    <row r="232" spans="1:14" s="226" customFormat="1">
      <c r="A232" s="121"/>
      <c r="B232" s="121"/>
      <c r="C232" s="75"/>
      <c r="D232" s="232"/>
      <c r="E232" s="232"/>
      <c r="F232" s="232"/>
      <c r="G232" s="234"/>
      <c r="H232" s="234"/>
      <c r="I232" s="234"/>
      <c r="J232" s="234"/>
      <c r="K232" s="234"/>
      <c r="L232" s="234"/>
      <c r="M232" s="234"/>
      <c r="N232" s="234"/>
    </row>
    <row r="233" spans="1:14" s="226" customFormat="1" ht="16.5" customHeight="1">
      <c r="A233" s="121"/>
      <c r="B233" s="214"/>
      <c r="C233" s="214"/>
      <c r="D233" s="211"/>
      <c r="E233" s="211"/>
      <c r="F233" s="211"/>
      <c r="G233" s="214"/>
      <c r="H233" s="211"/>
      <c r="I233" s="211"/>
      <c r="J233" s="211"/>
      <c r="K233" s="214"/>
      <c r="L233" s="211"/>
      <c r="M233" s="211"/>
      <c r="N233" s="211"/>
    </row>
    <row r="234" spans="1:14" s="226" customFormat="1">
      <c r="A234" s="121"/>
      <c r="B234" s="121"/>
      <c r="C234" s="75"/>
      <c r="D234" s="179"/>
      <c r="E234" s="179"/>
      <c r="F234" s="179"/>
      <c r="G234" s="75"/>
      <c r="H234" s="179"/>
      <c r="I234" s="179"/>
      <c r="J234" s="179"/>
      <c r="K234" s="75"/>
      <c r="L234" s="179"/>
      <c r="M234" s="179"/>
      <c r="N234" s="228"/>
    </row>
    <row r="235" spans="1:14" s="226" customFormat="1">
      <c r="A235" s="121"/>
      <c r="B235" s="121"/>
      <c r="C235" s="75"/>
      <c r="D235" s="179"/>
      <c r="E235" s="179"/>
      <c r="F235" s="179"/>
      <c r="G235" s="75"/>
      <c r="H235" s="179"/>
      <c r="I235" s="179"/>
      <c r="J235" s="179"/>
      <c r="K235" s="75"/>
      <c r="L235" s="179"/>
      <c r="M235" s="179"/>
      <c r="N235" s="228"/>
    </row>
    <row r="236" spans="1:14" s="226" customFormat="1">
      <c r="A236" s="121"/>
      <c r="B236" s="121"/>
      <c r="C236" s="75"/>
      <c r="D236" s="179"/>
      <c r="E236" s="179"/>
      <c r="F236" s="179"/>
      <c r="G236" s="75"/>
      <c r="H236" s="179"/>
      <c r="I236" s="179"/>
      <c r="J236" s="179"/>
      <c r="K236" s="75"/>
      <c r="L236" s="179"/>
      <c r="M236" s="179"/>
      <c r="N236" s="228"/>
    </row>
    <row r="237" spans="1:14" s="226" customFormat="1">
      <c r="A237" s="121"/>
      <c r="B237" s="121"/>
      <c r="C237" s="75"/>
      <c r="D237" s="179"/>
      <c r="E237" s="179"/>
      <c r="F237" s="179"/>
      <c r="G237" s="75"/>
      <c r="H237" s="179"/>
      <c r="I237" s="179"/>
      <c r="J237" s="179"/>
      <c r="K237" s="75"/>
      <c r="L237" s="179"/>
      <c r="M237" s="179"/>
      <c r="N237" s="228"/>
    </row>
    <row r="238" spans="1:14" s="226" customFormat="1">
      <c r="A238" s="121"/>
      <c r="B238" s="121"/>
      <c r="C238" s="75"/>
      <c r="D238" s="179"/>
      <c r="E238" s="179"/>
      <c r="F238" s="179"/>
      <c r="G238" s="75"/>
      <c r="H238" s="179"/>
      <c r="I238" s="179"/>
      <c r="J238" s="179"/>
      <c r="K238" s="75"/>
      <c r="L238" s="179"/>
      <c r="M238" s="179"/>
      <c r="N238" s="228"/>
    </row>
    <row r="239" spans="1:14" s="226" customFormat="1">
      <c r="A239" s="121"/>
      <c r="B239" s="121"/>
      <c r="C239" s="75"/>
      <c r="D239" s="179"/>
      <c r="E239" s="179"/>
      <c r="F239" s="179"/>
      <c r="G239" s="75"/>
      <c r="H239" s="179"/>
      <c r="I239" s="179"/>
      <c r="J239" s="179"/>
      <c r="K239" s="75"/>
      <c r="L239" s="179"/>
      <c r="M239" s="179"/>
      <c r="N239" s="228"/>
    </row>
    <row r="240" spans="1:14" s="226" customFormat="1">
      <c r="A240" s="121"/>
      <c r="B240" s="121"/>
      <c r="C240" s="75"/>
      <c r="D240" s="179"/>
      <c r="E240" s="179"/>
      <c r="F240" s="179"/>
      <c r="G240" s="75"/>
      <c r="H240" s="179"/>
      <c r="I240" s="179"/>
      <c r="J240" s="179"/>
      <c r="K240" s="75"/>
      <c r="L240" s="179"/>
      <c r="M240" s="179"/>
      <c r="N240" s="228"/>
    </row>
    <row r="241" spans="1:14" s="226" customFormat="1">
      <c r="A241" s="121"/>
      <c r="B241" s="121"/>
      <c r="C241" s="75"/>
      <c r="D241" s="179"/>
      <c r="E241" s="179"/>
      <c r="F241" s="179"/>
      <c r="G241" s="75"/>
      <c r="H241" s="179"/>
      <c r="I241" s="179"/>
      <c r="J241" s="179"/>
      <c r="K241" s="75"/>
      <c r="L241" s="179"/>
      <c r="M241" s="179"/>
      <c r="N241" s="228"/>
    </row>
    <row r="242" spans="1:14" s="226" customFormat="1">
      <c r="A242" s="121"/>
      <c r="B242" s="121"/>
      <c r="C242" s="75"/>
      <c r="D242" s="179"/>
      <c r="E242" s="179"/>
      <c r="F242" s="179"/>
      <c r="G242" s="75"/>
      <c r="H242" s="179"/>
      <c r="I242" s="179"/>
      <c r="J242" s="179"/>
      <c r="K242" s="75"/>
      <c r="L242" s="179"/>
      <c r="M242" s="179"/>
      <c r="N242" s="228"/>
    </row>
    <row r="243" spans="1:14" s="226" customFormat="1">
      <c r="A243" s="121"/>
      <c r="B243" s="121"/>
      <c r="C243" s="75"/>
      <c r="D243" s="179"/>
      <c r="E243" s="179"/>
      <c r="F243" s="179"/>
      <c r="G243" s="75"/>
      <c r="H243" s="179"/>
      <c r="I243" s="179"/>
      <c r="J243" s="179"/>
      <c r="K243" s="75"/>
      <c r="L243" s="179"/>
      <c r="M243" s="179"/>
      <c r="N243" s="228"/>
    </row>
    <row r="244" spans="1:14" s="226" customFormat="1">
      <c r="A244" s="121"/>
      <c r="B244" s="121"/>
      <c r="C244" s="75"/>
      <c r="D244" s="179"/>
      <c r="E244" s="179"/>
      <c r="F244" s="179"/>
      <c r="G244" s="75"/>
      <c r="H244" s="179"/>
      <c r="I244" s="179"/>
      <c r="J244" s="179"/>
      <c r="K244" s="75"/>
      <c r="L244" s="179"/>
      <c r="M244" s="179"/>
      <c r="N244" s="228"/>
    </row>
    <row r="245" spans="1:14" s="226" customFormat="1">
      <c r="A245" s="121"/>
      <c r="B245" s="121"/>
      <c r="C245" s="75"/>
      <c r="D245" s="179"/>
      <c r="E245" s="179"/>
      <c r="F245" s="179"/>
      <c r="G245" s="75"/>
      <c r="H245" s="179"/>
      <c r="I245" s="179"/>
      <c r="J245" s="179"/>
      <c r="K245" s="75"/>
      <c r="L245" s="179"/>
      <c r="M245" s="179"/>
      <c r="N245" s="228"/>
    </row>
    <row r="246" spans="1:14" s="226" customFormat="1">
      <c r="A246" s="121"/>
      <c r="B246" s="121"/>
      <c r="C246" s="75"/>
      <c r="D246" s="179"/>
      <c r="E246" s="179"/>
      <c r="F246" s="179"/>
      <c r="G246" s="75"/>
      <c r="H246" s="179"/>
      <c r="I246" s="179"/>
      <c r="J246" s="179"/>
      <c r="K246" s="75"/>
      <c r="L246" s="179"/>
      <c r="M246" s="179"/>
      <c r="N246" s="228"/>
    </row>
    <row r="247" spans="1:14" s="226" customFormat="1">
      <c r="A247" s="121"/>
      <c r="B247" s="121"/>
      <c r="C247" s="75"/>
      <c r="D247" s="179"/>
      <c r="E247" s="179"/>
      <c r="F247" s="179"/>
      <c r="G247" s="75"/>
      <c r="H247" s="179"/>
      <c r="I247" s="179"/>
      <c r="J247" s="179"/>
      <c r="K247" s="75"/>
      <c r="L247" s="179"/>
      <c r="M247" s="179"/>
      <c r="N247" s="228"/>
    </row>
    <row r="248" spans="1:14" s="226" customFormat="1">
      <c r="A248" s="121"/>
      <c r="B248" s="121"/>
      <c r="C248" s="75"/>
      <c r="D248" s="179"/>
      <c r="E248" s="179"/>
      <c r="F248" s="179"/>
      <c r="G248" s="75"/>
      <c r="H248" s="179"/>
      <c r="I248" s="179"/>
      <c r="J248" s="179"/>
      <c r="K248" s="75"/>
      <c r="L248" s="179"/>
      <c r="M248" s="179"/>
      <c r="N248" s="228"/>
    </row>
    <row r="249" spans="1:14" s="226" customFormat="1">
      <c r="A249" s="121"/>
      <c r="B249" s="121"/>
      <c r="C249" s="75"/>
      <c r="D249" s="179"/>
      <c r="E249" s="179"/>
      <c r="F249" s="179"/>
      <c r="G249" s="75"/>
      <c r="H249" s="179"/>
      <c r="I249" s="179"/>
      <c r="J249" s="179"/>
      <c r="K249" s="75"/>
      <c r="L249" s="179"/>
      <c r="M249" s="179"/>
      <c r="N249" s="228"/>
    </row>
    <row r="250" spans="1:14" s="226" customFormat="1">
      <c r="A250" s="121"/>
      <c r="B250" s="121"/>
      <c r="C250" s="75"/>
      <c r="D250" s="179"/>
      <c r="E250" s="179"/>
      <c r="F250" s="179"/>
      <c r="G250" s="75"/>
      <c r="H250" s="179"/>
      <c r="I250" s="179"/>
      <c r="J250" s="179"/>
      <c r="K250" s="75"/>
      <c r="L250" s="179"/>
      <c r="M250" s="179"/>
      <c r="N250" s="228"/>
    </row>
    <row r="251" spans="1:14" s="226" customFormat="1">
      <c r="A251" s="121"/>
      <c r="B251" s="121"/>
      <c r="C251" s="75"/>
      <c r="D251" s="179"/>
      <c r="E251" s="179"/>
      <c r="F251" s="179"/>
      <c r="G251" s="75"/>
      <c r="H251" s="179"/>
      <c r="I251" s="179"/>
      <c r="J251" s="179"/>
      <c r="K251" s="75"/>
      <c r="L251" s="179"/>
      <c r="M251" s="179"/>
      <c r="N251" s="228"/>
    </row>
    <row r="252" spans="1:14" s="226" customFormat="1">
      <c r="A252" s="121"/>
      <c r="B252" s="121"/>
      <c r="C252" s="75"/>
      <c r="D252" s="179"/>
      <c r="E252" s="179"/>
      <c r="F252" s="179"/>
      <c r="G252" s="75"/>
      <c r="H252" s="179"/>
      <c r="I252" s="179"/>
      <c r="J252" s="179"/>
      <c r="K252" s="75"/>
      <c r="L252" s="179"/>
      <c r="M252" s="179"/>
      <c r="N252" s="228"/>
    </row>
    <row r="253" spans="1:14" s="226" customFormat="1">
      <c r="A253" s="121"/>
      <c r="B253" s="121"/>
      <c r="C253" s="75"/>
      <c r="D253" s="179"/>
      <c r="E253" s="179"/>
      <c r="F253" s="179"/>
      <c r="G253" s="75"/>
      <c r="H253" s="179"/>
      <c r="I253" s="179"/>
      <c r="J253" s="179"/>
      <c r="K253" s="75"/>
      <c r="L253" s="179"/>
      <c r="M253" s="179"/>
      <c r="N253" s="228"/>
    </row>
    <row r="254" spans="1:14" s="226" customFormat="1">
      <c r="A254" s="121"/>
      <c r="B254" s="128"/>
      <c r="C254" s="214"/>
      <c r="D254" s="215"/>
      <c r="E254" s="215"/>
      <c r="F254" s="215"/>
      <c r="G254" s="214"/>
      <c r="H254" s="215"/>
      <c r="I254" s="215"/>
      <c r="J254" s="215"/>
      <c r="K254" s="214"/>
      <c r="L254" s="215"/>
      <c r="M254" s="215"/>
      <c r="N254" s="215"/>
    </row>
    <row r="255" spans="1:14" s="226" customFormat="1">
      <c r="A255" s="121"/>
      <c r="B255" s="121"/>
      <c r="C255" s="75"/>
      <c r="D255" s="87"/>
      <c r="E255" s="87"/>
      <c r="F255" s="215"/>
      <c r="G255" s="75"/>
      <c r="H255" s="87"/>
      <c r="I255" s="87"/>
      <c r="J255" s="92"/>
      <c r="K255" s="121"/>
      <c r="L255" s="121"/>
      <c r="M255" s="121"/>
      <c r="N255" s="121"/>
    </row>
    <row r="256" spans="1:14" s="226" customFormat="1">
      <c r="A256" s="121"/>
      <c r="B256" s="128"/>
      <c r="C256" s="214"/>
      <c r="D256" s="215"/>
      <c r="E256" s="215"/>
      <c r="F256" s="215"/>
      <c r="G256" s="214"/>
      <c r="H256" s="215"/>
      <c r="I256" s="215"/>
      <c r="J256" s="229"/>
      <c r="K256" s="128"/>
      <c r="L256" s="215"/>
      <c r="M256" s="215"/>
      <c r="N256" s="128"/>
    </row>
    <row r="257" spans="1:14" s="226" customFormat="1">
      <c r="A257" s="121"/>
      <c r="B257" s="128"/>
      <c r="C257" s="214"/>
      <c r="D257" s="215"/>
      <c r="E257" s="215"/>
      <c r="F257" s="215"/>
      <c r="G257" s="214"/>
      <c r="H257" s="128"/>
      <c r="I257" s="128"/>
      <c r="J257" s="128"/>
      <c r="K257" s="128"/>
      <c r="L257" s="229"/>
      <c r="M257" s="229"/>
      <c r="N257" s="128"/>
    </row>
    <row r="258" spans="1:14" s="226" customFormat="1">
      <c r="A258" s="121"/>
      <c r="B258" s="121"/>
      <c r="C258" s="75"/>
      <c r="D258" s="179"/>
      <c r="E258" s="179"/>
      <c r="F258" s="179"/>
      <c r="G258" s="222"/>
      <c r="H258" s="128"/>
      <c r="I258" s="128"/>
      <c r="J258" s="128"/>
      <c r="K258" s="128"/>
      <c r="L258" s="128"/>
      <c r="M258" s="128"/>
      <c r="N258" s="128"/>
    </row>
    <row r="259" spans="1:14" s="226" customFormat="1">
      <c r="A259" s="121"/>
      <c r="B259" s="121"/>
      <c r="C259" s="75"/>
      <c r="D259" s="179"/>
      <c r="E259" s="179"/>
      <c r="F259" s="179"/>
      <c r="G259" s="223"/>
      <c r="H259" s="128"/>
      <c r="I259" s="92"/>
      <c r="J259" s="92"/>
      <c r="K259" s="121"/>
      <c r="L259" s="121"/>
      <c r="M259" s="121"/>
      <c r="N259" s="121"/>
    </row>
    <row r="260" spans="1:14" s="226" customFormat="1">
      <c r="A260" s="121"/>
      <c r="B260" s="128"/>
      <c r="C260" s="214"/>
      <c r="D260" s="215"/>
      <c r="E260" s="215"/>
      <c r="F260" s="215"/>
      <c r="G260" s="222"/>
      <c r="H260" s="128"/>
      <c r="I260" s="216"/>
      <c r="J260" s="128"/>
      <c r="K260" s="128"/>
      <c r="L260" s="128"/>
      <c r="M260" s="128"/>
      <c r="N260" s="128"/>
    </row>
    <row r="261" spans="1:14" s="226" customFormat="1">
      <c r="A261" s="121"/>
      <c r="B261" s="121"/>
      <c r="C261" s="75"/>
      <c r="D261" s="87"/>
      <c r="E261" s="87"/>
      <c r="F261" s="92"/>
      <c r="G261" s="75"/>
      <c r="H261" s="128"/>
      <c r="I261" s="216"/>
      <c r="J261" s="121"/>
      <c r="K261" s="121"/>
      <c r="L261" s="121"/>
      <c r="M261" s="121"/>
      <c r="N261" s="121"/>
    </row>
    <row r="262" spans="1:14" s="226" customFormat="1">
      <c r="A262" s="121"/>
      <c r="B262" s="128"/>
      <c r="C262" s="214"/>
      <c r="D262" s="215"/>
      <c r="E262" s="215"/>
      <c r="F262" s="215"/>
      <c r="G262" s="214"/>
      <c r="H262" s="128"/>
      <c r="I262" s="224"/>
      <c r="J262" s="128"/>
      <c r="K262" s="128"/>
      <c r="L262" s="128"/>
      <c r="M262" s="128"/>
      <c r="N262" s="128"/>
    </row>
    <row r="263" spans="1:14" s="226" customFormat="1">
      <c r="A263" s="121"/>
      <c r="B263" s="128"/>
      <c r="C263" s="75"/>
      <c r="D263" s="92"/>
      <c r="E263" s="92"/>
      <c r="F263" s="92"/>
      <c r="G263" s="75"/>
      <c r="H263" s="128"/>
      <c r="I263" s="213"/>
      <c r="J263" s="121"/>
      <c r="K263" s="121"/>
      <c r="L263" s="121"/>
      <c r="M263" s="121"/>
      <c r="N263" s="121"/>
    </row>
    <row r="264" spans="1:14" s="226" customFormat="1">
      <c r="A264" s="121"/>
      <c r="B264" s="121"/>
      <c r="C264" s="75"/>
      <c r="D264" s="92"/>
      <c r="E264" s="92"/>
      <c r="F264" s="92"/>
      <c r="G264" s="75"/>
      <c r="H264" s="121"/>
      <c r="I264" s="121"/>
      <c r="J264" s="121"/>
      <c r="K264" s="121"/>
      <c r="L264" s="121"/>
      <c r="M264" s="121"/>
      <c r="N264" s="121"/>
    </row>
    <row r="265" spans="1:14" s="226" customFormat="1">
      <c r="A265" s="121"/>
      <c r="B265" s="121"/>
      <c r="C265" s="75"/>
      <c r="D265" s="92"/>
      <c r="E265" s="92"/>
      <c r="F265" s="92"/>
      <c r="G265" s="75"/>
      <c r="H265" s="121"/>
      <c r="I265" s="121"/>
      <c r="J265" s="121"/>
      <c r="K265" s="121"/>
      <c r="L265" s="121"/>
      <c r="M265" s="121"/>
      <c r="N265" s="121"/>
    </row>
    <row r="266" spans="1:14" s="226" customFormat="1">
      <c r="A266" s="121"/>
      <c r="B266" s="121"/>
      <c r="C266" s="75"/>
      <c r="D266" s="92"/>
      <c r="E266" s="92"/>
      <c r="F266" s="92"/>
      <c r="G266" s="75"/>
      <c r="H266" s="121"/>
      <c r="I266" s="121"/>
      <c r="J266" s="121"/>
      <c r="K266" s="121"/>
      <c r="L266" s="121"/>
      <c r="M266" s="121"/>
      <c r="N266" s="121"/>
    </row>
    <row r="267" spans="1:14" s="226" customFormat="1">
      <c r="A267" s="121"/>
      <c r="B267" s="128"/>
      <c r="C267" s="75"/>
      <c r="D267" s="92"/>
      <c r="E267" s="92"/>
      <c r="F267" s="92"/>
      <c r="G267" s="75"/>
      <c r="H267" s="121"/>
      <c r="I267" s="121"/>
      <c r="J267" s="121"/>
      <c r="K267" s="121"/>
      <c r="L267" s="121"/>
      <c r="M267" s="121"/>
      <c r="N267" s="121"/>
    </row>
    <row r="268" spans="1:14" s="226" customFormat="1">
      <c r="A268" s="121"/>
      <c r="B268" s="128"/>
      <c r="C268" s="75"/>
      <c r="D268" s="92"/>
      <c r="E268" s="92"/>
      <c r="F268" s="92"/>
      <c r="G268" s="75"/>
      <c r="H268" s="121"/>
      <c r="I268" s="121"/>
      <c r="J268" s="121"/>
      <c r="K268" s="121"/>
      <c r="L268" s="121"/>
      <c r="M268" s="121"/>
      <c r="N268" s="121"/>
    </row>
    <row r="269" spans="1:14" s="226" customFormat="1">
      <c r="A269" s="121"/>
      <c r="B269" s="128"/>
      <c r="C269" s="75"/>
      <c r="D269" s="92"/>
      <c r="E269" s="92"/>
      <c r="F269" s="92"/>
      <c r="G269" s="75"/>
      <c r="H269" s="121"/>
      <c r="I269" s="121"/>
      <c r="J269" s="121"/>
      <c r="K269" s="121"/>
      <c r="L269" s="121"/>
      <c r="M269" s="121"/>
      <c r="N269" s="121"/>
    </row>
    <row r="270" spans="1:14" s="226" customFormat="1">
      <c r="A270" s="121"/>
      <c r="B270" s="227"/>
      <c r="C270" s="75"/>
      <c r="D270" s="92"/>
      <c r="E270" s="92"/>
      <c r="F270" s="92"/>
      <c r="G270" s="75"/>
      <c r="H270" s="121"/>
      <c r="I270" s="121"/>
      <c r="J270" s="121"/>
      <c r="K270" s="121"/>
      <c r="L270" s="121"/>
      <c r="M270" s="121"/>
      <c r="N270" s="121"/>
    </row>
    <row r="271" spans="1:14" s="226" customFormat="1" ht="16.5" customHeight="1">
      <c r="A271" s="121"/>
      <c r="B271" s="121"/>
      <c r="C271" s="75"/>
      <c r="D271" s="232"/>
      <c r="E271" s="232"/>
      <c r="F271" s="232"/>
      <c r="G271" s="234"/>
      <c r="H271" s="234"/>
      <c r="I271" s="234"/>
      <c r="J271" s="234"/>
      <c r="K271" s="234"/>
      <c r="L271" s="234"/>
      <c r="M271" s="234"/>
      <c r="N271" s="234"/>
    </row>
    <row r="272" spans="1:14" s="226" customFormat="1">
      <c r="A272" s="121"/>
      <c r="B272" s="214"/>
      <c r="C272" s="214"/>
      <c r="D272" s="211"/>
      <c r="E272" s="211"/>
      <c r="F272" s="211"/>
      <c r="G272" s="214"/>
      <c r="H272" s="211"/>
      <c r="I272" s="211"/>
      <c r="J272" s="211"/>
      <c r="K272" s="214"/>
      <c r="L272" s="211"/>
      <c r="M272" s="211"/>
      <c r="N272" s="211"/>
    </row>
    <row r="273" spans="1:14" s="226" customFormat="1">
      <c r="A273" s="121"/>
      <c r="B273" s="121"/>
      <c r="C273" s="75"/>
      <c r="D273" s="179"/>
      <c r="E273" s="179"/>
      <c r="F273" s="179"/>
      <c r="G273" s="75"/>
      <c r="H273" s="179"/>
      <c r="I273" s="179"/>
      <c r="J273" s="179"/>
      <c r="K273" s="75"/>
      <c r="L273" s="179"/>
      <c r="M273" s="179"/>
      <c r="N273" s="228"/>
    </row>
    <row r="274" spans="1:14" s="226" customFormat="1">
      <c r="A274" s="121"/>
      <c r="B274" s="121"/>
      <c r="C274" s="75"/>
      <c r="D274" s="179"/>
      <c r="E274" s="179"/>
      <c r="F274" s="179"/>
      <c r="G274" s="75"/>
      <c r="H274" s="179"/>
      <c r="I274" s="179"/>
      <c r="J274" s="179"/>
      <c r="K274" s="75"/>
      <c r="L274" s="179"/>
      <c r="M274" s="179"/>
      <c r="N274" s="228"/>
    </row>
    <row r="275" spans="1:14" s="226" customFormat="1">
      <c r="A275" s="121"/>
      <c r="B275" s="121"/>
      <c r="C275" s="75"/>
      <c r="D275" s="179"/>
      <c r="E275" s="179"/>
      <c r="F275" s="179"/>
      <c r="G275" s="75"/>
      <c r="H275" s="179"/>
      <c r="I275" s="179"/>
      <c r="J275" s="179"/>
      <c r="K275" s="75"/>
      <c r="L275" s="179"/>
      <c r="M275" s="179"/>
      <c r="N275" s="228"/>
    </row>
    <row r="276" spans="1:14" s="226" customFormat="1">
      <c r="A276" s="121"/>
      <c r="B276" s="121"/>
      <c r="C276" s="75"/>
      <c r="D276" s="179"/>
      <c r="E276" s="179"/>
      <c r="F276" s="179"/>
      <c r="G276" s="75"/>
      <c r="H276" s="179"/>
      <c r="I276" s="179"/>
      <c r="J276" s="179"/>
      <c r="K276" s="75"/>
      <c r="L276" s="179"/>
      <c r="M276" s="179"/>
      <c r="N276" s="228"/>
    </row>
    <row r="277" spans="1:14" s="226" customFormat="1">
      <c r="A277" s="121"/>
      <c r="B277" s="121"/>
      <c r="C277" s="75"/>
      <c r="D277" s="179"/>
      <c r="E277" s="179"/>
      <c r="F277" s="179"/>
      <c r="G277" s="75"/>
      <c r="H277" s="179"/>
      <c r="I277" s="179"/>
      <c r="J277" s="179"/>
      <c r="K277" s="75"/>
      <c r="L277" s="179"/>
      <c r="M277" s="179"/>
      <c r="N277" s="228"/>
    </row>
    <row r="278" spans="1:14" s="226" customFormat="1">
      <c r="A278" s="121"/>
      <c r="B278" s="121"/>
      <c r="C278" s="75"/>
      <c r="D278" s="179"/>
      <c r="E278" s="179"/>
      <c r="F278" s="179"/>
      <c r="G278" s="75"/>
      <c r="H278" s="179"/>
      <c r="I278" s="179"/>
      <c r="J278" s="179"/>
      <c r="K278" s="75"/>
      <c r="L278" s="179"/>
      <c r="M278" s="179"/>
      <c r="N278" s="228"/>
    </row>
    <row r="279" spans="1:14" s="226" customFormat="1">
      <c r="A279" s="121"/>
      <c r="B279" s="121"/>
      <c r="C279" s="75"/>
      <c r="D279" s="179"/>
      <c r="E279" s="179"/>
      <c r="F279" s="179"/>
      <c r="G279" s="75"/>
      <c r="H279" s="179"/>
      <c r="I279" s="179"/>
      <c r="J279" s="179"/>
      <c r="K279" s="75"/>
      <c r="L279" s="179"/>
      <c r="M279" s="179"/>
      <c r="N279" s="228"/>
    </row>
    <row r="280" spans="1:14" s="226" customFormat="1">
      <c r="A280" s="121"/>
      <c r="B280" s="121"/>
      <c r="C280" s="75"/>
      <c r="D280" s="179"/>
      <c r="E280" s="179"/>
      <c r="F280" s="179"/>
      <c r="G280" s="75"/>
      <c r="H280" s="179"/>
      <c r="I280" s="179"/>
      <c r="J280" s="179"/>
      <c r="K280" s="75"/>
      <c r="L280" s="179"/>
      <c r="M280" s="179"/>
      <c r="N280" s="228"/>
    </row>
    <row r="281" spans="1:14" s="226" customFormat="1">
      <c r="A281" s="121"/>
      <c r="B281" s="121"/>
      <c r="C281" s="75"/>
      <c r="D281" s="179"/>
      <c r="E281" s="179"/>
      <c r="F281" s="179"/>
      <c r="G281" s="75"/>
      <c r="H281" s="179"/>
      <c r="I281" s="179"/>
      <c r="J281" s="179"/>
      <c r="K281" s="75"/>
      <c r="L281" s="179"/>
      <c r="M281" s="179"/>
      <c r="N281" s="228"/>
    </row>
    <row r="282" spans="1:14" s="226" customFormat="1">
      <c r="A282" s="121"/>
      <c r="B282" s="121"/>
      <c r="C282" s="75"/>
      <c r="D282" s="179"/>
      <c r="E282" s="179"/>
      <c r="F282" s="179"/>
      <c r="G282" s="75"/>
      <c r="H282" s="179"/>
      <c r="I282" s="179"/>
      <c r="J282" s="179"/>
      <c r="K282" s="75"/>
      <c r="L282" s="179"/>
      <c r="M282" s="179"/>
      <c r="N282" s="228"/>
    </row>
    <row r="283" spans="1:14" s="226" customFormat="1">
      <c r="A283" s="121"/>
      <c r="B283" s="121"/>
      <c r="C283" s="75"/>
      <c r="D283" s="179"/>
      <c r="E283" s="179"/>
      <c r="F283" s="179"/>
      <c r="G283" s="75"/>
      <c r="H283" s="179"/>
      <c r="I283" s="179"/>
      <c r="J283" s="179"/>
      <c r="K283" s="75"/>
      <c r="L283" s="179"/>
      <c r="M283" s="179"/>
      <c r="N283" s="228"/>
    </row>
    <row r="284" spans="1:14" s="226" customFormat="1">
      <c r="A284" s="121"/>
      <c r="B284" s="121"/>
      <c r="C284" s="75"/>
      <c r="D284" s="179"/>
      <c r="E284" s="179"/>
      <c r="F284" s="179"/>
      <c r="G284" s="75"/>
      <c r="H284" s="179"/>
      <c r="I284" s="179"/>
      <c r="J284" s="179"/>
      <c r="K284" s="75"/>
      <c r="L284" s="179"/>
      <c r="M284" s="179"/>
      <c r="N284" s="228"/>
    </row>
    <row r="285" spans="1:14" s="226" customFormat="1">
      <c r="A285" s="121"/>
      <c r="B285" s="121"/>
      <c r="C285" s="75"/>
      <c r="D285" s="179"/>
      <c r="E285" s="179"/>
      <c r="F285" s="179"/>
      <c r="G285" s="75"/>
      <c r="H285" s="179"/>
      <c r="I285" s="179"/>
      <c r="J285" s="179"/>
      <c r="K285" s="75"/>
      <c r="L285" s="179"/>
      <c r="M285" s="179"/>
      <c r="N285" s="228"/>
    </row>
    <row r="286" spans="1:14" s="226" customFormat="1">
      <c r="A286" s="121"/>
      <c r="B286" s="121"/>
      <c r="C286" s="75"/>
      <c r="D286" s="179"/>
      <c r="E286" s="179"/>
      <c r="F286" s="179"/>
      <c r="G286" s="75"/>
      <c r="H286" s="179"/>
      <c r="I286" s="179"/>
      <c r="J286" s="179"/>
      <c r="K286" s="75"/>
      <c r="L286" s="179"/>
      <c r="M286" s="179"/>
      <c r="N286" s="228"/>
    </row>
    <row r="287" spans="1:14" s="226" customFormat="1">
      <c r="A287" s="121"/>
      <c r="B287" s="121"/>
      <c r="C287" s="75"/>
      <c r="D287" s="179"/>
      <c r="E287" s="179"/>
      <c r="F287" s="179"/>
      <c r="G287" s="75"/>
      <c r="H287" s="179"/>
      <c r="I287" s="179"/>
      <c r="J287" s="179"/>
      <c r="K287" s="75"/>
      <c r="L287" s="179"/>
      <c r="M287" s="179"/>
      <c r="N287" s="228"/>
    </row>
    <row r="288" spans="1:14" s="226" customFormat="1">
      <c r="A288" s="121"/>
      <c r="B288" s="121"/>
      <c r="C288" s="75"/>
      <c r="D288" s="179"/>
      <c r="E288" s="179"/>
      <c r="F288" s="179"/>
      <c r="G288" s="75"/>
      <c r="H288" s="179"/>
      <c r="I288" s="179"/>
      <c r="J288" s="179"/>
      <c r="K288" s="75"/>
      <c r="L288" s="179"/>
      <c r="M288" s="179"/>
      <c r="N288" s="228"/>
    </row>
    <row r="289" spans="1:14" s="226" customFormat="1">
      <c r="A289" s="121"/>
      <c r="B289" s="121"/>
      <c r="C289" s="75"/>
      <c r="D289" s="179"/>
      <c r="E289" s="179"/>
      <c r="F289" s="179"/>
      <c r="G289" s="75"/>
      <c r="H289" s="179"/>
      <c r="I289" s="179"/>
      <c r="J289" s="179"/>
      <c r="K289" s="75"/>
      <c r="L289" s="179"/>
      <c r="M289" s="179"/>
      <c r="N289" s="228"/>
    </row>
    <row r="290" spans="1:14" s="226" customFormat="1">
      <c r="A290" s="121"/>
      <c r="B290" s="121"/>
      <c r="C290" s="75"/>
      <c r="D290" s="179"/>
      <c r="E290" s="179"/>
      <c r="F290" s="179"/>
      <c r="G290" s="75"/>
      <c r="H290" s="179"/>
      <c r="I290" s="179"/>
      <c r="J290" s="179"/>
      <c r="K290" s="75"/>
      <c r="L290" s="179"/>
      <c r="M290" s="179"/>
      <c r="N290" s="228"/>
    </row>
    <row r="291" spans="1:14" s="226" customFormat="1">
      <c r="A291" s="121"/>
      <c r="B291" s="121"/>
      <c r="C291" s="75"/>
      <c r="D291" s="179"/>
      <c r="E291" s="179"/>
      <c r="F291" s="179"/>
      <c r="G291" s="75"/>
      <c r="H291" s="179"/>
      <c r="I291" s="179"/>
      <c r="J291" s="179"/>
      <c r="K291" s="75"/>
      <c r="L291" s="179"/>
      <c r="M291" s="179"/>
      <c r="N291" s="228"/>
    </row>
    <row r="292" spans="1:14" s="226" customFormat="1">
      <c r="A292" s="121"/>
      <c r="B292" s="121"/>
      <c r="C292" s="75"/>
      <c r="D292" s="179"/>
      <c r="E292" s="179"/>
      <c r="F292" s="179"/>
      <c r="G292" s="75"/>
      <c r="H292" s="179"/>
      <c r="I292" s="179"/>
      <c r="J292" s="179"/>
      <c r="K292" s="75"/>
      <c r="L292" s="179"/>
      <c r="M292" s="179"/>
      <c r="N292" s="228"/>
    </row>
    <row r="293" spans="1:14" s="226" customFormat="1">
      <c r="A293" s="121"/>
      <c r="B293" s="128"/>
      <c r="C293" s="214"/>
      <c r="D293" s="215"/>
      <c r="E293" s="215"/>
      <c r="F293" s="215"/>
      <c r="G293" s="214"/>
      <c r="H293" s="215"/>
      <c r="I293" s="215"/>
      <c r="J293" s="215"/>
      <c r="K293" s="214"/>
      <c r="L293" s="215"/>
      <c r="M293" s="215"/>
      <c r="N293" s="215"/>
    </row>
    <row r="294" spans="1:14" s="226" customFormat="1">
      <c r="A294" s="121"/>
      <c r="B294" s="121"/>
      <c r="C294" s="75"/>
      <c r="D294" s="87"/>
      <c r="E294" s="87"/>
      <c r="F294" s="215"/>
      <c r="G294" s="75"/>
      <c r="H294" s="87"/>
      <c r="I294" s="87"/>
      <c r="J294" s="92"/>
      <c r="K294" s="121"/>
      <c r="L294" s="121"/>
      <c r="M294" s="121"/>
      <c r="N294" s="121"/>
    </row>
    <row r="295" spans="1:14" s="226" customFormat="1">
      <c r="A295" s="121"/>
      <c r="B295" s="128"/>
      <c r="C295" s="214"/>
      <c r="D295" s="215"/>
      <c r="E295" s="215"/>
      <c r="F295" s="215"/>
      <c r="G295" s="214"/>
      <c r="H295" s="215"/>
      <c r="I295" s="215"/>
      <c r="J295" s="229"/>
      <c r="K295" s="128"/>
      <c r="L295" s="215"/>
      <c r="M295" s="215"/>
      <c r="N295" s="128"/>
    </row>
    <row r="296" spans="1:14" s="226" customFormat="1">
      <c r="A296" s="121"/>
      <c r="B296" s="128"/>
      <c r="C296" s="214"/>
      <c r="D296" s="215"/>
      <c r="E296" s="215"/>
      <c r="F296" s="215"/>
      <c r="G296" s="214"/>
      <c r="H296" s="128"/>
      <c r="I296" s="128"/>
      <c r="J296" s="128"/>
      <c r="K296" s="128"/>
      <c r="L296" s="229"/>
      <c r="M296" s="229"/>
      <c r="N296" s="128"/>
    </row>
    <row r="297" spans="1:14" s="226" customFormat="1">
      <c r="A297" s="121"/>
      <c r="B297" s="121"/>
      <c r="C297" s="75"/>
      <c r="D297" s="179"/>
      <c r="E297" s="179"/>
      <c r="F297" s="179"/>
      <c r="G297" s="222"/>
      <c r="H297" s="128"/>
      <c r="I297" s="128"/>
      <c r="J297" s="128"/>
      <c r="K297" s="128"/>
      <c r="L297" s="128"/>
      <c r="M297" s="128"/>
      <c r="N297" s="128"/>
    </row>
    <row r="298" spans="1:14" s="226" customFormat="1">
      <c r="A298" s="121"/>
      <c r="B298" s="121"/>
      <c r="C298" s="75"/>
      <c r="D298" s="179"/>
      <c r="E298" s="179"/>
      <c r="F298" s="179"/>
      <c r="G298" s="223"/>
      <c r="H298" s="128"/>
      <c r="I298" s="92"/>
      <c r="J298" s="92"/>
      <c r="K298" s="121"/>
      <c r="L298" s="121"/>
      <c r="M298" s="121"/>
      <c r="N298" s="121"/>
    </row>
    <row r="299" spans="1:14" s="226" customFormat="1">
      <c r="A299" s="121"/>
      <c r="B299" s="128"/>
      <c r="C299" s="214"/>
      <c r="D299" s="215"/>
      <c r="E299" s="215"/>
      <c r="F299" s="215"/>
      <c r="G299" s="222"/>
      <c r="H299" s="128"/>
      <c r="I299" s="216"/>
      <c r="J299" s="128"/>
      <c r="K299" s="128"/>
      <c r="L299" s="128"/>
      <c r="M299" s="128"/>
      <c r="N299" s="128"/>
    </row>
    <row r="300" spans="1:14" s="226" customFormat="1">
      <c r="A300" s="121"/>
      <c r="B300" s="121"/>
      <c r="C300" s="75"/>
      <c r="D300" s="87"/>
      <c r="E300" s="87"/>
      <c r="F300" s="92"/>
      <c r="G300" s="75"/>
      <c r="H300" s="128"/>
      <c r="I300" s="216"/>
      <c r="J300" s="121"/>
      <c r="K300" s="121"/>
      <c r="L300" s="121"/>
      <c r="M300" s="121"/>
      <c r="N300" s="121"/>
    </row>
    <row r="301" spans="1:14" s="226" customFormat="1">
      <c r="A301" s="121"/>
      <c r="B301" s="128"/>
      <c r="C301" s="214"/>
      <c r="D301" s="215"/>
      <c r="E301" s="215"/>
      <c r="F301" s="215"/>
      <c r="G301" s="214"/>
      <c r="H301" s="128"/>
      <c r="I301" s="224"/>
      <c r="J301" s="128"/>
      <c r="K301" s="128"/>
      <c r="L301" s="128"/>
      <c r="M301" s="128"/>
      <c r="N301" s="128"/>
    </row>
    <row r="302" spans="1:14" s="226" customFormat="1">
      <c r="A302" s="121"/>
      <c r="B302" s="128"/>
      <c r="C302" s="75"/>
      <c r="D302" s="92"/>
      <c r="E302" s="92"/>
      <c r="F302" s="92"/>
      <c r="G302" s="75"/>
      <c r="H302" s="128"/>
      <c r="I302" s="213"/>
      <c r="J302" s="121"/>
      <c r="K302" s="121"/>
      <c r="L302" s="121"/>
      <c r="M302" s="121"/>
      <c r="N302" s="121"/>
    </row>
    <row r="303" spans="1:14" s="226" customFormat="1">
      <c r="A303" s="121"/>
      <c r="B303" s="128"/>
      <c r="C303" s="75"/>
      <c r="D303" s="92"/>
      <c r="E303" s="92"/>
      <c r="F303" s="92"/>
      <c r="G303" s="75"/>
      <c r="H303" s="121"/>
      <c r="I303" s="121"/>
      <c r="J303" s="121"/>
      <c r="K303" s="121"/>
      <c r="L303" s="121"/>
      <c r="M303" s="121"/>
      <c r="N303" s="121"/>
    </row>
    <row r="304" spans="1:14" s="226" customFormat="1">
      <c r="A304" s="121"/>
      <c r="B304" s="128"/>
      <c r="C304" s="75"/>
      <c r="D304" s="92"/>
      <c r="E304" s="92"/>
      <c r="F304" s="92"/>
      <c r="G304" s="75"/>
      <c r="H304" s="121"/>
      <c r="I304" s="121"/>
      <c r="J304" s="121"/>
      <c r="K304" s="121"/>
      <c r="L304" s="121"/>
      <c r="M304" s="121"/>
      <c r="N304" s="121"/>
    </row>
    <row r="305" spans="1:14" s="226" customFormat="1">
      <c r="A305" s="121"/>
      <c r="B305" s="128"/>
      <c r="C305" s="75"/>
      <c r="D305" s="92"/>
      <c r="E305" s="92"/>
      <c r="F305" s="92"/>
      <c r="G305" s="75"/>
      <c r="H305" s="121"/>
      <c r="I305" s="121"/>
      <c r="J305" s="121"/>
      <c r="K305" s="121"/>
      <c r="L305" s="121"/>
      <c r="M305" s="121"/>
      <c r="N305" s="121"/>
    </row>
    <row r="306" spans="1:14" s="226" customFormat="1">
      <c r="A306" s="121"/>
      <c r="B306" s="128"/>
      <c r="C306" s="75"/>
      <c r="D306" s="92"/>
      <c r="E306" s="92"/>
      <c r="F306" s="92"/>
      <c r="G306" s="75"/>
      <c r="H306" s="121"/>
      <c r="I306" s="121"/>
      <c r="J306" s="121"/>
      <c r="K306" s="121"/>
      <c r="L306" s="121"/>
      <c r="M306" s="121"/>
      <c r="N306" s="121"/>
    </row>
    <row r="307" spans="1:14" s="226" customFormat="1">
      <c r="A307" s="121"/>
      <c r="B307" s="128"/>
      <c r="C307" s="75"/>
      <c r="D307" s="92"/>
      <c r="E307" s="92"/>
      <c r="F307" s="92"/>
      <c r="G307" s="75"/>
      <c r="H307" s="121"/>
      <c r="I307" s="121"/>
      <c r="J307" s="121"/>
      <c r="K307" s="121"/>
      <c r="L307" s="121"/>
      <c r="M307" s="121"/>
      <c r="N307" s="121"/>
    </row>
    <row r="308" spans="1:14" s="226" customFormat="1">
      <c r="A308" s="121"/>
      <c r="B308" s="227"/>
      <c r="C308" s="75"/>
      <c r="D308" s="92"/>
      <c r="E308" s="92"/>
      <c r="F308" s="92"/>
      <c r="G308" s="75"/>
      <c r="H308" s="121"/>
      <c r="I308" s="121"/>
      <c r="J308" s="121"/>
      <c r="K308" s="121"/>
      <c r="L308" s="121"/>
      <c r="M308" s="121"/>
      <c r="N308" s="121"/>
    </row>
    <row r="309" spans="1:14" s="226" customFormat="1">
      <c r="A309" s="121"/>
      <c r="B309" s="121"/>
      <c r="C309" s="75"/>
      <c r="D309" s="232"/>
      <c r="E309" s="232"/>
      <c r="F309" s="232"/>
      <c r="G309" s="234"/>
      <c r="H309" s="234"/>
      <c r="I309" s="234"/>
      <c r="J309" s="234"/>
      <c r="K309" s="234"/>
      <c r="L309" s="234"/>
      <c r="M309" s="234"/>
      <c r="N309" s="234"/>
    </row>
    <row r="310" spans="1:14" s="226" customFormat="1">
      <c r="A310" s="121"/>
      <c r="B310" s="214"/>
      <c r="C310" s="214"/>
      <c r="D310" s="211"/>
      <c r="E310" s="211"/>
      <c r="F310" s="211"/>
      <c r="G310" s="214"/>
      <c r="H310" s="211"/>
      <c r="I310" s="211"/>
      <c r="J310" s="211"/>
      <c r="K310" s="214"/>
      <c r="L310" s="211"/>
      <c r="M310" s="211"/>
      <c r="N310" s="211"/>
    </row>
    <row r="311" spans="1:14" s="226" customFormat="1">
      <c r="A311" s="121"/>
      <c r="B311" s="121"/>
      <c r="C311" s="75"/>
      <c r="D311" s="179"/>
      <c r="E311" s="179"/>
      <c r="F311" s="179"/>
      <c r="G311" s="75"/>
      <c r="H311" s="179"/>
      <c r="I311" s="179"/>
      <c r="J311" s="179"/>
      <c r="K311" s="75"/>
      <c r="L311" s="179"/>
      <c r="M311" s="179"/>
      <c r="N311" s="228"/>
    </row>
    <row r="312" spans="1:14" s="226" customFormat="1">
      <c r="A312" s="121"/>
      <c r="B312" s="121"/>
      <c r="C312" s="75"/>
      <c r="D312" s="179"/>
      <c r="E312" s="179"/>
      <c r="F312" s="179"/>
      <c r="G312" s="75"/>
      <c r="H312" s="179"/>
      <c r="I312" s="179"/>
      <c r="J312" s="179"/>
      <c r="K312" s="75"/>
      <c r="L312" s="179"/>
      <c r="M312" s="179"/>
      <c r="N312" s="228"/>
    </row>
    <row r="313" spans="1:14" s="226" customFormat="1">
      <c r="A313" s="121"/>
      <c r="B313" s="121"/>
      <c r="C313" s="75"/>
      <c r="D313" s="179"/>
      <c r="E313" s="179"/>
      <c r="F313" s="179"/>
      <c r="G313" s="75"/>
      <c r="H313" s="179"/>
      <c r="I313" s="179"/>
      <c r="J313" s="179"/>
      <c r="K313" s="75"/>
      <c r="L313" s="179"/>
      <c r="M313" s="179"/>
      <c r="N313" s="228"/>
    </row>
    <row r="314" spans="1:14" s="226" customFormat="1">
      <c r="A314" s="121"/>
      <c r="B314" s="121"/>
      <c r="C314" s="75"/>
      <c r="D314" s="179"/>
      <c r="E314" s="179"/>
      <c r="F314" s="179"/>
      <c r="G314" s="75"/>
      <c r="H314" s="179"/>
      <c r="I314" s="179"/>
      <c r="J314" s="179"/>
      <c r="K314" s="75"/>
      <c r="L314" s="179"/>
      <c r="M314" s="179"/>
      <c r="N314" s="228"/>
    </row>
    <row r="315" spans="1:14" s="226" customFormat="1">
      <c r="A315" s="121"/>
      <c r="B315" s="121"/>
      <c r="C315" s="75"/>
      <c r="D315" s="179"/>
      <c r="E315" s="179"/>
      <c r="F315" s="179"/>
      <c r="G315" s="75"/>
      <c r="H315" s="179"/>
      <c r="I315" s="179"/>
      <c r="J315" s="179"/>
      <c r="K315" s="75"/>
      <c r="L315" s="179"/>
      <c r="M315" s="179"/>
      <c r="N315" s="228"/>
    </row>
    <row r="316" spans="1:14" s="226" customFormat="1">
      <c r="A316" s="121"/>
      <c r="B316" s="121"/>
      <c r="C316" s="75"/>
      <c r="D316" s="179"/>
      <c r="E316" s="179"/>
      <c r="F316" s="179"/>
      <c r="G316" s="75"/>
      <c r="H316" s="179"/>
      <c r="I316" s="179"/>
      <c r="J316" s="179"/>
      <c r="K316" s="75"/>
      <c r="L316" s="179"/>
      <c r="M316" s="179"/>
      <c r="N316" s="228"/>
    </row>
    <row r="317" spans="1:14" s="226" customFormat="1">
      <c r="A317" s="121"/>
      <c r="B317" s="121"/>
      <c r="C317" s="75"/>
      <c r="D317" s="179"/>
      <c r="E317" s="179"/>
      <c r="F317" s="179"/>
      <c r="G317" s="75"/>
      <c r="H317" s="179"/>
      <c r="I317" s="179"/>
      <c r="J317" s="179"/>
      <c r="K317" s="75"/>
      <c r="L317" s="179"/>
      <c r="M317" s="179"/>
      <c r="N317" s="228"/>
    </row>
    <row r="318" spans="1:14" s="226" customFormat="1">
      <c r="A318" s="121"/>
      <c r="B318" s="121"/>
      <c r="C318" s="75"/>
      <c r="D318" s="179"/>
      <c r="E318" s="179"/>
      <c r="F318" s="179"/>
      <c r="G318" s="75"/>
      <c r="H318" s="179"/>
      <c r="I318" s="179"/>
      <c r="J318" s="179"/>
      <c r="K318" s="75"/>
      <c r="L318" s="179"/>
      <c r="M318" s="179"/>
      <c r="N318" s="228"/>
    </row>
    <row r="319" spans="1:14" s="226" customFormat="1">
      <c r="A319" s="121"/>
      <c r="B319" s="121"/>
      <c r="C319" s="75"/>
      <c r="D319" s="179"/>
      <c r="E319" s="179"/>
      <c r="F319" s="179"/>
      <c r="G319" s="75"/>
      <c r="H319" s="179"/>
      <c r="I319" s="179"/>
      <c r="J319" s="179"/>
      <c r="K319" s="75"/>
      <c r="L319" s="179"/>
      <c r="M319" s="179"/>
      <c r="N319" s="228"/>
    </row>
    <row r="320" spans="1:14" s="226" customFormat="1">
      <c r="A320" s="121"/>
      <c r="B320" s="121"/>
      <c r="C320" s="75"/>
      <c r="D320" s="179"/>
      <c r="E320" s="179"/>
      <c r="F320" s="179"/>
      <c r="G320" s="75"/>
      <c r="H320" s="179"/>
      <c r="I320" s="179"/>
      <c r="J320" s="179"/>
      <c r="K320" s="75"/>
      <c r="L320" s="179"/>
      <c r="M320" s="179"/>
      <c r="N320" s="228"/>
    </row>
    <row r="321" spans="1:14" s="226" customFormat="1">
      <c r="A321" s="121"/>
      <c r="B321" s="121"/>
      <c r="C321" s="75"/>
      <c r="D321" s="179"/>
      <c r="E321" s="179"/>
      <c r="F321" s="179"/>
      <c r="G321" s="75"/>
      <c r="H321" s="179"/>
      <c r="I321" s="179"/>
      <c r="J321" s="179"/>
      <c r="K321" s="75"/>
      <c r="L321" s="179"/>
      <c r="M321" s="179"/>
      <c r="N321" s="228"/>
    </row>
    <row r="322" spans="1:14" s="226" customFormat="1">
      <c r="A322" s="121"/>
      <c r="B322" s="121"/>
      <c r="C322" s="75"/>
      <c r="D322" s="179"/>
      <c r="E322" s="179"/>
      <c r="F322" s="179"/>
      <c r="G322" s="75"/>
      <c r="H322" s="179"/>
      <c r="I322" s="179"/>
      <c r="J322" s="179"/>
      <c r="K322" s="75"/>
      <c r="L322" s="179"/>
      <c r="M322" s="179"/>
      <c r="N322" s="228"/>
    </row>
    <row r="323" spans="1:14" s="226" customFormat="1">
      <c r="A323" s="121"/>
      <c r="B323" s="121"/>
      <c r="C323" s="75"/>
      <c r="D323" s="179"/>
      <c r="E323" s="179"/>
      <c r="F323" s="179"/>
      <c r="G323" s="75"/>
      <c r="H323" s="179"/>
      <c r="I323" s="179"/>
      <c r="J323" s="179"/>
      <c r="K323" s="75"/>
      <c r="L323" s="179"/>
      <c r="M323" s="179"/>
      <c r="N323" s="228"/>
    </row>
    <row r="324" spans="1:14" s="226" customFormat="1">
      <c r="A324" s="121"/>
      <c r="B324" s="121"/>
      <c r="C324" s="75"/>
      <c r="D324" s="179"/>
      <c r="E324" s="179"/>
      <c r="F324" s="179"/>
      <c r="G324" s="75"/>
      <c r="H324" s="179"/>
      <c r="I324" s="179"/>
      <c r="J324" s="179"/>
      <c r="K324" s="75"/>
      <c r="L324" s="179"/>
      <c r="M324" s="179"/>
      <c r="N324" s="228"/>
    </row>
    <row r="325" spans="1:14" s="226" customFormat="1">
      <c r="A325" s="121"/>
      <c r="B325" s="121"/>
      <c r="C325" s="75"/>
      <c r="D325" s="179"/>
      <c r="E325" s="179"/>
      <c r="F325" s="179"/>
      <c r="G325" s="75"/>
      <c r="H325" s="179"/>
      <c r="I325" s="179"/>
      <c r="J325" s="179"/>
      <c r="K325" s="75"/>
      <c r="L325" s="179"/>
      <c r="M325" s="179"/>
      <c r="N325" s="228"/>
    </row>
    <row r="326" spans="1:14" s="226" customFormat="1">
      <c r="A326" s="121"/>
      <c r="B326" s="121"/>
      <c r="C326" s="75"/>
      <c r="D326" s="179"/>
      <c r="E326" s="179"/>
      <c r="F326" s="179"/>
      <c r="G326" s="75"/>
      <c r="H326" s="179"/>
      <c r="I326" s="179"/>
      <c r="J326" s="179"/>
      <c r="K326" s="75"/>
      <c r="L326" s="179"/>
      <c r="M326" s="179"/>
      <c r="N326" s="228"/>
    </row>
    <row r="327" spans="1:14" s="226" customFormat="1">
      <c r="A327" s="121"/>
      <c r="B327" s="121"/>
      <c r="C327" s="75"/>
      <c r="D327" s="179"/>
      <c r="E327" s="179"/>
      <c r="F327" s="179"/>
      <c r="G327" s="75"/>
      <c r="H327" s="179"/>
      <c r="I327" s="179"/>
      <c r="J327" s="179"/>
      <c r="K327" s="75"/>
      <c r="L327" s="179"/>
      <c r="M327" s="179"/>
      <c r="N327" s="228"/>
    </row>
    <row r="328" spans="1:14" s="226" customFormat="1">
      <c r="A328" s="121"/>
      <c r="B328" s="121"/>
      <c r="C328" s="75"/>
      <c r="D328" s="179"/>
      <c r="E328" s="179"/>
      <c r="F328" s="179"/>
      <c r="G328" s="75"/>
      <c r="H328" s="179"/>
      <c r="I328" s="179"/>
      <c r="J328" s="179"/>
      <c r="K328" s="75"/>
      <c r="L328" s="179"/>
      <c r="M328" s="179"/>
      <c r="N328" s="228"/>
    </row>
    <row r="329" spans="1:14" s="226" customFormat="1">
      <c r="A329" s="121"/>
      <c r="B329" s="121"/>
      <c r="C329" s="75"/>
      <c r="D329" s="179"/>
      <c r="E329" s="179"/>
      <c r="F329" s="179"/>
      <c r="G329" s="75"/>
      <c r="H329" s="179"/>
      <c r="I329" s="179"/>
      <c r="J329" s="179"/>
      <c r="K329" s="75"/>
      <c r="L329" s="179"/>
      <c r="M329" s="179"/>
      <c r="N329" s="228"/>
    </row>
    <row r="330" spans="1:14" s="226" customFormat="1">
      <c r="A330" s="121"/>
      <c r="B330" s="121"/>
      <c r="C330" s="75"/>
      <c r="D330" s="179"/>
      <c r="E330" s="179"/>
      <c r="F330" s="179"/>
      <c r="G330" s="75"/>
      <c r="H330" s="179"/>
      <c r="I330" s="179"/>
      <c r="J330" s="179"/>
      <c r="K330" s="75"/>
      <c r="L330" s="179"/>
      <c r="M330" s="179"/>
      <c r="N330" s="228"/>
    </row>
    <row r="331" spans="1:14" s="226" customFormat="1">
      <c r="A331" s="121"/>
      <c r="B331" s="128"/>
      <c r="C331" s="214"/>
      <c r="D331" s="215"/>
      <c r="E331" s="215"/>
      <c r="F331" s="215"/>
      <c r="G331" s="214"/>
      <c r="H331" s="215"/>
      <c r="I331" s="215"/>
      <c r="J331" s="215"/>
      <c r="K331" s="214"/>
      <c r="L331" s="215"/>
      <c r="M331" s="215"/>
      <c r="N331" s="215"/>
    </row>
    <row r="332" spans="1:14" s="226" customFormat="1">
      <c r="A332" s="121"/>
      <c r="B332" s="121"/>
      <c r="C332" s="75"/>
      <c r="D332" s="87"/>
      <c r="E332" s="87"/>
      <c r="F332" s="215"/>
      <c r="G332" s="75"/>
      <c r="H332" s="87"/>
      <c r="I332" s="87"/>
      <c r="J332" s="92"/>
      <c r="K332" s="121"/>
      <c r="L332" s="121"/>
      <c r="M332" s="121"/>
      <c r="N332" s="121"/>
    </row>
    <row r="333" spans="1:14" s="226" customFormat="1">
      <c r="A333" s="121"/>
      <c r="B333" s="128"/>
      <c r="C333" s="214"/>
      <c r="D333" s="215"/>
      <c r="E333" s="215"/>
      <c r="F333" s="215"/>
      <c r="G333" s="214"/>
      <c r="H333" s="215"/>
      <c r="I333" s="215"/>
      <c r="J333" s="229"/>
      <c r="K333" s="128"/>
      <c r="L333" s="215"/>
      <c r="M333" s="215"/>
      <c r="N333" s="128"/>
    </row>
    <row r="334" spans="1:14" s="226" customFormat="1">
      <c r="A334" s="121"/>
      <c r="B334" s="128"/>
      <c r="C334" s="214"/>
      <c r="D334" s="215"/>
      <c r="E334" s="215"/>
      <c r="F334" s="215"/>
      <c r="G334" s="214"/>
      <c r="H334" s="128"/>
      <c r="I334" s="128"/>
      <c r="J334" s="128"/>
      <c r="K334" s="128"/>
      <c r="L334" s="229"/>
      <c r="M334" s="229"/>
      <c r="N334" s="128"/>
    </row>
    <row r="335" spans="1:14" s="226" customFormat="1">
      <c r="A335" s="121"/>
      <c r="B335" s="121"/>
      <c r="C335" s="75"/>
      <c r="D335" s="179"/>
      <c r="E335" s="179"/>
      <c r="F335" s="179"/>
      <c r="G335" s="222"/>
      <c r="H335" s="128"/>
      <c r="I335" s="128"/>
      <c r="J335" s="128"/>
      <c r="K335" s="128"/>
      <c r="L335" s="128"/>
      <c r="M335" s="128"/>
      <c r="N335" s="128"/>
    </row>
    <row r="336" spans="1:14" s="226" customFormat="1">
      <c r="A336" s="121"/>
      <c r="B336" s="121"/>
      <c r="C336" s="75"/>
      <c r="D336" s="179"/>
      <c r="E336" s="179"/>
      <c r="F336" s="179"/>
      <c r="G336" s="223"/>
      <c r="H336" s="128"/>
      <c r="I336" s="92"/>
      <c r="J336" s="92"/>
      <c r="K336" s="121"/>
      <c r="L336" s="121"/>
      <c r="M336" s="121"/>
      <c r="N336" s="121"/>
    </row>
    <row r="337" spans="1:14" s="226" customFormat="1">
      <c r="A337" s="121"/>
      <c r="B337" s="128"/>
      <c r="C337" s="214"/>
      <c r="D337" s="215"/>
      <c r="E337" s="215"/>
      <c r="F337" s="215"/>
      <c r="G337" s="222"/>
      <c r="H337" s="128"/>
      <c r="I337" s="216"/>
      <c r="J337" s="128"/>
      <c r="K337" s="128"/>
      <c r="L337" s="128"/>
      <c r="M337" s="128"/>
      <c r="N337" s="128"/>
    </row>
    <row r="338" spans="1:14" s="226" customFormat="1">
      <c r="A338" s="121"/>
      <c r="B338" s="121"/>
      <c r="C338" s="75"/>
      <c r="D338" s="87"/>
      <c r="E338" s="87"/>
      <c r="F338" s="92"/>
      <c r="G338" s="75"/>
      <c r="H338" s="128"/>
      <c r="I338" s="216"/>
      <c r="J338" s="121"/>
      <c r="K338" s="121"/>
      <c r="L338" s="121"/>
      <c r="M338" s="121"/>
      <c r="N338" s="121"/>
    </row>
    <row r="339" spans="1:14" s="226" customFormat="1">
      <c r="A339" s="121"/>
      <c r="B339" s="128"/>
      <c r="C339" s="214"/>
      <c r="D339" s="215"/>
      <c r="E339" s="215"/>
      <c r="F339" s="215"/>
      <c r="G339" s="214"/>
      <c r="H339" s="128"/>
      <c r="I339" s="224"/>
      <c r="J339" s="128"/>
      <c r="K339" s="128"/>
      <c r="L339" s="128"/>
      <c r="M339" s="128"/>
      <c r="N339" s="128"/>
    </row>
    <row r="340" spans="1:14" s="226" customFormat="1">
      <c r="A340" s="121"/>
      <c r="B340" s="128"/>
      <c r="C340" s="75"/>
      <c r="D340" s="92"/>
      <c r="E340" s="92"/>
      <c r="F340" s="92"/>
      <c r="G340" s="75"/>
      <c r="H340" s="128"/>
      <c r="I340" s="213"/>
      <c r="J340" s="121"/>
      <c r="K340" s="121"/>
      <c r="L340" s="121"/>
      <c r="M340" s="121"/>
      <c r="N340" s="121"/>
    </row>
    <row r="341" spans="1:14" s="226" customFormat="1">
      <c r="A341" s="121"/>
      <c r="B341" s="128"/>
      <c r="C341" s="75"/>
      <c r="D341" s="92"/>
      <c r="E341" s="92"/>
      <c r="F341" s="92"/>
      <c r="G341" s="75"/>
      <c r="H341" s="121"/>
      <c r="I341" s="121"/>
      <c r="J341" s="121"/>
      <c r="K341" s="121"/>
      <c r="L341" s="121"/>
      <c r="M341" s="121"/>
      <c r="N341" s="121"/>
    </row>
    <row r="342" spans="1:14" s="226" customFormat="1">
      <c r="A342" s="121"/>
      <c r="B342" s="128"/>
      <c r="C342" s="75"/>
      <c r="D342" s="92"/>
      <c r="E342" s="92"/>
      <c r="F342" s="92"/>
      <c r="G342" s="75"/>
      <c r="H342" s="121"/>
      <c r="I342" s="121"/>
      <c r="J342" s="121"/>
      <c r="K342" s="121"/>
      <c r="L342" s="121"/>
      <c r="M342" s="121"/>
      <c r="N342" s="121"/>
    </row>
    <row r="343" spans="1:14" s="226" customFormat="1">
      <c r="A343" s="121"/>
      <c r="B343" s="227"/>
      <c r="C343" s="75"/>
      <c r="D343" s="92"/>
      <c r="E343" s="92"/>
      <c r="F343" s="92"/>
      <c r="G343" s="75"/>
      <c r="H343" s="121"/>
      <c r="I343" s="121"/>
      <c r="J343" s="121"/>
      <c r="K343" s="121"/>
      <c r="L343" s="121"/>
      <c r="M343" s="121"/>
      <c r="N343" s="121"/>
    </row>
    <row r="344" spans="1:14" s="226" customFormat="1">
      <c r="A344" s="121"/>
      <c r="B344" s="121"/>
      <c r="C344" s="75"/>
      <c r="D344" s="232"/>
      <c r="E344" s="232"/>
      <c r="F344" s="232"/>
      <c r="G344" s="234"/>
      <c r="H344" s="234"/>
      <c r="I344" s="234"/>
      <c r="J344" s="234"/>
      <c r="K344" s="234"/>
      <c r="L344" s="234"/>
      <c r="M344" s="234"/>
      <c r="N344" s="234"/>
    </row>
    <row r="345" spans="1:14" s="226" customFormat="1">
      <c r="A345" s="121"/>
      <c r="B345" s="214"/>
      <c r="C345" s="214"/>
      <c r="D345" s="211"/>
      <c r="E345" s="211"/>
      <c r="F345" s="211"/>
      <c r="G345" s="214"/>
      <c r="H345" s="211"/>
      <c r="I345" s="211"/>
      <c r="J345" s="211"/>
      <c r="K345" s="214"/>
      <c r="L345" s="211"/>
      <c r="M345" s="211"/>
      <c r="N345" s="211"/>
    </row>
    <row r="346" spans="1:14" s="226" customFormat="1">
      <c r="A346" s="121"/>
      <c r="B346" s="121"/>
      <c r="C346" s="75"/>
      <c r="D346" s="179"/>
      <c r="E346" s="179"/>
      <c r="F346" s="179"/>
      <c r="G346" s="75"/>
      <c r="H346" s="179"/>
      <c r="I346" s="179"/>
      <c r="J346" s="179"/>
      <c r="K346" s="75"/>
      <c r="L346" s="179"/>
      <c r="M346" s="179"/>
      <c r="N346" s="228"/>
    </row>
    <row r="347" spans="1:14" s="226" customFormat="1">
      <c r="A347" s="121"/>
      <c r="B347" s="121"/>
      <c r="C347" s="75"/>
      <c r="D347" s="179"/>
      <c r="E347" s="179"/>
      <c r="F347" s="179"/>
      <c r="G347" s="75"/>
      <c r="H347" s="179"/>
      <c r="I347" s="179"/>
      <c r="J347" s="179"/>
      <c r="K347" s="75"/>
      <c r="L347" s="179"/>
      <c r="M347" s="179"/>
      <c r="N347" s="228"/>
    </row>
    <row r="348" spans="1:14" s="226" customFormat="1">
      <c r="A348" s="121"/>
      <c r="B348" s="121"/>
      <c r="C348" s="75"/>
      <c r="D348" s="179"/>
      <c r="E348" s="179"/>
      <c r="F348" s="179"/>
      <c r="G348" s="75"/>
      <c r="H348" s="179"/>
      <c r="I348" s="179"/>
      <c r="J348" s="179"/>
      <c r="K348" s="75"/>
      <c r="L348" s="179"/>
      <c r="M348" s="179"/>
      <c r="N348" s="228"/>
    </row>
    <row r="349" spans="1:14" s="226" customFormat="1">
      <c r="A349" s="121"/>
      <c r="B349" s="121"/>
      <c r="C349" s="75"/>
      <c r="D349" s="179"/>
      <c r="E349" s="179"/>
      <c r="F349" s="179"/>
      <c r="G349" s="75"/>
      <c r="H349" s="179"/>
      <c r="I349" s="179"/>
      <c r="J349" s="179"/>
      <c r="K349" s="75"/>
      <c r="L349" s="179"/>
      <c r="M349" s="179"/>
      <c r="N349" s="228"/>
    </row>
    <row r="350" spans="1:14" s="226" customFormat="1">
      <c r="A350" s="121"/>
      <c r="B350" s="121"/>
      <c r="C350" s="75"/>
      <c r="D350" s="179"/>
      <c r="E350" s="179"/>
      <c r="F350" s="179"/>
      <c r="G350" s="75"/>
      <c r="H350" s="179"/>
      <c r="I350" s="179"/>
      <c r="J350" s="179"/>
      <c r="K350" s="75"/>
      <c r="L350" s="179"/>
      <c r="M350" s="179"/>
      <c r="N350" s="228"/>
    </row>
    <row r="351" spans="1:14" s="226" customFormat="1">
      <c r="A351" s="121"/>
      <c r="B351" s="121"/>
      <c r="C351" s="75"/>
      <c r="D351" s="179"/>
      <c r="E351" s="179"/>
      <c r="F351" s="179"/>
      <c r="G351" s="75"/>
      <c r="H351" s="179"/>
      <c r="I351" s="179"/>
      <c r="J351" s="179"/>
      <c r="K351" s="75"/>
      <c r="L351" s="179"/>
      <c r="M351" s="179"/>
      <c r="N351" s="228"/>
    </row>
    <row r="352" spans="1:14" s="226" customFormat="1">
      <c r="A352" s="121"/>
      <c r="B352" s="121"/>
      <c r="C352" s="75"/>
      <c r="D352" s="179"/>
      <c r="E352" s="179"/>
      <c r="F352" s="179"/>
      <c r="G352" s="75"/>
      <c r="H352" s="179"/>
      <c r="I352" s="179"/>
      <c r="J352" s="179"/>
      <c r="K352" s="75"/>
      <c r="L352" s="179"/>
      <c r="M352" s="179"/>
      <c r="N352" s="228"/>
    </row>
    <row r="353" spans="1:14" s="226" customFormat="1">
      <c r="A353" s="121"/>
      <c r="B353" s="121"/>
      <c r="C353" s="75"/>
      <c r="D353" s="179"/>
      <c r="E353" s="179"/>
      <c r="F353" s="179"/>
      <c r="G353" s="75"/>
      <c r="H353" s="179"/>
      <c r="I353" s="179"/>
      <c r="J353" s="179"/>
      <c r="K353" s="75"/>
      <c r="L353" s="179"/>
      <c r="M353" s="179"/>
      <c r="N353" s="228"/>
    </row>
    <row r="354" spans="1:14" s="226" customFormat="1">
      <c r="A354" s="121"/>
      <c r="B354" s="121"/>
      <c r="C354" s="75"/>
      <c r="D354" s="179"/>
      <c r="E354" s="179"/>
      <c r="F354" s="179"/>
      <c r="G354" s="75"/>
      <c r="H354" s="179"/>
      <c r="I354" s="179"/>
      <c r="J354" s="179"/>
      <c r="K354" s="75"/>
      <c r="L354" s="179"/>
      <c r="M354" s="179"/>
      <c r="N354" s="228"/>
    </row>
    <row r="355" spans="1:14" s="226" customFormat="1">
      <c r="A355" s="121"/>
      <c r="B355" s="121"/>
      <c r="C355" s="75"/>
      <c r="D355" s="179"/>
      <c r="E355" s="179"/>
      <c r="F355" s="179"/>
      <c r="G355" s="75"/>
      <c r="H355" s="179"/>
      <c r="I355" s="179"/>
      <c r="J355" s="179"/>
      <c r="K355" s="75"/>
      <c r="L355" s="179"/>
      <c r="M355" s="179"/>
      <c r="N355" s="228"/>
    </row>
    <row r="356" spans="1:14" s="226" customFormat="1">
      <c r="A356" s="121"/>
      <c r="B356" s="121"/>
      <c r="C356" s="75"/>
      <c r="D356" s="179"/>
      <c r="E356" s="179"/>
      <c r="F356" s="179"/>
      <c r="G356" s="75"/>
      <c r="H356" s="179"/>
      <c r="I356" s="179"/>
      <c r="J356" s="179"/>
      <c r="K356" s="75"/>
      <c r="L356" s="179"/>
      <c r="M356" s="179"/>
      <c r="N356" s="228"/>
    </row>
    <row r="357" spans="1:14" s="226" customFormat="1">
      <c r="A357" s="121"/>
      <c r="B357" s="121"/>
      <c r="C357" s="75"/>
      <c r="D357" s="179"/>
      <c r="E357" s="179"/>
      <c r="F357" s="179"/>
      <c r="G357" s="75"/>
      <c r="H357" s="179"/>
      <c r="I357" s="179"/>
      <c r="J357" s="179"/>
      <c r="K357" s="75"/>
      <c r="L357" s="179"/>
      <c r="M357" s="179"/>
      <c r="N357" s="228"/>
    </row>
    <row r="358" spans="1:14" s="226" customFormat="1">
      <c r="A358" s="121"/>
      <c r="B358" s="121"/>
      <c r="C358" s="75"/>
      <c r="D358" s="179"/>
      <c r="E358" s="179"/>
      <c r="F358" s="179"/>
      <c r="G358" s="75"/>
      <c r="H358" s="179"/>
      <c r="I358" s="179"/>
      <c r="J358" s="179"/>
      <c r="K358" s="75"/>
      <c r="L358" s="179"/>
      <c r="M358" s="179"/>
      <c r="N358" s="228"/>
    </row>
    <row r="359" spans="1:14" s="226" customFormat="1">
      <c r="A359" s="121"/>
      <c r="B359" s="121"/>
      <c r="C359" s="75"/>
      <c r="D359" s="179"/>
      <c r="E359" s="179"/>
      <c r="F359" s="179"/>
      <c r="G359" s="75"/>
      <c r="H359" s="179"/>
      <c r="I359" s="179"/>
      <c r="J359" s="179"/>
      <c r="K359" s="75"/>
      <c r="L359" s="179"/>
      <c r="M359" s="179"/>
      <c r="N359" s="228"/>
    </row>
    <row r="360" spans="1:14" s="226" customFormat="1">
      <c r="A360" s="121"/>
      <c r="B360" s="121"/>
      <c r="C360" s="75"/>
      <c r="D360" s="179"/>
      <c r="E360" s="179"/>
      <c r="F360" s="179"/>
      <c r="G360" s="75"/>
      <c r="H360" s="179"/>
      <c r="I360" s="179"/>
      <c r="J360" s="179"/>
      <c r="K360" s="75"/>
      <c r="L360" s="179"/>
      <c r="M360" s="179"/>
      <c r="N360" s="228"/>
    </row>
    <row r="361" spans="1:14" s="226" customFormat="1">
      <c r="A361" s="121"/>
      <c r="B361" s="121"/>
      <c r="C361" s="75"/>
      <c r="D361" s="179"/>
      <c r="E361" s="179"/>
      <c r="F361" s="179"/>
      <c r="G361" s="75"/>
      <c r="H361" s="179"/>
      <c r="I361" s="179"/>
      <c r="J361" s="179"/>
      <c r="K361" s="75"/>
      <c r="L361" s="179"/>
      <c r="M361" s="179"/>
      <c r="N361" s="228"/>
    </row>
    <row r="362" spans="1:14" s="226" customFormat="1">
      <c r="A362" s="121"/>
      <c r="B362" s="121"/>
      <c r="C362" s="75"/>
      <c r="D362" s="179"/>
      <c r="E362" s="179"/>
      <c r="F362" s="179"/>
      <c r="G362" s="75"/>
      <c r="H362" s="179"/>
      <c r="I362" s="179"/>
      <c r="J362" s="179"/>
      <c r="K362" s="75"/>
      <c r="L362" s="179"/>
      <c r="M362" s="179"/>
      <c r="N362" s="228"/>
    </row>
    <row r="363" spans="1:14" s="226" customFormat="1">
      <c r="A363" s="121"/>
      <c r="B363" s="121"/>
      <c r="C363" s="75"/>
      <c r="D363" s="179"/>
      <c r="E363" s="179"/>
      <c r="F363" s="179"/>
      <c r="G363" s="75"/>
      <c r="H363" s="179"/>
      <c r="I363" s="179"/>
      <c r="J363" s="179"/>
      <c r="K363" s="75"/>
      <c r="L363" s="179"/>
      <c r="M363" s="179"/>
      <c r="N363" s="228"/>
    </row>
    <row r="364" spans="1:14" s="226" customFormat="1">
      <c r="A364" s="121"/>
      <c r="B364" s="121"/>
      <c r="C364" s="75"/>
      <c r="D364" s="179"/>
      <c r="E364" s="179"/>
      <c r="F364" s="179"/>
      <c r="G364" s="75"/>
      <c r="H364" s="179"/>
      <c r="I364" s="179"/>
      <c r="J364" s="179"/>
      <c r="K364" s="75"/>
      <c r="L364" s="179"/>
      <c r="M364" s="179"/>
      <c r="N364" s="228"/>
    </row>
    <row r="365" spans="1:14" s="226" customFormat="1">
      <c r="A365" s="121"/>
      <c r="B365" s="121"/>
      <c r="C365" s="75"/>
      <c r="D365" s="179"/>
      <c r="E365" s="179"/>
      <c r="F365" s="179"/>
      <c r="G365" s="75"/>
      <c r="H365" s="179"/>
      <c r="I365" s="179"/>
      <c r="J365" s="179"/>
      <c r="K365" s="75"/>
      <c r="L365" s="179"/>
      <c r="M365" s="179"/>
      <c r="N365" s="228"/>
    </row>
    <row r="366" spans="1:14" s="226" customFormat="1">
      <c r="A366" s="121"/>
      <c r="B366" s="128"/>
      <c r="C366" s="214"/>
      <c r="D366" s="215"/>
      <c r="E366" s="215"/>
      <c r="F366" s="215"/>
      <c r="G366" s="214"/>
      <c r="H366" s="215"/>
      <c r="I366" s="215"/>
      <c r="J366" s="215"/>
      <c r="K366" s="214"/>
      <c r="L366" s="215"/>
      <c r="M366" s="215"/>
      <c r="N366" s="215"/>
    </row>
    <row r="367" spans="1:14" s="226" customFormat="1">
      <c r="A367" s="121"/>
      <c r="B367" s="121"/>
      <c r="C367" s="75"/>
      <c r="D367" s="87"/>
      <c r="E367" s="87"/>
      <c r="F367" s="215"/>
      <c r="G367" s="75"/>
      <c r="H367" s="87"/>
      <c r="I367" s="87"/>
      <c r="J367" s="92"/>
      <c r="K367" s="121"/>
      <c r="L367" s="121"/>
      <c r="M367" s="121"/>
      <c r="N367" s="121"/>
    </row>
    <row r="368" spans="1:14" s="226" customFormat="1">
      <c r="A368" s="121"/>
      <c r="B368" s="128"/>
      <c r="C368" s="214"/>
      <c r="D368" s="215"/>
      <c r="E368" s="215"/>
      <c r="F368" s="215"/>
      <c r="G368" s="214"/>
      <c r="H368" s="215"/>
      <c r="I368" s="215"/>
      <c r="J368" s="229"/>
      <c r="K368" s="128"/>
      <c r="L368" s="215"/>
      <c r="M368" s="215"/>
      <c r="N368" s="128"/>
    </row>
    <row r="369" spans="1:14" s="226" customFormat="1">
      <c r="A369" s="121"/>
      <c r="B369" s="128"/>
      <c r="C369" s="214"/>
      <c r="D369" s="215"/>
      <c r="E369" s="215"/>
      <c r="F369" s="215"/>
      <c r="G369" s="214"/>
      <c r="H369" s="128"/>
      <c r="I369" s="128"/>
      <c r="J369" s="128"/>
      <c r="K369" s="128"/>
      <c r="L369" s="229"/>
      <c r="M369" s="229"/>
      <c r="N369" s="128"/>
    </row>
    <row r="370" spans="1:14" s="226" customFormat="1">
      <c r="A370" s="121"/>
      <c r="B370" s="121"/>
      <c r="C370" s="75"/>
      <c r="D370" s="179"/>
      <c r="E370" s="179"/>
      <c r="F370" s="179"/>
      <c r="G370" s="222"/>
      <c r="H370" s="128"/>
      <c r="I370" s="128"/>
      <c r="J370" s="128"/>
      <c r="K370" s="128"/>
      <c r="L370" s="128"/>
      <c r="M370" s="128"/>
      <c r="N370" s="128"/>
    </row>
    <row r="371" spans="1:14" s="226" customFormat="1">
      <c r="A371" s="121"/>
      <c r="B371" s="121"/>
      <c r="C371" s="75"/>
      <c r="D371" s="179"/>
      <c r="E371" s="179"/>
      <c r="F371" s="179"/>
      <c r="G371" s="223"/>
      <c r="H371" s="128"/>
      <c r="I371" s="92"/>
      <c r="J371" s="92"/>
      <c r="K371" s="121"/>
      <c r="L371" s="121"/>
      <c r="M371" s="121"/>
      <c r="N371" s="121"/>
    </row>
    <row r="372" spans="1:14" s="226" customFormat="1">
      <c r="A372" s="121"/>
      <c r="B372" s="128"/>
      <c r="C372" s="214"/>
      <c r="D372" s="215"/>
      <c r="E372" s="215"/>
      <c r="F372" s="215"/>
      <c r="G372" s="222"/>
      <c r="H372" s="128"/>
      <c r="I372" s="216"/>
      <c r="J372" s="128"/>
      <c r="K372" s="128"/>
      <c r="L372" s="128"/>
      <c r="M372" s="128"/>
      <c r="N372" s="128"/>
    </row>
    <row r="373" spans="1:14" s="226" customFormat="1">
      <c r="A373" s="121"/>
      <c r="B373" s="121"/>
      <c r="C373" s="75"/>
      <c r="D373" s="87"/>
      <c r="E373" s="87"/>
      <c r="F373" s="92"/>
      <c r="G373" s="75"/>
      <c r="H373" s="128"/>
      <c r="I373" s="216"/>
      <c r="J373" s="121"/>
      <c r="K373" s="121"/>
      <c r="L373" s="121"/>
      <c r="M373" s="121"/>
      <c r="N373" s="121"/>
    </row>
    <row r="374" spans="1:14" s="226" customFormat="1">
      <c r="A374" s="121"/>
      <c r="B374" s="128"/>
      <c r="C374" s="214"/>
      <c r="D374" s="215"/>
      <c r="E374" s="215"/>
      <c r="F374" s="215"/>
      <c r="G374" s="214"/>
      <c r="H374" s="128"/>
      <c r="I374" s="224"/>
      <c r="J374" s="128"/>
      <c r="K374" s="128"/>
      <c r="L374" s="128"/>
      <c r="M374" s="128"/>
      <c r="N374" s="128"/>
    </row>
    <row r="375" spans="1:14" s="226" customFormat="1">
      <c r="A375" s="121"/>
      <c r="B375" s="128"/>
      <c r="C375" s="75"/>
      <c r="D375" s="92"/>
      <c r="E375" s="92"/>
      <c r="F375" s="92"/>
      <c r="G375" s="75"/>
      <c r="H375" s="128"/>
      <c r="I375" s="213"/>
      <c r="J375" s="121"/>
      <c r="K375" s="121"/>
      <c r="L375" s="121"/>
      <c r="M375" s="121"/>
      <c r="N375" s="121"/>
    </row>
    <row r="376" spans="1:14" s="226" customFormat="1">
      <c r="A376" s="121"/>
      <c r="B376" s="128"/>
      <c r="C376" s="75"/>
      <c r="D376" s="92"/>
      <c r="E376" s="92"/>
      <c r="F376" s="92"/>
      <c r="G376" s="75"/>
      <c r="H376" s="121"/>
      <c r="I376" s="121"/>
      <c r="J376" s="121"/>
      <c r="K376" s="121"/>
      <c r="L376" s="121"/>
      <c r="M376" s="121"/>
      <c r="N376" s="121"/>
    </row>
    <row r="377" spans="1:14" s="226" customFormat="1">
      <c r="A377" s="121"/>
      <c r="B377" s="227"/>
      <c r="C377" s="75"/>
      <c r="D377" s="92"/>
      <c r="E377" s="92"/>
      <c r="F377" s="92"/>
      <c r="G377" s="75"/>
      <c r="H377" s="121"/>
      <c r="I377" s="121"/>
      <c r="J377" s="121"/>
      <c r="K377" s="121"/>
      <c r="L377" s="121"/>
      <c r="M377" s="121"/>
      <c r="N377" s="121"/>
    </row>
    <row r="378" spans="1:14" s="226" customFormat="1">
      <c r="A378" s="121"/>
      <c r="B378" s="121"/>
      <c r="C378" s="75"/>
      <c r="D378" s="232"/>
      <c r="E378" s="232"/>
      <c r="F378" s="232"/>
      <c r="G378" s="234"/>
      <c r="H378" s="234"/>
      <c r="I378" s="234"/>
      <c r="J378" s="234"/>
      <c r="K378" s="234"/>
      <c r="L378" s="234"/>
      <c r="M378" s="234"/>
      <c r="N378" s="234"/>
    </row>
    <row r="379" spans="1:14" s="226" customFormat="1">
      <c r="A379" s="214"/>
      <c r="B379" s="214"/>
      <c r="C379" s="214"/>
      <c r="D379" s="211"/>
      <c r="E379" s="211"/>
      <c r="F379" s="211"/>
      <c r="G379" s="214"/>
      <c r="H379" s="211"/>
      <c r="I379" s="211"/>
      <c r="J379" s="211"/>
      <c r="K379" s="214"/>
      <c r="L379" s="211"/>
      <c r="M379" s="211"/>
      <c r="N379" s="211"/>
    </row>
    <row r="380" spans="1:14" s="226" customFormat="1">
      <c r="A380" s="121"/>
      <c r="B380" s="121"/>
      <c r="C380" s="75"/>
      <c r="D380" s="179"/>
      <c r="E380" s="179"/>
      <c r="F380" s="179"/>
      <c r="G380" s="75"/>
      <c r="H380" s="179"/>
      <c r="I380" s="179"/>
      <c r="J380" s="179"/>
      <c r="K380" s="75"/>
      <c r="L380" s="179"/>
      <c r="M380" s="179"/>
      <c r="N380" s="228"/>
    </row>
    <row r="381" spans="1:14" s="226" customFormat="1">
      <c r="A381" s="121"/>
      <c r="B381" s="121"/>
      <c r="C381" s="75"/>
      <c r="D381" s="179"/>
      <c r="E381" s="179"/>
      <c r="F381" s="179"/>
      <c r="G381" s="75"/>
      <c r="H381" s="179"/>
      <c r="I381" s="179"/>
      <c r="J381" s="179"/>
      <c r="K381" s="75"/>
      <c r="L381" s="179"/>
      <c r="M381" s="179"/>
      <c r="N381" s="228"/>
    </row>
    <row r="382" spans="1:14" s="226" customFormat="1">
      <c r="A382" s="121"/>
      <c r="B382" s="121"/>
      <c r="C382" s="75"/>
      <c r="D382" s="179"/>
      <c r="E382" s="179"/>
      <c r="F382" s="179"/>
      <c r="G382" s="75"/>
      <c r="H382" s="179"/>
      <c r="I382" s="179"/>
      <c r="J382" s="179"/>
      <c r="K382" s="75"/>
      <c r="L382" s="179"/>
      <c r="M382" s="179"/>
      <c r="N382" s="228"/>
    </row>
    <row r="383" spans="1:14" s="226" customFormat="1">
      <c r="A383" s="121"/>
      <c r="B383" s="121"/>
      <c r="C383" s="75"/>
      <c r="D383" s="179"/>
      <c r="E383" s="179"/>
      <c r="F383" s="179"/>
      <c r="G383" s="75"/>
      <c r="H383" s="179"/>
      <c r="I383" s="179"/>
      <c r="J383" s="179"/>
      <c r="K383" s="75"/>
      <c r="L383" s="179"/>
      <c r="M383" s="179"/>
      <c r="N383" s="228"/>
    </row>
    <row r="384" spans="1:14" s="226" customFormat="1">
      <c r="A384" s="121"/>
      <c r="B384" s="121"/>
      <c r="C384" s="75"/>
      <c r="D384" s="179"/>
      <c r="E384" s="179"/>
      <c r="F384" s="179"/>
      <c r="G384" s="75"/>
      <c r="H384" s="179"/>
      <c r="I384" s="179"/>
      <c r="J384" s="179"/>
      <c r="K384" s="75"/>
      <c r="L384" s="179"/>
      <c r="M384" s="179"/>
      <c r="N384" s="228"/>
    </row>
    <row r="385" spans="1:14" s="226" customFormat="1">
      <c r="A385" s="121"/>
      <c r="B385" s="121"/>
      <c r="C385" s="75"/>
      <c r="D385" s="179"/>
      <c r="E385" s="179"/>
      <c r="F385" s="179"/>
      <c r="G385" s="75"/>
      <c r="H385" s="179"/>
      <c r="I385" s="179"/>
      <c r="J385" s="179"/>
      <c r="K385" s="75"/>
      <c r="L385" s="179"/>
      <c r="M385" s="179"/>
      <c r="N385" s="228"/>
    </row>
    <row r="386" spans="1:14" s="226" customFormat="1">
      <c r="A386" s="121"/>
      <c r="B386" s="121"/>
      <c r="C386" s="75"/>
      <c r="D386" s="179"/>
      <c r="E386" s="179"/>
      <c r="F386" s="179"/>
      <c r="G386" s="75"/>
      <c r="H386" s="179"/>
      <c r="I386" s="179"/>
      <c r="J386" s="179"/>
      <c r="K386" s="75"/>
      <c r="L386" s="179"/>
      <c r="M386" s="179"/>
      <c r="N386" s="228"/>
    </row>
    <row r="387" spans="1:14" s="226" customFormat="1">
      <c r="A387" s="121"/>
      <c r="B387" s="121"/>
      <c r="C387" s="75"/>
      <c r="D387" s="179"/>
      <c r="E387" s="179"/>
      <c r="F387" s="179"/>
      <c r="G387" s="75"/>
      <c r="H387" s="179"/>
      <c r="I387" s="179"/>
      <c r="J387" s="179"/>
      <c r="K387" s="75"/>
      <c r="L387" s="179"/>
      <c r="M387" s="179"/>
      <c r="N387" s="228"/>
    </row>
    <row r="388" spans="1:14" s="226" customFormat="1">
      <c r="A388" s="121"/>
      <c r="B388" s="121"/>
      <c r="C388" s="75"/>
      <c r="D388" s="179"/>
      <c r="E388" s="179"/>
      <c r="F388" s="179"/>
      <c r="G388" s="75"/>
      <c r="H388" s="179"/>
      <c r="I388" s="179"/>
      <c r="J388" s="179"/>
      <c r="K388" s="75"/>
      <c r="L388" s="179"/>
      <c r="M388" s="179"/>
      <c r="N388" s="228"/>
    </row>
    <row r="389" spans="1:14" s="226" customFormat="1">
      <c r="A389" s="121"/>
      <c r="B389" s="121"/>
      <c r="C389" s="75"/>
      <c r="D389" s="179"/>
      <c r="E389" s="179"/>
      <c r="F389" s="179"/>
      <c r="G389" s="75"/>
      <c r="H389" s="179"/>
      <c r="I389" s="179"/>
      <c r="J389" s="179"/>
      <c r="K389" s="75"/>
      <c r="L389" s="179"/>
      <c r="M389" s="179"/>
      <c r="N389" s="228"/>
    </row>
    <row r="390" spans="1:14" s="226" customFormat="1">
      <c r="A390" s="121"/>
      <c r="B390" s="121"/>
      <c r="C390" s="75"/>
      <c r="D390" s="179"/>
      <c r="E390" s="179"/>
      <c r="F390" s="179"/>
      <c r="G390" s="75"/>
      <c r="H390" s="179"/>
      <c r="I390" s="179"/>
      <c r="J390" s="179"/>
      <c r="K390" s="75"/>
      <c r="L390" s="179"/>
      <c r="M390" s="179"/>
      <c r="N390" s="228"/>
    </row>
    <row r="391" spans="1:14" s="226" customFormat="1">
      <c r="A391" s="121"/>
      <c r="B391" s="121"/>
      <c r="C391" s="75"/>
      <c r="D391" s="179"/>
      <c r="E391" s="179"/>
      <c r="F391" s="179"/>
      <c r="G391" s="75"/>
      <c r="H391" s="179"/>
      <c r="I391" s="179"/>
      <c r="J391" s="179"/>
      <c r="K391" s="75"/>
      <c r="L391" s="179"/>
      <c r="M391" s="179"/>
      <c r="N391" s="228"/>
    </row>
    <row r="392" spans="1:14" s="226" customFormat="1">
      <c r="A392" s="121"/>
      <c r="B392" s="121"/>
      <c r="C392" s="75"/>
      <c r="D392" s="179"/>
      <c r="E392" s="179"/>
      <c r="F392" s="179"/>
      <c r="G392" s="75"/>
      <c r="H392" s="179"/>
      <c r="I392" s="179"/>
      <c r="J392" s="179"/>
      <c r="K392" s="75"/>
      <c r="L392" s="179"/>
      <c r="M392" s="179"/>
      <c r="N392" s="228"/>
    </row>
    <row r="393" spans="1:14" s="226" customFormat="1">
      <c r="A393" s="121"/>
      <c r="B393" s="121"/>
      <c r="C393" s="75"/>
      <c r="D393" s="179"/>
      <c r="E393" s="179"/>
      <c r="F393" s="179"/>
      <c r="G393" s="75"/>
      <c r="H393" s="179"/>
      <c r="I393" s="179"/>
      <c r="J393" s="179"/>
      <c r="K393" s="75"/>
      <c r="L393" s="179"/>
      <c r="M393" s="179"/>
      <c r="N393" s="228"/>
    </row>
    <row r="394" spans="1:14" s="226" customFormat="1">
      <c r="A394" s="121"/>
      <c r="B394" s="121"/>
      <c r="C394" s="75"/>
      <c r="D394" s="179"/>
      <c r="E394" s="179"/>
      <c r="F394" s="179"/>
      <c r="G394" s="75"/>
      <c r="H394" s="179"/>
      <c r="I394" s="179"/>
      <c r="J394" s="179"/>
      <c r="K394" s="75"/>
      <c r="L394" s="179"/>
      <c r="M394" s="179"/>
      <c r="N394" s="228"/>
    </row>
    <row r="395" spans="1:14" s="226" customFormat="1">
      <c r="A395" s="121"/>
      <c r="B395" s="121"/>
      <c r="C395" s="75"/>
      <c r="D395" s="179"/>
      <c r="E395" s="179"/>
      <c r="F395" s="179"/>
      <c r="G395" s="75"/>
      <c r="H395" s="179"/>
      <c r="I395" s="179"/>
      <c r="J395" s="179"/>
      <c r="K395" s="75"/>
      <c r="L395" s="179"/>
      <c r="M395" s="179"/>
      <c r="N395" s="228"/>
    </row>
    <row r="396" spans="1:14" s="226" customFormat="1">
      <c r="A396" s="121"/>
      <c r="B396" s="121"/>
      <c r="C396" s="75"/>
      <c r="D396" s="179"/>
      <c r="E396" s="179"/>
      <c r="F396" s="179"/>
      <c r="G396" s="75"/>
      <c r="H396" s="179"/>
      <c r="I396" s="179"/>
      <c r="J396" s="179"/>
      <c r="K396" s="75"/>
      <c r="L396" s="179"/>
      <c r="M396" s="179"/>
      <c r="N396" s="228"/>
    </row>
    <row r="397" spans="1:14" s="226" customFormat="1">
      <c r="A397" s="121"/>
      <c r="B397" s="121"/>
      <c r="C397" s="75"/>
      <c r="D397" s="179"/>
      <c r="E397" s="179"/>
      <c r="F397" s="179"/>
      <c r="G397" s="75"/>
      <c r="H397" s="179"/>
      <c r="I397" s="179"/>
      <c r="J397" s="179"/>
      <c r="K397" s="75"/>
      <c r="L397" s="179"/>
      <c r="M397" s="179"/>
      <c r="N397" s="228"/>
    </row>
    <row r="398" spans="1:14" s="226" customFormat="1">
      <c r="A398" s="121"/>
      <c r="B398" s="121"/>
      <c r="C398" s="75"/>
      <c r="D398" s="179"/>
      <c r="E398" s="179"/>
      <c r="F398" s="179"/>
      <c r="G398" s="75"/>
      <c r="H398" s="179"/>
      <c r="I398" s="179"/>
      <c r="J398" s="179"/>
      <c r="K398" s="75"/>
      <c r="L398" s="179"/>
      <c r="M398" s="179"/>
      <c r="N398" s="228"/>
    </row>
    <row r="399" spans="1:14" s="226" customFormat="1">
      <c r="A399" s="121"/>
      <c r="B399" s="121"/>
      <c r="C399" s="75"/>
      <c r="D399" s="179"/>
      <c r="E399" s="179"/>
      <c r="F399" s="179"/>
      <c r="G399" s="75"/>
      <c r="H399" s="179"/>
      <c r="I399" s="179"/>
      <c r="J399" s="179"/>
      <c r="K399" s="75"/>
      <c r="L399" s="179"/>
      <c r="M399" s="179"/>
      <c r="N399" s="228"/>
    </row>
    <row r="400" spans="1:14" s="226" customFormat="1">
      <c r="A400" s="128"/>
      <c r="B400" s="128"/>
      <c r="C400" s="214"/>
      <c r="D400" s="215"/>
      <c r="E400" s="215"/>
      <c r="F400" s="215"/>
      <c r="G400" s="214"/>
      <c r="H400" s="215"/>
      <c r="I400" s="215"/>
      <c r="J400" s="215"/>
      <c r="K400" s="214"/>
      <c r="L400" s="215"/>
      <c r="M400" s="215"/>
      <c r="N400" s="215"/>
    </row>
    <row r="401" spans="1:14" s="226" customFormat="1">
      <c r="A401" s="121"/>
      <c r="B401" s="121"/>
      <c r="C401" s="75"/>
      <c r="D401" s="87"/>
      <c r="E401" s="87"/>
      <c r="F401" s="215"/>
      <c r="G401" s="75"/>
      <c r="H401" s="87"/>
      <c r="I401" s="87"/>
      <c r="J401" s="92"/>
      <c r="K401" s="121"/>
      <c r="L401" s="121"/>
      <c r="M401" s="121"/>
      <c r="N401" s="121"/>
    </row>
    <row r="402" spans="1:14" s="226" customFormat="1">
      <c r="A402" s="128"/>
      <c r="B402" s="128"/>
      <c r="C402" s="214"/>
      <c r="D402" s="215"/>
      <c r="E402" s="215"/>
      <c r="F402" s="215"/>
      <c r="G402" s="214"/>
      <c r="H402" s="215"/>
      <c r="I402" s="215"/>
      <c r="J402" s="229"/>
      <c r="K402" s="128"/>
      <c r="L402" s="215"/>
      <c r="M402" s="215"/>
      <c r="N402" s="128"/>
    </row>
    <row r="403" spans="1:14" s="226" customFormat="1">
      <c r="A403" s="128"/>
      <c r="B403" s="128"/>
      <c r="C403" s="214"/>
      <c r="D403" s="215"/>
      <c r="E403" s="215"/>
      <c r="F403" s="215"/>
      <c r="G403" s="214"/>
      <c r="H403" s="128"/>
      <c r="I403" s="128"/>
      <c r="J403" s="128"/>
      <c r="K403" s="128"/>
      <c r="L403" s="229"/>
      <c r="M403" s="229"/>
      <c r="N403" s="128"/>
    </row>
    <row r="404" spans="1:14" s="226" customFormat="1">
      <c r="A404" s="128"/>
      <c r="B404" s="121"/>
      <c r="C404" s="75"/>
      <c r="D404" s="179"/>
      <c r="E404" s="179"/>
      <c r="F404" s="179"/>
      <c r="G404" s="222"/>
      <c r="H404" s="128"/>
      <c r="I404" s="128"/>
      <c r="J404" s="128"/>
      <c r="K404" s="128"/>
      <c r="L404" s="128"/>
      <c r="M404" s="128"/>
      <c r="N404" s="128"/>
    </row>
    <row r="405" spans="1:14" s="226" customFormat="1">
      <c r="A405" s="121"/>
      <c r="B405" s="121"/>
      <c r="C405" s="75"/>
      <c r="D405" s="179"/>
      <c r="E405" s="179"/>
      <c r="F405" s="179"/>
      <c r="G405" s="223"/>
      <c r="H405" s="128"/>
      <c r="I405" s="92"/>
      <c r="J405" s="92"/>
      <c r="K405" s="121"/>
      <c r="L405" s="121"/>
      <c r="M405" s="121"/>
      <c r="N405" s="121"/>
    </row>
    <row r="406" spans="1:14" s="226" customFormat="1">
      <c r="A406" s="128"/>
      <c r="B406" s="128"/>
      <c r="C406" s="214"/>
      <c r="D406" s="215"/>
      <c r="E406" s="215"/>
      <c r="F406" s="215"/>
      <c r="G406" s="222"/>
      <c r="H406" s="128"/>
      <c r="I406" s="216"/>
      <c r="J406" s="128"/>
      <c r="K406" s="128"/>
      <c r="L406" s="128"/>
      <c r="M406" s="128"/>
      <c r="N406" s="128"/>
    </row>
    <row r="407" spans="1:14" s="226" customFormat="1">
      <c r="A407" s="121"/>
      <c r="B407" s="121"/>
      <c r="C407" s="75"/>
      <c r="D407" s="87"/>
      <c r="E407" s="87"/>
      <c r="F407" s="92"/>
      <c r="G407" s="75"/>
      <c r="H407" s="128"/>
      <c r="I407" s="216"/>
      <c r="J407" s="121"/>
      <c r="K407" s="121"/>
      <c r="L407" s="121"/>
      <c r="M407" s="121"/>
      <c r="N407" s="121"/>
    </row>
    <row r="408" spans="1:14" s="226" customFormat="1">
      <c r="A408" s="128"/>
      <c r="B408" s="128"/>
      <c r="C408" s="214"/>
      <c r="D408" s="215"/>
      <c r="E408" s="215"/>
      <c r="F408" s="215"/>
      <c r="G408" s="214"/>
      <c r="H408" s="128"/>
      <c r="I408" s="224"/>
      <c r="J408" s="128"/>
      <c r="K408" s="128"/>
      <c r="L408" s="128"/>
      <c r="M408" s="128"/>
      <c r="N408" s="128"/>
    </row>
    <row r="409" spans="1:14" s="226" customFormat="1">
      <c r="A409" s="121"/>
      <c r="B409" s="128"/>
      <c r="C409" s="75"/>
      <c r="D409" s="92"/>
      <c r="E409" s="92"/>
      <c r="F409" s="92"/>
      <c r="G409" s="75"/>
      <c r="H409" s="128"/>
      <c r="I409" s="213"/>
      <c r="J409" s="121"/>
      <c r="K409" s="121"/>
      <c r="L409" s="121"/>
      <c r="M409" s="121"/>
      <c r="N409" s="121"/>
    </row>
    <row r="410" spans="1:14" s="226" customFormat="1">
      <c r="A410" s="121"/>
      <c r="B410" s="128"/>
      <c r="C410" s="75"/>
      <c r="D410" s="92"/>
      <c r="E410" s="92"/>
      <c r="F410" s="92"/>
      <c r="G410" s="75"/>
      <c r="H410" s="121"/>
      <c r="I410" s="121"/>
      <c r="J410" s="121"/>
      <c r="K410" s="121"/>
      <c r="L410" s="121"/>
      <c r="M410" s="121"/>
      <c r="N410" s="121"/>
    </row>
    <row r="411" spans="1:14" s="226" customFormat="1">
      <c r="A411" s="121"/>
      <c r="B411" s="227"/>
      <c r="C411" s="75"/>
      <c r="D411" s="92"/>
      <c r="E411" s="92"/>
      <c r="F411" s="92"/>
      <c r="G411" s="75"/>
      <c r="H411" s="121"/>
      <c r="I411" s="121"/>
      <c r="J411" s="121"/>
      <c r="K411" s="121"/>
      <c r="L411" s="121"/>
      <c r="M411" s="121"/>
      <c r="N411" s="121"/>
    </row>
    <row r="412" spans="1:14" s="226" customFormat="1">
      <c r="A412" s="121"/>
      <c r="B412" s="121"/>
      <c r="C412" s="75"/>
      <c r="D412" s="232"/>
      <c r="E412" s="232"/>
      <c r="F412" s="232"/>
      <c r="G412" s="234"/>
      <c r="H412" s="234"/>
      <c r="I412" s="234"/>
      <c r="J412" s="234"/>
      <c r="K412" s="234"/>
      <c r="L412" s="234"/>
      <c r="M412" s="234"/>
      <c r="N412" s="234"/>
    </row>
    <row r="413" spans="1:14" s="226" customFormat="1">
      <c r="A413" s="121"/>
      <c r="B413" s="214"/>
      <c r="C413" s="214"/>
      <c r="D413" s="211"/>
      <c r="E413" s="211"/>
      <c r="F413" s="211"/>
      <c r="G413" s="214"/>
      <c r="H413" s="211"/>
      <c r="I413" s="211"/>
      <c r="J413" s="211"/>
      <c r="K413" s="214"/>
      <c r="L413" s="211"/>
      <c r="M413" s="211"/>
      <c r="N413" s="211"/>
    </row>
    <row r="414" spans="1:14" s="226" customFormat="1">
      <c r="A414" s="121"/>
      <c r="B414" s="121"/>
      <c r="C414" s="75"/>
      <c r="D414" s="179"/>
      <c r="E414" s="179"/>
      <c r="F414" s="179"/>
      <c r="G414" s="75"/>
      <c r="H414" s="179"/>
      <c r="I414" s="179"/>
      <c r="J414" s="179"/>
      <c r="K414" s="75"/>
      <c r="L414" s="179"/>
      <c r="M414" s="179"/>
      <c r="N414" s="228"/>
    </row>
    <row r="415" spans="1:14" s="226" customFormat="1">
      <c r="A415" s="214"/>
      <c r="B415" s="121"/>
      <c r="C415" s="75"/>
      <c r="D415" s="179"/>
      <c r="E415" s="179"/>
      <c r="F415" s="179"/>
      <c r="G415" s="75"/>
      <c r="H415" s="179"/>
      <c r="I415" s="179"/>
      <c r="J415" s="179"/>
      <c r="K415" s="75"/>
      <c r="L415" s="179"/>
      <c r="M415" s="179"/>
      <c r="N415" s="228"/>
    </row>
    <row r="416" spans="1:14" s="226" customFormat="1">
      <c r="A416" s="121"/>
      <c r="B416" s="121"/>
      <c r="C416" s="75"/>
      <c r="D416" s="179"/>
      <c r="E416" s="179"/>
      <c r="F416" s="179"/>
      <c r="G416" s="75"/>
      <c r="H416" s="179"/>
      <c r="I416" s="179"/>
      <c r="J416" s="179"/>
      <c r="K416" s="75"/>
      <c r="L416" s="179"/>
      <c r="M416" s="179"/>
      <c r="N416" s="228"/>
    </row>
    <row r="417" spans="1:14" s="226" customFormat="1">
      <c r="A417" s="121"/>
      <c r="B417" s="121"/>
      <c r="C417" s="75"/>
      <c r="D417" s="179"/>
      <c r="E417" s="179"/>
      <c r="F417" s="179"/>
      <c r="G417" s="75"/>
      <c r="H417" s="179"/>
      <c r="I417" s="179"/>
      <c r="J417" s="179"/>
      <c r="K417" s="75"/>
      <c r="L417" s="179"/>
      <c r="M417" s="179"/>
      <c r="N417" s="228"/>
    </row>
    <row r="418" spans="1:14" s="226" customFormat="1">
      <c r="A418" s="121"/>
      <c r="B418" s="121"/>
      <c r="C418" s="75"/>
      <c r="D418" s="179"/>
      <c r="E418" s="179"/>
      <c r="F418" s="179"/>
      <c r="G418" s="75"/>
      <c r="H418" s="179"/>
      <c r="I418" s="179"/>
      <c r="J418" s="179"/>
      <c r="K418" s="75"/>
      <c r="L418" s="179"/>
      <c r="M418" s="179"/>
      <c r="N418" s="228"/>
    </row>
    <row r="419" spans="1:14" s="226" customFormat="1">
      <c r="A419" s="121"/>
      <c r="B419" s="121"/>
      <c r="C419" s="75"/>
      <c r="D419" s="179"/>
      <c r="E419" s="179"/>
      <c r="F419" s="179"/>
      <c r="G419" s="75"/>
      <c r="H419" s="179"/>
      <c r="I419" s="179"/>
      <c r="J419" s="179"/>
      <c r="K419" s="75"/>
      <c r="L419" s="179"/>
      <c r="M419" s="179"/>
      <c r="N419" s="228"/>
    </row>
    <row r="420" spans="1:14" s="226" customFormat="1">
      <c r="A420" s="121"/>
      <c r="B420" s="121"/>
      <c r="C420" s="75"/>
      <c r="D420" s="179"/>
      <c r="E420" s="179"/>
      <c r="F420" s="179"/>
      <c r="G420" s="75"/>
      <c r="H420" s="179"/>
      <c r="I420" s="179"/>
      <c r="J420" s="179"/>
      <c r="K420" s="75"/>
      <c r="L420" s="179"/>
      <c r="M420" s="179"/>
      <c r="N420" s="228"/>
    </row>
    <row r="421" spans="1:14" s="226" customFormat="1">
      <c r="A421" s="121"/>
      <c r="B421" s="121"/>
      <c r="C421" s="75"/>
      <c r="D421" s="179"/>
      <c r="E421" s="179"/>
      <c r="F421" s="179"/>
      <c r="G421" s="75"/>
      <c r="H421" s="179"/>
      <c r="I421" s="179"/>
      <c r="J421" s="179"/>
      <c r="K421" s="75"/>
      <c r="L421" s="179"/>
      <c r="M421" s="179"/>
      <c r="N421" s="228"/>
    </row>
    <row r="422" spans="1:14" s="226" customFormat="1">
      <c r="A422" s="121"/>
      <c r="B422" s="121"/>
      <c r="C422" s="75"/>
      <c r="D422" s="179"/>
      <c r="E422" s="179"/>
      <c r="F422" s="179"/>
      <c r="G422" s="75"/>
      <c r="H422" s="179"/>
      <c r="I422" s="179"/>
      <c r="J422" s="179"/>
      <c r="K422" s="75"/>
      <c r="L422" s="179"/>
      <c r="M422" s="179"/>
      <c r="N422" s="228"/>
    </row>
    <row r="423" spans="1:14" s="226" customFormat="1">
      <c r="A423" s="121"/>
      <c r="B423" s="121"/>
      <c r="C423" s="75"/>
      <c r="D423" s="179"/>
      <c r="E423" s="179"/>
      <c r="F423" s="179"/>
      <c r="G423" s="75"/>
      <c r="H423" s="179"/>
      <c r="I423" s="179"/>
      <c r="J423" s="179"/>
      <c r="K423" s="75"/>
      <c r="L423" s="179"/>
      <c r="M423" s="179"/>
      <c r="N423" s="228"/>
    </row>
    <row r="424" spans="1:14" s="226" customFormat="1">
      <c r="A424" s="121"/>
      <c r="B424" s="121"/>
      <c r="C424" s="75"/>
      <c r="D424" s="179"/>
      <c r="E424" s="179"/>
      <c r="F424" s="179"/>
      <c r="G424" s="75"/>
      <c r="H424" s="179"/>
      <c r="I424" s="179"/>
      <c r="J424" s="179"/>
      <c r="K424" s="75"/>
      <c r="L424" s="179"/>
      <c r="M424" s="179"/>
      <c r="N424" s="228"/>
    </row>
    <row r="425" spans="1:14" s="226" customFormat="1">
      <c r="A425" s="121"/>
      <c r="B425" s="121"/>
      <c r="C425" s="75"/>
      <c r="D425" s="179"/>
      <c r="E425" s="179"/>
      <c r="F425" s="179"/>
      <c r="G425" s="75"/>
      <c r="H425" s="179"/>
      <c r="I425" s="179"/>
      <c r="J425" s="179"/>
      <c r="K425" s="75"/>
      <c r="L425" s="179"/>
      <c r="M425" s="179"/>
      <c r="N425" s="228"/>
    </row>
    <row r="426" spans="1:14" s="226" customFormat="1">
      <c r="A426" s="121"/>
      <c r="B426" s="121"/>
      <c r="C426" s="75"/>
      <c r="D426" s="179"/>
      <c r="E426" s="179"/>
      <c r="F426" s="179"/>
      <c r="G426" s="75"/>
      <c r="H426" s="179"/>
      <c r="I426" s="179"/>
      <c r="J426" s="179"/>
      <c r="K426" s="75"/>
      <c r="L426" s="179"/>
      <c r="M426" s="179"/>
      <c r="N426" s="228"/>
    </row>
    <row r="427" spans="1:14" s="226" customFormat="1">
      <c r="A427" s="121"/>
      <c r="B427" s="121"/>
      <c r="C427" s="75"/>
      <c r="D427" s="179"/>
      <c r="E427" s="179"/>
      <c r="F427" s="179"/>
      <c r="G427" s="75"/>
      <c r="H427" s="179"/>
      <c r="I427" s="179"/>
      <c r="J427" s="179"/>
      <c r="K427" s="75"/>
      <c r="L427" s="179"/>
      <c r="M427" s="179"/>
      <c r="N427" s="228"/>
    </row>
    <row r="428" spans="1:14" s="226" customFormat="1">
      <c r="A428" s="121"/>
      <c r="B428" s="121"/>
      <c r="C428" s="75"/>
      <c r="D428" s="179"/>
      <c r="E428" s="179"/>
      <c r="F428" s="179"/>
      <c r="G428" s="75"/>
      <c r="H428" s="179"/>
      <c r="I428" s="179"/>
      <c r="J428" s="179"/>
      <c r="K428" s="75"/>
      <c r="L428" s="179"/>
      <c r="M428" s="179"/>
      <c r="N428" s="228"/>
    </row>
    <row r="429" spans="1:14" s="226" customFormat="1">
      <c r="A429" s="121"/>
      <c r="B429" s="121"/>
      <c r="C429" s="75"/>
      <c r="D429" s="179"/>
      <c r="E429" s="179"/>
      <c r="F429" s="179"/>
      <c r="G429" s="75"/>
      <c r="H429" s="179"/>
      <c r="I429" s="179"/>
      <c r="J429" s="179"/>
      <c r="K429" s="75"/>
      <c r="L429" s="179"/>
      <c r="M429" s="179"/>
      <c r="N429" s="228"/>
    </row>
    <row r="430" spans="1:14" s="226" customFormat="1">
      <c r="A430" s="121"/>
      <c r="B430" s="121"/>
      <c r="C430" s="75"/>
      <c r="D430" s="179"/>
      <c r="E430" s="179"/>
      <c r="F430" s="179"/>
      <c r="G430" s="75"/>
      <c r="H430" s="179"/>
      <c r="I430" s="179"/>
      <c r="J430" s="179"/>
      <c r="K430" s="75"/>
      <c r="L430" s="179"/>
      <c r="M430" s="179"/>
      <c r="N430" s="228"/>
    </row>
    <row r="431" spans="1:14" s="226" customFormat="1">
      <c r="A431" s="121"/>
      <c r="B431" s="121"/>
      <c r="C431" s="75"/>
      <c r="D431" s="179"/>
      <c r="E431" s="179"/>
      <c r="F431" s="179"/>
      <c r="G431" s="75"/>
      <c r="H431" s="179"/>
      <c r="I431" s="179"/>
      <c r="J431" s="179"/>
      <c r="K431" s="75"/>
      <c r="L431" s="179"/>
      <c r="M431" s="179"/>
      <c r="N431" s="228"/>
    </row>
    <row r="432" spans="1:14" s="226" customFormat="1">
      <c r="A432" s="121"/>
      <c r="B432" s="121"/>
      <c r="C432" s="75"/>
      <c r="D432" s="179"/>
      <c r="E432" s="179"/>
      <c r="F432" s="179"/>
      <c r="G432" s="75"/>
      <c r="H432" s="179"/>
      <c r="I432" s="179"/>
      <c r="J432" s="179"/>
      <c r="K432" s="75"/>
      <c r="L432" s="179"/>
      <c r="M432" s="179"/>
      <c r="N432" s="228"/>
    </row>
    <row r="433" spans="1:14" s="226" customFormat="1">
      <c r="A433" s="121"/>
      <c r="B433" s="121"/>
      <c r="C433" s="75"/>
      <c r="D433" s="179"/>
      <c r="E433" s="179"/>
      <c r="F433" s="179"/>
      <c r="G433" s="75"/>
      <c r="H433" s="179"/>
      <c r="I433" s="179"/>
      <c r="J433" s="179"/>
      <c r="K433" s="75"/>
      <c r="L433" s="179"/>
      <c r="M433" s="179"/>
      <c r="N433" s="228"/>
    </row>
    <row r="434" spans="1:14" s="226" customFormat="1">
      <c r="A434" s="121"/>
      <c r="B434" s="128"/>
      <c r="C434" s="214"/>
      <c r="D434" s="215"/>
      <c r="E434" s="215"/>
      <c r="F434" s="215"/>
      <c r="G434" s="214"/>
      <c r="H434" s="215"/>
      <c r="I434" s="215"/>
      <c r="J434" s="215"/>
      <c r="K434" s="214"/>
      <c r="L434" s="215"/>
      <c r="M434" s="215"/>
      <c r="N434" s="215"/>
    </row>
    <row r="435" spans="1:14" s="226" customFormat="1">
      <c r="A435" s="121"/>
      <c r="B435" s="121"/>
      <c r="C435" s="75"/>
      <c r="D435" s="87"/>
      <c r="E435" s="87"/>
      <c r="F435" s="215"/>
      <c r="G435" s="75"/>
      <c r="H435" s="87"/>
      <c r="I435" s="87"/>
      <c r="J435" s="92"/>
      <c r="K435" s="121"/>
      <c r="L435" s="121"/>
      <c r="M435" s="121"/>
      <c r="N435" s="121"/>
    </row>
    <row r="436" spans="1:14" s="226" customFormat="1">
      <c r="A436" s="128"/>
      <c r="B436" s="128"/>
      <c r="C436" s="214"/>
      <c r="D436" s="215"/>
      <c r="E436" s="215"/>
      <c r="F436" s="215"/>
      <c r="G436" s="214"/>
      <c r="H436" s="215"/>
      <c r="I436" s="215"/>
      <c r="J436" s="229"/>
      <c r="K436" s="128"/>
      <c r="L436" s="215"/>
      <c r="M436" s="215"/>
      <c r="N436" s="128"/>
    </row>
    <row r="437" spans="1:14" s="226" customFormat="1">
      <c r="A437" s="121"/>
      <c r="B437" s="128"/>
      <c r="C437" s="214"/>
      <c r="D437" s="215"/>
      <c r="E437" s="215"/>
      <c r="F437" s="215"/>
      <c r="G437" s="214"/>
      <c r="H437" s="128"/>
      <c r="I437" s="128"/>
      <c r="J437" s="128"/>
      <c r="K437" s="128"/>
      <c r="L437" s="229"/>
      <c r="M437" s="229"/>
      <c r="N437" s="128"/>
    </row>
    <row r="438" spans="1:14" s="226" customFormat="1">
      <c r="A438" s="128"/>
      <c r="B438" s="121"/>
      <c r="C438" s="75"/>
      <c r="D438" s="179"/>
      <c r="E438" s="179"/>
      <c r="F438" s="179"/>
      <c r="G438" s="222"/>
      <c r="H438" s="128"/>
      <c r="I438" s="128"/>
      <c r="J438" s="128"/>
      <c r="K438" s="128"/>
      <c r="L438" s="128"/>
      <c r="M438" s="128"/>
      <c r="N438" s="128"/>
    </row>
    <row r="439" spans="1:14" s="226" customFormat="1">
      <c r="A439" s="128"/>
      <c r="B439" s="121"/>
      <c r="C439" s="75"/>
      <c r="D439" s="179"/>
      <c r="E439" s="179"/>
      <c r="F439" s="179"/>
      <c r="G439" s="223"/>
      <c r="H439" s="128"/>
      <c r="I439" s="92"/>
      <c r="J439" s="92"/>
      <c r="K439" s="121"/>
      <c r="L439" s="121"/>
      <c r="M439" s="121"/>
      <c r="N439" s="121"/>
    </row>
    <row r="440" spans="1:14" s="226" customFormat="1">
      <c r="A440" s="128"/>
      <c r="B440" s="128"/>
      <c r="C440" s="214"/>
      <c r="D440" s="215"/>
      <c r="E440" s="215"/>
      <c r="F440" s="215"/>
      <c r="G440" s="222"/>
      <c r="H440" s="128"/>
      <c r="I440" s="216"/>
      <c r="J440" s="128"/>
      <c r="K440" s="128"/>
      <c r="L440" s="128"/>
      <c r="M440" s="128"/>
      <c r="N440" s="128"/>
    </row>
    <row r="441" spans="1:14" s="226" customFormat="1">
      <c r="A441" s="121"/>
      <c r="B441" s="121"/>
      <c r="C441" s="75"/>
      <c r="D441" s="87"/>
      <c r="E441" s="87"/>
      <c r="F441" s="92"/>
      <c r="G441" s="75"/>
      <c r="H441" s="128"/>
      <c r="I441" s="216"/>
      <c r="J441" s="121"/>
      <c r="K441" s="121"/>
      <c r="L441" s="121"/>
      <c r="M441" s="121"/>
      <c r="N441" s="121"/>
    </row>
    <row r="442" spans="1:14" s="226" customFormat="1">
      <c r="A442" s="128"/>
      <c r="B442" s="128"/>
      <c r="C442" s="214"/>
      <c r="D442" s="215"/>
      <c r="E442" s="215"/>
      <c r="F442" s="215"/>
      <c r="G442" s="214"/>
      <c r="H442" s="128"/>
      <c r="I442" s="224"/>
      <c r="J442" s="128"/>
      <c r="K442" s="128"/>
      <c r="L442" s="128"/>
      <c r="M442" s="128"/>
      <c r="N442" s="128"/>
    </row>
    <row r="443" spans="1:14" s="226" customFormat="1">
      <c r="A443" s="121"/>
      <c r="B443" s="128"/>
      <c r="C443" s="75"/>
      <c r="D443" s="92"/>
      <c r="E443" s="92"/>
      <c r="F443" s="92"/>
      <c r="G443" s="75"/>
      <c r="H443" s="128"/>
      <c r="I443" s="213"/>
      <c r="J443" s="121"/>
      <c r="K443" s="121"/>
      <c r="L443" s="121"/>
      <c r="M443" s="121"/>
      <c r="N443" s="121"/>
    </row>
    <row r="444" spans="1:14" s="226" customFormat="1">
      <c r="A444" s="128"/>
      <c r="B444" s="128"/>
      <c r="C444" s="75"/>
      <c r="D444" s="92"/>
      <c r="E444" s="92"/>
      <c r="F444" s="92"/>
      <c r="G444" s="75"/>
      <c r="H444" s="128"/>
      <c r="I444" s="216"/>
      <c r="J444" s="121"/>
      <c r="K444" s="121"/>
      <c r="L444" s="121"/>
      <c r="M444" s="121"/>
      <c r="N444" s="121"/>
    </row>
    <row r="445" spans="1:14" s="226" customFormat="1">
      <c r="A445" s="121"/>
      <c r="B445" s="128"/>
      <c r="C445" s="75"/>
      <c r="D445" s="92"/>
      <c r="E445" s="92"/>
      <c r="F445" s="92"/>
      <c r="G445" s="75"/>
      <c r="H445" s="121"/>
      <c r="I445" s="121"/>
      <c r="J445" s="121"/>
      <c r="K445" s="121"/>
      <c r="L445" s="121"/>
      <c r="M445" s="121"/>
      <c r="N445" s="121"/>
    </row>
    <row r="446" spans="1:14" s="226" customFormat="1">
      <c r="A446" s="121"/>
      <c r="B446" s="128"/>
      <c r="C446" s="75"/>
      <c r="D446" s="92"/>
      <c r="E446" s="92"/>
      <c r="F446" s="92"/>
      <c r="G446" s="75"/>
      <c r="H446" s="128"/>
      <c r="I446" s="216"/>
      <c r="J446" s="121"/>
      <c r="K446" s="121"/>
      <c r="L446" s="121"/>
      <c r="M446" s="121"/>
      <c r="N446" s="121"/>
    </row>
    <row r="447" spans="1:14" s="226" customFormat="1">
      <c r="A447" s="121"/>
      <c r="B447" s="227"/>
      <c r="C447" s="75"/>
      <c r="D447" s="92"/>
      <c r="E447" s="92"/>
      <c r="F447" s="92"/>
      <c r="G447" s="75"/>
      <c r="H447" s="121"/>
      <c r="I447" s="121"/>
      <c r="J447" s="121"/>
      <c r="K447" s="121"/>
      <c r="L447" s="121"/>
      <c r="M447" s="121"/>
      <c r="N447" s="121"/>
    </row>
    <row r="448" spans="1:14" s="226" customFormat="1">
      <c r="A448" s="121"/>
      <c r="B448" s="121"/>
      <c r="C448" s="75"/>
      <c r="D448" s="232"/>
      <c r="E448" s="232"/>
      <c r="F448" s="232"/>
      <c r="G448" s="234"/>
      <c r="H448" s="234"/>
      <c r="I448" s="234"/>
      <c r="J448" s="234"/>
      <c r="K448" s="234"/>
      <c r="L448" s="234"/>
      <c r="M448" s="234"/>
      <c r="N448" s="234"/>
    </row>
    <row r="449" spans="1:14" s="226" customFormat="1">
      <c r="A449" s="121"/>
      <c r="B449" s="214"/>
      <c r="C449" s="214"/>
      <c r="D449" s="211"/>
      <c r="E449" s="211"/>
      <c r="F449" s="211"/>
      <c r="G449" s="214"/>
      <c r="H449" s="211"/>
      <c r="I449" s="211"/>
      <c r="J449" s="211"/>
      <c r="K449" s="214"/>
      <c r="L449" s="211"/>
      <c r="M449" s="211"/>
      <c r="N449" s="211"/>
    </row>
    <row r="450" spans="1:14" s="226" customFormat="1">
      <c r="A450" s="214"/>
      <c r="B450" s="121"/>
      <c r="C450" s="75"/>
      <c r="D450" s="179"/>
      <c r="E450" s="179"/>
      <c r="F450" s="179"/>
      <c r="G450" s="75"/>
      <c r="H450" s="179"/>
      <c r="I450" s="179"/>
      <c r="J450" s="179"/>
      <c r="K450" s="75"/>
      <c r="L450" s="179"/>
      <c r="M450" s="179"/>
      <c r="N450" s="228"/>
    </row>
    <row r="451" spans="1:14" s="226" customFormat="1">
      <c r="A451" s="121"/>
      <c r="B451" s="121"/>
      <c r="C451" s="75"/>
      <c r="D451" s="179"/>
      <c r="E451" s="179"/>
      <c r="F451" s="179"/>
      <c r="G451" s="75"/>
      <c r="H451" s="179"/>
      <c r="I451" s="179"/>
      <c r="J451" s="179"/>
      <c r="K451" s="75"/>
      <c r="L451" s="179"/>
      <c r="M451" s="179"/>
      <c r="N451" s="228"/>
    </row>
    <row r="452" spans="1:14" s="226" customFormat="1">
      <c r="A452" s="121"/>
      <c r="B452" s="121"/>
      <c r="C452" s="75"/>
      <c r="D452" s="179"/>
      <c r="E452" s="179"/>
      <c r="F452" s="179"/>
      <c r="G452" s="75"/>
      <c r="H452" s="179"/>
      <c r="I452" s="179"/>
      <c r="J452" s="179"/>
      <c r="K452" s="75"/>
      <c r="L452" s="179"/>
      <c r="M452" s="179"/>
      <c r="N452" s="228"/>
    </row>
    <row r="453" spans="1:14" s="226" customFormat="1">
      <c r="A453" s="121"/>
      <c r="B453" s="121"/>
      <c r="C453" s="75"/>
      <c r="D453" s="179"/>
      <c r="E453" s="179"/>
      <c r="F453" s="179"/>
      <c r="G453" s="75"/>
      <c r="H453" s="179"/>
      <c r="I453" s="179"/>
      <c r="J453" s="179"/>
      <c r="K453" s="75"/>
      <c r="L453" s="179"/>
      <c r="M453" s="179"/>
      <c r="N453" s="228"/>
    </row>
    <row r="454" spans="1:14" s="226" customFormat="1">
      <c r="A454" s="121"/>
      <c r="B454" s="121"/>
      <c r="C454" s="75"/>
      <c r="D454" s="179"/>
      <c r="E454" s="179"/>
      <c r="F454" s="179"/>
      <c r="G454" s="75"/>
      <c r="H454" s="179"/>
      <c r="I454" s="179"/>
      <c r="J454" s="179"/>
      <c r="K454" s="75"/>
      <c r="L454" s="179"/>
      <c r="M454" s="179"/>
      <c r="N454" s="228"/>
    </row>
    <row r="455" spans="1:14" s="226" customFormat="1">
      <c r="A455" s="121"/>
      <c r="B455" s="121"/>
      <c r="C455" s="75"/>
      <c r="D455" s="179"/>
      <c r="E455" s="179"/>
      <c r="F455" s="179"/>
      <c r="G455" s="75"/>
      <c r="H455" s="179"/>
      <c r="I455" s="179"/>
      <c r="J455" s="179"/>
      <c r="K455" s="75"/>
      <c r="L455" s="179"/>
      <c r="M455" s="179"/>
      <c r="N455" s="228"/>
    </row>
    <row r="456" spans="1:14" s="226" customFormat="1">
      <c r="A456" s="121"/>
      <c r="B456" s="121"/>
      <c r="C456" s="75"/>
      <c r="D456" s="179"/>
      <c r="E456" s="179"/>
      <c r="F456" s="179"/>
      <c r="G456" s="75"/>
      <c r="H456" s="179"/>
      <c r="I456" s="179"/>
      <c r="J456" s="179"/>
      <c r="K456" s="75"/>
      <c r="L456" s="179"/>
      <c r="M456" s="179"/>
      <c r="N456" s="228"/>
    </row>
    <row r="457" spans="1:14" s="226" customFormat="1">
      <c r="A457" s="121"/>
      <c r="B457" s="121"/>
      <c r="C457" s="75"/>
      <c r="D457" s="179"/>
      <c r="E457" s="179"/>
      <c r="F457" s="179"/>
      <c r="G457" s="75"/>
      <c r="H457" s="179"/>
      <c r="I457" s="179"/>
      <c r="J457" s="179"/>
      <c r="K457" s="75"/>
      <c r="L457" s="179"/>
      <c r="M457" s="179"/>
      <c r="N457" s="228"/>
    </row>
    <row r="458" spans="1:14" s="226" customFormat="1">
      <c r="A458" s="121"/>
      <c r="B458" s="121"/>
      <c r="C458" s="75"/>
      <c r="D458" s="179"/>
      <c r="E458" s="179"/>
      <c r="F458" s="179"/>
      <c r="G458" s="75"/>
      <c r="H458" s="179"/>
      <c r="I458" s="179"/>
      <c r="J458" s="179"/>
      <c r="K458" s="75"/>
      <c r="L458" s="179"/>
      <c r="M458" s="179"/>
      <c r="N458" s="228"/>
    </row>
    <row r="459" spans="1:14" s="226" customFormat="1">
      <c r="A459" s="121"/>
      <c r="B459" s="121"/>
      <c r="C459" s="75"/>
      <c r="D459" s="179"/>
      <c r="E459" s="179"/>
      <c r="F459" s="179"/>
      <c r="G459" s="75"/>
      <c r="H459" s="179"/>
      <c r="I459" s="179"/>
      <c r="J459" s="179"/>
      <c r="K459" s="75"/>
      <c r="L459" s="179"/>
      <c r="M459" s="179"/>
      <c r="N459" s="228"/>
    </row>
    <row r="460" spans="1:14" s="226" customFormat="1">
      <c r="A460" s="121"/>
      <c r="B460" s="121"/>
      <c r="C460" s="75"/>
      <c r="D460" s="179"/>
      <c r="E460" s="179"/>
      <c r="F460" s="179"/>
      <c r="G460" s="75"/>
      <c r="H460" s="179"/>
      <c r="I460" s="179"/>
      <c r="J460" s="179"/>
      <c r="K460" s="75"/>
      <c r="L460" s="179"/>
      <c r="M460" s="179"/>
      <c r="N460" s="228"/>
    </row>
    <row r="461" spans="1:14" s="226" customFormat="1">
      <c r="A461" s="121"/>
      <c r="B461" s="121"/>
      <c r="C461" s="75"/>
      <c r="D461" s="179"/>
      <c r="E461" s="179"/>
      <c r="F461" s="179"/>
      <c r="G461" s="75"/>
      <c r="H461" s="179"/>
      <c r="I461" s="179"/>
      <c r="J461" s="179"/>
      <c r="K461" s="75"/>
      <c r="L461" s="179"/>
      <c r="M461" s="179"/>
      <c r="N461" s="228"/>
    </row>
    <row r="462" spans="1:14" s="226" customFormat="1">
      <c r="A462" s="121"/>
      <c r="B462" s="121"/>
      <c r="C462" s="75"/>
      <c r="D462" s="179"/>
      <c r="E462" s="179"/>
      <c r="F462" s="179"/>
      <c r="G462" s="75"/>
      <c r="H462" s="179"/>
      <c r="I462" s="179"/>
      <c r="J462" s="179"/>
      <c r="K462" s="75"/>
      <c r="L462" s="179"/>
      <c r="M462" s="179"/>
      <c r="N462" s="228"/>
    </row>
    <row r="463" spans="1:14" s="226" customFormat="1">
      <c r="A463" s="121"/>
      <c r="B463" s="121"/>
      <c r="C463" s="75"/>
      <c r="D463" s="179"/>
      <c r="E463" s="179"/>
      <c r="F463" s="179"/>
      <c r="G463" s="75"/>
      <c r="H463" s="179"/>
      <c r="I463" s="179"/>
      <c r="J463" s="179"/>
      <c r="K463" s="75"/>
      <c r="L463" s="179"/>
      <c r="M463" s="179"/>
      <c r="N463" s="228"/>
    </row>
    <row r="464" spans="1:14" s="226" customFormat="1">
      <c r="A464" s="121"/>
      <c r="B464" s="121"/>
      <c r="C464" s="75"/>
      <c r="D464" s="179"/>
      <c r="E464" s="179"/>
      <c r="F464" s="179"/>
      <c r="G464" s="75"/>
      <c r="H464" s="179"/>
      <c r="I464" s="179"/>
      <c r="J464" s="179"/>
      <c r="K464" s="75"/>
      <c r="L464" s="179"/>
      <c r="M464" s="179"/>
      <c r="N464" s="228"/>
    </row>
    <row r="465" spans="1:14" s="226" customFormat="1">
      <c r="A465" s="121"/>
      <c r="B465" s="121"/>
      <c r="C465" s="75"/>
      <c r="D465" s="179"/>
      <c r="E465" s="179"/>
      <c r="F465" s="179"/>
      <c r="G465" s="75"/>
      <c r="H465" s="179"/>
      <c r="I465" s="179"/>
      <c r="J465" s="179"/>
      <c r="K465" s="75"/>
      <c r="L465" s="179"/>
      <c r="M465" s="179"/>
      <c r="N465" s="228"/>
    </row>
    <row r="466" spans="1:14" s="226" customFormat="1">
      <c r="A466" s="121"/>
      <c r="B466" s="121"/>
      <c r="C466" s="75"/>
      <c r="D466" s="179"/>
      <c r="E466" s="179"/>
      <c r="F466" s="179"/>
      <c r="G466" s="75"/>
      <c r="H466" s="179"/>
      <c r="I466" s="179"/>
      <c r="J466" s="179"/>
      <c r="K466" s="75"/>
      <c r="L466" s="179"/>
      <c r="M466" s="179"/>
      <c r="N466" s="228"/>
    </row>
    <row r="467" spans="1:14" s="226" customFormat="1">
      <c r="A467" s="121"/>
      <c r="B467" s="121"/>
      <c r="C467" s="75"/>
      <c r="D467" s="179"/>
      <c r="E467" s="179"/>
      <c r="F467" s="179"/>
      <c r="G467" s="75"/>
      <c r="H467" s="179"/>
      <c r="I467" s="179"/>
      <c r="J467" s="179"/>
      <c r="K467" s="75"/>
      <c r="L467" s="179"/>
      <c r="M467" s="179"/>
      <c r="N467" s="228"/>
    </row>
    <row r="468" spans="1:14" s="226" customFormat="1">
      <c r="A468" s="121"/>
      <c r="B468" s="121"/>
      <c r="C468" s="75"/>
      <c r="D468" s="179"/>
      <c r="E468" s="179"/>
      <c r="F468" s="179"/>
      <c r="G468" s="75"/>
      <c r="H468" s="179"/>
      <c r="I468" s="179"/>
      <c r="J468" s="179"/>
      <c r="K468" s="75"/>
      <c r="L468" s="179"/>
      <c r="M468" s="179"/>
      <c r="N468" s="228"/>
    </row>
    <row r="469" spans="1:14" s="226" customFormat="1">
      <c r="A469" s="121"/>
      <c r="B469" s="121"/>
      <c r="C469" s="75"/>
      <c r="D469" s="179"/>
      <c r="E469" s="179"/>
      <c r="F469" s="179"/>
      <c r="G469" s="75"/>
      <c r="H469" s="179"/>
      <c r="I469" s="179"/>
      <c r="J469" s="179"/>
      <c r="K469" s="75"/>
      <c r="L469" s="179"/>
      <c r="M469" s="179"/>
      <c r="N469" s="228"/>
    </row>
    <row r="470" spans="1:14" s="226" customFormat="1">
      <c r="A470" s="121"/>
      <c r="B470" s="128"/>
      <c r="C470" s="214"/>
      <c r="D470" s="215"/>
      <c r="E470" s="215"/>
      <c r="F470" s="215"/>
      <c r="G470" s="214"/>
      <c r="H470" s="215"/>
      <c r="I470" s="215"/>
      <c r="J470" s="215"/>
      <c r="K470" s="214"/>
      <c r="L470" s="215"/>
      <c r="M470" s="215"/>
      <c r="N470" s="215"/>
    </row>
    <row r="471" spans="1:14" s="226" customFormat="1">
      <c r="A471" s="128"/>
      <c r="B471" s="121"/>
      <c r="C471" s="75"/>
      <c r="D471" s="87"/>
      <c r="E471" s="87"/>
      <c r="F471" s="215"/>
      <c r="G471" s="75"/>
      <c r="H471" s="87"/>
      <c r="I471" s="87"/>
      <c r="J471" s="92"/>
      <c r="K471" s="121"/>
      <c r="L471" s="121"/>
      <c r="M471" s="121"/>
      <c r="N471" s="121"/>
    </row>
    <row r="472" spans="1:14" s="226" customFormat="1">
      <c r="A472" s="121"/>
      <c r="B472" s="128"/>
      <c r="C472" s="214"/>
      <c r="D472" s="215"/>
      <c r="E472" s="215"/>
      <c r="F472" s="215"/>
      <c r="G472" s="214"/>
      <c r="H472" s="215"/>
      <c r="I472" s="215"/>
      <c r="J472" s="229"/>
      <c r="K472" s="128"/>
      <c r="L472" s="215"/>
      <c r="M472" s="215"/>
      <c r="N472" s="128"/>
    </row>
    <row r="473" spans="1:14" s="226" customFormat="1">
      <c r="A473" s="128"/>
      <c r="B473" s="128"/>
      <c r="C473" s="214"/>
      <c r="D473" s="215"/>
      <c r="E473" s="215"/>
      <c r="F473" s="215"/>
      <c r="G473" s="214"/>
      <c r="H473" s="128"/>
      <c r="I473" s="128"/>
      <c r="J473" s="128"/>
      <c r="K473" s="128"/>
      <c r="L473" s="229"/>
      <c r="M473" s="229"/>
      <c r="N473" s="128"/>
    </row>
    <row r="474" spans="1:14" s="226" customFormat="1">
      <c r="A474" s="128"/>
      <c r="B474" s="121"/>
      <c r="C474" s="75"/>
      <c r="D474" s="179"/>
      <c r="E474" s="179"/>
      <c r="F474" s="179"/>
      <c r="G474" s="222"/>
      <c r="H474" s="128"/>
      <c r="I474" s="128"/>
      <c r="J474" s="128"/>
      <c r="K474" s="128"/>
      <c r="L474" s="128"/>
      <c r="M474" s="128"/>
      <c r="N474" s="128"/>
    </row>
    <row r="475" spans="1:14" s="226" customFormat="1">
      <c r="A475" s="128"/>
      <c r="B475" s="121"/>
      <c r="C475" s="75"/>
      <c r="D475" s="179"/>
      <c r="E475" s="179"/>
      <c r="F475" s="179"/>
      <c r="G475" s="223"/>
      <c r="H475" s="92"/>
      <c r="I475" s="92"/>
      <c r="J475" s="92"/>
      <c r="K475" s="121"/>
      <c r="L475" s="121"/>
      <c r="M475" s="121"/>
      <c r="N475" s="121"/>
    </row>
    <row r="476" spans="1:14" s="226" customFormat="1">
      <c r="A476" s="121"/>
      <c r="B476" s="128"/>
      <c r="C476" s="214"/>
      <c r="D476" s="215"/>
      <c r="E476" s="215"/>
      <c r="F476" s="215"/>
      <c r="G476" s="222"/>
      <c r="H476" s="215"/>
      <c r="I476" s="216"/>
      <c r="J476" s="128"/>
      <c r="K476" s="128"/>
      <c r="L476" s="128"/>
      <c r="M476" s="128"/>
      <c r="N476" s="128"/>
    </row>
    <row r="477" spans="1:14" s="226" customFormat="1">
      <c r="A477" s="128"/>
      <c r="B477" s="121"/>
      <c r="C477" s="75"/>
      <c r="D477" s="87"/>
      <c r="E477" s="87"/>
      <c r="F477" s="92"/>
      <c r="G477" s="75"/>
      <c r="H477" s="128"/>
      <c r="I477" s="216"/>
      <c r="J477" s="121"/>
      <c r="K477" s="121"/>
      <c r="L477" s="121"/>
      <c r="M477" s="121"/>
      <c r="N477" s="121"/>
    </row>
    <row r="478" spans="1:14" s="226" customFormat="1">
      <c r="A478" s="121"/>
      <c r="B478" s="128"/>
      <c r="C478" s="214"/>
      <c r="D478" s="215"/>
      <c r="E478" s="215"/>
      <c r="F478" s="215"/>
      <c r="G478" s="214"/>
      <c r="H478" s="128"/>
      <c r="I478" s="224"/>
      <c r="J478" s="128"/>
      <c r="K478" s="128"/>
      <c r="L478" s="128"/>
      <c r="M478" s="128"/>
      <c r="N478" s="128"/>
    </row>
    <row r="479" spans="1:14" s="226" customFormat="1">
      <c r="A479" s="128"/>
      <c r="B479" s="128"/>
      <c r="C479" s="75"/>
      <c r="D479" s="92"/>
      <c r="E479" s="92"/>
      <c r="F479" s="92"/>
      <c r="G479" s="75"/>
      <c r="H479" s="128"/>
      <c r="I479" s="216"/>
      <c r="J479" s="121"/>
      <c r="K479" s="121"/>
      <c r="L479" s="121"/>
      <c r="M479" s="121"/>
      <c r="N479" s="121"/>
    </row>
    <row r="480" spans="1:14" s="226" customFormat="1">
      <c r="A480" s="121"/>
      <c r="B480" s="128"/>
      <c r="C480" s="75"/>
      <c r="D480" s="92"/>
      <c r="E480" s="92"/>
      <c r="F480" s="92"/>
      <c r="G480" s="75"/>
      <c r="H480" s="128"/>
      <c r="I480" s="216"/>
      <c r="J480" s="121"/>
      <c r="K480" s="121"/>
      <c r="L480" s="121"/>
      <c r="M480" s="121"/>
      <c r="N480" s="121"/>
    </row>
    <row r="481" spans="1:14" s="226" customFormat="1">
      <c r="A481" s="121"/>
      <c r="B481" s="128"/>
      <c r="C481" s="75"/>
      <c r="D481" s="92"/>
      <c r="E481" s="92"/>
      <c r="F481" s="92"/>
      <c r="G481" s="75"/>
      <c r="H481" s="128"/>
      <c r="I481" s="216"/>
      <c r="J481" s="121"/>
      <c r="K481" s="121"/>
      <c r="L481" s="121"/>
      <c r="M481" s="121"/>
      <c r="N481" s="121"/>
    </row>
    <row r="482" spans="1:14" s="226" customFormat="1">
      <c r="A482" s="121"/>
      <c r="B482" s="227"/>
      <c r="C482" s="75"/>
      <c r="D482" s="92"/>
      <c r="E482" s="92"/>
      <c r="F482" s="92"/>
      <c r="G482" s="75"/>
      <c r="H482" s="121"/>
      <c r="I482" s="121"/>
      <c r="J482" s="121"/>
      <c r="K482" s="121"/>
      <c r="L482" s="121"/>
      <c r="M482" s="121"/>
      <c r="N482" s="121"/>
    </row>
    <row r="483" spans="1:14" s="226" customFormat="1">
      <c r="A483" s="121"/>
      <c r="B483" s="121"/>
      <c r="C483" s="75"/>
      <c r="D483" s="232"/>
      <c r="E483" s="232"/>
      <c r="F483" s="232"/>
      <c r="G483" s="234"/>
      <c r="H483" s="234"/>
      <c r="I483" s="234"/>
      <c r="J483" s="234"/>
      <c r="K483" s="234"/>
      <c r="L483" s="234"/>
      <c r="M483" s="234"/>
      <c r="N483" s="234"/>
    </row>
    <row r="484" spans="1:14" s="226" customFormat="1">
      <c r="A484" s="121"/>
      <c r="B484" s="214"/>
      <c r="C484" s="214"/>
      <c r="D484" s="211"/>
      <c r="E484" s="211"/>
      <c r="F484" s="211"/>
      <c r="G484" s="214"/>
      <c r="H484" s="211"/>
      <c r="I484" s="211"/>
      <c r="J484" s="211"/>
      <c r="K484" s="214"/>
      <c r="L484" s="211"/>
      <c r="M484" s="211"/>
      <c r="N484" s="211"/>
    </row>
    <row r="485" spans="1:14" s="226" customFormat="1">
      <c r="A485" s="121"/>
      <c r="B485" s="121"/>
      <c r="C485" s="75"/>
      <c r="D485" s="179"/>
      <c r="E485" s="179"/>
      <c r="F485" s="179"/>
      <c r="G485" s="75"/>
      <c r="H485" s="179"/>
      <c r="I485" s="179"/>
      <c r="J485" s="179"/>
      <c r="K485" s="75"/>
      <c r="L485" s="179"/>
      <c r="M485" s="179"/>
      <c r="N485" s="228"/>
    </row>
    <row r="486" spans="1:14" s="226" customFormat="1">
      <c r="A486" s="121"/>
      <c r="B486" s="121"/>
      <c r="C486" s="75"/>
      <c r="D486" s="179"/>
      <c r="E486" s="179"/>
      <c r="F486" s="179"/>
      <c r="G486" s="75"/>
      <c r="H486" s="179"/>
      <c r="I486" s="179"/>
      <c r="J486" s="179"/>
      <c r="K486" s="75"/>
      <c r="L486" s="179"/>
      <c r="M486" s="179"/>
      <c r="N486" s="228"/>
    </row>
    <row r="487" spans="1:14" s="226" customFormat="1">
      <c r="A487" s="121"/>
      <c r="B487" s="121"/>
      <c r="C487" s="75"/>
      <c r="D487" s="179"/>
      <c r="E487" s="179"/>
      <c r="F487" s="179"/>
      <c r="G487" s="75"/>
      <c r="H487" s="179"/>
      <c r="I487" s="179"/>
      <c r="J487" s="179"/>
      <c r="K487" s="75"/>
      <c r="L487" s="179"/>
      <c r="M487" s="179"/>
      <c r="N487" s="228"/>
    </row>
    <row r="488" spans="1:14" s="226" customFormat="1">
      <c r="A488" s="214"/>
      <c r="B488" s="121"/>
      <c r="C488" s="75"/>
      <c r="D488" s="179"/>
      <c r="E488" s="179"/>
      <c r="F488" s="179"/>
      <c r="G488" s="75"/>
      <c r="H488" s="179"/>
      <c r="I488" s="179"/>
      <c r="J488" s="179"/>
      <c r="K488" s="75"/>
      <c r="L488" s="179"/>
      <c r="M488" s="179"/>
      <c r="N488" s="228"/>
    </row>
    <row r="489" spans="1:14" s="226" customFormat="1">
      <c r="A489" s="121"/>
      <c r="B489" s="121"/>
      <c r="C489" s="75"/>
      <c r="D489" s="179"/>
      <c r="E489" s="179"/>
      <c r="F489" s="179"/>
      <c r="G489" s="75"/>
      <c r="H489" s="179"/>
      <c r="I489" s="179"/>
      <c r="J489" s="179"/>
      <c r="K489" s="75"/>
      <c r="L489" s="179"/>
      <c r="M489" s="179"/>
      <c r="N489" s="228"/>
    </row>
    <row r="490" spans="1:14" s="226" customFormat="1">
      <c r="A490" s="121"/>
      <c r="B490" s="121"/>
      <c r="C490" s="75"/>
      <c r="D490" s="179"/>
      <c r="E490" s="179"/>
      <c r="F490" s="179"/>
      <c r="G490" s="75"/>
      <c r="H490" s="179"/>
      <c r="I490" s="179"/>
      <c r="J490" s="179"/>
      <c r="K490" s="75"/>
      <c r="L490" s="179"/>
      <c r="M490" s="179"/>
      <c r="N490" s="228"/>
    </row>
    <row r="491" spans="1:14" s="226" customFormat="1">
      <c r="A491" s="121"/>
      <c r="B491" s="121"/>
      <c r="C491" s="75"/>
      <c r="D491" s="179"/>
      <c r="E491" s="179"/>
      <c r="F491" s="179"/>
      <c r="G491" s="75"/>
      <c r="H491" s="179"/>
      <c r="I491" s="179"/>
      <c r="J491" s="179"/>
      <c r="K491" s="75"/>
      <c r="L491" s="179"/>
      <c r="M491" s="179"/>
      <c r="N491" s="228"/>
    </row>
    <row r="492" spans="1:14" s="226" customFormat="1">
      <c r="A492" s="121"/>
      <c r="B492" s="121"/>
      <c r="C492" s="75"/>
      <c r="D492" s="179"/>
      <c r="E492" s="179"/>
      <c r="F492" s="179"/>
      <c r="G492" s="75"/>
      <c r="H492" s="179"/>
      <c r="I492" s="179"/>
      <c r="J492" s="179"/>
      <c r="K492" s="75"/>
      <c r="L492" s="179"/>
      <c r="M492" s="179"/>
      <c r="N492" s="228"/>
    </row>
    <row r="493" spans="1:14" s="226" customFormat="1">
      <c r="A493" s="121"/>
      <c r="B493" s="121"/>
      <c r="C493" s="75"/>
      <c r="D493" s="179"/>
      <c r="E493" s="179"/>
      <c r="F493" s="179"/>
      <c r="G493" s="75"/>
      <c r="H493" s="179"/>
      <c r="I493" s="179"/>
      <c r="J493" s="179"/>
      <c r="K493" s="75"/>
      <c r="L493" s="179"/>
      <c r="M493" s="179"/>
      <c r="N493" s="228"/>
    </row>
    <row r="494" spans="1:14" s="226" customFormat="1">
      <c r="A494" s="121"/>
      <c r="B494" s="121"/>
      <c r="C494" s="75"/>
      <c r="D494" s="179"/>
      <c r="E494" s="179"/>
      <c r="F494" s="179"/>
      <c r="G494" s="75"/>
      <c r="H494" s="179"/>
      <c r="I494" s="179"/>
      <c r="J494" s="179"/>
      <c r="K494" s="75"/>
      <c r="L494" s="179"/>
      <c r="M494" s="179"/>
      <c r="N494" s="228"/>
    </row>
    <row r="495" spans="1:14" s="226" customFormat="1">
      <c r="A495" s="121"/>
      <c r="B495" s="121"/>
      <c r="C495" s="75"/>
      <c r="D495" s="179"/>
      <c r="E495" s="179"/>
      <c r="F495" s="179"/>
      <c r="G495" s="75"/>
      <c r="H495" s="179"/>
      <c r="I495" s="179"/>
      <c r="J495" s="179"/>
      <c r="K495" s="75"/>
      <c r="L495" s="179"/>
      <c r="M495" s="179"/>
      <c r="N495" s="228"/>
    </row>
    <row r="496" spans="1:14" s="226" customFormat="1">
      <c r="A496" s="121"/>
      <c r="B496" s="121"/>
      <c r="C496" s="75"/>
      <c r="D496" s="179"/>
      <c r="E496" s="179"/>
      <c r="F496" s="179"/>
      <c r="G496" s="75"/>
      <c r="H496" s="179"/>
      <c r="I496" s="179"/>
      <c r="J496" s="179"/>
      <c r="K496" s="75"/>
      <c r="L496" s="179"/>
      <c r="M496" s="179"/>
      <c r="N496" s="228"/>
    </row>
    <row r="497" spans="1:14" s="226" customFormat="1">
      <c r="A497" s="121"/>
      <c r="B497" s="121"/>
      <c r="C497" s="75"/>
      <c r="D497" s="179"/>
      <c r="E497" s="179"/>
      <c r="F497" s="179"/>
      <c r="G497" s="75"/>
      <c r="H497" s="179"/>
      <c r="I497" s="179"/>
      <c r="J497" s="179"/>
      <c r="K497" s="75"/>
      <c r="L497" s="179"/>
      <c r="M497" s="179"/>
      <c r="N497" s="228"/>
    </row>
    <row r="498" spans="1:14" s="226" customFormat="1">
      <c r="A498" s="121"/>
      <c r="B498" s="121"/>
      <c r="C498" s="75"/>
      <c r="D498" s="179"/>
      <c r="E498" s="179"/>
      <c r="F498" s="179"/>
      <c r="G498" s="75"/>
      <c r="H498" s="179"/>
      <c r="I498" s="179"/>
      <c r="J498" s="179"/>
      <c r="K498" s="75"/>
      <c r="L498" s="179"/>
      <c r="M498" s="179"/>
      <c r="N498" s="228"/>
    </row>
    <row r="499" spans="1:14" s="226" customFormat="1">
      <c r="A499" s="121"/>
      <c r="B499" s="121"/>
      <c r="C499" s="75"/>
      <c r="D499" s="179"/>
      <c r="E499" s="179"/>
      <c r="F499" s="179"/>
      <c r="G499" s="75"/>
      <c r="H499" s="179"/>
      <c r="I499" s="179"/>
      <c r="J499" s="179"/>
      <c r="K499" s="75"/>
      <c r="L499" s="179"/>
      <c r="M499" s="179"/>
      <c r="N499" s="228"/>
    </row>
    <row r="500" spans="1:14" s="226" customFormat="1">
      <c r="A500" s="121"/>
      <c r="B500" s="121"/>
      <c r="C500" s="75"/>
      <c r="D500" s="179"/>
      <c r="E500" s="179"/>
      <c r="F500" s="179"/>
      <c r="G500" s="75"/>
      <c r="H500" s="179"/>
      <c r="I500" s="179"/>
      <c r="J500" s="179"/>
      <c r="K500" s="75"/>
      <c r="L500" s="179"/>
      <c r="M500" s="179"/>
      <c r="N500" s="228"/>
    </row>
    <row r="501" spans="1:14" s="226" customFormat="1">
      <c r="A501" s="121"/>
      <c r="B501" s="121"/>
      <c r="C501" s="75"/>
      <c r="D501" s="179"/>
      <c r="E501" s="179"/>
      <c r="F501" s="179"/>
      <c r="G501" s="75"/>
      <c r="H501" s="179"/>
      <c r="I501" s="179"/>
      <c r="J501" s="179"/>
      <c r="K501" s="75"/>
      <c r="L501" s="179"/>
      <c r="M501" s="179"/>
      <c r="N501" s="228"/>
    </row>
    <row r="502" spans="1:14" s="226" customFormat="1">
      <c r="A502" s="121"/>
      <c r="B502" s="121"/>
      <c r="C502" s="75"/>
      <c r="D502" s="179"/>
      <c r="E502" s="179"/>
      <c r="F502" s="179"/>
      <c r="G502" s="75"/>
      <c r="H502" s="179"/>
      <c r="I502" s="179"/>
      <c r="J502" s="179"/>
      <c r="K502" s="75"/>
      <c r="L502" s="179"/>
      <c r="M502" s="179"/>
      <c r="N502" s="228"/>
    </row>
    <row r="503" spans="1:14" s="226" customFormat="1">
      <c r="A503" s="121"/>
      <c r="B503" s="121"/>
      <c r="C503" s="75"/>
      <c r="D503" s="179"/>
      <c r="E503" s="179"/>
      <c r="F503" s="179"/>
      <c r="G503" s="75"/>
      <c r="H503" s="179"/>
      <c r="I503" s="179"/>
      <c r="J503" s="179"/>
      <c r="K503" s="75"/>
      <c r="L503" s="179"/>
      <c r="M503" s="179"/>
      <c r="N503" s="228"/>
    </row>
    <row r="504" spans="1:14" s="226" customFormat="1">
      <c r="A504" s="121"/>
      <c r="B504" s="121"/>
      <c r="C504" s="75"/>
      <c r="D504" s="179"/>
      <c r="E504" s="179"/>
      <c r="F504" s="179"/>
      <c r="G504" s="75"/>
      <c r="H504" s="179"/>
      <c r="I504" s="179"/>
      <c r="J504" s="179"/>
      <c r="K504" s="75"/>
      <c r="L504" s="179"/>
      <c r="M504" s="179"/>
      <c r="N504" s="228"/>
    </row>
    <row r="505" spans="1:14" s="226" customFormat="1">
      <c r="A505" s="121"/>
      <c r="B505" s="128"/>
      <c r="C505" s="214"/>
      <c r="D505" s="215"/>
      <c r="E505" s="215"/>
      <c r="F505" s="215"/>
      <c r="G505" s="214"/>
      <c r="H505" s="215"/>
      <c r="I505" s="215"/>
      <c r="J505" s="215"/>
      <c r="K505" s="214"/>
      <c r="L505" s="215"/>
      <c r="M505" s="215"/>
      <c r="N505" s="215"/>
    </row>
    <row r="506" spans="1:14" s="226" customFormat="1">
      <c r="A506" s="121"/>
      <c r="B506" s="121"/>
      <c r="C506" s="75"/>
      <c r="D506" s="87"/>
      <c r="E506" s="87"/>
      <c r="F506" s="215"/>
      <c r="G506" s="75"/>
      <c r="H506" s="87"/>
      <c r="I506" s="87"/>
      <c r="J506" s="92"/>
      <c r="K506" s="121"/>
      <c r="L506" s="121"/>
      <c r="M506" s="121"/>
      <c r="N506" s="121"/>
    </row>
    <row r="507" spans="1:14" s="226" customFormat="1">
      <c r="A507" s="121"/>
      <c r="B507" s="128"/>
      <c r="C507" s="214"/>
      <c r="D507" s="215"/>
      <c r="E507" s="215"/>
      <c r="F507" s="215"/>
      <c r="G507" s="214"/>
      <c r="H507" s="215"/>
      <c r="I507" s="215"/>
      <c r="J507" s="229"/>
      <c r="K507" s="128"/>
      <c r="L507" s="215"/>
      <c r="M507" s="215"/>
      <c r="N507" s="128"/>
    </row>
    <row r="508" spans="1:14" s="226" customFormat="1">
      <c r="A508" s="121"/>
      <c r="B508" s="128"/>
      <c r="C508" s="214"/>
      <c r="D508" s="215"/>
      <c r="E508" s="215"/>
      <c r="F508" s="215"/>
      <c r="G508" s="214"/>
      <c r="H508" s="128"/>
      <c r="I508" s="128"/>
      <c r="J508" s="128"/>
      <c r="K508" s="128"/>
      <c r="L508" s="229"/>
      <c r="M508" s="229"/>
      <c r="N508" s="128"/>
    </row>
    <row r="509" spans="1:14" s="226" customFormat="1">
      <c r="A509" s="128"/>
      <c r="B509" s="121"/>
      <c r="C509" s="75"/>
      <c r="D509" s="179"/>
      <c r="E509" s="179"/>
      <c r="F509" s="179"/>
      <c r="G509" s="222"/>
      <c r="H509" s="128"/>
      <c r="I509" s="128"/>
      <c r="J509" s="128"/>
      <c r="K509" s="128"/>
      <c r="L509" s="128"/>
      <c r="M509" s="128"/>
      <c r="N509" s="128"/>
    </row>
    <row r="510" spans="1:14" s="226" customFormat="1">
      <c r="A510" s="121"/>
      <c r="B510" s="121"/>
      <c r="C510" s="75"/>
      <c r="D510" s="179"/>
      <c r="E510" s="179"/>
      <c r="F510" s="179"/>
      <c r="G510" s="223"/>
      <c r="H510" s="92"/>
      <c r="I510" s="92"/>
      <c r="J510" s="92"/>
      <c r="K510" s="121"/>
      <c r="L510" s="121"/>
      <c r="M510" s="121"/>
      <c r="N510" s="121"/>
    </row>
    <row r="511" spans="1:14" s="226" customFormat="1">
      <c r="A511" s="128"/>
      <c r="B511" s="128"/>
      <c r="C511" s="214"/>
      <c r="D511" s="215"/>
      <c r="E511" s="215"/>
      <c r="F511" s="215"/>
      <c r="G511" s="222"/>
      <c r="H511" s="215"/>
      <c r="I511" s="216"/>
      <c r="J511" s="128"/>
      <c r="K511" s="128"/>
      <c r="L511" s="128"/>
      <c r="M511" s="128"/>
      <c r="N511" s="128"/>
    </row>
    <row r="512" spans="1:14" s="226" customFormat="1">
      <c r="A512" s="128"/>
      <c r="B512" s="121"/>
      <c r="C512" s="75"/>
      <c r="D512" s="87"/>
      <c r="E512" s="87"/>
      <c r="F512" s="92"/>
      <c r="G512" s="75"/>
      <c r="H512" s="128"/>
      <c r="I512" s="216"/>
      <c r="J512" s="121"/>
      <c r="K512" s="121"/>
      <c r="L512" s="121"/>
      <c r="M512" s="121"/>
      <c r="N512" s="121"/>
    </row>
    <row r="513" spans="1:14" s="226" customFormat="1">
      <c r="A513" s="128"/>
      <c r="B513" s="128"/>
      <c r="C513" s="214"/>
      <c r="D513" s="215"/>
      <c r="E513" s="215"/>
      <c r="F513" s="215"/>
      <c r="G513" s="214"/>
      <c r="H513" s="128"/>
      <c r="I513" s="224"/>
      <c r="J513" s="128"/>
      <c r="K513" s="128"/>
      <c r="L513" s="128"/>
      <c r="M513" s="128"/>
      <c r="N513" s="128"/>
    </row>
    <row r="514" spans="1:14" s="226" customFormat="1">
      <c r="A514" s="121"/>
      <c r="B514" s="128"/>
      <c r="C514" s="75"/>
      <c r="D514" s="92"/>
      <c r="E514" s="92"/>
      <c r="F514" s="92"/>
      <c r="G514" s="75"/>
      <c r="H514" s="128"/>
      <c r="I514" s="216"/>
      <c r="J514" s="121"/>
      <c r="K514" s="121"/>
      <c r="L514" s="121"/>
      <c r="M514" s="121"/>
      <c r="N514" s="121"/>
    </row>
    <row r="515" spans="1:14" s="226" customFormat="1">
      <c r="A515" s="128"/>
      <c r="B515" s="128"/>
      <c r="C515" s="75"/>
      <c r="D515" s="92"/>
      <c r="E515" s="92"/>
      <c r="F515" s="92"/>
      <c r="G515" s="75"/>
      <c r="H515" s="121"/>
      <c r="I515" s="121"/>
      <c r="J515" s="121"/>
      <c r="K515" s="121"/>
      <c r="L515" s="121"/>
      <c r="M515" s="121"/>
      <c r="N515" s="121"/>
    </row>
    <row r="516" spans="1:14" s="226" customFormat="1">
      <c r="A516" s="121"/>
      <c r="B516" s="128"/>
      <c r="C516" s="75"/>
      <c r="D516" s="92"/>
      <c r="E516" s="92"/>
      <c r="F516" s="92"/>
      <c r="G516" s="75"/>
      <c r="H516" s="121"/>
      <c r="I516" s="121"/>
      <c r="J516" s="121"/>
      <c r="K516" s="121"/>
      <c r="L516" s="121"/>
      <c r="M516" s="121"/>
      <c r="N516" s="121"/>
    </row>
    <row r="517" spans="1:14" s="226" customFormat="1">
      <c r="A517" s="128"/>
      <c r="B517" s="128"/>
      <c r="C517" s="75"/>
      <c r="D517" s="92"/>
      <c r="E517" s="92"/>
      <c r="F517" s="92"/>
      <c r="G517" s="75"/>
      <c r="H517" s="121"/>
      <c r="I517" s="121"/>
      <c r="J517" s="121"/>
      <c r="K517" s="121"/>
      <c r="L517" s="121"/>
      <c r="M517" s="121"/>
      <c r="N517" s="121"/>
    </row>
    <row r="518" spans="1:14" s="226" customFormat="1">
      <c r="A518" s="121"/>
      <c r="B518" s="128"/>
      <c r="C518" s="75"/>
      <c r="D518" s="92"/>
      <c r="E518" s="92"/>
      <c r="F518" s="92"/>
      <c r="G518" s="75"/>
      <c r="H518" s="121"/>
      <c r="I518" s="121"/>
      <c r="J518" s="121"/>
      <c r="K518" s="121"/>
      <c r="L518" s="121"/>
      <c r="M518" s="121"/>
      <c r="N518" s="121"/>
    </row>
    <row r="519" spans="1:14" s="226" customFormat="1">
      <c r="A519" s="121"/>
      <c r="B519" s="128"/>
      <c r="C519" s="75"/>
      <c r="D519" s="92"/>
      <c r="E519" s="92"/>
      <c r="F519" s="92"/>
      <c r="G519" s="75"/>
      <c r="H519" s="121"/>
      <c r="I519" s="121"/>
      <c r="J519" s="121"/>
      <c r="K519" s="121"/>
      <c r="L519" s="121"/>
      <c r="M519" s="121"/>
      <c r="N519" s="121"/>
    </row>
    <row r="520" spans="1:14" s="226" customFormat="1">
      <c r="A520" s="121"/>
      <c r="B520" s="227"/>
      <c r="C520" s="75"/>
      <c r="D520" s="92"/>
      <c r="E520" s="92"/>
      <c r="F520" s="92"/>
      <c r="G520" s="75"/>
      <c r="H520" s="121"/>
      <c r="I520" s="121"/>
      <c r="J520" s="121"/>
      <c r="K520" s="121"/>
      <c r="L520" s="121"/>
      <c r="M520" s="121"/>
      <c r="N520" s="121"/>
    </row>
    <row r="521" spans="1:14" s="226" customFormat="1">
      <c r="A521" s="121"/>
      <c r="B521" s="121"/>
      <c r="C521" s="75"/>
      <c r="D521" s="232"/>
      <c r="E521" s="232"/>
      <c r="F521" s="232"/>
      <c r="G521" s="234"/>
      <c r="H521" s="234"/>
      <c r="I521" s="234"/>
      <c r="J521" s="234"/>
      <c r="K521" s="234"/>
      <c r="L521" s="234"/>
      <c r="M521" s="234"/>
      <c r="N521" s="234"/>
    </row>
    <row r="522" spans="1:14" s="226" customFormat="1">
      <c r="A522" s="121"/>
      <c r="B522" s="214"/>
      <c r="C522" s="214"/>
      <c r="D522" s="211"/>
      <c r="E522" s="211"/>
      <c r="F522" s="211"/>
      <c r="G522" s="214"/>
      <c r="H522" s="211"/>
      <c r="I522" s="211"/>
      <c r="J522" s="211"/>
      <c r="K522" s="214"/>
      <c r="L522" s="211"/>
      <c r="M522" s="211"/>
      <c r="N522" s="211"/>
    </row>
    <row r="523" spans="1:14" s="226" customFormat="1">
      <c r="A523" s="121"/>
      <c r="B523" s="121"/>
      <c r="C523" s="75"/>
      <c r="D523" s="179"/>
      <c r="E523" s="179"/>
      <c r="F523" s="179"/>
      <c r="G523" s="75"/>
      <c r="H523" s="179"/>
      <c r="I523" s="179"/>
      <c r="J523" s="179"/>
      <c r="K523" s="75"/>
      <c r="L523" s="179"/>
      <c r="M523" s="179"/>
      <c r="N523" s="228"/>
    </row>
    <row r="524" spans="1:14">
      <c r="B524" s="121"/>
      <c r="C524" s="75"/>
      <c r="D524" s="179"/>
      <c r="E524" s="179"/>
      <c r="F524" s="179"/>
      <c r="G524" s="75"/>
      <c r="H524" s="179"/>
      <c r="I524" s="179"/>
      <c r="J524" s="179"/>
      <c r="K524" s="75"/>
      <c r="L524" s="179"/>
      <c r="M524" s="179"/>
      <c r="N524" s="228"/>
    </row>
    <row r="525" spans="1:14">
      <c r="B525" s="121"/>
      <c r="C525" s="75"/>
      <c r="D525" s="179"/>
      <c r="E525" s="179"/>
      <c r="F525" s="179"/>
      <c r="G525" s="75"/>
      <c r="H525" s="179"/>
      <c r="I525" s="179"/>
      <c r="J525" s="179"/>
      <c r="K525" s="75"/>
      <c r="L525" s="179"/>
      <c r="M525" s="179"/>
      <c r="N525" s="228"/>
    </row>
    <row r="526" spans="1:14">
      <c r="B526" s="121"/>
      <c r="C526" s="75"/>
      <c r="D526" s="179"/>
      <c r="E526" s="179"/>
      <c r="F526" s="179"/>
      <c r="G526" s="75"/>
      <c r="H526" s="179"/>
      <c r="I526" s="179"/>
      <c r="J526" s="179"/>
      <c r="K526" s="75"/>
      <c r="L526" s="179"/>
      <c r="M526" s="179"/>
      <c r="N526" s="228"/>
    </row>
    <row r="527" spans="1:14">
      <c r="B527" s="121"/>
      <c r="C527" s="75"/>
      <c r="D527" s="179"/>
      <c r="E527" s="179"/>
      <c r="F527" s="179"/>
      <c r="G527" s="75"/>
      <c r="H527" s="179"/>
      <c r="I527" s="179"/>
      <c r="J527" s="179"/>
      <c r="K527" s="75"/>
      <c r="L527" s="179"/>
      <c r="M527" s="179"/>
      <c r="N527" s="228"/>
    </row>
    <row r="528" spans="1:14">
      <c r="B528" s="121"/>
      <c r="C528" s="75"/>
      <c r="D528" s="179"/>
      <c r="E528" s="179"/>
      <c r="F528" s="179"/>
      <c r="G528" s="75"/>
      <c r="H528" s="179"/>
      <c r="I528" s="179"/>
      <c r="J528" s="179"/>
      <c r="K528" s="75"/>
      <c r="L528" s="179"/>
      <c r="M528" s="179"/>
      <c r="N528" s="228"/>
    </row>
    <row r="529" spans="2:14">
      <c r="B529" s="121"/>
      <c r="C529" s="75"/>
      <c r="D529" s="179"/>
      <c r="E529" s="179"/>
      <c r="F529" s="179"/>
      <c r="G529" s="75"/>
      <c r="H529" s="179"/>
      <c r="I529" s="179"/>
      <c r="J529" s="179"/>
      <c r="K529" s="75"/>
      <c r="L529" s="179"/>
      <c r="M529" s="179"/>
      <c r="N529" s="228"/>
    </row>
    <row r="530" spans="2:14">
      <c r="B530" s="121"/>
      <c r="C530" s="75"/>
      <c r="D530" s="179"/>
      <c r="E530" s="179"/>
      <c r="F530" s="179"/>
      <c r="G530" s="75"/>
      <c r="H530" s="179"/>
      <c r="I530" s="179"/>
      <c r="J530" s="179"/>
      <c r="K530" s="75"/>
      <c r="L530" s="179"/>
      <c r="M530" s="179"/>
      <c r="N530" s="228"/>
    </row>
    <row r="531" spans="2:14">
      <c r="B531" s="121"/>
      <c r="C531" s="75"/>
      <c r="D531" s="179"/>
      <c r="E531" s="179"/>
      <c r="F531" s="179"/>
      <c r="G531" s="75"/>
      <c r="H531" s="179"/>
      <c r="I531" s="179"/>
      <c r="J531" s="179"/>
      <c r="K531" s="75"/>
      <c r="L531" s="179"/>
      <c r="M531" s="179"/>
      <c r="N531" s="228"/>
    </row>
    <row r="532" spans="2:14">
      <c r="B532" s="121"/>
      <c r="C532" s="75"/>
      <c r="D532" s="179"/>
      <c r="E532" s="179"/>
      <c r="F532" s="179"/>
      <c r="G532" s="75"/>
      <c r="H532" s="179"/>
      <c r="I532" s="179"/>
      <c r="J532" s="179"/>
      <c r="K532" s="75"/>
      <c r="L532" s="179"/>
      <c r="M532" s="179"/>
      <c r="N532" s="228"/>
    </row>
    <row r="533" spans="2:14">
      <c r="B533" s="121"/>
      <c r="C533" s="75"/>
      <c r="D533" s="179"/>
      <c r="E533" s="179"/>
      <c r="F533" s="179"/>
      <c r="G533" s="75"/>
      <c r="H533" s="179"/>
      <c r="I533" s="179"/>
      <c r="J533" s="179"/>
      <c r="K533" s="75"/>
      <c r="L533" s="179"/>
      <c r="M533" s="179"/>
      <c r="N533" s="228"/>
    </row>
    <row r="534" spans="2:14">
      <c r="B534" s="121"/>
      <c r="C534" s="75"/>
      <c r="D534" s="179"/>
      <c r="E534" s="179"/>
      <c r="F534" s="179"/>
      <c r="G534" s="75"/>
      <c r="H534" s="179"/>
      <c r="I534" s="179"/>
      <c r="J534" s="179"/>
      <c r="K534" s="75"/>
      <c r="L534" s="179"/>
      <c r="M534" s="179"/>
      <c r="N534" s="228"/>
    </row>
    <row r="535" spans="2:14">
      <c r="B535" s="121"/>
      <c r="C535" s="75"/>
      <c r="D535" s="179"/>
      <c r="E535" s="179"/>
      <c r="F535" s="179"/>
      <c r="G535" s="75"/>
      <c r="H535" s="179"/>
      <c r="I535" s="179"/>
      <c r="J535" s="179"/>
      <c r="K535" s="75"/>
      <c r="L535" s="179"/>
      <c r="M535" s="179"/>
      <c r="N535" s="228"/>
    </row>
    <row r="536" spans="2:14">
      <c r="B536" s="121"/>
      <c r="C536" s="75"/>
      <c r="D536" s="179"/>
      <c r="E536" s="179"/>
      <c r="F536" s="179"/>
      <c r="G536" s="75"/>
      <c r="H536" s="179"/>
      <c r="I536" s="179"/>
      <c r="J536" s="179"/>
      <c r="K536" s="75"/>
      <c r="L536" s="179"/>
      <c r="M536" s="179"/>
      <c r="N536" s="228"/>
    </row>
    <row r="537" spans="2:14">
      <c r="B537" s="121"/>
      <c r="C537" s="75"/>
      <c r="D537" s="179"/>
      <c r="E537" s="179"/>
      <c r="F537" s="179"/>
      <c r="G537" s="75"/>
      <c r="H537" s="179"/>
      <c r="I537" s="179"/>
      <c r="J537" s="179"/>
      <c r="K537" s="75"/>
      <c r="L537" s="179"/>
      <c r="M537" s="179"/>
      <c r="N537" s="228"/>
    </row>
    <row r="538" spans="2:14">
      <c r="B538" s="121"/>
      <c r="C538" s="75"/>
      <c r="D538" s="179"/>
      <c r="E538" s="179"/>
      <c r="F538" s="179"/>
      <c r="G538" s="75"/>
      <c r="H538" s="179"/>
      <c r="I538" s="179"/>
      <c r="J538" s="179"/>
      <c r="K538" s="75"/>
      <c r="L538" s="179"/>
      <c r="M538" s="179"/>
      <c r="N538" s="228"/>
    </row>
    <row r="539" spans="2:14">
      <c r="B539" s="121"/>
      <c r="C539" s="75"/>
      <c r="D539" s="179"/>
      <c r="E539" s="179"/>
      <c r="F539" s="179"/>
      <c r="G539" s="75"/>
      <c r="H539" s="179"/>
      <c r="I539" s="179"/>
      <c r="J539" s="179"/>
      <c r="K539" s="75"/>
      <c r="L539" s="179"/>
      <c r="M539" s="179"/>
      <c r="N539" s="228"/>
    </row>
    <row r="540" spans="2:14">
      <c r="B540" s="121"/>
      <c r="C540" s="75"/>
      <c r="D540" s="179"/>
      <c r="E540" s="179"/>
      <c r="F540" s="179"/>
      <c r="G540" s="75"/>
      <c r="H540" s="179"/>
      <c r="I540" s="179"/>
      <c r="J540" s="179"/>
      <c r="K540" s="75"/>
      <c r="L540" s="179"/>
      <c r="M540" s="179"/>
      <c r="N540" s="228"/>
    </row>
    <row r="541" spans="2:14">
      <c r="B541" s="121"/>
      <c r="C541" s="75"/>
      <c r="D541" s="179"/>
      <c r="E541" s="179"/>
      <c r="F541" s="179"/>
      <c r="G541" s="75"/>
      <c r="H541" s="179"/>
      <c r="I541" s="179"/>
      <c r="J541" s="179"/>
      <c r="K541" s="75"/>
      <c r="L541" s="179"/>
      <c r="M541" s="179"/>
      <c r="N541" s="228"/>
    </row>
    <row r="542" spans="2:14">
      <c r="B542" s="121"/>
      <c r="C542" s="75"/>
      <c r="D542" s="179"/>
      <c r="E542" s="179"/>
      <c r="F542" s="179"/>
      <c r="G542" s="75"/>
      <c r="H542" s="179"/>
      <c r="I542" s="179"/>
      <c r="J542" s="179"/>
      <c r="K542" s="75"/>
      <c r="L542" s="179"/>
      <c r="M542" s="179"/>
      <c r="N542" s="228"/>
    </row>
    <row r="543" spans="2:14">
      <c r="B543" s="128"/>
      <c r="C543" s="214"/>
      <c r="D543" s="215"/>
      <c r="E543" s="215"/>
      <c r="F543" s="215"/>
      <c r="G543" s="214"/>
      <c r="H543" s="215"/>
      <c r="I543" s="215"/>
      <c r="J543" s="215"/>
      <c r="K543" s="214"/>
      <c r="L543" s="215"/>
      <c r="M543" s="215"/>
      <c r="N543" s="215"/>
    </row>
    <row r="544" spans="2:14">
      <c r="B544" s="121"/>
      <c r="C544" s="75"/>
      <c r="D544" s="87"/>
      <c r="E544" s="87"/>
      <c r="F544" s="215"/>
      <c r="G544" s="75"/>
      <c r="H544" s="87"/>
      <c r="I544" s="87"/>
      <c r="J544" s="92"/>
      <c r="K544" s="121"/>
      <c r="L544" s="121"/>
      <c r="M544" s="121"/>
      <c r="N544" s="121"/>
    </row>
    <row r="545" spans="2:14">
      <c r="B545" s="128"/>
      <c r="C545" s="214"/>
      <c r="D545" s="215"/>
      <c r="E545" s="215"/>
      <c r="F545" s="215"/>
      <c r="G545" s="214"/>
      <c r="H545" s="215"/>
      <c r="I545" s="215"/>
      <c r="J545" s="229"/>
      <c r="K545" s="128"/>
      <c r="L545" s="215"/>
      <c r="M545" s="215"/>
      <c r="N545" s="128"/>
    </row>
    <row r="546" spans="2:14">
      <c r="B546" s="128"/>
      <c r="C546" s="214"/>
      <c r="D546" s="215"/>
      <c r="E546" s="215"/>
      <c r="F546" s="215"/>
      <c r="G546" s="214"/>
      <c r="H546" s="128"/>
      <c r="I546" s="128"/>
      <c r="J546" s="128"/>
      <c r="K546" s="128"/>
      <c r="L546" s="229"/>
      <c r="M546" s="229"/>
      <c r="N546" s="128"/>
    </row>
    <row r="547" spans="2:14">
      <c r="B547" s="121"/>
      <c r="C547" s="75"/>
      <c r="D547" s="179"/>
      <c r="E547" s="179"/>
      <c r="F547" s="179"/>
      <c r="G547" s="222"/>
      <c r="H547" s="128"/>
      <c r="I547" s="128"/>
      <c r="J547" s="128"/>
      <c r="K547" s="128"/>
      <c r="L547" s="128"/>
      <c r="M547" s="128"/>
      <c r="N547" s="128"/>
    </row>
    <row r="548" spans="2:14">
      <c r="B548" s="121"/>
      <c r="C548" s="75"/>
      <c r="D548" s="179"/>
      <c r="E548" s="179"/>
      <c r="F548" s="179"/>
      <c r="G548" s="223"/>
      <c r="H548" s="92"/>
      <c r="I548" s="92"/>
      <c r="J548" s="92"/>
      <c r="K548" s="121"/>
      <c r="L548" s="121"/>
      <c r="M548" s="121"/>
      <c r="N548" s="121"/>
    </row>
    <row r="549" spans="2:14">
      <c r="B549" s="128"/>
      <c r="C549" s="214"/>
      <c r="D549" s="215"/>
      <c r="E549" s="215"/>
      <c r="F549" s="215"/>
      <c r="G549" s="222"/>
      <c r="H549" s="215"/>
      <c r="I549" s="216"/>
      <c r="J549" s="128"/>
      <c r="K549" s="128"/>
      <c r="L549" s="128"/>
      <c r="M549" s="128"/>
      <c r="N549" s="128"/>
    </row>
    <row r="550" spans="2:14">
      <c r="B550" s="121"/>
      <c r="C550" s="75"/>
      <c r="D550" s="87"/>
      <c r="E550" s="87"/>
      <c r="G550" s="75"/>
      <c r="H550" s="128"/>
      <c r="I550" s="216"/>
      <c r="J550" s="121"/>
      <c r="K550" s="121"/>
      <c r="L550" s="121"/>
      <c r="M550" s="121"/>
      <c r="N550" s="121"/>
    </row>
    <row r="551" spans="2:14">
      <c r="B551" s="128"/>
      <c r="C551" s="214"/>
      <c r="D551" s="215"/>
      <c r="E551" s="215"/>
      <c r="F551" s="215"/>
      <c r="G551" s="214"/>
      <c r="H551" s="128"/>
      <c r="I551" s="224"/>
      <c r="J551" s="128"/>
      <c r="K551" s="128"/>
      <c r="L551" s="128"/>
      <c r="M551" s="128"/>
      <c r="N551" s="128"/>
    </row>
    <row r="552" spans="2:14">
      <c r="B552" s="128"/>
      <c r="C552" s="75"/>
      <c r="G552" s="75"/>
      <c r="H552" s="128"/>
      <c r="I552" s="216"/>
      <c r="J552" s="121"/>
      <c r="K552" s="121"/>
      <c r="L552" s="121"/>
      <c r="M552" s="121"/>
      <c r="N552" s="121"/>
    </row>
    <row r="553" spans="2:14">
      <c r="B553" s="128"/>
      <c r="C553" s="75"/>
      <c r="G553" s="75"/>
      <c r="H553" s="121"/>
      <c r="I553" s="216"/>
      <c r="J553" s="121"/>
      <c r="K553" s="121"/>
      <c r="L553" s="121"/>
      <c r="M553" s="121"/>
      <c r="N553" s="121"/>
    </row>
    <row r="554" spans="2:14">
      <c r="B554" s="128"/>
      <c r="C554" s="75"/>
      <c r="G554" s="75"/>
      <c r="H554" s="121"/>
      <c r="I554" s="121"/>
      <c r="J554" s="121"/>
      <c r="K554" s="121"/>
      <c r="L554" s="121"/>
      <c r="M554" s="121"/>
      <c r="N554" s="121"/>
    </row>
    <row r="555" spans="2:14">
      <c r="B555" s="121"/>
      <c r="C555" s="75"/>
      <c r="G555" s="75"/>
      <c r="H555" s="121"/>
      <c r="I555" s="121"/>
      <c r="J555" s="121"/>
      <c r="K555" s="121"/>
      <c r="L555" s="121"/>
      <c r="M555" s="121"/>
      <c r="N555" s="121"/>
    </row>
    <row r="556" spans="2:14">
      <c r="B556" s="121"/>
      <c r="C556" s="75"/>
      <c r="G556" s="75"/>
      <c r="H556" s="121"/>
      <c r="I556" s="121"/>
      <c r="J556" s="121"/>
      <c r="K556" s="121"/>
      <c r="L556" s="121"/>
      <c r="M556" s="121"/>
      <c r="N556" s="121"/>
    </row>
    <row r="557" spans="2:14">
      <c r="B557" s="121"/>
      <c r="C557" s="75"/>
      <c r="G557" s="75"/>
      <c r="H557" s="121"/>
      <c r="I557" s="121"/>
      <c r="J557" s="121"/>
      <c r="K557" s="121"/>
      <c r="L557" s="121"/>
      <c r="M557" s="121"/>
      <c r="N557" s="121"/>
    </row>
  </sheetData>
  <mergeCells count="45">
    <mergeCell ref="D5:F5"/>
    <mergeCell ref="G5:J5"/>
    <mergeCell ref="K5:N5"/>
    <mergeCell ref="D78:F78"/>
    <mergeCell ref="G78:J78"/>
    <mergeCell ref="K78:N78"/>
    <mergeCell ref="D41:F41"/>
    <mergeCell ref="G41:J41"/>
    <mergeCell ref="K41:N41"/>
    <mergeCell ref="D116:F116"/>
    <mergeCell ref="G116:J116"/>
    <mergeCell ref="K116:N116"/>
    <mergeCell ref="D155:F155"/>
    <mergeCell ref="G155:J155"/>
    <mergeCell ref="K155:N155"/>
    <mergeCell ref="D194:F194"/>
    <mergeCell ref="G194:J194"/>
    <mergeCell ref="K194:N194"/>
    <mergeCell ref="D232:F232"/>
    <mergeCell ref="G232:J232"/>
    <mergeCell ref="K232:N232"/>
    <mergeCell ref="D271:F271"/>
    <mergeCell ref="G271:J271"/>
    <mergeCell ref="K271:N271"/>
    <mergeCell ref="D309:F309"/>
    <mergeCell ref="G309:J309"/>
    <mergeCell ref="K309:N309"/>
    <mergeCell ref="D344:F344"/>
    <mergeCell ref="G344:J344"/>
    <mergeCell ref="K344:N344"/>
    <mergeCell ref="D378:F378"/>
    <mergeCell ref="G378:J378"/>
    <mergeCell ref="K378:N378"/>
    <mergeCell ref="D412:F412"/>
    <mergeCell ref="G412:J412"/>
    <mergeCell ref="K412:N412"/>
    <mergeCell ref="D448:F448"/>
    <mergeCell ref="G448:J448"/>
    <mergeCell ref="K448:N448"/>
    <mergeCell ref="D483:F483"/>
    <mergeCell ref="G483:J483"/>
    <mergeCell ref="K483:N483"/>
    <mergeCell ref="D521:F521"/>
    <mergeCell ref="G521:J521"/>
    <mergeCell ref="K521:N521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SEPT (2)</vt:lpstr>
      <vt:lpstr>EDOFIN TOY 2015</vt:lpstr>
      <vt:lpstr>Hoja4</vt:lpstr>
      <vt:lpstr>JULIO</vt:lpstr>
      <vt:lpstr>'EDOFIN TOY 2015'!Área_de_impresión</vt:lpstr>
      <vt:lpstr>'SEPT (2)'!Área_de_impresión</vt:lpstr>
      <vt:lpstr>Excel_BuiltIn__FilterDatabase_2</vt:lpstr>
      <vt:lpstr>'SEPT (2)'!Títulos_a_imprimir</vt:lpstr>
    </vt:vector>
  </TitlesOfParts>
  <Company>Queretaro Motors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2015-06-10T23:09:25Z</cp:lastPrinted>
  <dcterms:created xsi:type="dcterms:W3CDTF">2015-01-14T00:20:39Z</dcterms:created>
  <dcterms:modified xsi:type="dcterms:W3CDTF">2015-08-11T01:07:17Z</dcterms:modified>
</cp:coreProperties>
</file>