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CELAYA/TOYOTA Celaya/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4" i="1"/>
  <c r="O13" i="1"/>
  <c r="N24" i="1"/>
  <c r="N20" i="1"/>
  <c r="N16" i="1"/>
  <c r="N17" i="1"/>
  <c r="N15" i="1"/>
  <c r="N14" i="1"/>
  <c r="N13" i="1"/>
  <c r="N12" i="1"/>
  <c r="N9" i="1"/>
  <c r="N8" i="1"/>
  <c r="N6" i="1"/>
  <c r="L16" i="1"/>
  <c r="L14" i="1"/>
  <c r="L13" i="1"/>
  <c r="L12" i="1"/>
  <c r="L8" i="1"/>
  <c r="L6" i="1"/>
  <c r="J16" i="1" l="1"/>
  <c r="K16" i="1"/>
  <c r="K14" i="1"/>
  <c r="K13" i="1"/>
  <c r="K8" i="1"/>
  <c r="K6" i="1"/>
  <c r="J14" i="1" l="1"/>
  <c r="J13" i="1"/>
  <c r="J8" i="1"/>
  <c r="J6" i="1"/>
  <c r="F16" i="1" l="1"/>
  <c r="G16" i="1"/>
  <c r="H16" i="1"/>
  <c r="H14" i="1"/>
  <c r="H13" i="1"/>
  <c r="G14" i="1" l="1"/>
  <c r="G13" i="1"/>
  <c r="F14" i="1" l="1"/>
  <c r="D14" i="1"/>
  <c r="C14" i="1"/>
  <c r="F13" i="1"/>
  <c r="D13" i="1"/>
  <c r="C13" i="1"/>
  <c r="B13" i="1"/>
  <c r="D12" i="1"/>
  <c r="C12" i="1"/>
  <c r="D8" i="1"/>
  <c r="D6" i="1"/>
  <c r="C8" i="1"/>
  <c r="C6" i="1"/>
  <c r="L15" i="1"/>
  <c r="L17" i="1" s="1"/>
  <c r="J9" i="1"/>
  <c r="K9" i="1"/>
  <c r="L9" i="1"/>
  <c r="B16" i="1"/>
  <c r="B14" i="1"/>
  <c r="B12" i="1"/>
  <c r="B8" i="1"/>
  <c r="B6" i="1"/>
  <c r="B9" i="1" s="1"/>
  <c r="L20" i="1" l="1"/>
  <c r="L24" i="1" s="1"/>
  <c r="L25" i="1" s="1"/>
  <c r="D9" i="1"/>
  <c r="C9" i="1"/>
  <c r="B15" i="1"/>
  <c r="B17" i="1" s="1"/>
  <c r="B20" i="1" s="1"/>
  <c r="C15" i="1"/>
  <c r="C17" i="1" s="1"/>
  <c r="D15" i="1"/>
  <c r="D17" i="1" s="1"/>
  <c r="D20" i="1" s="1"/>
  <c r="C20" i="1" l="1"/>
  <c r="F8" i="1"/>
  <c r="F12" i="1"/>
  <c r="F15" i="1" s="1"/>
  <c r="F17" i="1" s="1"/>
  <c r="F6" i="1"/>
  <c r="F9" i="1" l="1"/>
  <c r="F20" i="1" s="1"/>
  <c r="F24" i="1" s="1"/>
  <c r="G12" i="1" l="1"/>
  <c r="G15" i="1" s="1"/>
  <c r="G17" i="1" s="1"/>
  <c r="G8" i="1" l="1"/>
  <c r="G6" i="1" l="1"/>
  <c r="G9" i="1" s="1"/>
  <c r="G20" i="1" s="1"/>
  <c r="G24" i="1" l="1"/>
  <c r="H8" i="1" l="1"/>
  <c r="H12" i="1"/>
  <c r="H15" i="1" s="1"/>
  <c r="H17" i="1" s="1"/>
  <c r="H6" i="1" l="1"/>
  <c r="H9" i="1" s="1"/>
  <c r="H20" i="1" s="1"/>
  <c r="H25" i="1" s="1"/>
  <c r="J12" i="1" l="1"/>
  <c r="J15" i="1" s="1"/>
  <c r="J17" i="1" s="1"/>
  <c r="J20" i="1" s="1"/>
  <c r="J24" i="1" s="1"/>
  <c r="K12" i="1" l="1"/>
  <c r="K15" i="1" s="1"/>
  <c r="K17" i="1" s="1"/>
  <c r="K20" i="1" s="1"/>
  <c r="K24" i="1" s="1"/>
  <c r="O12" i="1" l="1"/>
  <c r="O15" i="1" s="1"/>
  <c r="O17" i="1" s="1"/>
  <c r="O8" i="1"/>
  <c r="O6" i="1" l="1"/>
  <c r="O9" i="1" s="1"/>
  <c r="O20" i="1" s="1"/>
  <c r="O24" i="1" s="1"/>
</calcChain>
</file>

<file path=xl/sharedStrings.xml><?xml version="1.0" encoding="utf-8"?>
<sst xmlns="http://schemas.openxmlformats.org/spreadsheetml/2006/main" count="30" uniqueCount="28">
  <si>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</si>
  <si>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</si>
  <si>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</si>
  <si>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</si>
  <si>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</si>
  <si>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</si>
  <si>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</si>
  <si>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</si>
  <si>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</si>
  <si>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RESULTADO POR DEPARTAMENTO</t>
  </si>
  <si>
    <t>UTILIDAD BRUTA</t>
  </si>
  <si>
    <t>MENOS</t>
  </si>
  <si>
    <t>UTILIDAD BRUTA DE NUEVOS</t>
  </si>
  <si>
    <t>BASE</t>
  </si>
  <si>
    <t>GASTOS</t>
  </si>
  <si>
    <t>Gastos Totales</t>
  </si>
  <si>
    <t>Renta</t>
  </si>
  <si>
    <t>Impuestos</t>
  </si>
  <si>
    <t>- Gastos Coorporativos</t>
  </si>
  <si>
    <t>A10 / A19</t>
  </si>
  <si>
    <t>% Absorcion  TRIMESTRAL</t>
  </si>
  <si>
    <t>TOYOTA</t>
  </si>
  <si>
    <t>% Absorcion objetivo 63.1%</t>
  </si>
  <si>
    <t>ALECSA CELAYA S DE RL DE CV</t>
  </si>
  <si>
    <t>% DE ABSORCION 2017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</si>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</sst>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Calibri"/>
      <family val="2"/>
    </font>
    <font>
      <sz val="10"/>
      <name val="Calibri"/>
      <family val="2"/>
    </font>
    <font>
      <sz val="10"/>
      <color indexed="20"/>
      <name val="Calibri"/>
      <family val="2"/>
    </font>
    <font>
      <b/>
      <sz val="10"/>
      <name val="Calibri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38" fontId="1" fillId="0" borderId="0" xfId="1" applyNumberFormat="1"/>
    <xf numFmtId="43" fontId="1" fillId="0" borderId="0" xfId="2" applyFont="1"/>
    <xf numFmtId="43" fontId="3" fillId="0" borderId="0" xfId="1" applyNumberFormat="1" applyFont="1"/>
    <xf numFmtId="0" fontId="3" fillId="0" borderId="0" xfId="1" applyFont="1"/>
    <xf numFmtId="43" fontId="2" fillId="2" borderId="0" xfId="1" applyNumberFormat="1" applyFont="1" applyFill="1"/>
    <xf numFmtId="43" fontId="3" fillId="2" borderId="0" xfId="2" applyFont="1" applyFill="1"/>
    <xf numFmtId="0" fontId="1" fillId="2" borderId="0" xfId="1" applyFill="1"/>
    <xf numFmtId="10" fontId="1" fillId="2" borderId="0" xfId="3" applyNumberFormat="1" applyFont="1" applyFill="1"/>
    <xf numFmtId="0" fontId="3" fillId="0" borderId="0" xfId="1" applyFont="1" applyAlignment="1">
      <alignment horizontal="center"/>
    </xf>
    <xf numFmtId="10" fontId="1" fillId="0" borderId="0" xfId="3" applyNumberFormat="1" applyFont="1"/>
    <xf numFmtId="43" fontId="4" fillId="0" borderId="0" xfId="2" applyFont="1"/>
    <xf numFmtId="40" fontId="5" fillId="3" borderId="1" xfId="1" applyNumberFormat="1" applyFont="1" applyFill="1" applyBorder="1" applyAlignment="1" applyProtection="1">
      <alignment horizontal="left"/>
    </xf>
    <xf numFmtId="40" fontId="6" fillId="4" borderId="2" xfId="1" applyNumberFormat="1" applyFont="1" applyFill="1" applyBorder="1" applyProtection="1"/>
    <xf numFmtId="40" fontId="7" fillId="2" borderId="3" xfId="1" applyNumberFormat="1" applyFont="1" applyFill="1" applyBorder="1" applyProtection="1"/>
    <xf numFmtId="0" fontId="4" fillId="0" borderId="0" xfId="1" applyFont="1"/>
    <xf numFmtId="40" fontId="6" fillId="4" borderId="4" xfId="1" applyNumberFormat="1" applyFont="1" applyFill="1" applyBorder="1" applyProtection="1"/>
    <xf numFmtId="40" fontId="6" fillId="4" borderId="5" xfId="1" applyNumberFormat="1" applyFont="1" applyFill="1" applyBorder="1" applyProtection="1"/>
    <xf numFmtId="40" fontId="8" fillId="4" borderId="1" xfId="1" applyNumberFormat="1" applyFont="1" applyFill="1" applyBorder="1" applyAlignment="1" applyProtection="1">
      <alignment horizontal="left"/>
    </xf>
    <xf numFmtId="49" fontId="6" fillId="4" borderId="5" xfId="1" applyNumberFormat="1" applyFont="1" applyFill="1" applyBorder="1" applyProtection="1"/>
    <xf numFmtId="40" fontId="8" fillId="2" borderId="1" xfId="1" applyNumberFormat="1" applyFont="1" applyFill="1" applyBorder="1" applyAlignment="1" applyProtection="1">
      <alignment horizontal="left"/>
    </xf>
    <xf numFmtId="40" fontId="5" fillId="3" borderId="6" xfId="1" applyNumberFormat="1" applyFont="1" applyFill="1" applyBorder="1" applyAlignment="1" applyProtection="1">
      <alignment horizontal="left"/>
    </xf>
    <xf numFmtId="40" fontId="6" fillId="4" borderId="0" xfId="1" applyNumberFormat="1" applyFont="1" applyFill="1" applyBorder="1" applyProtection="1"/>
    <xf numFmtId="10" fontId="1" fillId="0" borderId="0" xfId="1" applyNumberFormat="1"/>
    <xf numFmtId="10" fontId="9" fillId="5" borderId="0" xfId="3" applyNumberFormat="1" applyFont="1" applyFill="1"/>
    <xf numFmtId="10" fontId="0" fillId="0" borderId="0" xfId="0" applyNumberFormat="1"/>
    <xf numFmtId="0" fontId="1" fillId="6" borderId="0" xfId="1" applyFill="1"/>
    <xf numFmtId="0" fontId="3" fillId="6" borderId="0" xfId="1" applyFont="1" applyFill="1" applyAlignment="1">
      <alignment horizontal="center"/>
    </xf>
    <xf numFmtId="43" fontId="1" fillId="6" borderId="0" xfId="2" applyFont="1" applyFill="1"/>
    <xf numFmtId="43" fontId="2" fillId="6" borderId="0" xfId="1" applyNumberFormat="1" applyFont="1" applyFill="1"/>
    <xf numFmtId="43" fontId="3" fillId="6" borderId="0" xfId="1" applyNumberFormat="1" applyFont="1" applyFill="1"/>
    <xf numFmtId="38" fontId="1" fillId="6" borderId="0" xfId="1" applyNumberFormat="1" applyFill="1"/>
    <xf numFmtId="43" fontId="3" fillId="6" borderId="0" xfId="2" applyFont="1" applyFill="1"/>
    <xf numFmtId="10" fontId="1" fillId="6" borderId="0" xfId="3" applyNumberFormat="1" applyFont="1" applyFill="1"/>
    <xf numFmtId="10" fontId="1" fillId="6" borderId="0" xfId="1" applyNumberFormat="1" applyFill="1"/>
    <xf numFmtId="0" fontId="0" fillId="6" borderId="0" xfId="0" applyFill="1"/>
    <xf numFmtId="10" fontId="9" fillId="6" borderId="0" xfId="3" applyNumberFormat="1" applyFont="1" applyFill="1"/>
    <xf numFmtId="10" fontId="0" fillId="6" borderId="0" xfId="0" applyNumberFormat="1" applyFill="1"/>
    <xf numFmtId="43" fontId="0" fillId="0" borderId="0" xfId="4" applyFont="1"/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FS%20CELAYA%202017/DFS-2017-5704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FS%20CELAYA%202017/DFS-2017-57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FS%20CELAYA%202017/DFS-2017-57040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_DATOS"/>
      <sheetName val="VARIABLES_INVENTARIOS"/>
      <sheetName val="VARIABLES_AUTOS_NUEVOS"/>
      <sheetName val="VARIABLES_SERVICIO_MONTOS"/>
      <sheetName val="VARIABLES_SERVICIO_MONTOS_HYP"/>
      <sheetName val="VARIABLES_SERVICIO_ESTADIST_HYP"/>
      <sheetName val="VARIABLES_SERVICIO_ESTADISTICAS"/>
      <sheetName val="VARIABLES_BALANCE"/>
      <sheetName val="VARIABLES_ESTADO_DE_RESULTADOS"/>
      <sheetName val="DATOS_DEALER"/>
      <sheetName val="INSTRUCCIONES"/>
      <sheetName val="DATOS"/>
      <sheetName val="AUTOS NUEVOS"/>
      <sheetName val="SERVICIO"/>
      <sheetName val="ESTADO DE RESULTADOS"/>
      <sheetName val="BALANCE"/>
      <sheetName val="REPORTE"/>
      <sheetName val="HYP"/>
      <sheetName val="POLÍTICAS FINANCIERAS"/>
      <sheetName val="DIRECTORIO"/>
      <sheetName val="ESTADO DE RESULTADOS IMPRIMIR"/>
      <sheetName val="POSICION FINANCIERA IMPRIM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D14">
            <v>3394090.1000000015</v>
          </cell>
          <cell r="E14">
            <v>2600311.6099999957</v>
          </cell>
          <cell r="F14">
            <v>2779280.91</v>
          </cell>
          <cell r="G14">
            <v>3023663.6199999973</v>
          </cell>
          <cell r="I14">
            <v>3376722.2000000216</v>
          </cell>
          <cell r="J14">
            <v>2090834.2699999884</v>
          </cell>
          <cell r="K14">
            <v>2704623.2100000083</v>
          </cell>
          <cell r="M14">
            <v>2360050.3199999966</v>
          </cell>
          <cell r="N14">
            <v>2835824.4600000083</v>
          </cell>
        </row>
        <row r="28">
          <cell r="D28">
            <v>5560906.9499999881</v>
          </cell>
          <cell r="E28">
            <v>4328774.7999999821</v>
          </cell>
          <cell r="F28">
            <v>4647067.3799999878</v>
          </cell>
          <cell r="G28">
            <v>5735306.2100000009</v>
          </cell>
          <cell r="I28">
            <v>5925748.0700000301</v>
          </cell>
          <cell r="J28">
            <v>4449460.7199999839</v>
          </cell>
          <cell r="K28">
            <v>5295586.5200000033</v>
          </cell>
          <cell r="M28">
            <v>4754380.9799999967</v>
          </cell>
          <cell r="N28">
            <v>5445550.4700000137</v>
          </cell>
        </row>
        <row r="100">
          <cell r="D100">
            <v>288701.14</v>
          </cell>
          <cell r="E100">
            <v>307451.07</v>
          </cell>
          <cell r="F100">
            <v>267500</v>
          </cell>
          <cell r="G100">
            <v>267500</v>
          </cell>
          <cell r="I100">
            <v>284160</v>
          </cell>
          <cell r="J100">
            <v>207500</v>
          </cell>
          <cell r="K100">
            <v>207500</v>
          </cell>
          <cell r="M100">
            <v>357500</v>
          </cell>
          <cell r="N100">
            <v>357500</v>
          </cell>
        </row>
        <row r="107">
          <cell r="D107">
            <v>44580.7</v>
          </cell>
        </row>
        <row r="112">
          <cell r="D112">
            <v>80357.14</v>
          </cell>
          <cell r="E112">
            <v>80357.14</v>
          </cell>
          <cell r="F112">
            <v>80357.14</v>
          </cell>
          <cell r="G112">
            <v>80357.14</v>
          </cell>
          <cell r="I112">
            <v>80357.14</v>
          </cell>
          <cell r="J112">
            <v>80357.14</v>
          </cell>
          <cell r="K112">
            <v>80357.14</v>
          </cell>
          <cell r="M112">
            <v>80357.14</v>
          </cell>
          <cell r="N112">
            <v>80357.14</v>
          </cell>
        </row>
        <row r="137">
          <cell r="D137">
            <v>768213.46</v>
          </cell>
          <cell r="G137">
            <v>385334.81</v>
          </cell>
          <cell r="H137">
            <v>408297.87</v>
          </cell>
          <cell r="I137">
            <v>360882.97</v>
          </cell>
          <cell r="J137">
            <v>381489.66</v>
          </cell>
          <cell r="K137">
            <v>543085.11</v>
          </cell>
          <cell r="M137">
            <v>464893.63</v>
          </cell>
          <cell r="N137">
            <v>552813.36999999988</v>
          </cell>
        </row>
        <row r="151">
          <cell r="I151">
            <v>223003.14</v>
          </cell>
          <cell r="J151">
            <v>22887.599999999999</v>
          </cell>
          <cell r="K151">
            <v>185261.54</v>
          </cell>
          <cell r="M151">
            <v>260381.77</v>
          </cell>
          <cell r="N151">
            <v>298975.98</v>
          </cell>
        </row>
        <row r="156">
          <cell r="D156">
            <v>6077960.7300000004</v>
          </cell>
          <cell r="E156">
            <v>4465881.34</v>
          </cell>
          <cell r="F156">
            <v>4672504.4499999993</v>
          </cell>
          <cell r="G156">
            <v>4033321.7299999995</v>
          </cell>
          <cell r="I156">
            <v>4556577.6899999995</v>
          </cell>
          <cell r="J156">
            <v>3702124.25</v>
          </cell>
          <cell r="K156">
            <v>4278706.1500000004</v>
          </cell>
          <cell r="M156">
            <v>5190212.5999999996</v>
          </cell>
          <cell r="N156">
            <v>5471210.7699999996</v>
          </cell>
        </row>
      </sheetData>
      <sheetData sheetId="15">
        <row r="103">
          <cell r="E103">
            <v>194586.99</v>
          </cell>
          <cell r="F103">
            <v>161635.99</v>
          </cell>
          <cell r="G103">
            <v>161635.99</v>
          </cell>
          <cell r="H103">
            <v>242288.99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_DATOS"/>
      <sheetName val="VARIABLES_INVENTARIOS"/>
      <sheetName val="VARIABLES_AUTOS_NUEVOS"/>
      <sheetName val="VARIABLES_SERVICIO_MONTOS"/>
      <sheetName val="VARIABLES_SERVICIO_MONTOS_HYP"/>
      <sheetName val="VARIABLES_SERVICIO_ESTADIST_HYP"/>
      <sheetName val="VARIABLES_SERVICIO_ESTADISTICAS"/>
      <sheetName val="VARIABLES_BALANCE"/>
      <sheetName val="VARIABLES_ESTADO_DE_RESULTADOS"/>
      <sheetName val="DATOS_DEALER"/>
      <sheetName val="INSTRUCCIONES"/>
      <sheetName val="DATOS"/>
      <sheetName val="AUTOS NUEVOS"/>
      <sheetName val="SERVICIO"/>
      <sheetName val="ESTADO DE RESULTADOS"/>
      <sheetName val="BALANCE"/>
      <sheetName val="REPORTE"/>
      <sheetName val="HYP"/>
      <sheetName val="POLÍTICAS FINANCIERAS"/>
      <sheetName val="DIRECTORIO"/>
      <sheetName val="ESTADO DE RESULTADOS IMPRIMIR"/>
      <sheetName val="POSICION FINANCIERA IMPRIM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H14">
            <v>2420099.0099999979</v>
          </cell>
        </row>
        <row r="28">
          <cell r="H28">
            <v>5089548.3399999961</v>
          </cell>
        </row>
        <row r="100">
          <cell r="H100">
            <v>267500</v>
          </cell>
        </row>
        <row r="112">
          <cell r="H112">
            <v>80357.14</v>
          </cell>
        </row>
        <row r="151">
          <cell r="H151">
            <v>201177</v>
          </cell>
        </row>
        <row r="156">
          <cell r="H156">
            <v>3999328.0300000003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_DATOS"/>
      <sheetName val="VARIABLES_INVENTARIOS"/>
      <sheetName val="VARIABLES_AUTOS_NUEVOS"/>
      <sheetName val="VARIABLES_SERVICIO_MONTOS"/>
      <sheetName val="VARIABLES_SERVICIO_MONTOS_HYP"/>
      <sheetName val="VARIABLES_SERVICIO_ESTADIST_HYP"/>
      <sheetName val="VARIABLES_SERVICIO_ESTADISTICAS"/>
      <sheetName val="VARIABLES_BALANCE"/>
      <sheetName val="VARIABLES_ESTADO_DE_RESULTADOS"/>
      <sheetName val="DATOS_DEALER"/>
      <sheetName val="INSTRUCCIONES"/>
      <sheetName val="DATOS"/>
      <sheetName val="AUTOS NUEVOS"/>
      <sheetName val="SERVICIO"/>
      <sheetName val="ESTADO DE RESULTADOS"/>
      <sheetName val="BALANCE"/>
      <sheetName val="REPORTE"/>
      <sheetName val="HYP"/>
      <sheetName val="POLÍTICAS FINANCIERAS"/>
      <sheetName val="DIRECTORIO"/>
      <sheetName val="ESTADO DE RESULTADOS IMPRIMIR"/>
      <sheetName val="POSICION FINANCIERA IMPRI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L14">
            <v>2765646.9899999984</v>
          </cell>
        </row>
        <row r="28">
          <cell r="L28">
            <v>5473065.8200000003</v>
          </cell>
        </row>
        <row r="100">
          <cell r="L100">
            <v>357500</v>
          </cell>
        </row>
        <row r="112">
          <cell r="L112">
            <v>80357.14</v>
          </cell>
        </row>
        <row r="137">
          <cell r="L137">
            <v>442016.29000000004</v>
          </cell>
        </row>
        <row r="151">
          <cell r="L151">
            <v>251183.41</v>
          </cell>
        </row>
        <row r="156">
          <cell r="L156">
            <v>4976954.7399999993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O24" sqref="O24"/>
    </sheetView>
  </sheetViews>
  <sheetFormatPr baseColWidth="10" defaultRowHeight="15" x14ac:dyDescent="0.25"/>
  <cols>
    <col min="1" max="1" width="32.5703125" bestFit="1" customWidth="1"/>
    <col min="2" max="4" width="12.85546875" bestFit="1" customWidth="1"/>
    <col min="5" max="5" width="1" style="36" customWidth="1"/>
    <col min="6" max="8" width="12.85546875" bestFit="1" customWidth="1"/>
    <col min="9" max="9" width="1" style="36" customWidth="1"/>
    <col min="10" max="12" width="12.85546875" bestFit="1" customWidth="1"/>
    <col min="13" max="13" width="0.85546875" style="36" customWidth="1"/>
    <col min="14" max="14" width="13.140625" bestFit="1" customWidth="1"/>
    <col min="15" max="15" width="14.140625" bestFit="1" customWidth="1"/>
    <col min="16" max="16" width="11.140625" bestFit="1" customWidth="1"/>
  </cols>
  <sheetData>
    <row r="1" spans="1:16" x14ac:dyDescent="0.25">
      <c r="A1" s="5" t="s">
        <v>23</v>
      </c>
      <c r="B1" s="1"/>
      <c r="C1" s="1"/>
      <c r="D1" s="1"/>
      <c r="E1" s="27"/>
      <c r="F1" s="1"/>
      <c r="G1" s="1"/>
      <c r="H1" s="1"/>
      <c r="I1" s="27"/>
      <c r="J1" s="1"/>
      <c r="K1" s="1"/>
      <c r="L1" s="1"/>
    </row>
    <row r="2" spans="1:16" x14ac:dyDescent="0.25">
      <c r="A2" s="5" t="s">
        <v>24</v>
      </c>
      <c r="B2" s="1"/>
      <c r="C2" s="1"/>
      <c r="D2" s="1"/>
      <c r="E2" s="27"/>
      <c r="F2" s="1"/>
      <c r="G2" s="1"/>
      <c r="H2" s="1"/>
      <c r="I2" s="27"/>
      <c r="J2" s="1"/>
      <c r="K2" s="1"/>
      <c r="L2" s="1"/>
    </row>
    <row r="3" spans="1:16" x14ac:dyDescent="0.25">
      <c r="A3" s="5"/>
      <c r="B3" s="1"/>
      <c r="C3" s="1"/>
      <c r="D3" s="1"/>
      <c r="E3" s="27"/>
      <c r="F3" s="1"/>
      <c r="G3" s="1"/>
      <c r="H3" s="1"/>
      <c r="I3" s="27"/>
      <c r="J3" s="1"/>
      <c r="K3" s="1"/>
      <c r="L3" s="1"/>
    </row>
    <row r="4" spans="1:16" ht="15.75" thickBot="1" x14ac:dyDescent="0.3">
      <c r="A4" s="1"/>
      <c r="B4" s="10" t="s">
        <v>0</v>
      </c>
      <c r="C4" s="10" t="s">
        <v>1</v>
      </c>
      <c r="D4" s="10" t="s">
        <v>2</v>
      </c>
      <c r="E4" s="28"/>
      <c r="F4" s="10" t="s">
        <v>3</v>
      </c>
      <c r="G4" s="10" t="s">
        <v>4</v>
      </c>
      <c r="H4" s="10" t="s">
        <v>5</v>
      </c>
      <c r="I4" s="28"/>
      <c r="J4" s="10" t="s">
        <v>6</v>
      </c>
      <c r="K4" s="10" t="s">
        <v>7</v>
      </c>
      <c r="L4" s="10" t="s">
        <v>8</v>
      </c>
      <c r="N4" s="10" t="s">
        <v>25</v>
      </c>
      <c r="O4" s="10" t="s">
        <v>26</v>
      </c>
      <c r="P4" s="10" t="s">
        <v>27</v>
      </c>
    </row>
    <row r="5" spans="1:16" x14ac:dyDescent="0.25">
      <c r="A5" s="22" t="s">
        <v>9</v>
      </c>
      <c r="B5" s="1"/>
      <c r="C5" s="1"/>
      <c r="D5" s="1"/>
      <c r="E5" s="27"/>
      <c r="F5" s="1"/>
      <c r="G5" s="1"/>
      <c r="H5" s="1"/>
      <c r="I5" s="27"/>
      <c r="J5" s="1"/>
      <c r="K5" s="1"/>
      <c r="L5" s="1"/>
    </row>
    <row r="6" spans="1:16" x14ac:dyDescent="0.25">
      <c r="A6" s="23" t="s">
        <v>10</v>
      </c>
      <c r="B6" s="3">
        <f>+'[1]ESTADO DE RESULTADOS'!$D$28</f>
        <v>5560906.9499999881</v>
      </c>
      <c r="C6" s="3">
        <f>+'[1]ESTADO DE RESULTADOS'!$E$28</f>
        <v>4328774.7999999821</v>
      </c>
      <c r="D6" s="3">
        <f>+'[1]ESTADO DE RESULTADOS'!$F$28</f>
        <v>4647067.3799999878</v>
      </c>
      <c r="E6" s="29"/>
      <c r="F6" s="3">
        <f>+'[1]ESTADO DE RESULTADOS'!$G$28</f>
        <v>5735306.2100000009</v>
      </c>
      <c r="G6" s="3">
        <f>+'[2]ESTADO DE RESULTADOS'!$H$28</f>
        <v>5089548.3399999961</v>
      </c>
      <c r="H6" s="3">
        <f>+'[1]ESTADO DE RESULTADOS'!$I$28</f>
        <v>5925748.0700000301</v>
      </c>
      <c r="I6" s="29"/>
      <c r="J6" s="3">
        <f>+'[1]ESTADO DE RESULTADOS'!$J$28</f>
        <v>4449460.7199999839</v>
      </c>
      <c r="K6" s="3">
        <f>+'[1]ESTADO DE RESULTADOS'!$K$28</f>
        <v>5295586.5200000033</v>
      </c>
      <c r="L6" s="3">
        <f>+'[3]ESTADO DE RESULTADOS'!$L$28</f>
        <v>5473065.8200000003</v>
      </c>
      <c r="N6" s="39">
        <f>+'[1]ESTADO DE RESULTADOS'!$M$28</f>
        <v>4754380.9799999967</v>
      </c>
      <c r="O6" s="39">
        <f>+'[1]ESTADO DE RESULTADOS'!$N$28</f>
        <v>5445550.4700000137</v>
      </c>
      <c r="P6" s="39"/>
    </row>
    <row r="7" spans="1:16" x14ac:dyDescent="0.25">
      <c r="A7" s="23" t="s">
        <v>11</v>
      </c>
      <c r="B7" s="3"/>
      <c r="C7" s="3"/>
      <c r="D7" s="3"/>
      <c r="E7" s="29"/>
      <c r="F7" s="3"/>
      <c r="G7" s="3"/>
      <c r="H7" s="3"/>
      <c r="I7" s="29"/>
      <c r="J7" s="3"/>
      <c r="K7" s="1"/>
      <c r="L7" s="1"/>
      <c r="N7" s="39"/>
      <c r="O7" s="39"/>
      <c r="P7" s="39"/>
    </row>
    <row r="8" spans="1:16" x14ac:dyDescent="0.25">
      <c r="A8" s="23" t="s">
        <v>12</v>
      </c>
      <c r="B8" s="12">
        <f>+'[1]ESTADO DE RESULTADOS'!$D$14</f>
        <v>3394090.1000000015</v>
      </c>
      <c r="C8" s="12">
        <f>+'[1]ESTADO DE RESULTADOS'!$E$14</f>
        <v>2600311.6099999957</v>
      </c>
      <c r="D8" s="3">
        <f>+'[1]ESTADO DE RESULTADOS'!$F$14</f>
        <v>2779280.91</v>
      </c>
      <c r="E8" s="29"/>
      <c r="F8" s="3">
        <f>+'[1]ESTADO DE RESULTADOS'!$G$14</f>
        <v>3023663.6199999973</v>
      </c>
      <c r="G8" s="3">
        <f>+'[2]ESTADO DE RESULTADOS'!$H$14</f>
        <v>2420099.0099999979</v>
      </c>
      <c r="H8" s="3">
        <f>+'[1]ESTADO DE RESULTADOS'!$I$14</f>
        <v>3376722.2000000216</v>
      </c>
      <c r="I8" s="29"/>
      <c r="J8" s="3">
        <f>+'[1]ESTADO DE RESULTADOS'!$J$14</f>
        <v>2090834.2699999884</v>
      </c>
      <c r="K8" s="3">
        <f>+'[1]ESTADO DE RESULTADOS'!$K$14</f>
        <v>2704623.2100000083</v>
      </c>
      <c r="L8" s="3">
        <f>+'[3]ESTADO DE RESULTADOS'!$L$14</f>
        <v>2765646.9899999984</v>
      </c>
      <c r="N8" s="39">
        <f>+'[1]ESTADO DE RESULTADOS'!$M$14</f>
        <v>2360050.3199999966</v>
      </c>
      <c r="O8" s="39">
        <f>+'[1]ESTADO DE RESULTADOS'!$N$14</f>
        <v>2835824.4600000083</v>
      </c>
      <c r="P8" s="39"/>
    </row>
    <row r="9" spans="1:16" x14ac:dyDescent="0.25">
      <c r="A9" s="15" t="s">
        <v>13</v>
      </c>
      <c r="B9" s="6">
        <f>+B6-B8</f>
        <v>2166816.8499999866</v>
      </c>
      <c r="C9" s="6">
        <f t="shared" ref="C9:O9" si="0">+C6-C8</f>
        <v>1728463.1899999864</v>
      </c>
      <c r="D9" s="6">
        <f t="shared" si="0"/>
        <v>1867786.4699999876</v>
      </c>
      <c r="E9" s="30"/>
      <c r="F9" s="6">
        <f t="shared" si="0"/>
        <v>2711642.5900000036</v>
      </c>
      <c r="G9" s="6">
        <f t="shared" si="0"/>
        <v>2669449.3299999982</v>
      </c>
      <c r="H9" s="6">
        <f t="shared" si="0"/>
        <v>2549025.8700000085</v>
      </c>
      <c r="I9" s="30"/>
      <c r="J9" s="6">
        <f t="shared" si="0"/>
        <v>2358626.4499999955</v>
      </c>
      <c r="K9" s="6">
        <f t="shared" si="0"/>
        <v>2590963.3099999949</v>
      </c>
      <c r="L9" s="6">
        <f t="shared" si="0"/>
        <v>2707418.8300000019</v>
      </c>
      <c r="N9" s="6">
        <f t="shared" si="0"/>
        <v>2394330.66</v>
      </c>
      <c r="O9" s="6">
        <f t="shared" si="0"/>
        <v>2609726.0100000054</v>
      </c>
      <c r="P9" s="39"/>
    </row>
    <row r="10" spans="1:16" ht="15.75" thickBot="1" x14ac:dyDescent="0.3">
      <c r="A10" s="16"/>
      <c r="B10" s="1"/>
      <c r="C10" s="1"/>
      <c r="D10" s="1"/>
      <c r="E10" s="27"/>
      <c r="F10" s="1"/>
      <c r="G10" s="1"/>
      <c r="H10" s="1"/>
      <c r="I10" s="27"/>
      <c r="J10" s="1"/>
      <c r="K10" s="1"/>
      <c r="L10" s="1"/>
      <c r="N10" s="39"/>
      <c r="O10" s="39"/>
      <c r="P10" s="39"/>
    </row>
    <row r="11" spans="1:16" ht="15.75" thickBot="1" x14ac:dyDescent="0.3">
      <c r="A11" s="13" t="s">
        <v>14</v>
      </c>
      <c r="B11" s="1"/>
      <c r="C11" s="1"/>
      <c r="D11" s="1"/>
      <c r="E11" s="27"/>
      <c r="F11" s="1"/>
      <c r="G11" s="1"/>
      <c r="H11" s="1"/>
      <c r="I11" s="27"/>
      <c r="J11" s="1"/>
      <c r="K11" s="1"/>
      <c r="L11" s="1"/>
      <c r="N11" s="39"/>
      <c r="O11" s="39"/>
      <c r="P11" s="39"/>
    </row>
    <row r="12" spans="1:16" x14ac:dyDescent="0.25">
      <c r="A12" s="17" t="s">
        <v>15</v>
      </c>
      <c r="B12" s="3">
        <f>+'[1]ESTADO DE RESULTADOS'!$D$156</f>
        <v>6077960.7300000004</v>
      </c>
      <c r="C12" s="3">
        <f>+'[1]ESTADO DE RESULTADOS'!$E$156</f>
        <v>4465881.34</v>
      </c>
      <c r="D12" s="3">
        <f>+'[1]ESTADO DE RESULTADOS'!$F$156</f>
        <v>4672504.4499999993</v>
      </c>
      <c r="E12" s="29"/>
      <c r="F12" s="3">
        <f>+'[1]ESTADO DE RESULTADOS'!$G$156</f>
        <v>4033321.7299999995</v>
      </c>
      <c r="G12" s="3">
        <f>+'[2]ESTADO DE RESULTADOS'!$H$156</f>
        <v>3999328.0300000003</v>
      </c>
      <c r="H12" s="3">
        <f>+'[1]ESTADO DE RESULTADOS'!$I$156</f>
        <v>4556577.6899999995</v>
      </c>
      <c r="I12" s="29"/>
      <c r="J12" s="3">
        <f>+'[1]ESTADO DE RESULTADOS'!$J$156</f>
        <v>3702124.25</v>
      </c>
      <c r="K12" s="3">
        <f>+'[1]ESTADO DE RESULTADOS'!$K$156</f>
        <v>4278706.1500000004</v>
      </c>
      <c r="L12" s="3">
        <f>+'[3]ESTADO DE RESULTADOS'!$L$156</f>
        <v>4976954.7399999993</v>
      </c>
      <c r="N12" s="39">
        <f>+'[1]ESTADO DE RESULTADOS'!$M$156</f>
        <v>5190212.5999999996</v>
      </c>
      <c r="O12" s="39">
        <f>+'[1]ESTADO DE RESULTADOS'!$N$156</f>
        <v>5471210.7699999996</v>
      </c>
      <c r="P12" s="39"/>
    </row>
    <row r="13" spans="1:16" x14ac:dyDescent="0.25">
      <c r="A13" s="18" t="s">
        <v>16</v>
      </c>
      <c r="B13" s="3">
        <f>+'[1]ESTADO DE RESULTADOS'!$D$100+'[1]ESTADO DE RESULTADOS'!$D$107+'[1]ESTADO DE RESULTADOS'!$D$112</f>
        <v>413638.98000000004</v>
      </c>
      <c r="C13" s="3">
        <f>+'[1]ESTADO DE RESULTADOS'!$E$100+'[1]ESTADO DE RESULTADOS'!$E$112</f>
        <v>387808.21</v>
      </c>
      <c r="D13" s="3">
        <f>+'[1]ESTADO DE RESULTADOS'!$F$100+'[1]ESTADO DE RESULTADOS'!$F$112</f>
        <v>347857.14</v>
      </c>
      <c r="E13" s="29"/>
      <c r="F13" s="3">
        <f>+'[1]ESTADO DE RESULTADOS'!$G$100+'[1]ESTADO DE RESULTADOS'!$G$112</f>
        <v>347857.14</v>
      </c>
      <c r="G13" s="3">
        <f>+'[2]ESTADO DE RESULTADOS'!$H$100+'[2]ESTADO DE RESULTADOS'!$H$112</f>
        <v>347857.14</v>
      </c>
      <c r="H13" s="3">
        <f>+'[1]ESTADO DE RESULTADOS'!$I$100+'[1]ESTADO DE RESULTADOS'!$I$112</f>
        <v>364517.14</v>
      </c>
      <c r="I13" s="29"/>
      <c r="J13" s="3">
        <f>+'[1]ESTADO DE RESULTADOS'!$J$100+'[1]ESTADO DE RESULTADOS'!$J$112</f>
        <v>287857.14</v>
      </c>
      <c r="K13" s="3">
        <f>+'[1]ESTADO DE RESULTADOS'!$K$100+'[1]ESTADO DE RESULTADOS'!$K$112</f>
        <v>287857.14</v>
      </c>
      <c r="L13" s="3">
        <f>+'[3]ESTADO DE RESULTADOS'!$L$100+'[3]ESTADO DE RESULTADOS'!$L$112</f>
        <v>437857.14</v>
      </c>
      <c r="N13" s="39">
        <f>+'[1]ESTADO DE RESULTADOS'!$M$100+'[1]ESTADO DE RESULTADOS'!$M$112</f>
        <v>437857.14</v>
      </c>
      <c r="O13" s="39">
        <f>+'[1]ESTADO DE RESULTADOS'!$N$100+'[1]ESTADO DE RESULTADOS'!$N$112</f>
        <v>437857.14</v>
      </c>
      <c r="P13" s="39"/>
    </row>
    <row r="14" spans="1:16" ht="15.75" thickBot="1" x14ac:dyDescent="0.3">
      <c r="A14" s="14" t="s">
        <v>17</v>
      </c>
      <c r="B14" s="3">
        <f>+[1]BALANCE!$E$103</f>
        <v>194586.99</v>
      </c>
      <c r="C14" s="3">
        <f>+[1]BALANCE!$F$103</f>
        <v>161635.99</v>
      </c>
      <c r="D14" s="3">
        <f>+[1]BALANCE!$G$103</f>
        <v>161635.99</v>
      </c>
      <c r="E14" s="29"/>
      <c r="F14" s="3">
        <f>+[1]BALANCE!$H$103</f>
        <v>242288.99</v>
      </c>
      <c r="G14" s="3">
        <f>+'[2]ESTADO DE RESULTADOS'!$H$151</f>
        <v>201177</v>
      </c>
      <c r="H14" s="3">
        <f>+'[1]ESTADO DE RESULTADOS'!$I$151</f>
        <v>223003.14</v>
      </c>
      <c r="I14" s="29"/>
      <c r="J14" s="3">
        <f>+'[1]ESTADO DE RESULTADOS'!$J$151</f>
        <v>22887.599999999999</v>
      </c>
      <c r="K14" s="3">
        <f>+'[1]ESTADO DE RESULTADOS'!$K$151</f>
        <v>185261.54</v>
      </c>
      <c r="L14" s="3">
        <f>+'[3]ESTADO DE RESULTADOS'!$L$151</f>
        <v>251183.41</v>
      </c>
      <c r="N14" s="39">
        <f>+'[1]ESTADO DE RESULTADOS'!$M$151</f>
        <v>260381.77</v>
      </c>
      <c r="O14" s="39">
        <f>+'[1]ESTADO DE RESULTADOS'!$N$151</f>
        <v>298975.98</v>
      </c>
      <c r="P14" s="39"/>
    </row>
    <row r="15" spans="1:16" ht="15.75" thickBot="1" x14ac:dyDescent="0.3">
      <c r="A15" s="19" t="s">
        <v>15</v>
      </c>
      <c r="B15" s="4">
        <f>SUM(B12:B14)</f>
        <v>6686186.7000000011</v>
      </c>
      <c r="C15" s="4">
        <f t="shared" ref="C15:O15" si="1">SUM(C12:C14)</f>
        <v>5015325.54</v>
      </c>
      <c r="D15" s="4">
        <f t="shared" si="1"/>
        <v>5181997.5799999991</v>
      </c>
      <c r="E15" s="31"/>
      <c r="F15" s="4">
        <f t="shared" si="1"/>
        <v>4623467.8599999994</v>
      </c>
      <c r="G15" s="4">
        <f t="shared" si="1"/>
        <v>4548362.17</v>
      </c>
      <c r="H15" s="4">
        <f t="shared" si="1"/>
        <v>5144097.9699999988</v>
      </c>
      <c r="I15" s="31"/>
      <c r="J15" s="4">
        <f t="shared" si="1"/>
        <v>4012868.99</v>
      </c>
      <c r="K15" s="4">
        <f t="shared" si="1"/>
        <v>4751824.83</v>
      </c>
      <c r="L15" s="4">
        <f t="shared" si="1"/>
        <v>5665995.2899999991</v>
      </c>
      <c r="N15" s="4">
        <f t="shared" si="1"/>
        <v>5888451.5099999988</v>
      </c>
      <c r="O15" s="4">
        <f>SUM(O12:O14)</f>
        <v>6208043.8899999987</v>
      </c>
      <c r="P15" s="39"/>
    </row>
    <row r="16" spans="1:16" ht="15.75" thickBot="1" x14ac:dyDescent="0.3">
      <c r="A16" s="20" t="s">
        <v>18</v>
      </c>
      <c r="B16" s="2">
        <f>+'[1]ESTADO DE RESULTADOS'!$D$137</f>
        <v>768213.46</v>
      </c>
      <c r="C16" s="2"/>
      <c r="D16" s="2"/>
      <c r="E16" s="32"/>
      <c r="F16" s="2">
        <f>+'[1]ESTADO DE RESULTADOS'!$G$137</f>
        <v>385334.81</v>
      </c>
      <c r="G16" s="2">
        <f>+'[1]ESTADO DE RESULTADOS'!$H$137</f>
        <v>408297.87</v>
      </c>
      <c r="H16" s="2">
        <f>+'[1]ESTADO DE RESULTADOS'!$I$137</f>
        <v>360882.97</v>
      </c>
      <c r="I16" s="32"/>
      <c r="J16" s="2">
        <f>+'[1]ESTADO DE RESULTADOS'!$J$137</f>
        <v>381489.66</v>
      </c>
      <c r="K16" s="2">
        <f>+'[1]ESTADO DE RESULTADOS'!$K$137</f>
        <v>543085.11</v>
      </c>
      <c r="L16" s="2">
        <f>+'[3]ESTADO DE RESULTADOS'!$L$137</f>
        <v>442016.29000000004</v>
      </c>
      <c r="N16" s="39">
        <f>+'[1]ESTADO DE RESULTADOS'!$M$137</f>
        <v>464893.63</v>
      </c>
      <c r="O16" s="39">
        <f>+'[1]ESTADO DE RESULTADOS'!$N$137</f>
        <v>552813.36999999988</v>
      </c>
      <c r="P16" s="39"/>
    </row>
    <row r="17" spans="1:16" ht="15.75" thickBot="1" x14ac:dyDescent="0.3">
      <c r="A17" s="21" t="s">
        <v>15</v>
      </c>
      <c r="B17" s="7">
        <f>+B15-B16</f>
        <v>5917973.2400000012</v>
      </c>
      <c r="C17" s="7">
        <f t="shared" ref="C17:O17" si="2">+C15-C16</f>
        <v>5015325.54</v>
      </c>
      <c r="D17" s="7">
        <f t="shared" si="2"/>
        <v>5181997.5799999991</v>
      </c>
      <c r="E17" s="33"/>
      <c r="F17" s="7">
        <f t="shared" si="2"/>
        <v>4238133.05</v>
      </c>
      <c r="G17" s="7">
        <f t="shared" si="2"/>
        <v>4140064.3</v>
      </c>
      <c r="H17" s="7">
        <f t="shared" si="2"/>
        <v>4783214.9999999991</v>
      </c>
      <c r="I17" s="33"/>
      <c r="J17" s="7">
        <f t="shared" si="2"/>
        <v>3631379.33</v>
      </c>
      <c r="K17" s="7">
        <f t="shared" si="2"/>
        <v>4208739.72</v>
      </c>
      <c r="L17" s="7">
        <f t="shared" si="2"/>
        <v>5223978.9999999991</v>
      </c>
      <c r="N17" s="7">
        <f t="shared" si="2"/>
        <v>5423557.879999999</v>
      </c>
      <c r="O17" s="7">
        <f t="shared" si="2"/>
        <v>5655230.5199999986</v>
      </c>
      <c r="P17" s="39"/>
    </row>
    <row r="18" spans="1:16" x14ac:dyDescent="0.25">
      <c r="A18" s="16"/>
      <c r="B18" s="1"/>
      <c r="C18" s="1"/>
      <c r="D18" s="1"/>
      <c r="E18" s="27"/>
      <c r="F18" s="1"/>
      <c r="G18" s="1"/>
      <c r="H18" s="1"/>
      <c r="I18" s="27"/>
      <c r="J18" s="1"/>
      <c r="K18" s="1"/>
      <c r="L18" s="1"/>
    </row>
    <row r="19" spans="1:16" x14ac:dyDescent="0.25">
      <c r="A19" s="5" t="s">
        <v>22</v>
      </c>
      <c r="B19" s="1"/>
      <c r="C19" s="1"/>
      <c r="D19" s="1"/>
      <c r="E19" s="27"/>
      <c r="F19" s="1"/>
      <c r="G19" s="1"/>
      <c r="H19" s="1"/>
      <c r="I19" s="27"/>
      <c r="J19" s="1"/>
      <c r="K19" s="1"/>
      <c r="L19" s="1"/>
    </row>
    <row r="20" spans="1:16" x14ac:dyDescent="0.25">
      <c r="A20" s="8" t="s">
        <v>19</v>
      </c>
      <c r="B20" s="9">
        <f>B9/B17</f>
        <v>0.36614171138090279</v>
      </c>
      <c r="C20" s="9">
        <f t="shared" ref="C20:O20" si="3">C9/C17</f>
        <v>0.344636290548746</v>
      </c>
      <c r="D20" s="9">
        <f t="shared" si="3"/>
        <v>0.36043754192567334</v>
      </c>
      <c r="E20" s="34"/>
      <c r="F20" s="9">
        <f t="shared" si="3"/>
        <v>0.63982007124575846</v>
      </c>
      <c r="G20" s="9">
        <f t="shared" si="3"/>
        <v>0.6447845097478313</v>
      </c>
      <c r="H20" s="9">
        <f>H9/H17</f>
        <v>0.53291057792719099</v>
      </c>
      <c r="I20" s="34"/>
      <c r="J20" s="9">
        <f t="shared" si="3"/>
        <v>0.64951255037297229</v>
      </c>
      <c r="K20" s="9">
        <f t="shared" si="3"/>
        <v>0.61561500172787953</v>
      </c>
      <c r="L20" s="9">
        <f t="shared" si="3"/>
        <v>0.51826755620572029</v>
      </c>
      <c r="N20" s="9">
        <f t="shared" si="3"/>
        <v>0.44146862870761888</v>
      </c>
      <c r="O20" s="9">
        <f t="shared" si="3"/>
        <v>0.46147119923238883</v>
      </c>
    </row>
    <row r="21" spans="1:16" x14ac:dyDescent="0.25">
      <c r="A21" s="1"/>
      <c r="B21" s="1"/>
      <c r="C21" s="24"/>
      <c r="D21" s="24"/>
      <c r="E21" s="35"/>
      <c r="F21" s="24"/>
      <c r="G21" s="24"/>
      <c r="H21" s="24"/>
      <c r="I21" s="35"/>
      <c r="J21" s="24"/>
      <c r="K21" s="1"/>
      <c r="L21" s="24"/>
    </row>
    <row r="22" spans="1:16" x14ac:dyDescent="0.25">
      <c r="A22" s="1" t="s">
        <v>20</v>
      </c>
      <c r="B22" s="11"/>
      <c r="C22" s="11"/>
      <c r="D22" s="11"/>
      <c r="E22" s="34"/>
      <c r="F22" s="1"/>
      <c r="G22" s="1"/>
      <c r="H22" s="1"/>
      <c r="I22" s="27"/>
      <c r="J22" s="11"/>
      <c r="K22" s="1"/>
      <c r="L22" s="1"/>
    </row>
    <row r="24" spans="1:16" x14ac:dyDescent="0.25">
      <c r="A24" s="16" t="s">
        <v>21</v>
      </c>
      <c r="B24" s="1"/>
      <c r="C24" s="1"/>
      <c r="D24" s="1"/>
      <c r="E24" s="27"/>
      <c r="F24" s="25">
        <f>+F20</f>
        <v>0.63982007124575846</v>
      </c>
      <c r="G24" s="25">
        <f>+G20</f>
        <v>0.6447845097478313</v>
      </c>
      <c r="H24" s="25">
        <v>0.64229999999999998</v>
      </c>
      <c r="I24" s="37"/>
      <c r="J24" s="25">
        <f>+J20</f>
        <v>0.64951255037297229</v>
      </c>
      <c r="K24" s="25">
        <f>+K20</f>
        <v>0.61561500172787953</v>
      </c>
      <c r="L24" s="25">
        <f>+L20</f>
        <v>0.51826755620572029</v>
      </c>
      <c r="N24" s="25">
        <f>+N20</f>
        <v>0.44146862870761888</v>
      </c>
      <c r="O24" s="25">
        <f>+O20</f>
        <v>0.46147119923238883</v>
      </c>
    </row>
    <row r="25" spans="1:16" x14ac:dyDescent="0.25">
      <c r="A25" s="1"/>
      <c r="B25" s="1"/>
      <c r="C25" s="1"/>
      <c r="D25" s="1"/>
      <c r="E25" s="27"/>
      <c r="F25" s="1"/>
      <c r="G25" s="1"/>
      <c r="H25" s="24">
        <f>+H24-H20</f>
        <v>0.10938942207280899</v>
      </c>
      <c r="I25" s="35"/>
      <c r="J25" s="1"/>
      <c r="K25" s="1"/>
      <c r="L25" s="24">
        <f>+L24-L20</f>
        <v>0</v>
      </c>
    </row>
    <row r="26" spans="1:16" x14ac:dyDescent="0.25">
      <c r="H26" s="26"/>
      <c r="I2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2017-05-11T22:04:36Z</dcterms:created>
  <dcterms:modified xsi:type="dcterms:W3CDTF">2017-12-09T20:54:18Z</dcterms:modified>
</cp:coreProperties>
</file>