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Hoja1" sheetId="1" r:id="rId1"/>
  </sheets>
  <definedNames>
    <definedName name="_xlnm._FilterDatabase" localSheetId="0" hidden="1">Hoja1!$A$6:$Y$78</definedName>
  </definedNames>
  <calcPr calcId="144525"/>
</workbook>
</file>

<file path=xl/calcChain.xml><?xml version="1.0" encoding="utf-8"?>
<calcChain xmlns="http://schemas.openxmlformats.org/spreadsheetml/2006/main">
  <c r="S75" i="1" l="1"/>
  <c r="S73" i="1"/>
  <c r="S61" i="1"/>
  <c r="S58" i="1"/>
  <c r="S54" i="1"/>
  <c r="S49" i="1"/>
  <c r="S44" i="1"/>
  <c r="S41" i="1"/>
  <c r="S38" i="1"/>
  <c r="S33" i="1"/>
  <c r="S30" i="1"/>
  <c r="S26" i="1"/>
  <c r="S24" i="1"/>
  <c r="S15" i="1"/>
  <c r="S14" i="1"/>
  <c r="S12" i="1"/>
  <c r="G34" i="1" l="1"/>
  <c r="G15" i="1" l="1"/>
  <c r="G69" i="1"/>
  <c r="G14" i="1"/>
  <c r="G76" i="1"/>
  <c r="H72" i="1" l="1"/>
  <c r="L72" i="1" s="1"/>
  <c r="U72" i="1" s="1"/>
  <c r="V72" i="1" l="1"/>
  <c r="W72" i="1" s="1"/>
  <c r="L53" i="1" l="1"/>
  <c r="U53" i="1" s="1"/>
  <c r="V53" i="1" l="1"/>
  <c r="W53" i="1" s="1"/>
  <c r="W19" i="1"/>
  <c r="L19" i="1"/>
  <c r="L8" i="1" l="1"/>
  <c r="L21" i="1"/>
  <c r="U21" i="1" s="1"/>
  <c r="L20" i="1"/>
  <c r="V21" i="1" l="1"/>
  <c r="W21" i="1" s="1"/>
  <c r="L23" i="1"/>
  <c r="V23" i="1" s="1"/>
  <c r="U23" i="1" l="1"/>
  <c r="W23" i="1" s="1"/>
  <c r="U20" i="1"/>
  <c r="V20" i="1" l="1"/>
  <c r="W20" i="1" s="1"/>
  <c r="L41" i="1" l="1"/>
  <c r="U41" i="1" s="1"/>
  <c r="V41" i="1" l="1"/>
  <c r="W41" i="1" s="1"/>
  <c r="H80" i="1"/>
  <c r="I80" i="1"/>
  <c r="J80" i="1"/>
  <c r="K80" i="1"/>
  <c r="L16" i="1" l="1"/>
  <c r="V16" i="1" s="1"/>
  <c r="L9" i="1"/>
  <c r="V9" i="1" s="1"/>
  <c r="U9" i="1" l="1"/>
  <c r="W9" i="1" s="1"/>
  <c r="L63" i="1" l="1"/>
  <c r="L64" i="1"/>
  <c r="L65" i="1"/>
  <c r="L66" i="1"/>
  <c r="L67" i="1"/>
  <c r="L68" i="1"/>
  <c r="L69" i="1"/>
  <c r="L70" i="1"/>
  <c r="L71" i="1"/>
  <c r="L73" i="1"/>
  <c r="L74" i="1"/>
  <c r="L75" i="1"/>
  <c r="L76" i="1"/>
  <c r="L77" i="1"/>
  <c r="L47" i="1"/>
  <c r="L48" i="1"/>
  <c r="L49" i="1"/>
  <c r="L50" i="1"/>
  <c r="L51" i="1"/>
  <c r="L52" i="1"/>
  <c r="L54" i="1"/>
  <c r="L55" i="1"/>
  <c r="L57" i="1"/>
  <c r="L58" i="1"/>
  <c r="L59" i="1"/>
  <c r="L60" i="1"/>
  <c r="L61" i="1"/>
  <c r="L62" i="1"/>
  <c r="L32" i="1"/>
  <c r="L33" i="1"/>
  <c r="L34" i="1"/>
  <c r="L35" i="1"/>
  <c r="L36" i="1"/>
  <c r="L37" i="1"/>
  <c r="L38" i="1"/>
  <c r="L39" i="1"/>
  <c r="L40" i="1"/>
  <c r="L42" i="1"/>
  <c r="L43" i="1"/>
  <c r="L44" i="1"/>
  <c r="L45" i="1"/>
  <c r="L46" i="1"/>
  <c r="L10" i="1"/>
  <c r="L11" i="1"/>
  <c r="L12" i="1"/>
  <c r="L13" i="1"/>
  <c r="L14" i="1"/>
  <c r="L15" i="1"/>
  <c r="L17" i="1"/>
  <c r="L18" i="1"/>
  <c r="L22" i="1"/>
  <c r="L24" i="1"/>
  <c r="L25" i="1"/>
  <c r="L26" i="1"/>
  <c r="L27" i="1"/>
  <c r="L28" i="1"/>
  <c r="L29" i="1"/>
  <c r="L30" i="1"/>
  <c r="S80" i="1" l="1"/>
  <c r="G80" i="1"/>
  <c r="V74" i="1" l="1"/>
  <c r="V62" i="1" l="1"/>
  <c r="U25" i="1"/>
  <c r="V26" i="1"/>
  <c r="U27" i="1"/>
  <c r="V8" i="1"/>
  <c r="U34" i="1"/>
  <c r="U35" i="1"/>
  <c r="U37" i="1"/>
  <c r="U38" i="1"/>
  <c r="U39" i="1"/>
  <c r="U46" i="1"/>
  <c r="U55" i="1"/>
  <c r="U62" i="1" l="1"/>
  <c r="W62" i="1" s="1"/>
  <c r="U8" i="1"/>
  <c r="W8" i="1" s="1"/>
  <c r="V27" i="1"/>
  <c r="W27" i="1" s="1"/>
  <c r="V38" i="1"/>
  <c r="W38" i="1" s="1"/>
  <c r="V34" i="1"/>
  <c r="W34" i="1" s="1"/>
  <c r="U26" i="1"/>
  <c r="W26" i="1" s="1"/>
  <c r="V25" i="1"/>
  <c r="W25" i="1" s="1"/>
  <c r="U28" i="1"/>
  <c r="V28" i="1"/>
  <c r="V37" i="1"/>
  <c r="W37" i="1" s="1"/>
  <c r="V46" i="1"/>
  <c r="W46" i="1" s="1"/>
  <c r="V39" i="1"/>
  <c r="W39" i="1" s="1"/>
  <c r="V35" i="1"/>
  <c r="W35" i="1" s="1"/>
  <c r="V55" i="1"/>
  <c r="W55" i="1" s="1"/>
  <c r="U44" i="1" l="1"/>
  <c r="V44" i="1"/>
  <c r="U40" i="1"/>
  <c r="V40" i="1"/>
  <c r="V12" i="1"/>
  <c r="U12" i="1"/>
  <c r="V33" i="1"/>
  <c r="U33" i="1"/>
  <c r="U43" i="1"/>
  <c r="V43" i="1"/>
  <c r="U66" i="1"/>
  <c r="V66" i="1"/>
  <c r="U45" i="1"/>
  <c r="V45" i="1"/>
  <c r="V42" i="1"/>
  <c r="U42" i="1"/>
  <c r="V65" i="1"/>
  <c r="U65" i="1"/>
  <c r="W28" i="1"/>
  <c r="U64" i="1"/>
  <c r="V64" i="1"/>
  <c r="W65" i="1" l="1"/>
  <c r="W43" i="1"/>
  <c r="W42" i="1"/>
  <c r="W12" i="1"/>
  <c r="W64" i="1"/>
  <c r="W45" i="1"/>
  <c r="W40" i="1"/>
  <c r="U30" i="1"/>
  <c r="V30" i="1"/>
  <c r="W66" i="1"/>
  <c r="W33" i="1"/>
  <c r="W44" i="1"/>
  <c r="V76" i="1"/>
  <c r="V77" i="1"/>
  <c r="V75" i="1" l="1"/>
  <c r="U75" i="1"/>
  <c r="W30" i="1"/>
  <c r="U77" i="1"/>
  <c r="W77" i="1" s="1"/>
  <c r="U76" i="1"/>
  <c r="W76" i="1" s="1"/>
  <c r="W75" i="1" l="1"/>
  <c r="V10" i="1"/>
  <c r="V11" i="1"/>
  <c r="U22" i="1" l="1"/>
  <c r="V22" i="1"/>
  <c r="U63" i="1"/>
  <c r="V63" i="1"/>
  <c r="U11" i="1"/>
  <c r="W11" i="1" s="1"/>
  <c r="W63" i="1" l="1"/>
  <c r="U73" i="1"/>
  <c r="V73" i="1"/>
  <c r="U68" i="1"/>
  <c r="V68" i="1"/>
  <c r="V59" i="1"/>
  <c r="U59" i="1"/>
  <c r="U52" i="1"/>
  <c r="V52" i="1"/>
  <c r="V48" i="1"/>
  <c r="U48" i="1"/>
  <c r="U71" i="1"/>
  <c r="V71" i="1"/>
  <c r="V67" i="1"/>
  <c r="U67" i="1"/>
  <c r="U58" i="1"/>
  <c r="V58" i="1"/>
  <c r="U51" i="1"/>
  <c r="V51" i="1"/>
  <c r="U47" i="1"/>
  <c r="V47" i="1"/>
  <c r="U70" i="1"/>
  <c r="V70" i="1"/>
  <c r="U61" i="1"/>
  <c r="V61" i="1"/>
  <c r="U57" i="1"/>
  <c r="V57" i="1"/>
  <c r="V50" i="1"/>
  <c r="U50" i="1"/>
  <c r="U32" i="1"/>
  <c r="V32" i="1"/>
  <c r="U69" i="1"/>
  <c r="V69" i="1"/>
  <c r="U60" i="1"/>
  <c r="V60" i="1"/>
  <c r="U54" i="1"/>
  <c r="V54" i="1"/>
  <c r="U49" i="1"/>
  <c r="V49" i="1"/>
  <c r="V29" i="1"/>
  <c r="U29" i="1"/>
  <c r="W22" i="1"/>
  <c r="M80" i="1"/>
  <c r="P80" i="1"/>
  <c r="Q80" i="1"/>
  <c r="R80" i="1"/>
  <c r="W71" i="1" l="1"/>
  <c r="W60" i="1"/>
  <c r="W59" i="1"/>
  <c r="W48" i="1"/>
  <c r="W49" i="1"/>
  <c r="W32" i="1"/>
  <c r="W57" i="1"/>
  <c r="W70" i="1"/>
  <c r="W51" i="1"/>
  <c r="W67" i="1"/>
  <c r="V24" i="1"/>
  <c r="U24" i="1"/>
  <c r="W29" i="1"/>
  <c r="W54" i="1"/>
  <c r="W69" i="1"/>
  <c r="W50" i="1"/>
  <c r="W61" i="1"/>
  <c r="W47" i="1"/>
  <c r="W58" i="1"/>
  <c r="W52" i="1"/>
  <c r="W68" i="1"/>
  <c r="W73" i="1"/>
  <c r="W24" i="1" l="1"/>
  <c r="F51" i="1"/>
  <c r="F18" i="1"/>
  <c r="U10" i="1" l="1"/>
  <c r="V14" i="1" l="1"/>
  <c r="U14" i="1"/>
  <c r="N80" i="1"/>
  <c r="W14" i="1" l="1"/>
  <c r="W10" i="1"/>
  <c r="U18" i="1" l="1"/>
  <c r="V18" i="1"/>
  <c r="W18" i="1" l="1"/>
  <c r="O80" i="1" l="1"/>
  <c r="U15" i="1" l="1"/>
  <c r="V15" i="1"/>
  <c r="U13" i="1"/>
  <c r="V13" i="1"/>
  <c r="U17" i="1"/>
  <c r="V17" i="1"/>
  <c r="L80" i="1"/>
  <c r="W13" i="1" l="1"/>
  <c r="W17" i="1"/>
  <c r="W15" i="1"/>
  <c r="U80" i="1"/>
  <c r="V80" i="1"/>
  <c r="W80" i="1" l="1"/>
</calcChain>
</file>

<file path=xl/sharedStrings.xml><?xml version="1.0" encoding="utf-8"?>
<sst xmlns="http://schemas.openxmlformats.org/spreadsheetml/2006/main" count="282" uniqueCount="165">
  <si>
    <t>Servicios Prestados a :  ALECSA CELAYA S DE RL DE CV</t>
  </si>
  <si>
    <t>Area</t>
  </si>
  <si>
    <t>Nombre</t>
  </si>
  <si>
    <t>Suc</t>
  </si>
  <si>
    <t>Puesto</t>
  </si>
  <si>
    <t>Prima Vacacional</t>
  </si>
  <si>
    <t>Dias de Vacaciones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</si>
  <si>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</si>
  <si>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</si>
  <si>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</si>
  <si>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</si>
  <si>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</si>
  <si>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</si>
  <si>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</si>
  <si>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</si>
  <si>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</si>
  <si>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</si>
  <si>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OBSERVACIONES</t>
  </si>
  <si>
    <t>Fecha de Ingreso</t>
  </si>
  <si>
    <t>FALTAS</t>
  </si>
  <si>
    <t>Cuenta</t>
  </si>
  <si>
    <t>SEMINUEVOS</t>
  </si>
  <si>
    <t>BAEZ MONROY ELIZABETH</t>
  </si>
  <si>
    <t>ADMINISTRACION</t>
  </si>
  <si>
    <t>BALTAZAR CRUZ DESIREE DE JESUS</t>
  </si>
  <si>
    <t>CAJERA</t>
  </si>
  <si>
    <t>CAMACHO RIVERA MARTHA SARAHI</t>
  </si>
  <si>
    <t>SERVICIO</t>
  </si>
  <si>
    <t>INTENDENCIA</t>
  </si>
  <si>
    <t>GUERRA AGUILAR ALEJANDRO</t>
  </si>
  <si>
    <t>GUERRERO HERNANDEZ JUAN CARLOS</t>
  </si>
  <si>
    <t>LAVADOR</t>
  </si>
  <si>
    <t>VENTAS</t>
  </si>
  <si>
    <t>VALUADOR SEMINUEVOS</t>
  </si>
  <si>
    <t>TECNICO</t>
  </si>
  <si>
    <t>HERRERA ALMARAZ BLANCA SOFIA</t>
  </si>
  <si>
    <t>VDQI</t>
  </si>
  <si>
    <t>MENSAJERO</t>
  </si>
  <si>
    <t>MANDUJANO ESTRADA ILSE GEORGINA</t>
  </si>
  <si>
    <t>GREETER</t>
  </si>
  <si>
    <t>MARTINEZ HERRERA CRISTIAN</t>
  </si>
  <si>
    <t>MARTINEZ ORTIZ JOSUE ALEJANDRO</t>
  </si>
  <si>
    <t>CITAS</t>
  </si>
  <si>
    <t>MUÑOZ MACIAS MARCO ALFREDO</t>
  </si>
  <si>
    <t>TRASLADISTA</t>
  </si>
  <si>
    <t>NAVA AMBRIZ THANIA</t>
  </si>
  <si>
    <t>AUXILIAR ADMINISTRAT</t>
  </si>
  <si>
    <t>NAVARRETE RODRIGUEZ MARIA TERESA</t>
  </si>
  <si>
    <t>INTERCAMBIOS</t>
  </si>
  <si>
    <t>NAVARRETE RODRIGUEZ MIGUEL ANGEL</t>
  </si>
  <si>
    <t>NIEVES OSORNIO SILVESTRE</t>
  </si>
  <si>
    <t>ESTETICAS</t>
  </si>
  <si>
    <t>F&amp;I</t>
  </si>
  <si>
    <t>PATIÑO MUÑOZ ANA LAURA</t>
  </si>
  <si>
    <t>REFACCIONES</t>
  </si>
  <si>
    <t>SALAS CORREA VICTOR EDUARDO</t>
  </si>
  <si>
    <t>SALCEDO MORENO JANITZY XOCHITL</t>
  </si>
  <si>
    <t>ATENCION A CLIENTES</t>
  </si>
  <si>
    <t>SANCHEZ VEANA JAVIER</t>
  </si>
  <si>
    <t>GERENTE DE REFACCION</t>
  </si>
  <si>
    <t>TIERRABLANCA SANCHEZ VICTOR HUGO</t>
  </si>
  <si>
    <t>VEGA FERNANDEZ AMALIA</t>
  </si>
  <si>
    <t>YERENA MARTINEZ CINTHIA GUADALUPE</t>
  </si>
  <si>
    <t>TOTAL NOMINA</t>
  </si>
  <si>
    <t>700-070 VENTAS</t>
  </si>
  <si>
    <t>701-070 USADOS</t>
  </si>
  <si>
    <t>703-070 ADMON</t>
  </si>
  <si>
    <t>704-070 REFACC</t>
  </si>
  <si>
    <t>705-001-070 SERV</t>
  </si>
  <si>
    <t>683-001-001 COSTO</t>
  </si>
  <si>
    <t>CAMPOS SANCEN LUIS FELIPE</t>
  </si>
  <si>
    <t>AUX CONTABLE</t>
  </si>
  <si>
    <t>JIMENEZ SUAREZ LUDIVINA</t>
  </si>
  <si>
    <t>GERENTE ADMINISTRATIVO</t>
  </si>
  <si>
    <t>AUX ADMINISTRATIVO</t>
  </si>
  <si>
    <t>SANTANA ANAYA GILDARDO ENRIQUE</t>
  </si>
  <si>
    <t>GERENTE DE SISTEMAS</t>
  </si>
  <si>
    <t>JEFE DE SERVICIO</t>
  </si>
  <si>
    <t>COSTO</t>
  </si>
  <si>
    <t>ALMANZA MARTINEZ MARIBEL</t>
  </si>
  <si>
    <t>VENTURA SANTAMARIA EFRAIN ENRIQUE</t>
  </si>
  <si>
    <t>TRAINER</t>
  </si>
  <si>
    <t>BALBUENA SALAZAR PATRICIA</t>
  </si>
  <si>
    <t>ISR</t>
  </si>
  <si>
    <t>PACHECO LEON JUANA</t>
  </si>
  <si>
    <t>RUIZ LAGUNA ANABEL</t>
  </si>
  <si>
    <t>AUX REFACCIONES</t>
  </si>
  <si>
    <t>INGENIERIA FISCAL LABORAL SC</t>
  </si>
  <si>
    <t>ENCARGADO DE SISTEMAS</t>
  </si>
  <si>
    <t>RODRIGUEZ ANDRADE ERIKA YASMIN</t>
  </si>
  <si>
    <t>ECHEVERRIA BUSTAMANTE VICTOR MANUEL</t>
  </si>
  <si>
    <t>60589870076</t>
  </si>
  <si>
    <t>OLIVARES OLALDE MA.GUADALUPE</t>
  </si>
  <si>
    <t>FACTURACION</t>
  </si>
  <si>
    <t>HYP</t>
  </si>
  <si>
    <t>GOMEZ PALOBLANCO ISMAEL</t>
  </si>
  <si>
    <t>PICAZO BASTIDA GUSTAVO</t>
  </si>
  <si>
    <t>60590223734</t>
  </si>
  <si>
    <t>PESCADOR JURADO NANCY TERESA</t>
  </si>
  <si>
    <t>AUX SEMINUEVOS</t>
  </si>
  <si>
    <t>LOPEZ JIMENEZ VICTOR MANUEL</t>
  </si>
  <si>
    <t>ANIMAS LEON MANUEL EMILIO</t>
  </si>
  <si>
    <t>GOMEZ VERA ARMANDO</t>
  </si>
  <si>
    <t>RAMIREZ ECHEVERRIA ARMANDO</t>
  </si>
  <si>
    <t>ENTREGAS</t>
  </si>
  <si>
    <t>QRO</t>
  </si>
  <si>
    <t>LUCIO ESCUTIA VICTOR</t>
  </si>
  <si>
    <t>AUX SISTEMAS</t>
  </si>
  <si>
    <t>SINIESTROS</t>
  </si>
  <si>
    <t>GUEVARA ALEMAN NAYELY</t>
  </si>
  <si>
    <t>GALVAN VAZQUEZ JOSE MANUEL</t>
  </si>
  <si>
    <t>LEMUS ALVARADO SANDRA KARINA</t>
  </si>
  <si>
    <t>RANGEL GONZALEZ DIANA ENEYSIS</t>
  </si>
  <si>
    <t>MANCERA AGUILAR DANIEL</t>
  </si>
  <si>
    <t>ARAIZA LOPEZ JUAN</t>
  </si>
  <si>
    <t>GERENTE DE POSTVENTAS</t>
  </si>
  <si>
    <t>ROJAS ECHEVERRIA ANTONIO DE JESUS</t>
  </si>
  <si>
    <t>LOYOLA ACOSTA CARLOS ALBERTO</t>
  </si>
  <si>
    <t>LEON CARDENAS ALBERTO</t>
  </si>
  <si>
    <t>QUINTERO ARROYO JAQUELIN</t>
  </si>
  <si>
    <t>OROZCO ORTEGA ENAIM</t>
  </si>
  <si>
    <t>GERENTE GENERAL</t>
  </si>
  <si>
    <t>LARA MARTINEZ MARIANA</t>
  </si>
  <si>
    <t>AUX FINANCIAMIENTO</t>
  </si>
  <si>
    <t>ABOYTES SALINAS RICARDO</t>
  </si>
  <si>
    <t>JEFE DE CITAS</t>
  </si>
  <si>
    <t>ASISTENTE ATENCION CLIENTES</t>
  </si>
  <si>
    <t>TORRES RAMIREZ JESUS</t>
  </si>
  <si>
    <t>MANTENIMIENTO GENERAL</t>
  </si>
  <si>
    <t>LENS CERVANTES GEOVANI ALEJANDRO</t>
  </si>
  <si>
    <t>AUX DE TALLER</t>
  </si>
  <si>
    <t>ENCARGADA DE GARANTIAS</t>
  </si>
  <si>
    <t>Comisiones</t>
  </si>
  <si>
    <t>Compensación</t>
  </si>
  <si>
    <t>Base</t>
  </si>
  <si>
    <t>ALMANZA HERNANDEZ KARLA BETZAI</t>
  </si>
  <si>
    <t>Dias Quin Ant</t>
  </si>
  <si>
    <t>CALDERON RAMIREZ CASANDRA FRINE</t>
  </si>
  <si>
    <t>AUX DE RH</t>
  </si>
  <si>
    <t>LUENGAS VELAZQUEZ MARIA FERNANDA</t>
  </si>
  <si>
    <t>GERENTE DE RRHH</t>
  </si>
  <si>
    <t>CRUZ AVILA LEONARDO</t>
  </si>
  <si>
    <t>CONTRERAS ARRIAGA MARCO ANTONIO</t>
  </si>
  <si>
    <t>JEFE DE TALLER</t>
  </si>
  <si>
    <t>GUTIERREZ YERENA RICARDO</t>
  </si>
  <si>
    <t>MOLINA MENDOZA RITA ANGELICA</t>
  </si>
  <si>
    <t>NAVARRO MACIAS JENNIFER</t>
  </si>
  <si>
    <t>PRIETO LOPEZ LEOBIGILDO</t>
  </si>
  <si>
    <t>CAPILLA ACOSTA ENRIQUE RAUL</t>
  </si>
  <si>
    <t>ORRALA PEÑA ARMANDO</t>
  </si>
  <si>
    <t>NUÑEZ MARMOLEJO ALEJANDRO</t>
  </si>
  <si>
    <t>01/01/2018 AL 15/01/2018</t>
  </si>
  <si>
    <t>Periodo 1ra Quincena</t>
  </si>
  <si>
    <t>DESC CTA 254 2/6 FACTURA LLAVE</t>
  </si>
  <si>
    <t>DESC CTA 254 3/4 CELULAR</t>
  </si>
  <si>
    <t>2 FALTAS Y 1 DIA INCAP</t>
  </si>
  <si>
    <t>1 DIA DE INCAPACIDAD (08/01/2018)</t>
  </si>
  <si>
    <t>2 DIAS DE INCAPACIDAD</t>
  </si>
  <si>
    <t>2 DIAS INCAP</t>
  </si>
  <si>
    <t>BAJA</t>
  </si>
  <si>
    <t>XXX</t>
  </si>
  <si>
    <t>SANTARROSA NORIA CARLOS</t>
  </si>
  <si>
    <t>CORTEZ GARCIA BLANCA ESTELA</t>
  </si>
  <si>
    <t>CAZARES PEGUERO YARAA ELISA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</si>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</sst>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sz val="11"/>
      <name val="Calibri  "/>
    </font>
    <font>
      <sz val="11"/>
      <name val="Calibri"/>
      <family val="2"/>
      <scheme val="minor"/>
    </font>
    <font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4" xfId="1" applyFont="1" applyFill="1" applyBorder="1" applyAlignment="1">
      <alignment horizontal="center" wrapText="1"/>
    </xf>
    <xf numFmtId="0" fontId="4" fillId="0" borderId="5" xfId="0" applyFont="1" applyBorder="1"/>
    <xf numFmtId="164" fontId="8" fillId="0" borderId="5" xfId="0" applyNumberFormat="1" applyFont="1" applyBorder="1" applyAlignment="1">
      <alignment horizontal="left" vertical="center"/>
    </xf>
    <xf numFmtId="43" fontId="4" fillId="0" borderId="5" xfId="1" applyFont="1" applyBorder="1"/>
    <xf numFmtId="43" fontId="4" fillId="0" borderId="5" xfId="1" applyFont="1" applyFill="1" applyBorder="1"/>
    <xf numFmtId="43" fontId="4" fillId="6" borderId="5" xfId="1" applyFont="1" applyFill="1" applyBorder="1" applyAlignment="1">
      <alignment horizontal="center"/>
    </xf>
    <xf numFmtId="43" fontId="1" fillId="0" borderId="5" xfId="1" applyFont="1" applyBorder="1"/>
    <xf numFmtId="43" fontId="10" fillId="0" borderId="5" xfId="1" applyFont="1" applyBorder="1"/>
    <xf numFmtId="43" fontId="5" fillId="4" borderId="5" xfId="1" applyFont="1" applyFill="1" applyBorder="1"/>
    <xf numFmtId="43" fontId="4" fillId="0" borderId="5" xfId="1" applyFont="1" applyFill="1" applyBorder="1" applyAlignment="1">
      <alignment horizontal="center"/>
    </xf>
    <xf numFmtId="43" fontId="8" fillId="0" borderId="5" xfId="0" applyNumberFormat="1" applyFont="1" applyFill="1" applyBorder="1"/>
    <xf numFmtId="0" fontId="6" fillId="3" borderId="0" xfId="0" applyFont="1" applyFill="1"/>
    <xf numFmtId="43" fontId="4" fillId="5" borderId="5" xfId="1" applyFont="1" applyFill="1" applyBorder="1"/>
    <xf numFmtId="0" fontId="4" fillId="0" borderId="5" xfId="0" applyFont="1" applyFill="1" applyBorder="1"/>
    <xf numFmtId="0" fontId="5" fillId="0" borderId="5" xfId="0" applyFont="1" applyFill="1" applyBorder="1" applyAlignment="1"/>
    <xf numFmtId="0" fontId="5" fillId="0" borderId="5" xfId="0" applyFont="1" applyFill="1" applyBorder="1"/>
    <xf numFmtId="12" fontId="4" fillId="0" borderId="5" xfId="1" applyNumberFormat="1" applyFont="1" applyFill="1" applyBorder="1"/>
    <xf numFmtId="164" fontId="8" fillId="0" borderId="5" xfId="0" applyNumberFormat="1" applyFont="1" applyFill="1" applyBorder="1" applyAlignment="1">
      <alignment horizontal="left" vertical="center"/>
    </xf>
    <xf numFmtId="43" fontId="10" fillId="0" borderId="5" xfId="1" applyFont="1" applyFill="1" applyBorder="1"/>
    <xf numFmtId="0" fontId="11" fillId="3" borderId="0" xfId="0" applyFont="1" applyFill="1"/>
    <xf numFmtId="0" fontId="9" fillId="3" borderId="0" xfId="0" applyFont="1" applyFill="1"/>
    <xf numFmtId="0" fontId="12" fillId="3" borderId="0" xfId="0" applyFont="1" applyFill="1"/>
    <xf numFmtId="0" fontId="4" fillId="8" borderId="0" xfId="0" applyFont="1" applyFill="1"/>
    <xf numFmtId="0" fontId="12" fillId="0" borderId="0" xfId="0" applyFont="1" applyFill="1"/>
    <xf numFmtId="0" fontId="5" fillId="0" borderId="6" xfId="0" applyFont="1" applyFill="1" applyBorder="1"/>
    <xf numFmtId="0" fontId="4" fillId="0" borderId="4" xfId="0" applyFont="1" applyFill="1" applyBorder="1"/>
    <xf numFmtId="43" fontId="4" fillId="0" borderId="4" xfId="1" applyFont="1" applyFill="1" applyBorder="1"/>
    <xf numFmtId="43" fontId="5" fillId="0" borderId="6" xfId="1" applyFont="1" applyFill="1" applyBorder="1"/>
    <xf numFmtId="43" fontId="4" fillId="0" borderId="6" xfId="1" applyFont="1" applyFill="1" applyBorder="1" applyAlignment="1">
      <alignment horizontal="center"/>
    </xf>
    <xf numFmtId="43" fontId="5" fillId="0" borderId="4" xfId="1" applyFont="1" applyFill="1" applyBorder="1"/>
    <xf numFmtId="0" fontId="5" fillId="0" borderId="7" xfId="0" applyFont="1" applyBorder="1"/>
    <xf numFmtId="43" fontId="5" fillId="0" borderId="7" xfId="1" applyFont="1" applyBorder="1"/>
    <xf numFmtId="43" fontId="4" fillId="0" borderId="0" xfId="1" applyFont="1" applyAlignment="1">
      <alignment horizontal="center"/>
    </xf>
    <xf numFmtId="0" fontId="4" fillId="5" borderId="5" xfId="1" applyNumberFormat="1" applyFont="1" applyFill="1" applyBorder="1" applyAlignment="1">
      <alignment horizontal="center"/>
    </xf>
    <xf numFmtId="0" fontId="5" fillId="5" borderId="5" xfId="1" applyNumberFormat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4" fillId="5" borderId="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6" fillId="7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4" xfId="4" applyFont="1" applyFill="1" applyBorder="1" applyAlignment="1">
      <alignment horizontal="center" wrapText="1"/>
    </xf>
    <xf numFmtId="44" fontId="4" fillId="0" borderId="5" xfId="4" applyFont="1" applyBorder="1"/>
    <xf numFmtId="44" fontId="5" fillId="0" borderId="7" xfId="4" applyFont="1" applyBorder="1"/>
    <xf numFmtId="0" fontId="8" fillId="0" borderId="5" xfId="0" applyNumberFormat="1" applyFont="1" applyFill="1" applyBorder="1"/>
    <xf numFmtId="0" fontId="5" fillId="0" borderId="5" xfId="0" applyFont="1" applyBorder="1"/>
    <xf numFmtId="164" fontId="13" fillId="0" borderId="5" xfId="0" applyNumberFormat="1" applyFont="1" applyBorder="1" applyAlignment="1">
      <alignment horizontal="left" vertical="center"/>
    </xf>
    <xf numFmtId="0" fontId="14" fillId="0" borderId="5" xfId="0" applyFont="1" applyBorder="1"/>
    <xf numFmtId="43" fontId="5" fillId="2" borderId="2" xfId="1" applyFont="1" applyFill="1" applyBorder="1" applyAlignment="1">
      <alignment horizontal="center" wrapText="1"/>
    </xf>
    <xf numFmtId="3" fontId="5" fillId="2" borderId="2" xfId="0" applyNumberFormat="1" applyFont="1" applyFill="1" applyBorder="1"/>
    <xf numFmtId="43" fontId="5" fillId="2" borderId="4" xfId="1" applyFont="1" applyFill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center"/>
    </xf>
    <xf numFmtId="44" fontId="15" fillId="0" borderId="4" xfId="4" applyFont="1" applyFill="1" applyBorder="1"/>
    <xf numFmtId="0" fontId="8" fillId="0" borderId="5" xfId="0" applyNumberFormat="1" applyFont="1" applyFill="1" applyBorder="1" applyAlignment="1">
      <alignment horizontal="right"/>
    </xf>
    <xf numFmtId="43" fontId="10" fillId="0" borderId="5" xfId="1" applyFont="1" applyBorder="1" applyAlignment="1">
      <alignment horizontal="center"/>
    </xf>
    <xf numFmtId="44" fontId="4" fillId="9" borderId="5" xfId="4" applyFont="1" applyFill="1" applyBorder="1"/>
    <xf numFmtId="43" fontId="4" fillId="0" borderId="5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5" fillId="2" borderId="2" xfId="4" applyFont="1" applyFill="1" applyBorder="1" applyAlignment="1">
      <alignment horizontal="center" wrapText="1"/>
    </xf>
    <xf numFmtId="44" fontId="4" fillId="0" borderId="5" xfId="4" applyFont="1" applyFill="1" applyBorder="1"/>
    <xf numFmtId="0" fontId="4" fillId="10" borderId="5" xfId="0" applyFont="1" applyFill="1" applyBorder="1"/>
    <xf numFmtId="164" fontId="8" fillId="10" borderId="5" xfId="0" applyNumberFormat="1" applyFont="1" applyFill="1" applyBorder="1" applyAlignment="1">
      <alignment horizontal="left" vertical="center"/>
    </xf>
    <xf numFmtId="44" fontId="4" fillId="10" borderId="5" xfId="4" applyFont="1" applyFill="1" applyBorder="1"/>
    <xf numFmtId="43" fontId="4" fillId="10" borderId="5" xfId="1" applyFont="1" applyFill="1" applyBorder="1"/>
    <xf numFmtId="43" fontId="5" fillId="10" borderId="5" xfId="1" applyFont="1" applyFill="1" applyBorder="1"/>
    <xf numFmtId="0" fontId="5" fillId="10" borderId="5" xfId="1" applyNumberFormat="1" applyFont="1" applyFill="1" applyBorder="1" applyAlignment="1">
      <alignment horizontal="center"/>
    </xf>
    <xf numFmtId="43" fontId="4" fillId="10" borderId="5" xfId="1" applyFont="1" applyFill="1" applyBorder="1" applyAlignment="1">
      <alignment horizontal="center"/>
    </xf>
    <xf numFmtId="43" fontId="1" fillId="10" borderId="5" xfId="1" applyFont="1" applyFill="1" applyBorder="1"/>
    <xf numFmtId="43" fontId="10" fillId="10" borderId="5" xfId="1" applyFont="1" applyFill="1" applyBorder="1" applyAlignment="1">
      <alignment horizontal="center"/>
    </xf>
    <xf numFmtId="43" fontId="10" fillId="10" borderId="5" xfId="1" applyFont="1" applyFill="1" applyBorder="1"/>
    <xf numFmtId="0" fontId="8" fillId="10" borderId="5" xfId="0" applyNumberFormat="1" applyFont="1" applyFill="1" applyBorder="1"/>
    <xf numFmtId="0" fontId="4" fillId="10" borderId="0" xfId="0" applyFont="1" applyFill="1"/>
    <xf numFmtId="0" fontId="6" fillId="10" borderId="0" xfId="0" applyFont="1" applyFill="1"/>
    <xf numFmtId="0" fontId="4" fillId="7" borderId="5" xfId="0" applyFont="1" applyFill="1" applyBorder="1"/>
    <xf numFmtId="0" fontId="4" fillId="7" borderId="5" xfId="0" applyFont="1" applyFill="1" applyBorder="1" applyAlignment="1">
      <alignment horizontal="center"/>
    </xf>
    <xf numFmtId="164" fontId="8" fillId="7" borderId="5" xfId="0" applyNumberFormat="1" applyFont="1" applyFill="1" applyBorder="1" applyAlignment="1">
      <alignment horizontal="left" vertical="center"/>
    </xf>
    <xf numFmtId="44" fontId="4" fillId="7" borderId="5" xfId="4" applyFont="1" applyFill="1" applyBorder="1"/>
    <xf numFmtId="43" fontId="4" fillId="7" borderId="5" xfId="1" applyFont="1" applyFill="1" applyBorder="1" applyAlignment="1">
      <alignment horizontal="center"/>
    </xf>
    <xf numFmtId="43" fontId="4" fillId="7" borderId="5" xfId="1" applyFont="1" applyFill="1" applyBorder="1"/>
    <xf numFmtId="0" fontId="8" fillId="7" borderId="5" xfId="0" applyNumberFormat="1" applyFont="1" applyFill="1" applyBorder="1"/>
    <xf numFmtId="0" fontId="4" fillId="10" borderId="5" xfId="0" applyFont="1" applyFill="1" applyBorder="1" applyAlignment="1">
      <alignment horizontal="center"/>
    </xf>
    <xf numFmtId="0" fontId="5" fillId="10" borderId="5" xfId="0" applyFont="1" applyFill="1" applyBorder="1"/>
    <xf numFmtId="0" fontId="5" fillId="7" borderId="5" xfId="1" applyNumberFormat="1" applyFont="1" applyFill="1" applyBorder="1" applyAlignment="1">
      <alignment horizontal="center"/>
    </xf>
    <xf numFmtId="43" fontId="1" fillId="7" borderId="5" xfId="1" applyFont="1" applyFill="1" applyBorder="1"/>
    <xf numFmtId="43" fontId="10" fillId="7" borderId="5" xfId="1" applyFont="1" applyFill="1" applyBorder="1"/>
    <xf numFmtId="0" fontId="5" fillId="7" borderId="5" xfId="0" applyFont="1" applyFill="1" applyBorder="1"/>
    <xf numFmtId="0" fontId="12" fillId="7" borderId="0" xfId="0" applyFont="1" applyFill="1"/>
    <xf numFmtId="0" fontId="9" fillId="7" borderId="0" xfId="0" applyFont="1" applyFill="1"/>
    <xf numFmtId="43" fontId="5" fillId="2" borderId="2" xfId="1" applyFont="1" applyFill="1" applyBorder="1" applyAlignment="1">
      <alignment horizontal="center" wrapText="1"/>
    </xf>
    <xf numFmtId="43" fontId="5" fillId="2" borderId="4" xfId="1" applyFont="1" applyFill="1" applyBorder="1" applyAlignment="1">
      <alignment horizont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0" fontId="5" fillId="0" borderId="0" xfId="0" applyFont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307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RowHeight="15.75"/>
  <cols>
    <col min="1" max="1" width="18" style="14" customWidth="1"/>
    <col min="2" max="2" width="43.5703125" style="14" customWidth="1"/>
    <col min="3" max="3" width="7" style="61" bestFit="1" customWidth="1"/>
    <col min="4" max="4" width="17.42578125" style="14" bestFit="1" customWidth="1"/>
    <col min="5" max="5" width="27.140625" style="14" bestFit="1" customWidth="1"/>
    <col min="6" max="6" width="14.42578125" style="14" customWidth="1"/>
    <col min="7" max="7" width="16.7109375" style="65" bestFit="1" customWidth="1"/>
    <col min="8" max="9" width="16.7109375" style="65" customWidth="1"/>
    <col min="10" max="10" width="14.5703125" style="12" customWidth="1"/>
    <col min="11" max="11" width="15" style="12" customWidth="1"/>
    <col min="12" max="12" width="17" style="13" customWidth="1"/>
    <col min="13" max="13" width="13.5703125" style="12" customWidth="1"/>
    <col min="14" max="14" width="13.5703125" style="55" customWidth="1"/>
    <col min="15" max="20" width="13.5703125" style="12" customWidth="1"/>
    <col min="21" max="21" width="16.7109375" style="13" customWidth="1"/>
    <col min="22" max="22" width="16.7109375" style="12" customWidth="1"/>
    <col min="23" max="23" width="15.42578125" style="13" customWidth="1"/>
    <col min="24" max="24" width="15.42578125" style="14" bestFit="1" customWidth="1"/>
    <col min="25" max="25" width="66.140625" style="14" bestFit="1" customWidth="1"/>
    <col min="26" max="28" width="11.42578125" style="14"/>
    <col min="29" max="239" width="11.42578125" style="6"/>
    <col min="240" max="240" width="28.7109375" style="6" customWidth="1"/>
    <col min="241" max="241" width="50.42578125" style="6" bestFit="1" customWidth="1"/>
    <col min="242" max="242" width="8.85546875" style="6" customWidth="1"/>
    <col min="243" max="243" width="19.85546875" style="6" customWidth="1"/>
    <col min="244" max="244" width="36" style="6" bestFit="1" customWidth="1"/>
    <col min="245" max="245" width="13.42578125" style="6" bestFit="1" customWidth="1"/>
    <col min="246" max="246" width="23" style="6" bestFit="1" customWidth="1"/>
    <col min="247" max="247" width="24.5703125" style="6" bestFit="1" customWidth="1"/>
    <col min="248" max="248" width="25.42578125" style="6" bestFit="1" customWidth="1"/>
    <col min="249" max="249" width="17" style="6" customWidth="1"/>
    <col min="250" max="256" width="13.5703125" style="6" customWidth="1"/>
    <col min="257" max="258" width="16.7109375" style="6" customWidth="1"/>
    <col min="259" max="259" width="15.42578125" style="6" customWidth="1"/>
    <col min="260" max="261" width="13.5703125" style="6" customWidth="1"/>
    <col min="262" max="262" width="15.42578125" style="6" customWidth="1"/>
    <col min="263" max="265" width="0" style="6" hidden="1" customWidth="1"/>
    <col min="266" max="266" width="19.7109375" style="6" customWidth="1"/>
    <col min="267" max="267" width="63.85546875" style="6" bestFit="1" customWidth="1"/>
    <col min="268" max="495" width="11.42578125" style="6"/>
    <col min="496" max="496" width="28.7109375" style="6" customWidth="1"/>
    <col min="497" max="497" width="50.42578125" style="6" bestFit="1" customWidth="1"/>
    <col min="498" max="498" width="8.85546875" style="6" customWidth="1"/>
    <col min="499" max="499" width="19.85546875" style="6" customWidth="1"/>
    <col min="500" max="500" width="36" style="6" bestFit="1" customWidth="1"/>
    <col min="501" max="501" width="13.42578125" style="6" bestFit="1" customWidth="1"/>
    <col min="502" max="502" width="23" style="6" bestFit="1" customWidth="1"/>
    <col min="503" max="503" width="24.5703125" style="6" bestFit="1" customWidth="1"/>
    <col min="504" max="504" width="25.42578125" style="6" bestFit="1" customWidth="1"/>
    <col min="505" max="505" width="17" style="6" customWidth="1"/>
    <col min="506" max="512" width="13.5703125" style="6" customWidth="1"/>
    <col min="513" max="514" width="16.7109375" style="6" customWidth="1"/>
    <col min="515" max="515" width="15.42578125" style="6" customWidth="1"/>
    <col min="516" max="517" width="13.5703125" style="6" customWidth="1"/>
    <col min="518" max="518" width="15.42578125" style="6" customWidth="1"/>
    <col min="519" max="521" width="0" style="6" hidden="1" customWidth="1"/>
    <col min="522" max="522" width="19.7109375" style="6" customWidth="1"/>
    <col min="523" max="523" width="63.85546875" style="6" bestFit="1" customWidth="1"/>
    <col min="524" max="751" width="11.42578125" style="6"/>
    <col min="752" max="752" width="28.7109375" style="6" customWidth="1"/>
    <col min="753" max="753" width="50.42578125" style="6" bestFit="1" customWidth="1"/>
    <col min="754" max="754" width="8.85546875" style="6" customWidth="1"/>
    <col min="755" max="755" width="19.85546875" style="6" customWidth="1"/>
    <col min="756" max="756" width="36" style="6" bestFit="1" customWidth="1"/>
    <col min="757" max="757" width="13.42578125" style="6" bestFit="1" customWidth="1"/>
    <col min="758" max="758" width="23" style="6" bestFit="1" customWidth="1"/>
    <col min="759" max="759" width="24.5703125" style="6" bestFit="1" customWidth="1"/>
    <col min="760" max="760" width="25.42578125" style="6" bestFit="1" customWidth="1"/>
    <col min="761" max="761" width="17" style="6" customWidth="1"/>
    <col min="762" max="768" width="13.5703125" style="6" customWidth="1"/>
    <col min="769" max="770" width="16.7109375" style="6" customWidth="1"/>
    <col min="771" max="771" width="15.42578125" style="6" customWidth="1"/>
    <col min="772" max="773" width="13.5703125" style="6" customWidth="1"/>
    <col min="774" max="774" width="15.42578125" style="6" customWidth="1"/>
    <col min="775" max="777" width="0" style="6" hidden="1" customWidth="1"/>
    <col min="778" max="778" width="19.7109375" style="6" customWidth="1"/>
    <col min="779" max="779" width="63.85546875" style="6" bestFit="1" customWidth="1"/>
    <col min="780" max="1007" width="11.42578125" style="6"/>
    <col min="1008" max="1008" width="28.7109375" style="6" customWidth="1"/>
    <col min="1009" max="1009" width="50.42578125" style="6" bestFit="1" customWidth="1"/>
    <col min="1010" max="1010" width="8.85546875" style="6" customWidth="1"/>
    <col min="1011" max="1011" width="19.85546875" style="6" customWidth="1"/>
    <col min="1012" max="1012" width="36" style="6" bestFit="1" customWidth="1"/>
    <col min="1013" max="1013" width="13.42578125" style="6" bestFit="1" customWidth="1"/>
    <col min="1014" max="1014" width="23" style="6" bestFit="1" customWidth="1"/>
    <col min="1015" max="1015" width="24.5703125" style="6" bestFit="1" customWidth="1"/>
    <col min="1016" max="1016" width="25.42578125" style="6" bestFit="1" customWidth="1"/>
    <col min="1017" max="1017" width="17" style="6" customWidth="1"/>
    <col min="1018" max="1024" width="13.5703125" style="6" customWidth="1"/>
    <col min="1025" max="1026" width="16.7109375" style="6" customWidth="1"/>
    <col min="1027" max="1027" width="15.42578125" style="6" customWidth="1"/>
    <col min="1028" max="1029" width="13.5703125" style="6" customWidth="1"/>
    <col min="1030" max="1030" width="15.42578125" style="6" customWidth="1"/>
    <col min="1031" max="1033" width="0" style="6" hidden="1" customWidth="1"/>
    <col min="1034" max="1034" width="19.7109375" style="6" customWidth="1"/>
    <col min="1035" max="1035" width="63.85546875" style="6" bestFit="1" customWidth="1"/>
    <col min="1036" max="1263" width="11.42578125" style="6"/>
    <col min="1264" max="1264" width="28.7109375" style="6" customWidth="1"/>
    <col min="1265" max="1265" width="50.42578125" style="6" bestFit="1" customWidth="1"/>
    <col min="1266" max="1266" width="8.85546875" style="6" customWidth="1"/>
    <col min="1267" max="1267" width="19.85546875" style="6" customWidth="1"/>
    <col min="1268" max="1268" width="36" style="6" bestFit="1" customWidth="1"/>
    <col min="1269" max="1269" width="13.42578125" style="6" bestFit="1" customWidth="1"/>
    <col min="1270" max="1270" width="23" style="6" bestFit="1" customWidth="1"/>
    <col min="1271" max="1271" width="24.5703125" style="6" bestFit="1" customWidth="1"/>
    <col min="1272" max="1272" width="25.42578125" style="6" bestFit="1" customWidth="1"/>
    <col min="1273" max="1273" width="17" style="6" customWidth="1"/>
    <col min="1274" max="1280" width="13.5703125" style="6" customWidth="1"/>
    <col min="1281" max="1282" width="16.7109375" style="6" customWidth="1"/>
    <col min="1283" max="1283" width="15.42578125" style="6" customWidth="1"/>
    <col min="1284" max="1285" width="13.5703125" style="6" customWidth="1"/>
    <col min="1286" max="1286" width="15.42578125" style="6" customWidth="1"/>
    <col min="1287" max="1289" width="0" style="6" hidden="1" customWidth="1"/>
    <col min="1290" max="1290" width="19.7109375" style="6" customWidth="1"/>
    <col min="1291" max="1291" width="63.85546875" style="6" bestFit="1" customWidth="1"/>
    <col min="1292" max="1519" width="11.42578125" style="6"/>
    <col min="1520" max="1520" width="28.7109375" style="6" customWidth="1"/>
    <col min="1521" max="1521" width="50.42578125" style="6" bestFit="1" customWidth="1"/>
    <col min="1522" max="1522" width="8.85546875" style="6" customWidth="1"/>
    <col min="1523" max="1523" width="19.85546875" style="6" customWidth="1"/>
    <col min="1524" max="1524" width="36" style="6" bestFit="1" customWidth="1"/>
    <col min="1525" max="1525" width="13.42578125" style="6" bestFit="1" customWidth="1"/>
    <col min="1526" max="1526" width="23" style="6" bestFit="1" customWidth="1"/>
    <col min="1527" max="1527" width="24.5703125" style="6" bestFit="1" customWidth="1"/>
    <col min="1528" max="1528" width="25.42578125" style="6" bestFit="1" customWidth="1"/>
    <col min="1529" max="1529" width="17" style="6" customWidth="1"/>
    <col min="1530" max="1536" width="13.5703125" style="6" customWidth="1"/>
    <col min="1537" max="1538" width="16.7109375" style="6" customWidth="1"/>
    <col min="1539" max="1539" width="15.42578125" style="6" customWidth="1"/>
    <col min="1540" max="1541" width="13.5703125" style="6" customWidth="1"/>
    <col min="1542" max="1542" width="15.42578125" style="6" customWidth="1"/>
    <col min="1543" max="1545" width="0" style="6" hidden="1" customWidth="1"/>
    <col min="1546" max="1546" width="19.7109375" style="6" customWidth="1"/>
    <col min="1547" max="1547" width="63.85546875" style="6" bestFit="1" customWidth="1"/>
    <col min="1548" max="1775" width="11.42578125" style="6"/>
    <col min="1776" max="1776" width="28.7109375" style="6" customWidth="1"/>
    <col min="1777" max="1777" width="50.42578125" style="6" bestFit="1" customWidth="1"/>
    <col min="1778" max="1778" width="8.85546875" style="6" customWidth="1"/>
    <col min="1779" max="1779" width="19.85546875" style="6" customWidth="1"/>
    <col min="1780" max="1780" width="36" style="6" bestFit="1" customWidth="1"/>
    <col min="1781" max="1781" width="13.42578125" style="6" bestFit="1" customWidth="1"/>
    <col min="1782" max="1782" width="23" style="6" bestFit="1" customWidth="1"/>
    <col min="1783" max="1783" width="24.5703125" style="6" bestFit="1" customWidth="1"/>
    <col min="1784" max="1784" width="25.42578125" style="6" bestFit="1" customWidth="1"/>
    <col min="1785" max="1785" width="17" style="6" customWidth="1"/>
    <col min="1786" max="1792" width="13.5703125" style="6" customWidth="1"/>
    <col min="1793" max="1794" width="16.7109375" style="6" customWidth="1"/>
    <col min="1795" max="1795" width="15.42578125" style="6" customWidth="1"/>
    <col min="1796" max="1797" width="13.5703125" style="6" customWidth="1"/>
    <col min="1798" max="1798" width="15.42578125" style="6" customWidth="1"/>
    <col min="1799" max="1801" width="0" style="6" hidden="1" customWidth="1"/>
    <col min="1802" max="1802" width="19.7109375" style="6" customWidth="1"/>
    <col min="1803" max="1803" width="63.85546875" style="6" bestFit="1" customWidth="1"/>
    <col min="1804" max="2031" width="11.42578125" style="6"/>
    <col min="2032" max="2032" width="28.7109375" style="6" customWidth="1"/>
    <col min="2033" max="2033" width="50.42578125" style="6" bestFit="1" customWidth="1"/>
    <col min="2034" max="2034" width="8.85546875" style="6" customWidth="1"/>
    <col min="2035" max="2035" width="19.85546875" style="6" customWidth="1"/>
    <col min="2036" max="2036" width="36" style="6" bestFit="1" customWidth="1"/>
    <col min="2037" max="2037" width="13.42578125" style="6" bestFit="1" customWidth="1"/>
    <col min="2038" max="2038" width="23" style="6" bestFit="1" customWidth="1"/>
    <col min="2039" max="2039" width="24.5703125" style="6" bestFit="1" customWidth="1"/>
    <col min="2040" max="2040" width="25.42578125" style="6" bestFit="1" customWidth="1"/>
    <col min="2041" max="2041" width="17" style="6" customWidth="1"/>
    <col min="2042" max="2048" width="13.5703125" style="6" customWidth="1"/>
    <col min="2049" max="2050" width="16.7109375" style="6" customWidth="1"/>
    <col min="2051" max="2051" width="15.42578125" style="6" customWidth="1"/>
    <col min="2052" max="2053" width="13.5703125" style="6" customWidth="1"/>
    <col min="2054" max="2054" width="15.42578125" style="6" customWidth="1"/>
    <col min="2055" max="2057" width="0" style="6" hidden="1" customWidth="1"/>
    <col min="2058" max="2058" width="19.7109375" style="6" customWidth="1"/>
    <col min="2059" max="2059" width="63.85546875" style="6" bestFit="1" customWidth="1"/>
    <col min="2060" max="2287" width="11.42578125" style="6"/>
    <col min="2288" max="2288" width="28.7109375" style="6" customWidth="1"/>
    <col min="2289" max="2289" width="50.42578125" style="6" bestFit="1" customWidth="1"/>
    <col min="2290" max="2290" width="8.85546875" style="6" customWidth="1"/>
    <col min="2291" max="2291" width="19.85546875" style="6" customWidth="1"/>
    <col min="2292" max="2292" width="36" style="6" bestFit="1" customWidth="1"/>
    <col min="2293" max="2293" width="13.42578125" style="6" bestFit="1" customWidth="1"/>
    <col min="2294" max="2294" width="23" style="6" bestFit="1" customWidth="1"/>
    <col min="2295" max="2295" width="24.5703125" style="6" bestFit="1" customWidth="1"/>
    <col min="2296" max="2296" width="25.42578125" style="6" bestFit="1" customWidth="1"/>
    <col min="2297" max="2297" width="17" style="6" customWidth="1"/>
    <col min="2298" max="2304" width="13.5703125" style="6" customWidth="1"/>
    <col min="2305" max="2306" width="16.7109375" style="6" customWidth="1"/>
    <col min="2307" max="2307" width="15.42578125" style="6" customWidth="1"/>
    <col min="2308" max="2309" width="13.5703125" style="6" customWidth="1"/>
    <col min="2310" max="2310" width="15.42578125" style="6" customWidth="1"/>
    <col min="2311" max="2313" width="0" style="6" hidden="1" customWidth="1"/>
    <col min="2314" max="2314" width="19.7109375" style="6" customWidth="1"/>
    <col min="2315" max="2315" width="63.85546875" style="6" bestFit="1" customWidth="1"/>
    <col min="2316" max="2543" width="11.42578125" style="6"/>
    <col min="2544" max="2544" width="28.7109375" style="6" customWidth="1"/>
    <col min="2545" max="2545" width="50.42578125" style="6" bestFit="1" customWidth="1"/>
    <col min="2546" max="2546" width="8.85546875" style="6" customWidth="1"/>
    <col min="2547" max="2547" width="19.85546875" style="6" customWidth="1"/>
    <col min="2548" max="2548" width="36" style="6" bestFit="1" customWidth="1"/>
    <col min="2549" max="2549" width="13.42578125" style="6" bestFit="1" customWidth="1"/>
    <col min="2550" max="2550" width="23" style="6" bestFit="1" customWidth="1"/>
    <col min="2551" max="2551" width="24.5703125" style="6" bestFit="1" customWidth="1"/>
    <col min="2552" max="2552" width="25.42578125" style="6" bestFit="1" customWidth="1"/>
    <col min="2553" max="2553" width="17" style="6" customWidth="1"/>
    <col min="2554" max="2560" width="13.5703125" style="6" customWidth="1"/>
    <col min="2561" max="2562" width="16.7109375" style="6" customWidth="1"/>
    <col min="2563" max="2563" width="15.42578125" style="6" customWidth="1"/>
    <col min="2564" max="2565" width="13.5703125" style="6" customWidth="1"/>
    <col min="2566" max="2566" width="15.42578125" style="6" customWidth="1"/>
    <col min="2567" max="2569" width="0" style="6" hidden="1" customWidth="1"/>
    <col min="2570" max="2570" width="19.7109375" style="6" customWidth="1"/>
    <col min="2571" max="2571" width="63.85546875" style="6" bestFit="1" customWidth="1"/>
    <col min="2572" max="2799" width="11.42578125" style="6"/>
    <col min="2800" max="2800" width="28.7109375" style="6" customWidth="1"/>
    <col min="2801" max="2801" width="50.42578125" style="6" bestFit="1" customWidth="1"/>
    <col min="2802" max="2802" width="8.85546875" style="6" customWidth="1"/>
    <col min="2803" max="2803" width="19.85546875" style="6" customWidth="1"/>
    <col min="2804" max="2804" width="36" style="6" bestFit="1" customWidth="1"/>
    <col min="2805" max="2805" width="13.42578125" style="6" bestFit="1" customWidth="1"/>
    <col min="2806" max="2806" width="23" style="6" bestFit="1" customWidth="1"/>
    <col min="2807" max="2807" width="24.5703125" style="6" bestFit="1" customWidth="1"/>
    <col min="2808" max="2808" width="25.42578125" style="6" bestFit="1" customWidth="1"/>
    <col min="2809" max="2809" width="17" style="6" customWidth="1"/>
    <col min="2810" max="2816" width="13.5703125" style="6" customWidth="1"/>
    <col min="2817" max="2818" width="16.7109375" style="6" customWidth="1"/>
    <col min="2819" max="2819" width="15.42578125" style="6" customWidth="1"/>
    <col min="2820" max="2821" width="13.5703125" style="6" customWidth="1"/>
    <col min="2822" max="2822" width="15.42578125" style="6" customWidth="1"/>
    <col min="2823" max="2825" width="0" style="6" hidden="1" customWidth="1"/>
    <col min="2826" max="2826" width="19.7109375" style="6" customWidth="1"/>
    <col min="2827" max="2827" width="63.85546875" style="6" bestFit="1" customWidth="1"/>
    <col min="2828" max="3055" width="11.42578125" style="6"/>
    <col min="3056" max="3056" width="28.7109375" style="6" customWidth="1"/>
    <col min="3057" max="3057" width="50.42578125" style="6" bestFit="1" customWidth="1"/>
    <col min="3058" max="3058" width="8.85546875" style="6" customWidth="1"/>
    <col min="3059" max="3059" width="19.85546875" style="6" customWidth="1"/>
    <col min="3060" max="3060" width="36" style="6" bestFit="1" customWidth="1"/>
    <col min="3061" max="3061" width="13.42578125" style="6" bestFit="1" customWidth="1"/>
    <col min="3062" max="3062" width="23" style="6" bestFit="1" customWidth="1"/>
    <col min="3063" max="3063" width="24.5703125" style="6" bestFit="1" customWidth="1"/>
    <col min="3064" max="3064" width="25.42578125" style="6" bestFit="1" customWidth="1"/>
    <col min="3065" max="3065" width="17" style="6" customWidth="1"/>
    <col min="3066" max="3072" width="13.5703125" style="6" customWidth="1"/>
    <col min="3073" max="3074" width="16.7109375" style="6" customWidth="1"/>
    <col min="3075" max="3075" width="15.42578125" style="6" customWidth="1"/>
    <col min="3076" max="3077" width="13.5703125" style="6" customWidth="1"/>
    <col min="3078" max="3078" width="15.42578125" style="6" customWidth="1"/>
    <col min="3079" max="3081" width="0" style="6" hidden="1" customWidth="1"/>
    <col min="3082" max="3082" width="19.7109375" style="6" customWidth="1"/>
    <col min="3083" max="3083" width="63.85546875" style="6" bestFit="1" customWidth="1"/>
    <col min="3084" max="3311" width="11.42578125" style="6"/>
    <col min="3312" max="3312" width="28.7109375" style="6" customWidth="1"/>
    <col min="3313" max="3313" width="50.42578125" style="6" bestFit="1" customWidth="1"/>
    <col min="3314" max="3314" width="8.85546875" style="6" customWidth="1"/>
    <col min="3315" max="3315" width="19.85546875" style="6" customWidth="1"/>
    <col min="3316" max="3316" width="36" style="6" bestFit="1" customWidth="1"/>
    <col min="3317" max="3317" width="13.42578125" style="6" bestFit="1" customWidth="1"/>
    <col min="3318" max="3318" width="23" style="6" bestFit="1" customWidth="1"/>
    <col min="3319" max="3319" width="24.5703125" style="6" bestFit="1" customWidth="1"/>
    <col min="3320" max="3320" width="25.42578125" style="6" bestFit="1" customWidth="1"/>
    <col min="3321" max="3321" width="17" style="6" customWidth="1"/>
    <col min="3322" max="3328" width="13.5703125" style="6" customWidth="1"/>
    <col min="3329" max="3330" width="16.7109375" style="6" customWidth="1"/>
    <col min="3331" max="3331" width="15.42578125" style="6" customWidth="1"/>
    <col min="3332" max="3333" width="13.5703125" style="6" customWidth="1"/>
    <col min="3334" max="3334" width="15.42578125" style="6" customWidth="1"/>
    <col min="3335" max="3337" width="0" style="6" hidden="1" customWidth="1"/>
    <col min="3338" max="3338" width="19.7109375" style="6" customWidth="1"/>
    <col min="3339" max="3339" width="63.85546875" style="6" bestFit="1" customWidth="1"/>
    <col min="3340" max="3567" width="11.42578125" style="6"/>
    <col min="3568" max="3568" width="28.7109375" style="6" customWidth="1"/>
    <col min="3569" max="3569" width="50.42578125" style="6" bestFit="1" customWidth="1"/>
    <col min="3570" max="3570" width="8.85546875" style="6" customWidth="1"/>
    <col min="3571" max="3571" width="19.85546875" style="6" customWidth="1"/>
    <col min="3572" max="3572" width="36" style="6" bestFit="1" customWidth="1"/>
    <col min="3573" max="3573" width="13.42578125" style="6" bestFit="1" customWidth="1"/>
    <col min="3574" max="3574" width="23" style="6" bestFit="1" customWidth="1"/>
    <col min="3575" max="3575" width="24.5703125" style="6" bestFit="1" customWidth="1"/>
    <col min="3576" max="3576" width="25.42578125" style="6" bestFit="1" customWidth="1"/>
    <col min="3577" max="3577" width="17" style="6" customWidth="1"/>
    <col min="3578" max="3584" width="13.5703125" style="6" customWidth="1"/>
    <col min="3585" max="3586" width="16.7109375" style="6" customWidth="1"/>
    <col min="3587" max="3587" width="15.42578125" style="6" customWidth="1"/>
    <col min="3588" max="3589" width="13.5703125" style="6" customWidth="1"/>
    <col min="3590" max="3590" width="15.42578125" style="6" customWidth="1"/>
    <col min="3591" max="3593" width="0" style="6" hidden="1" customWidth="1"/>
    <col min="3594" max="3594" width="19.7109375" style="6" customWidth="1"/>
    <col min="3595" max="3595" width="63.85546875" style="6" bestFit="1" customWidth="1"/>
    <col min="3596" max="3823" width="11.42578125" style="6"/>
    <col min="3824" max="3824" width="28.7109375" style="6" customWidth="1"/>
    <col min="3825" max="3825" width="50.42578125" style="6" bestFit="1" customWidth="1"/>
    <col min="3826" max="3826" width="8.85546875" style="6" customWidth="1"/>
    <col min="3827" max="3827" width="19.85546875" style="6" customWidth="1"/>
    <col min="3828" max="3828" width="36" style="6" bestFit="1" customWidth="1"/>
    <col min="3829" max="3829" width="13.42578125" style="6" bestFit="1" customWidth="1"/>
    <col min="3830" max="3830" width="23" style="6" bestFit="1" customWidth="1"/>
    <col min="3831" max="3831" width="24.5703125" style="6" bestFit="1" customWidth="1"/>
    <col min="3832" max="3832" width="25.42578125" style="6" bestFit="1" customWidth="1"/>
    <col min="3833" max="3833" width="17" style="6" customWidth="1"/>
    <col min="3834" max="3840" width="13.5703125" style="6" customWidth="1"/>
    <col min="3841" max="3842" width="16.7109375" style="6" customWidth="1"/>
    <col min="3843" max="3843" width="15.42578125" style="6" customWidth="1"/>
    <col min="3844" max="3845" width="13.5703125" style="6" customWidth="1"/>
    <col min="3846" max="3846" width="15.42578125" style="6" customWidth="1"/>
    <col min="3847" max="3849" width="0" style="6" hidden="1" customWidth="1"/>
    <col min="3850" max="3850" width="19.7109375" style="6" customWidth="1"/>
    <col min="3851" max="3851" width="63.85546875" style="6" bestFit="1" customWidth="1"/>
    <col min="3852" max="4079" width="11.42578125" style="6"/>
    <col min="4080" max="4080" width="28.7109375" style="6" customWidth="1"/>
    <col min="4081" max="4081" width="50.42578125" style="6" bestFit="1" customWidth="1"/>
    <col min="4082" max="4082" width="8.85546875" style="6" customWidth="1"/>
    <col min="4083" max="4083" width="19.85546875" style="6" customWidth="1"/>
    <col min="4084" max="4084" width="36" style="6" bestFit="1" customWidth="1"/>
    <col min="4085" max="4085" width="13.42578125" style="6" bestFit="1" customWidth="1"/>
    <col min="4086" max="4086" width="23" style="6" bestFit="1" customWidth="1"/>
    <col min="4087" max="4087" width="24.5703125" style="6" bestFit="1" customWidth="1"/>
    <col min="4088" max="4088" width="25.42578125" style="6" bestFit="1" customWidth="1"/>
    <col min="4089" max="4089" width="17" style="6" customWidth="1"/>
    <col min="4090" max="4096" width="13.5703125" style="6" customWidth="1"/>
    <col min="4097" max="4098" width="16.7109375" style="6" customWidth="1"/>
    <col min="4099" max="4099" width="15.42578125" style="6" customWidth="1"/>
    <col min="4100" max="4101" width="13.5703125" style="6" customWidth="1"/>
    <col min="4102" max="4102" width="15.42578125" style="6" customWidth="1"/>
    <col min="4103" max="4105" width="0" style="6" hidden="1" customWidth="1"/>
    <col min="4106" max="4106" width="19.7109375" style="6" customWidth="1"/>
    <col min="4107" max="4107" width="63.85546875" style="6" bestFit="1" customWidth="1"/>
    <col min="4108" max="4335" width="11.42578125" style="6"/>
    <col min="4336" max="4336" width="28.7109375" style="6" customWidth="1"/>
    <col min="4337" max="4337" width="50.42578125" style="6" bestFit="1" customWidth="1"/>
    <col min="4338" max="4338" width="8.85546875" style="6" customWidth="1"/>
    <col min="4339" max="4339" width="19.85546875" style="6" customWidth="1"/>
    <col min="4340" max="4340" width="36" style="6" bestFit="1" customWidth="1"/>
    <col min="4341" max="4341" width="13.42578125" style="6" bestFit="1" customWidth="1"/>
    <col min="4342" max="4342" width="23" style="6" bestFit="1" customWidth="1"/>
    <col min="4343" max="4343" width="24.5703125" style="6" bestFit="1" customWidth="1"/>
    <col min="4344" max="4344" width="25.42578125" style="6" bestFit="1" customWidth="1"/>
    <col min="4345" max="4345" width="17" style="6" customWidth="1"/>
    <col min="4346" max="4352" width="13.5703125" style="6" customWidth="1"/>
    <col min="4353" max="4354" width="16.7109375" style="6" customWidth="1"/>
    <col min="4355" max="4355" width="15.42578125" style="6" customWidth="1"/>
    <col min="4356" max="4357" width="13.5703125" style="6" customWidth="1"/>
    <col min="4358" max="4358" width="15.42578125" style="6" customWidth="1"/>
    <col min="4359" max="4361" width="0" style="6" hidden="1" customWidth="1"/>
    <col min="4362" max="4362" width="19.7109375" style="6" customWidth="1"/>
    <col min="4363" max="4363" width="63.85546875" style="6" bestFit="1" customWidth="1"/>
    <col min="4364" max="4591" width="11.42578125" style="6"/>
    <col min="4592" max="4592" width="28.7109375" style="6" customWidth="1"/>
    <col min="4593" max="4593" width="50.42578125" style="6" bestFit="1" customWidth="1"/>
    <col min="4594" max="4594" width="8.85546875" style="6" customWidth="1"/>
    <col min="4595" max="4595" width="19.85546875" style="6" customWidth="1"/>
    <col min="4596" max="4596" width="36" style="6" bestFit="1" customWidth="1"/>
    <col min="4597" max="4597" width="13.42578125" style="6" bestFit="1" customWidth="1"/>
    <col min="4598" max="4598" width="23" style="6" bestFit="1" customWidth="1"/>
    <col min="4599" max="4599" width="24.5703125" style="6" bestFit="1" customWidth="1"/>
    <col min="4600" max="4600" width="25.42578125" style="6" bestFit="1" customWidth="1"/>
    <col min="4601" max="4601" width="17" style="6" customWidth="1"/>
    <col min="4602" max="4608" width="13.5703125" style="6" customWidth="1"/>
    <col min="4609" max="4610" width="16.7109375" style="6" customWidth="1"/>
    <col min="4611" max="4611" width="15.42578125" style="6" customWidth="1"/>
    <col min="4612" max="4613" width="13.5703125" style="6" customWidth="1"/>
    <col min="4614" max="4614" width="15.42578125" style="6" customWidth="1"/>
    <col min="4615" max="4617" width="0" style="6" hidden="1" customWidth="1"/>
    <col min="4618" max="4618" width="19.7109375" style="6" customWidth="1"/>
    <col min="4619" max="4619" width="63.85546875" style="6" bestFit="1" customWidth="1"/>
    <col min="4620" max="4847" width="11.42578125" style="6"/>
    <col min="4848" max="4848" width="28.7109375" style="6" customWidth="1"/>
    <col min="4849" max="4849" width="50.42578125" style="6" bestFit="1" customWidth="1"/>
    <col min="4850" max="4850" width="8.85546875" style="6" customWidth="1"/>
    <col min="4851" max="4851" width="19.85546875" style="6" customWidth="1"/>
    <col min="4852" max="4852" width="36" style="6" bestFit="1" customWidth="1"/>
    <col min="4853" max="4853" width="13.42578125" style="6" bestFit="1" customWidth="1"/>
    <col min="4854" max="4854" width="23" style="6" bestFit="1" customWidth="1"/>
    <col min="4855" max="4855" width="24.5703125" style="6" bestFit="1" customWidth="1"/>
    <col min="4856" max="4856" width="25.42578125" style="6" bestFit="1" customWidth="1"/>
    <col min="4857" max="4857" width="17" style="6" customWidth="1"/>
    <col min="4858" max="4864" width="13.5703125" style="6" customWidth="1"/>
    <col min="4865" max="4866" width="16.7109375" style="6" customWidth="1"/>
    <col min="4867" max="4867" width="15.42578125" style="6" customWidth="1"/>
    <col min="4868" max="4869" width="13.5703125" style="6" customWidth="1"/>
    <col min="4870" max="4870" width="15.42578125" style="6" customWidth="1"/>
    <col min="4871" max="4873" width="0" style="6" hidden="1" customWidth="1"/>
    <col min="4874" max="4874" width="19.7109375" style="6" customWidth="1"/>
    <col min="4875" max="4875" width="63.85546875" style="6" bestFit="1" customWidth="1"/>
    <col min="4876" max="5103" width="11.42578125" style="6"/>
    <col min="5104" max="5104" width="28.7109375" style="6" customWidth="1"/>
    <col min="5105" max="5105" width="50.42578125" style="6" bestFit="1" customWidth="1"/>
    <col min="5106" max="5106" width="8.85546875" style="6" customWidth="1"/>
    <col min="5107" max="5107" width="19.85546875" style="6" customWidth="1"/>
    <col min="5108" max="5108" width="36" style="6" bestFit="1" customWidth="1"/>
    <col min="5109" max="5109" width="13.42578125" style="6" bestFit="1" customWidth="1"/>
    <col min="5110" max="5110" width="23" style="6" bestFit="1" customWidth="1"/>
    <col min="5111" max="5111" width="24.5703125" style="6" bestFit="1" customWidth="1"/>
    <col min="5112" max="5112" width="25.42578125" style="6" bestFit="1" customWidth="1"/>
    <col min="5113" max="5113" width="17" style="6" customWidth="1"/>
    <col min="5114" max="5120" width="13.5703125" style="6" customWidth="1"/>
    <col min="5121" max="5122" width="16.7109375" style="6" customWidth="1"/>
    <col min="5123" max="5123" width="15.42578125" style="6" customWidth="1"/>
    <col min="5124" max="5125" width="13.5703125" style="6" customWidth="1"/>
    <col min="5126" max="5126" width="15.42578125" style="6" customWidth="1"/>
    <col min="5127" max="5129" width="0" style="6" hidden="1" customWidth="1"/>
    <col min="5130" max="5130" width="19.7109375" style="6" customWidth="1"/>
    <col min="5131" max="5131" width="63.85546875" style="6" bestFit="1" customWidth="1"/>
    <col min="5132" max="5359" width="11.42578125" style="6"/>
    <col min="5360" max="5360" width="28.7109375" style="6" customWidth="1"/>
    <col min="5361" max="5361" width="50.42578125" style="6" bestFit="1" customWidth="1"/>
    <col min="5362" max="5362" width="8.85546875" style="6" customWidth="1"/>
    <col min="5363" max="5363" width="19.85546875" style="6" customWidth="1"/>
    <col min="5364" max="5364" width="36" style="6" bestFit="1" customWidth="1"/>
    <col min="5365" max="5365" width="13.42578125" style="6" bestFit="1" customWidth="1"/>
    <col min="5366" max="5366" width="23" style="6" bestFit="1" customWidth="1"/>
    <col min="5367" max="5367" width="24.5703125" style="6" bestFit="1" customWidth="1"/>
    <col min="5368" max="5368" width="25.42578125" style="6" bestFit="1" customWidth="1"/>
    <col min="5369" max="5369" width="17" style="6" customWidth="1"/>
    <col min="5370" max="5376" width="13.5703125" style="6" customWidth="1"/>
    <col min="5377" max="5378" width="16.7109375" style="6" customWidth="1"/>
    <col min="5379" max="5379" width="15.42578125" style="6" customWidth="1"/>
    <col min="5380" max="5381" width="13.5703125" style="6" customWidth="1"/>
    <col min="5382" max="5382" width="15.42578125" style="6" customWidth="1"/>
    <col min="5383" max="5385" width="0" style="6" hidden="1" customWidth="1"/>
    <col min="5386" max="5386" width="19.7109375" style="6" customWidth="1"/>
    <col min="5387" max="5387" width="63.85546875" style="6" bestFit="1" customWidth="1"/>
    <col min="5388" max="5615" width="11.42578125" style="6"/>
    <col min="5616" max="5616" width="28.7109375" style="6" customWidth="1"/>
    <col min="5617" max="5617" width="50.42578125" style="6" bestFit="1" customWidth="1"/>
    <col min="5618" max="5618" width="8.85546875" style="6" customWidth="1"/>
    <col min="5619" max="5619" width="19.85546875" style="6" customWidth="1"/>
    <col min="5620" max="5620" width="36" style="6" bestFit="1" customWidth="1"/>
    <col min="5621" max="5621" width="13.42578125" style="6" bestFit="1" customWidth="1"/>
    <col min="5622" max="5622" width="23" style="6" bestFit="1" customWidth="1"/>
    <col min="5623" max="5623" width="24.5703125" style="6" bestFit="1" customWidth="1"/>
    <col min="5624" max="5624" width="25.42578125" style="6" bestFit="1" customWidth="1"/>
    <col min="5625" max="5625" width="17" style="6" customWidth="1"/>
    <col min="5626" max="5632" width="13.5703125" style="6" customWidth="1"/>
    <col min="5633" max="5634" width="16.7109375" style="6" customWidth="1"/>
    <col min="5635" max="5635" width="15.42578125" style="6" customWidth="1"/>
    <col min="5636" max="5637" width="13.5703125" style="6" customWidth="1"/>
    <col min="5638" max="5638" width="15.42578125" style="6" customWidth="1"/>
    <col min="5639" max="5641" width="0" style="6" hidden="1" customWidth="1"/>
    <col min="5642" max="5642" width="19.7109375" style="6" customWidth="1"/>
    <col min="5643" max="5643" width="63.85546875" style="6" bestFit="1" customWidth="1"/>
    <col min="5644" max="5871" width="11.42578125" style="6"/>
    <col min="5872" max="5872" width="28.7109375" style="6" customWidth="1"/>
    <col min="5873" max="5873" width="50.42578125" style="6" bestFit="1" customWidth="1"/>
    <col min="5874" max="5874" width="8.85546875" style="6" customWidth="1"/>
    <col min="5875" max="5875" width="19.85546875" style="6" customWidth="1"/>
    <col min="5876" max="5876" width="36" style="6" bestFit="1" customWidth="1"/>
    <col min="5877" max="5877" width="13.42578125" style="6" bestFit="1" customWidth="1"/>
    <col min="5878" max="5878" width="23" style="6" bestFit="1" customWidth="1"/>
    <col min="5879" max="5879" width="24.5703125" style="6" bestFit="1" customWidth="1"/>
    <col min="5880" max="5880" width="25.42578125" style="6" bestFit="1" customWidth="1"/>
    <col min="5881" max="5881" width="17" style="6" customWidth="1"/>
    <col min="5882" max="5888" width="13.5703125" style="6" customWidth="1"/>
    <col min="5889" max="5890" width="16.7109375" style="6" customWidth="1"/>
    <col min="5891" max="5891" width="15.42578125" style="6" customWidth="1"/>
    <col min="5892" max="5893" width="13.5703125" style="6" customWidth="1"/>
    <col min="5894" max="5894" width="15.42578125" style="6" customWidth="1"/>
    <col min="5895" max="5897" width="0" style="6" hidden="1" customWidth="1"/>
    <col min="5898" max="5898" width="19.7109375" style="6" customWidth="1"/>
    <col min="5899" max="5899" width="63.85546875" style="6" bestFit="1" customWidth="1"/>
    <col min="5900" max="6127" width="11.42578125" style="6"/>
    <col min="6128" max="6128" width="28.7109375" style="6" customWidth="1"/>
    <col min="6129" max="6129" width="50.42578125" style="6" bestFit="1" customWidth="1"/>
    <col min="6130" max="6130" width="8.85546875" style="6" customWidth="1"/>
    <col min="6131" max="6131" width="19.85546875" style="6" customWidth="1"/>
    <col min="6132" max="6132" width="36" style="6" bestFit="1" customWidth="1"/>
    <col min="6133" max="6133" width="13.42578125" style="6" bestFit="1" customWidth="1"/>
    <col min="6134" max="6134" width="23" style="6" bestFit="1" customWidth="1"/>
    <col min="6135" max="6135" width="24.5703125" style="6" bestFit="1" customWidth="1"/>
    <col min="6136" max="6136" width="25.42578125" style="6" bestFit="1" customWidth="1"/>
    <col min="6137" max="6137" width="17" style="6" customWidth="1"/>
    <col min="6138" max="6144" width="13.5703125" style="6" customWidth="1"/>
    <col min="6145" max="6146" width="16.7109375" style="6" customWidth="1"/>
    <col min="6147" max="6147" width="15.42578125" style="6" customWidth="1"/>
    <col min="6148" max="6149" width="13.5703125" style="6" customWidth="1"/>
    <col min="6150" max="6150" width="15.42578125" style="6" customWidth="1"/>
    <col min="6151" max="6153" width="0" style="6" hidden="1" customWidth="1"/>
    <col min="6154" max="6154" width="19.7109375" style="6" customWidth="1"/>
    <col min="6155" max="6155" width="63.85546875" style="6" bestFit="1" customWidth="1"/>
    <col min="6156" max="6383" width="11.42578125" style="6"/>
    <col min="6384" max="6384" width="28.7109375" style="6" customWidth="1"/>
    <col min="6385" max="6385" width="50.42578125" style="6" bestFit="1" customWidth="1"/>
    <col min="6386" max="6386" width="8.85546875" style="6" customWidth="1"/>
    <col min="6387" max="6387" width="19.85546875" style="6" customWidth="1"/>
    <col min="6388" max="6388" width="36" style="6" bestFit="1" customWidth="1"/>
    <col min="6389" max="6389" width="13.42578125" style="6" bestFit="1" customWidth="1"/>
    <col min="6390" max="6390" width="23" style="6" bestFit="1" customWidth="1"/>
    <col min="6391" max="6391" width="24.5703125" style="6" bestFit="1" customWidth="1"/>
    <col min="6392" max="6392" width="25.42578125" style="6" bestFit="1" customWidth="1"/>
    <col min="6393" max="6393" width="17" style="6" customWidth="1"/>
    <col min="6394" max="6400" width="13.5703125" style="6" customWidth="1"/>
    <col min="6401" max="6402" width="16.7109375" style="6" customWidth="1"/>
    <col min="6403" max="6403" width="15.42578125" style="6" customWidth="1"/>
    <col min="6404" max="6405" width="13.5703125" style="6" customWidth="1"/>
    <col min="6406" max="6406" width="15.42578125" style="6" customWidth="1"/>
    <col min="6407" max="6409" width="0" style="6" hidden="1" customWidth="1"/>
    <col min="6410" max="6410" width="19.7109375" style="6" customWidth="1"/>
    <col min="6411" max="6411" width="63.85546875" style="6" bestFit="1" customWidth="1"/>
    <col min="6412" max="6639" width="11.42578125" style="6"/>
    <col min="6640" max="6640" width="28.7109375" style="6" customWidth="1"/>
    <col min="6641" max="6641" width="50.42578125" style="6" bestFit="1" customWidth="1"/>
    <col min="6642" max="6642" width="8.85546875" style="6" customWidth="1"/>
    <col min="6643" max="6643" width="19.85546875" style="6" customWidth="1"/>
    <col min="6644" max="6644" width="36" style="6" bestFit="1" customWidth="1"/>
    <col min="6645" max="6645" width="13.42578125" style="6" bestFit="1" customWidth="1"/>
    <col min="6646" max="6646" width="23" style="6" bestFit="1" customWidth="1"/>
    <col min="6647" max="6647" width="24.5703125" style="6" bestFit="1" customWidth="1"/>
    <col min="6648" max="6648" width="25.42578125" style="6" bestFit="1" customWidth="1"/>
    <col min="6649" max="6649" width="17" style="6" customWidth="1"/>
    <col min="6650" max="6656" width="13.5703125" style="6" customWidth="1"/>
    <col min="6657" max="6658" width="16.7109375" style="6" customWidth="1"/>
    <col min="6659" max="6659" width="15.42578125" style="6" customWidth="1"/>
    <col min="6660" max="6661" width="13.5703125" style="6" customWidth="1"/>
    <col min="6662" max="6662" width="15.42578125" style="6" customWidth="1"/>
    <col min="6663" max="6665" width="0" style="6" hidden="1" customWidth="1"/>
    <col min="6666" max="6666" width="19.7109375" style="6" customWidth="1"/>
    <col min="6667" max="6667" width="63.85546875" style="6" bestFit="1" customWidth="1"/>
    <col min="6668" max="6895" width="11.42578125" style="6"/>
    <col min="6896" max="6896" width="28.7109375" style="6" customWidth="1"/>
    <col min="6897" max="6897" width="50.42578125" style="6" bestFit="1" customWidth="1"/>
    <col min="6898" max="6898" width="8.85546875" style="6" customWidth="1"/>
    <col min="6899" max="6899" width="19.85546875" style="6" customWidth="1"/>
    <col min="6900" max="6900" width="36" style="6" bestFit="1" customWidth="1"/>
    <col min="6901" max="6901" width="13.42578125" style="6" bestFit="1" customWidth="1"/>
    <col min="6902" max="6902" width="23" style="6" bestFit="1" customWidth="1"/>
    <col min="6903" max="6903" width="24.5703125" style="6" bestFit="1" customWidth="1"/>
    <col min="6904" max="6904" width="25.42578125" style="6" bestFit="1" customWidth="1"/>
    <col min="6905" max="6905" width="17" style="6" customWidth="1"/>
    <col min="6906" max="6912" width="13.5703125" style="6" customWidth="1"/>
    <col min="6913" max="6914" width="16.7109375" style="6" customWidth="1"/>
    <col min="6915" max="6915" width="15.42578125" style="6" customWidth="1"/>
    <col min="6916" max="6917" width="13.5703125" style="6" customWidth="1"/>
    <col min="6918" max="6918" width="15.42578125" style="6" customWidth="1"/>
    <col min="6919" max="6921" width="0" style="6" hidden="1" customWidth="1"/>
    <col min="6922" max="6922" width="19.7109375" style="6" customWidth="1"/>
    <col min="6923" max="6923" width="63.85546875" style="6" bestFit="1" customWidth="1"/>
    <col min="6924" max="7151" width="11.42578125" style="6"/>
    <col min="7152" max="7152" width="28.7109375" style="6" customWidth="1"/>
    <col min="7153" max="7153" width="50.42578125" style="6" bestFit="1" customWidth="1"/>
    <col min="7154" max="7154" width="8.85546875" style="6" customWidth="1"/>
    <col min="7155" max="7155" width="19.85546875" style="6" customWidth="1"/>
    <col min="7156" max="7156" width="36" style="6" bestFit="1" customWidth="1"/>
    <col min="7157" max="7157" width="13.42578125" style="6" bestFit="1" customWidth="1"/>
    <col min="7158" max="7158" width="23" style="6" bestFit="1" customWidth="1"/>
    <col min="7159" max="7159" width="24.5703125" style="6" bestFit="1" customWidth="1"/>
    <col min="7160" max="7160" width="25.42578125" style="6" bestFit="1" customWidth="1"/>
    <col min="7161" max="7161" width="17" style="6" customWidth="1"/>
    <col min="7162" max="7168" width="13.5703125" style="6" customWidth="1"/>
    <col min="7169" max="7170" width="16.7109375" style="6" customWidth="1"/>
    <col min="7171" max="7171" width="15.42578125" style="6" customWidth="1"/>
    <col min="7172" max="7173" width="13.5703125" style="6" customWidth="1"/>
    <col min="7174" max="7174" width="15.42578125" style="6" customWidth="1"/>
    <col min="7175" max="7177" width="0" style="6" hidden="1" customWidth="1"/>
    <col min="7178" max="7178" width="19.7109375" style="6" customWidth="1"/>
    <col min="7179" max="7179" width="63.85546875" style="6" bestFit="1" customWidth="1"/>
    <col min="7180" max="7407" width="11.42578125" style="6"/>
    <col min="7408" max="7408" width="28.7109375" style="6" customWidth="1"/>
    <col min="7409" max="7409" width="50.42578125" style="6" bestFit="1" customWidth="1"/>
    <col min="7410" max="7410" width="8.85546875" style="6" customWidth="1"/>
    <col min="7411" max="7411" width="19.85546875" style="6" customWidth="1"/>
    <col min="7412" max="7412" width="36" style="6" bestFit="1" customWidth="1"/>
    <col min="7413" max="7413" width="13.42578125" style="6" bestFit="1" customWidth="1"/>
    <col min="7414" max="7414" width="23" style="6" bestFit="1" customWidth="1"/>
    <col min="7415" max="7415" width="24.5703125" style="6" bestFit="1" customWidth="1"/>
    <col min="7416" max="7416" width="25.42578125" style="6" bestFit="1" customWidth="1"/>
    <col min="7417" max="7417" width="17" style="6" customWidth="1"/>
    <col min="7418" max="7424" width="13.5703125" style="6" customWidth="1"/>
    <col min="7425" max="7426" width="16.7109375" style="6" customWidth="1"/>
    <col min="7427" max="7427" width="15.42578125" style="6" customWidth="1"/>
    <col min="7428" max="7429" width="13.5703125" style="6" customWidth="1"/>
    <col min="7430" max="7430" width="15.42578125" style="6" customWidth="1"/>
    <col min="7431" max="7433" width="0" style="6" hidden="1" customWidth="1"/>
    <col min="7434" max="7434" width="19.7109375" style="6" customWidth="1"/>
    <col min="7435" max="7435" width="63.85546875" style="6" bestFit="1" customWidth="1"/>
    <col min="7436" max="7663" width="11.42578125" style="6"/>
    <col min="7664" max="7664" width="28.7109375" style="6" customWidth="1"/>
    <col min="7665" max="7665" width="50.42578125" style="6" bestFit="1" customWidth="1"/>
    <col min="7666" max="7666" width="8.85546875" style="6" customWidth="1"/>
    <col min="7667" max="7667" width="19.85546875" style="6" customWidth="1"/>
    <col min="7668" max="7668" width="36" style="6" bestFit="1" customWidth="1"/>
    <col min="7669" max="7669" width="13.42578125" style="6" bestFit="1" customWidth="1"/>
    <col min="7670" max="7670" width="23" style="6" bestFit="1" customWidth="1"/>
    <col min="7671" max="7671" width="24.5703125" style="6" bestFit="1" customWidth="1"/>
    <col min="7672" max="7672" width="25.42578125" style="6" bestFit="1" customWidth="1"/>
    <col min="7673" max="7673" width="17" style="6" customWidth="1"/>
    <col min="7674" max="7680" width="13.5703125" style="6" customWidth="1"/>
    <col min="7681" max="7682" width="16.7109375" style="6" customWidth="1"/>
    <col min="7683" max="7683" width="15.42578125" style="6" customWidth="1"/>
    <col min="7684" max="7685" width="13.5703125" style="6" customWidth="1"/>
    <col min="7686" max="7686" width="15.42578125" style="6" customWidth="1"/>
    <col min="7687" max="7689" width="0" style="6" hidden="1" customWidth="1"/>
    <col min="7690" max="7690" width="19.7109375" style="6" customWidth="1"/>
    <col min="7691" max="7691" width="63.85546875" style="6" bestFit="1" customWidth="1"/>
    <col min="7692" max="7919" width="11.42578125" style="6"/>
    <col min="7920" max="7920" width="28.7109375" style="6" customWidth="1"/>
    <col min="7921" max="7921" width="50.42578125" style="6" bestFit="1" customWidth="1"/>
    <col min="7922" max="7922" width="8.85546875" style="6" customWidth="1"/>
    <col min="7923" max="7923" width="19.85546875" style="6" customWidth="1"/>
    <col min="7924" max="7924" width="36" style="6" bestFit="1" customWidth="1"/>
    <col min="7925" max="7925" width="13.42578125" style="6" bestFit="1" customWidth="1"/>
    <col min="7926" max="7926" width="23" style="6" bestFit="1" customWidth="1"/>
    <col min="7927" max="7927" width="24.5703125" style="6" bestFit="1" customWidth="1"/>
    <col min="7928" max="7928" width="25.42578125" style="6" bestFit="1" customWidth="1"/>
    <col min="7929" max="7929" width="17" style="6" customWidth="1"/>
    <col min="7930" max="7936" width="13.5703125" style="6" customWidth="1"/>
    <col min="7937" max="7938" width="16.7109375" style="6" customWidth="1"/>
    <col min="7939" max="7939" width="15.42578125" style="6" customWidth="1"/>
    <col min="7940" max="7941" width="13.5703125" style="6" customWidth="1"/>
    <col min="7942" max="7942" width="15.42578125" style="6" customWidth="1"/>
    <col min="7943" max="7945" width="0" style="6" hidden="1" customWidth="1"/>
    <col min="7946" max="7946" width="19.7109375" style="6" customWidth="1"/>
    <col min="7947" max="7947" width="63.85546875" style="6" bestFit="1" customWidth="1"/>
    <col min="7948" max="8175" width="11.42578125" style="6"/>
    <col min="8176" max="8176" width="28.7109375" style="6" customWidth="1"/>
    <col min="8177" max="8177" width="50.42578125" style="6" bestFit="1" customWidth="1"/>
    <col min="8178" max="8178" width="8.85546875" style="6" customWidth="1"/>
    <col min="8179" max="8179" width="19.85546875" style="6" customWidth="1"/>
    <col min="8180" max="8180" width="36" style="6" bestFit="1" customWidth="1"/>
    <col min="8181" max="8181" width="13.42578125" style="6" bestFit="1" customWidth="1"/>
    <col min="8182" max="8182" width="23" style="6" bestFit="1" customWidth="1"/>
    <col min="8183" max="8183" width="24.5703125" style="6" bestFit="1" customWidth="1"/>
    <col min="8184" max="8184" width="25.42578125" style="6" bestFit="1" customWidth="1"/>
    <col min="8185" max="8185" width="17" style="6" customWidth="1"/>
    <col min="8186" max="8192" width="13.5703125" style="6" customWidth="1"/>
    <col min="8193" max="8194" width="16.7109375" style="6" customWidth="1"/>
    <col min="8195" max="8195" width="15.42578125" style="6" customWidth="1"/>
    <col min="8196" max="8197" width="13.5703125" style="6" customWidth="1"/>
    <col min="8198" max="8198" width="15.42578125" style="6" customWidth="1"/>
    <col min="8199" max="8201" width="0" style="6" hidden="1" customWidth="1"/>
    <col min="8202" max="8202" width="19.7109375" style="6" customWidth="1"/>
    <col min="8203" max="8203" width="63.85546875" style="6" bestFit="1" customWidth="1"/>
    <col min="8204" max="8431" width="11.42578125" style="6"/>
    <col min="8432" max="8432" width="28.7109375" style="6" customWidth="1"/>
    <col min="8433" max="8433" width="50.42578125" style="6" bestFit="1" customWidth="1"/>
    <col min="8434" max="8434" width="8.85546875" style="6" customWidth="1"/>
    <col min="8435" max="8435" width="19.85546875" style="6" customWidth="1"/>
    <col min="8436" max="8436" width="36" style="6" bestFit="1" customWidth="1"/>
    <col min="8437" max="8437" width="13.42578125" style="6" bestFit="1" customWidth="1"/>
    <col min="8438" max="8438" width="23" style="6" bestFit="1" customWidth="1"/>
    <col min="8439" max="8439" width="24.5703125" style="6" bestFit="1" customWidth="1"/>
    <col min="8440" max="8440" width="25.42578125" style="6" bestFit="1" customWidth="1"/>
    <col min="8441" max="8441" width="17" style="6" customWidth="1"/>
    <col min="8442" max="8448" width="13.5703125" style="6" customWidth="1"/>
    <col min="8449" max="8450" width="16.7109375" style="6" customWidth="1"/>
    <col min="8451" max="8451" width="15.42578125" style="6" customWidth="1"/>
    <col min="8452" max="8453" width="13.5703125" style="6" customWidth="1"/>
    <col min="8454" max="8454" width="15.42578125" style="6" customWidth="1"/>
    <col min="8455" max="8457" width="0" style="6" hidden="1" customWidth="1"/>
    <col min="8458" max="8458" width="19.7109375" style="6" customWidth="1"/>
    <col min="8459" max="8459" width="63.85546875" style="6" bestFit="1" customWidth="1"/>
    <col min="8460" max="8687" width="11.42578125" style="6"/>
    <col min="8688" max="8688" width="28.7109375" style="6" customWidth="1"/>
    <col min="8689" max="8689" width="50.42578125" style="6" bestFit="1" customWidth="1"/>
    <col min="8690" max="8690" width="8.85546875" style="6" customWidth="1"/>
    <col min="8691" max="8691" width="19.85546875" style="6" customWidth="1"/>
    <col min="8692" max="8692" width="36" style="6" bestFit="1" customWidth="1"/>
    <col min="8693" max="8693" width="13.42578125" style="6" bestFit="1" customWidth="1"/>
    <col min="8694" max="8694" width="23" style="6" bestFit="1" customWidth="1"/>
    <col min="8695" max="8695" width="24.5703125" style="6" bestFit="1" customWidth="1"/>
    <col min="8696" max="8696" width="25.42578125" style="6" bestFit="1" customWidth="1"/>
    <col min="8697" max="8697" width="17" style="6" customWidth="1"/>
    <col min="8698" max="8704" width="13.5703125" style="6" customWidth="1"/>
    <col min="8705" max="8706" width="16.7109375" style="6" customWidth="1"/>
    <col min="8707" max="8707" width="15.42578125" style="6" customWidth="1"/>
    <col min="8708" max="8709" width="13.5703125" style="6" customWidth="1"/>
    <col min="8710" max="8710" width="15.42578125" style="6" customWidth="1"/>
    <col min="8711" max="8713" width="0" style="6" hidden="1" customWidth="1"/>
    <col min="8714" max="8714" width="19.7109375" style="6" customWidth="1"/>
    <col min="8715" max="8715" width="63.85546875" style="6" bestFit="1" customWidth="1"/>
    <col min="8716" max="8943" width="11.42578125" style="6"/>
    <col min="8944" max="8944" width="28.7109375" style="6" customWidth="1"/>
    <col min="8945" max="8945" width="50.42578125" style="6" bestFit="1" customWidth="1"/>
    <col min="8946" max="8946" width="8.85546875" style="6" customWidth="1"/>
    <col min="8947" max="8947" width="19.85546875" style="6" customWidth="1"/>
    <col min="8948" max="8948" width="36" style="6" bestFit="1" customWidth="1"/>
    <col min="8949" max="8949" width="13.42578125" style="6" bestFit="1" customWidth="1"/>
    <col min="8950" max="8950" width="23" style="6" bestFit="1" customWidth="1"/>
    <col min="8951" max="8951" width="24.5703125" style="6" bestFit="1" customWidth="1"/>
    <col min="8952" max="8952" width="25.42578125" style="6" bestFit="1" customWidth="1"/>
    <col min="8953" max="8953" width="17" style="6" customWidth="1"/>
    <col min="8954" max="8960" width="13.5703125" style="6" customWidth="1"/>
    <col min="8961" max="8962" width="16.7109375" style="6" customWidth="1"/>
    <col min="8963" max="8963" width="15.42578125" style="6" customWidth="1"/>
    <col min="8964" max="8965" width="13.5703125" style="6" customWidth="1"/>
    <col min="8966" max="8966" width="15.42578125" style="6" customWidth="1"/>
    <col min="8967" max="8969" width="0" style="6" hidden="1" customWidth="1"/>
    <col min="8970" max="8970" width="19.7109375" style="6" customWidth="1"/>
    <col min="8971" max="8971" width="63.85546875" style="6" bestFit="1" customWidth="1"/>
    <col min="8972" max="9199" width="11.42578125" style="6"/>
    <col min="9200" max="9200" width="28.7109375" style="6" customWidth="1"/>
    <col min="9201" max="9201" width="50.42578125" style="6" bestFit="1" customWidth="1"/>
    <col min="9202" max="9202" width="8.85546875" style="6" customWidth="1"/>
    <col min="9203" max="9203" width="19.85546875" style="6" customWidth="1"/>
    <col min="9204" max="9204" width="36" style="6" bestFit="1" customWidth="1"/>
    <col min="9205" max="9205" width="13.42578125" style="6" bestFit="1" customWidth="1"/>
    <col min="9206" max="9206" width="23" style="6" bestFit="1" customWidth="1"/>
    <col min="9207" max="9207" width="24.5703125" style="6" bestFit="1" customWidth="1"/>
    <col min="9208" max="9208" width="25.42578125" style="6" bestFit="1" customWidth="1"/>
    <col min="9209" max="9209" width="17" style="6" customWidth="1"/>
    <col min="9210" max="9216" width="13.5703125" style="6" customWidth="1"/>
    <col min="9217" max="9218" width="16.7109375" style="6" customWidth="1"/>
    <col min="9219" max="9219" width="15.42578125" style="6" customWidth="1"/>
    <col min="9220" max="9221" width="13.5703125" style="6" customWidth="1"/>
    <col min="9222" max="9222" width="15.42578125" style="6" customWidth="1"/>
    <col min="9223" max="9225" width="0" style="6" hidden="1" customWidth="1"/>
    <col min="9226" max="9226" width="19.7109375" style="6" customWidth="1"/>
    <col min="9227" max="9227" width="63.85546875" style="6" bestFit="1" customWidth="1"/>
    <col min="9228" max="9455" width="11.42578125" style="6"/>
    <col min="9456" max="9456" width="28.7109375" style="6" customWidth="1"/>
    <col min="9457" max="9457" width="50.42578125" style="6" bestFit="1" customWidth="1"/>
    <col min="9458" max="9458" width="8.85546875" style="6" customWidth="1"/>
    <col min="9459" max="9459" width="19.85546875" style="6" customWidth="1"/>
    <col min="9460" max="9460" width="36" style="6" bestFit="1" customWidth="1"/>
    <col min="9461" max="9461" width="13.42578125" style="6" bestFit="1" customWidth="1"/>
    <col min="9462" max="9462" width="23" style="6" bestFit="1" customWidth="1"/>
    <col min="9463" max="9463" width="24.5703125" style="6" bestFit="1" customWidth="1"/>
    <col min="9464" max="9464" width="25.42578125" style="6" bestFit="1" customWidth="1"/>
    <col min="9465" max="9465" width="17" style="6" customWidth="1"/>
    <col min="9466" max="9472" width="13.5703125" style="6" customWidth="1"/>
    <col min="9473" max="9474" width="16.7109375" style="6" customWidth="1"/>
    <col min="9475" max="9475" width="15.42578125" style="6" customWidth="1"/>
    <col min="9476" max="9477" width="13.5703125" style="6" customWidth="1"/>
    <col min="9478" max="9478" width="15.42578125" style="6" customWidth="1"/>
    <col min="9479" max="9481" width="0" style="6" hidden="1" customWidth="1"/>
    <col min="9482" max="9482" width="19.7109375" style="6" customWidth="1"/>
    <col min="9483" max="9483" width="63.85546875" style="6" bestFit="1" customWidth="1"/>
    <col min="9484" max="9711" width="11.42578125" style="6"/>
    <col min="9712" max="9712" width="28.7109375" style="6" customWidth="1"/>
    <col min="9713" max="9713" width="50.42578125" style="6" bestFit="1" customWidth="1"/>
    <col min="9714" max="9714" width="8.85546875" style="6" customWidth="1"/>
    <col min="9715" max="9715" width="19.85546875" style="6" customWidth="1"/>
    <col min="9716" max="9716" width="36" style="6" bestFit="1" customWidth="1"/>
    <col min="9717" max="9717" width="13.42578125" style="6" bestFit="1" customWidth="1"/>
    <col min="9718" max="9718" width="23" style="6" bestFit="1" customWidth="1"/>
    <col min="9719" max="9719" width="24.5703125" style="6" bestFit="1" customWidth="1"/>
    <col min="9720" max="9720" width="25.42578125" style="6" bestFit="1" customWidth="1"/>
    <col min="9721" max="9721" width="17" style="6" customWidth="1"/>
    <col min="9722" max="9728" width="13.5703125" style="6" customWidth="1"/>
    <col min="9729" max="9730" width="16.7109375" style="6" customWidth="1"/>
    <col min="9731" max="9731" width="15.42578125" style="6" customWidth="1"/>
    <col min="9732" max="9733" width="13.5703125" style="6" customWidth="1"/>
    <col min="9734" max="9734" width="15.42578125" style="6" customWidth="1"/>
    <col min="9735" max="9737" width="0" style="6" hidden="1" customWidth="1"/>
    <col min="9738" max="9738" width="19.7109375" style="6" customWidth="1"/>
    <col min="9739" max="9739" width="63.85546875" style="6" bestFit="1" customWidth="1"/>
    <col min="9740" max="9967" width="11.42578125" style="6"/>
    <col min="9968" max="9968" width="28.7109375" style="6" customWidth="1"/>
    <col min="9969" max="9969" width="50.42578125" style="6" bestFit="1" customWidth="1"/>
    <col min="9970" max="9970" width="8.85546875" style="6" customWidth="1"/>
    <col min="9971" max="9971" width="19.85546875" style="6" customWidth="1"/>
    <col min="9972" max="9972" width="36" style="6" bestFit="1" customWidth="1"/>
    <col min="9973" max="9973" width="13.42578125" style="6" bestFit="1" customWidth="1"/>
    <col min="9974" max="9974" width="23" style="6" bestFit="1" customWidth="1"/>
    <col min="9975" max="9975" width="24.5703125" style="6" bestFit="1" customWidth="1"/>
    <col min="9976" max="9976" width="25.42578125" style="6" bestFit="1" customWidth="1"/>
    <col min="9977" max="9977" width="17" style="6" customWidth="1"/>
    <col min="9978" max="9984" width="13.5703125" style="6" customWidth="1"/>
    <col min="9985" max="9986" width="16.7109375" style="6" customWidth="1"/>
    <col min="9987" max="9987" width="15.42578125" style="6" customWidth="1"/>
    <col min="9988" max="9989" width="13.5703125" style="6" customWidth="1"/>
    <col min="9990" max="9990" width="15.42578125" style="6" customWidth="1"/>
    <col min="9991" max="9993" width="0" style="6" hidden="1" customWidth="1"/>
    <col min="9994" max="9994" width="19.7109375" style="6" customWidth="1"/>
    <col min="9995" max="9995" width="63.85546875" style="6" bestFit="1" customWidth="1"/>
    <col min="9996" max="10223" width="11.42578125" style="6"/>
    <col min="10224" max="10224" width="28.7109375" style="6" customWidth="1"/>
    <col min="10225" max="10225" width="50.42578125" style="6" bestFit="1" customWidth="1"/>
    <col min="10226" max="10226" width="8.85546875" style="6" customWidth="1"/>
    <col min="10227" max="10227" width="19.85546875" style="6" customWidth="1"/>
    <col min="10228" max="10228" width="36" style="6" bestFit="1" customWidth="1"/>
    <col min="10229" max="10229" width="13.42578125" style="6" bestFit="1" customWidth="1"/>
    <col min="10230" max="10230" width="23" style="6" bestFit="1" customWidth="1"/>
    <col min="10231" max="10231" width="24.5703125" style="6" bestFit="1" customWidth="1"/>
    <col min="10232" max="10232" width="25.42578125" style="6" bestFit="1" customWidth="1"/>
    <col min="10233" max="10233" width="17" style="6" customWidth="1"/>
    <col min="10234" max="10240" width="13.5703125" style="6" customWidth="1"/>
    <col min="10241" max="10242" width="16.7109375" style="6" customWidth="1"/>
    <col min="10243" max="10243" width="15.42578125" style="6" customWidth="1"/>
    <col min="10244" max="10245" width="13.5703125" style="6" customWidth="1"/>
    <col min="10246" max="10246" width="15.42578125" style="6" customWidth="1"/>
    <col min="10247" max="10249" width="0" style="6" hidden="1" customWidth="1"/>
    <col min="10250" max="10250" width="19.7109375" style="6" customWidth="1"/>
    <col min="10251" max="10251" width="63.85546875" style="6" bestFit="1" customWidth="1"/>
    <col min="10252" max="10479" width="11.42578125" style="6"/>
    <col min="10480" max="10480" width="28.7109375" style="6" customWidth="1"/>
    <col min="10481" max="10481" width="50.42578125" style="6" bestFit="1" customWidth="1"/>
    <col min="10482" max="10482" width="8.85546875" style="6" customWidth="1"/>
    <col min="10483" max="10483" width="19.85546875" style="6" customWidth="1"/>
    <col min="10484" max="10484" width="36" style="6" bestFit="1" customWidth="1"/>
    <col min="10485" max="10485" width="13.42578125" style="6" bestFit="1" customWidth="1"/>
    <col min="10486" max="10486" width="23" style="6" bestFit="1" customWidth="1"/>
    <col min="10487" max="10487" width="24.5703125" style="6" bestFit="1" customWidth="1"/>
    <col min="10488" max="10488" width="25.42578125" style="6" bestFit="1" customWidth="1"/>
    <col min="10489" max="10489" width="17" style="6" customWidth="1"/>
    <col min="10490" max="10496" width="13.5703125" style="6" customWidth="1"/>
    <col min="10497" max="10498" width="16.7109375" style="6" customWidth="1"/>
    <col min="10499" max="10499" width="15.42578125" style="6" customWidth="1"/>
    <col min="10500" max="10501" width="13.5703125" style="6" customWidth="1"/>
    <col min="10502" max="10502" width="15.42578125" style="6" customWidth="1"/>
    <col min="10503" max="10505" width="0" style="6" hidden="1" customWidth="1"/>
    <col min="10506" max="10506" width="19.7109375" style="6" customWidth="1"/>
    <col min="10507" max="10507" width="63.85546875" style="6" bestFit="1" customWidth="1"/>
    <col min="10508" max="10735" width="11.42578125" style="6"/>
    <col min="10736" max="10736" width="28.7109375" style="6" customWidth="1"/>
    <col min="10737" max="10737" width="50.42578125" style="6" bestFit="1" customWidth="1"/>
    <col min="10738" max="10738" width="8.85546875" style="6" customWidth="1"/>
    <col min="10739" max="10739" width="19.85546875" style="6" customWidth="1"/>
    <col min="10740" max="10740" width="36" style="6" bestFit="1" customWidth="1"/>
    <col min="10741" max="10741" width="13.42578125" style="6" bestFit="1" customWidth="1"/>
    <col min="10742" max="10742" width="23" style="6" bestFit="1" customWidth="1"/>
    <col min="10743" max="10743" width="24.5703125" style="6" bestFit="1" customWidth="1"/>
    <col min="10744" max="10744" width="25.42578125" style="6" bestFit="1" customWidth="1"/>
    <col min="10745" max="10745" width="17" style="6" customWidth="1"/>
    <col min="10746" max="10752" width="13.5703125" style="6" customWidth="1"/>
    <col min="10753" max="10754" width="16.7109375" style="6" customWidth="1"/>
    <col min="10755" max="10755" width="15.42578125" style="6" customWidth="1"/>
    <col min="10756" max="10757" width="13.5703125" style="6" customWidth="1"/>
    <col min="10758" max="10758" width="15.42578125" style="6" customWidth="1"/>
    <col min="10759" max="10761" width="0" style="6" hidden="1" customWidth="1"/>
    <col min="10762" max="10762" width="19.7109375" style="6" customWidth="1"/>
    <col min="10763" max="10763" width="63.85546875" style="6" bestFit="1" customWidth="1"/>
    <col min="10764" max="10991" width="11.42578125" style="6"/>
    <col min="10992" max="10992" width="28.7109375" style="6" customWidth="1"/>
    <col min="10993" max="10993" width="50.42578125" style="6" bestFit="1" customWidth="1"/>
    <col min="10994" max="10994" width="8.85546875" style="6" customWidth="1"/>
    <col min="10995" max="10995" width="19.85546875" style="6" customWidth="1"/>
    <col min="10996" max="10996" width="36" style="6" bestFit="1" customWidth="1"/>
    <col min="10997" max="10997" width="13.42578125" style="6" bestFit="1" customWidth="1"/>
    <col min="10998" max="10998" width="23" style="6" bestFit="1" customWidth="1"/>
    <col min="10999" max="10999" width="24.5703125" style="6" bestFit="1" customWidth="1"/>
    <col min="11000" max="11000" width="25.42578125" style="6" bestFit="1" customWidth="1"/>
    <col min="11001" max="11001" width="17" style="6" customWidth="1"/>
    <col min="11002" max="11008" width="13.5703125" style="6" customWidth="1"/>
    <col min="11009" max="11010" width="16.7109375" style="6" customWidth="1"/>
    <col min="11011" max="11011" width="15.42578125" style="6" customWidth="1"/>
    <col min="11012" max="11013" width="13.5703125" style="6" customWidth="1"/>
    <col min="11014" max="11014" width="15.42578125" style="6" customWidth="1"/>
    <col min="11015" max="11017" width="0" style="6" hidden="1" customWidth="1"/>
    <col min="11018" max="11018" width="19.7109375" style="6" customWidth="1"/>
    <col min="11019" max="11019" width="63.85546875" style="6" bestFit="1" customWidth="1"/>
    <col min="11020" max="11247" width="11.42578125" style="6"/>
    <col min="11248" max="11248" width="28.7109375" style="6" customWidth="1"/>
    <col min="11249" max="11249" width="50.42578125" style="6" bestFit="1" customWidth="1"/>
    <col min="11250" max="11250" width="8.85546875" style="6" customWidth="1"/>
    <col min="11251" max="11251" width="19.85546875" style="6" customWidth="1"/>
    <col min="11252" max="11252" width="36" style="6" bestFit="1" customWidth="1"/>
    <col min="11253" max="11253" width="13.42578125" style="6" bestFit="1" customWidth="1"/>
    <col min="11254" max="11254" width="23" style="6" bestFit="1" customWidth="1"/>
    <col min="11255" max="11255" width="24.5703125" style="6" bestFit="1" customWidth="1"/>
    <col min="11256" max="11256" width="25.42578125" style="6" bestFit="1" customWidth="1"/>
    <col min="11257" max="11257" width="17" style="6" customWidth="1"/>
    <col min="11258" max="11264" width="13.5703125" style="6" customWidth="1"/>
    <col min="11265" max="11266" width="16.7109375" style="6" customWidth="1"/>
    <col min="11267" max="11267" width="15.42578125" style="6" customWidth="1"/>
    <col min="11268" max="11269" width="13.5703125" style="6" customWidth="1"/>
    <col min="11270" max="11270" width="15.42578125" style="6" customWidth="1"/>
    <col min="11271" max="11273" width="0" style="6" hidden="1" customWidth="1"/>
    <col min="11274" max="11274" width="19.7109375" style="6" customWidth="1"/>
    <col min="11275" max="11275" width="63.85546875" style="6" bestFit="1" customWidth="1"/>
    <col min="11276" max="11503" width="11.42578125" style="6"/>
    <col min="11504" max="11504" width="28.7109375" style="6" customWidth="1"/>
    <col min="11505" max="11505" width="50.42578125" style="6" bestFit="1" customWidth="1"/>
    <col min="11506" max="11506" width="8.85546875" style="6" customWidth="1"/>
    <col min="11507" max="11507" width="19.85546875" style="6" customWidth="1"/>
    <col min="11508" max="11508" width="36" style="6" bestFit="1" customWidth="1"/>
    <col min="11509" max="11509" width="13.42578125" style="6" bestFit="1" customWidth="1"/>
    <col min="11510" max="11510" width="23" style="6" bestFit="1" customWidth="1"/>
    <col min="11511" max="11511" width="24.5703125" style="6" bestFit="1" customWidth="1"/>
    <col min="11512" max="11512" width="25.42578125" style="6" bestFit="1" customWidth="1"/>
    <col min="11513" max="11513" width="17" style="6" customWidth="1"/>
    <col min="11514" max="11520" width="13.5703125" style="6" customWidth="1"/>
    <col min="11521" max="11522" width="16.7109375" style="6" customWidth="1"/>
    <col min="11523" max="11523" width="15.42578125" style="6" customWidth="1"/>
    <col min="11524" max="11525" width="13.5703125" style="6" customWidth="1"/>
    <col min="11526" max="11526" width="15.42578125" style="6" customWidth="1"/>
    <col min="11527" max="11529" width="0" style="6" hidden="1" customWidth="1"/>
    <col min="11530" max="11530" width="19.7109375" style="6" customWidth="1"/>
    <col min="11531" max="11531" width="63.85546875" style="6" bestFit="1" customWidth="1"/>
    <col min="11532" max="11759" width="11.42578125" style="6"/>
    <col min="11760" max="11760" width="28.7109375" style="6" customWidth="1"/>
    <col min="11761" max="11761" width="50.42578125" style="6" bestFit="1" customWidth="1"/>
    <col min="11762" max="11762" width="8.85546875" style="6" customWidth="1"/>
    <col min="11763" max="11763" width="19.85546875" style="6" customWidth="1"/>
    <col min="11764" max="11764" width="36" style="6" bestFit="1" customWidth="1"/>
    <col min="11765" max="11765" width="13.42578125" style="6" bestFit="1" customWidth="1"/>
    <col min="11766" max="11766" width="23" style="6" bestFit="1" customWidth="1"/>
    <col min="11767" max="11767" width="24.5703125" style="6" bestFit="1" customWidth="1"/>
    <col min="11768" max="11768" width="25.42578125" style="6" bestFit="1" customWidth="1"/>
    <col min="11769" max="11769" width="17" style="6" customWidth="1"/>
    <col min="11770" max="11776" width="13.5703125" style="6" customWidth="1"/>
    <col min="11777" max="11778" width="16.7109375" style="6" customWidth="1"/>
    <col min="11779" max="11779" width="15.42578125" style="6" customWidth="1"/>
    <col min="11780" max="11781" width="13.5703125" style="6" customWidth="1"/>
    <col min="11782" max="11782" width="15.42578125" style="6" customWidth="1"/>
    <col min="11783" max="11785" width="0" style="6" hidden="1" customWidth="1"/>
    <col min="11786" max="11786" width="19.7109375" style="6" customWidth="1"/>
    <col min="11787" max="11787" width="63.85546875" style="6" bestFit="1" customWidth="1"/>
    <col min="11788" max="12015" width="11.42578125" style="6"/>
    <col min="12016" max="12016" width="28.7109375" style="6" customWidth="1"/>
    <col min="12017" max="12017" width="50.42578125" style="6" bestFit="1" customWidth="1"/>
    <col min="12018" max="12018" width="8.85546875" style="6" customWidth="1"/>
    <col min="12019" max="12019" width="19.85546875" style="6" customWidth="1"/>
    <col min="12020" max="12020" width="36" style="6" bestFit="1" customWidth="1"/>
    <col min="12021" max="12021" width="13.42578125" style="6" bestFit="1" customWidth="1"/>
    <col min="12022" max="12022" width="23" style="6" bestFit="1" customWidth="1"/>
    <col min="12023" max="12023" width="24.5703125" style="6" bestFit="1" customWidth="1"/>
    <col min="12024" max="12024" width="25.42578125" style="6" bestFit="1" customWidth="1"/>
    <col min="12025" max="12025" width="17" style="6" customWidth="1"/>
    <col min="12026" max="12032" width="13.5703125" style="6" customWidth="1"/>
    <col min="12033" max="12034" width="16.7109375" style="6" customWidth="1"/>
    <col min="12035" max="12035" width="15.42578125" style="6" customWidth="1"/>
    <col min="12036" max="12037" width="13.5703125" style="6" customWidth="1"/>
    <col min="12038" max="12038" width="15.42578125" style="6" customWidth="1"/>
    <col min="12039" max="12041" width="0" style="6" hidden="1" customWidth="1"/>
    <col min="12042" max="12042" width="19.7109375" style="6" customWidth="1"/>
    <col min="12043" max="12043" width="63.85546875" style="6" bestFit="1" customWidth="1"/>
    <col min="12044" max="12271" width="11.42578125" style="6"/>
    <col min="12272" max="12272" width="28.7109375" style="6" customWidth="1"/>
    <col min="12273" max="12273" width="50.42578125" style="6" bestFit="1" customWidth="1"/>
    <col min="12274" max="12274" width="8.85546875" style="6" customWidth="1"/>
    <col min="12275" max="12275" width="19.85546875" style="6" customWidth="1"/>
    <col min="12276" max="12276" width="36" style="6" bestFit="1" customWidth="1"/>
    <col min="12277" max="12277" width="13.42578125" style="6" bestFit="1" customWidth="1"/>
    <col min="12278" max="12278" width="23" style="6" bestFit="1" customWidth="1"/>
    <col min="12279" max="12279" width="24.5703125" style="6" bestFit="1" customWidth="1"/>
    <col min="12280" max="12280" width="25.42578125" style="6" bestFit="1" customWidth="1"/>
    <col min="12281" max="12281" width="17" style="6" customWidth="1"/>
    <col min="12282" max="12288" width="13.5703125" style="6" customWidth="1"/>
    <col min="12289" max="12290" width="16.7109375" style="6" customWidth="1"/>
    <col min="12291" max="12291" width="15.42578125" style="6" customWidth="1"/>
    <col min="12292" max="12293" width="13.5703125" style="6" customWidth="1"/>
    <col min="12294" max="12294" width="15.42578125" style="6" customWidth="1"/>
    <col min="12295" max="12297" width="0" style="6" hidden="1" customWidth="1"/>
    <col min="12298" max="12298" width="19.7109375" style="6" customWidth="1"/>
    <col min="12299" max="12299" width="63.85546875" style="6" bestFit="1" customWidth="1"/>
    <col min="12300" max="12527" width="11.42578125" style="6"/>
    <col min="12528" max="12528" width="28.7109375" style="6" customWidth="1"/>
    <col min="12529" max="12529" width="50.42578125" style="6" bestFit="1" customWidth="1"/>
    <col min="12530" max="12530" width="8.85546875" style="6" customWidth="1"/>
    <col min="12531" max="12531" width="19.85546875" style="6" customWidth="1"/>
    <col min="12532" max="12532" width="36" style="6" bestFit="1" customWidth="1"/>
    <col min="12533" max="12533" width="13.42578125" style="6" bestFit="1" customWidth="1"/>
    <col min="12534" max="12534" width="23" style="6" bestFit="1" customWidth="1"/>
    <col min="12535" max="12535" width="24.5703125" style="6" bestFit="1" customWidth="1"/>
    <col min="12536" max="12536" width="25.42578125" style="6" bestFit="1" customWidth="1"/>
    <col min="12537" max="12537" width="17" style="6" customWidth="1"/>
    <col min="12538" max="12544" width="13.5703125" style="6" customWidth="1"/>
    <col min="12545" max="12546" width="16.7109375" style="6" customWidth="1"/>
    <col min="12547" max="12547" width="15.42578125" style="6" customWidth="1"/>
    <col min="12548" max="12549" width="13.5703125" style="6" customWidth="1"/>
    <col min="12550" max="12550" width="15.42578125" style="6" customWidth="1"/>
    <col min="12551" max="12553" width="0" style="6" hidden="1" customWidth="1"/>
    <col min="12554" max="12554" width="19.7109375" style="6" customWidth="1"/>
    <col min="12555" max="12555" width="63.85546875" style="6" bestFit="1" customWidth="1"/>
    <col min="12556" max="12783" width="11.42578125" style="6"/>
    <col min="12784" max="12784" width="28.7109375" style="6" customWidth="1"/>
    <col min="12785" max="12785" width="50.42578125" style="6" bestFit="1" customWidth="1"/>
    <col min="12786" max="12786" width="8.85546875" style="6" customWidth="1"/>
    <col min="12787" max="12787" width="19.85546875" style="6" customWidth="1"/>
    <col min="12788" max="12788" width="36" style="6" bestFit="1" customWidth="1"/>
    <col min="12789" max="12789" width="13.42578125" style="6" bestFit="1" customWidth="1"/>
    <col min="12790" max="12790" width="23" style="6" bestFit="1" customWidth="1"/>
    <col min="12791" max="12791" width="24.5703125" style="6" bestFit="1" customWidth="1"/>
    <col min="12792" max="12792" width="25.42578125" style="6" bestFit="1" customWidth="1"/>
    <col min="12793" max="12793" width="17" style="6" customWidth="1"/>
    <col min="12794" max="12800" width="13.5703125" style="6" customWidth="1"/>
    <col min="12801" max="12802" width="16.7109375" style="6" customWidth="1"/>
    <col min="12803" max="12803" width="15.42578125" style="6" customWidth="1"/>
    <col min="12804" max="12805" width="13.5703125" style="6" customWidth="1"/>
    <col min="12806" max="12806" width="15.42578125" style="6" customWidth="1"/>
    <col min="12807" max="12809" width="0" style="6" hidden="1" customWidth="1"/>
    <col min="12810" max="12810" width="19.7109375" style="6" customWidth="1"/>
    <col min="12811" max="12811" width="63.85546875" style="6" bestFit="1" customWidth="1"/>
    <col min="12812" max="13039" width="11.42578125" style="6"/>
    <col min="13040" max="13040" width="28.7109375" style="6" customWidth="1"/>
    <col min="13041" max="13041" width="50.42578125" style="6" bestFit="1" customWidth="1"/>
    <col min="13042" max="13042" width="8.85546875" style="6" customWidth="1"/>
    <col min="13043" max="13043" width="19.85546875" style="6" customWidth="1"/>
    <col min="13044" max="13044" width="36" style="6" bestFit="1" customWidth="1"/>
    <col min="13045" max="13045" width="13.42578125" style="6" bestFit="1" customWidth="1"/>
    <col min="13046" max="13046" width="23" style="6" bestFit="1" customWidth="1"/>
    <col min="13047" max="13047" width="24.5703125" style="6" bestFit="1" customWidth="1"/>
    <col min="13048" max="13048" width="25.42578125" style="6" bestFit="1" customWidth="1"/>
    <col min="13049" max="13049" width="17" style="6" customWidth="1"/>
    <col min="13050" max="13056" width="13.5703125" style="6" customWidth="1"/>
    <col min="13057" max="13058" width="16.7109375" style="6" customWidth="1"/>
    <col min="13059" max="13059" width="15.42578125" style="6" customWidth="1"/>
    <col min="13060" max="13061" width="13.5703125" style="6" customWidth="1"/>
    <col min="13062" max="13062" width="15.42578125" style="6" customWidth="1"/>
    <col min="13063" max="13065" width="0" style="6" hidden="1" customWidth="1"/>
    <col min="13066" max="13066" width="19.7109375" style="6" customWidth="1"/>
    <col min="13067" max="13067" width="63.85546875" style="6" bestFit="1" customWidth="1"/>
    <col min="13068" max="13295" width="11.42578125" style="6"/>
    <col min="13296" max="13296" width="28.7109375" style="6" customWidth="1"/>
    <col min="13297" max="13297" width="50.42578125" style="6" bestFit="1" customWidth="1"/>
    <col min="13298" max="13298" width="8.85546875" style="6" customWidth="1"/>
    <col min="13299" max="13299" width="19.85546875" style="6" customWidth="1"/>
    <col min="13300" max="13300" width="36" style="6" bestFit="1" customWidth="1"/>
    <col min="13301" max="13301" width="13.42578125" style="6" bestFit="1" customWidth="1"/>
    <col min="13302" max="13302" width="23" style="6" bestFit="1" customWidth="1"/>
    <col min="13303" max="13303" width="24.5703125" style="6" bestFit="1" customWidth="1"/>
    <col min="13304" max="13304" width="25.42578125" style="6" bestFit="1" customWidth="1"/>
    <col min="13305" max="13305" width="17" style="6" customWidth="1"/>
    <col min="13306" max="13312" width="13.5703125" style="6" customWidth="1"/>
    <col min="13313" max="13314" width="16.7109375" style="6" customWidth="1"/>
    <col min="13315" max="13315" width="15.42578125" style="6" customWidth="1"/>
    <col min="13316" max="13317" width="13.5703125" style="6" customWidth="1"/>
    <col min="13318" max="13318" width="15.42578125" style="6" customWidth="1"/>
    <col min="13319" max="13321" width="0" style="6" hidden="1" customWidth="1"/>
    <col min="13322" max="13322" width="19.7109375" style="6" customWidth="1"/>
    <col min="13323" max="13323" width="63.85546875" style="6" bestFit="1" customWidth="1"/>
    <col min="13324" max="13551" width="11.42578125" style="6"/>
    <col min="13552" max="13552" width="28.7109375" style="6" customWidth="1"/>
    <col min="13553" max="13553" width="50.42578125" style="6" bestFit="1" customWidth="1"/>
    <col min="13554" max="13554" width="8.85546875" style="6" customWidth="1"/>
    <col min="13555" max="13555" width="19.85546875" style="6" customWidth="1"/>
    <col min="13556" max="13556" width="36" style="6" bestFit="1" customWidth="1"/>
    <col min="13557" max="13557" width="13.42578125" style="6" bestFit="1" customWidth="1"/>
    <col min="13558" max="13558" width="23" style="6" bestFit="1" customWidth="1"/>
    <col min="13559" max="13559" width="24.5703125" style="6" bestFit="1" customWidth="1"/>
    <col min="13560" max="13560" width="25.42578125" style="6" bestFit="1" customWidth="1"/>
    <col min="13561" max="13561" width="17" style="6" customWidth="1"/>
    <col min="13562" max="13568" width="13.5703125" style="6" customWidth="1"/>
    <col min="13569" max="13570" width="16.7109375" style="6" customWidth="1"/>
    <col min="13571" max="13571" width="15.42578125" style="6" customWidth="1"/>
    <col min="13572" max="13573" width="13.5703125" style="6" customWidth="1"/>
    <col min="13574" max="13574" width="15.42578125" style="6" customWidth="1"/>
    <col min="13575" max="13577" width="0" style="6" hidden="1" customWidth="1"/>
    <col min="13578" max="13578" width="19.7109375" style="6" customWidth="1"/>
    <col min="13579" max="13579" width="63.85546875" style="6" bestFit="1" customWidth="1"/>
    <col min="13580" max="13807" width="11.42578125" style="6"/>
    <col min="13808" max="13808" width="28.7109375" style="6" customWidth="1"/>
    <col min="13809" max="13809" width="50.42578125" style="6" bestFit="1" customWidth="1"/>
    <col min="13810" max="13810" width="8.85546875" style="6" customWidth="1"/>
    <col min="13811" max="13811" width="19.85546875" style="6" customWidth="1"/>
    <col min="13812" max="13812" width="36" style="6" bestFit="1" customWidth="1"/>
    <col min="13813" max="13813" width="13.42578125" style="6" bestFit="1" customWidth="1"/>
    <col min="13814" max="13814" width="23" style="6" bestFit="1" customWidth="1"/>
    <col min="13815" max="13815" width="24.5703125" style="6" bestFit="1" customWidth="1"/>
    <col min="13816" max="13816" width="25.42578125" style="6" bestFit="1" customWidth="1"/>
    <col min="13817" max="13817" width="17" style="6" customWidth="1"/>
    <col min="13818" max="13824" width="13.5703125" style="6" customWidth="1"/>
    <col min="13825" max="13826" width="16.7109375" style="6" customWidth="1"/>
    <col min="13827" max="13827" width="15.42578125" style="6" customWidth="1"/>
    <col min="13828" max="13829" width="13.5703125" style="6" customWidth="1"/>
    <col min="13830" max="13830" width="15.42578125" style="6" customWidth="1"/>
    <col min="13831" max="13833" width="0" style="6" hidden="1" customWidth="1"/>
    <col min="13834" max="13834" width="19.7109375" style="6" customWidth="1"/>
    <col min="13835" max="13835" width="63.85546875" style="6" bestFit="1" customWidth="1"/>
    <col min="13836" max="14063" width="11.42578125" style="6"/>
    <col min="14064" max="14064" width="28.7109375" style="6" customWidth="1"/>
    <col min="14065" max="14065" width="50.42578125" style="6" bestFit="1" customWidth="1"/>
    <col min="14066" max="14066" width="8.85546875" style="6" customWidth="1"/>
    <col min="14067" max="14067" width="19.85546875" style="6" customWidth="1"/>
    <col min="14068" max="14068" width="36" style="6" bestFit="1" customWidth="1"/>
    <col min="14069" max="14069" width="13.42578125" style="6" bestFit="1" customWidth="1"/>
    <col min="14070" max="14070" width="23" style="6" bestFit="1" customWidth="1"/>
    <col min="14071" max="14071" width="24.5703125" style="6" bestFit="1" customWidth="1"/>
    <col min="14072" max="14072" width="25.42578125" style="6" bestFit="1" customWidth="1"/>
    <col min="14073" max="14073" width="17" style="6" customWidth="1"/>
    <col min="14074" max="14080" width="13.5703125" style="6" customWidth="1"/>
    <col min="14081" max="14082" width="16.7109375" style="6" customWidth="1"/>
    <col min="14083" max="14083" width="15.42578125" style="6" customWidth="1"/>
    <col min="14084" max="14085" width="13.5703125" style="6" customWidth="1"/>
    <col min="14086" max="14086" width="15.42578125" style="6" customWidth="1"/>
    <col min="14087" max="14089" width="0" style="6" hidden="1" customWidth="1"/>
    <col min="14090" max="14090" width="19.7109375" style="6" customWidth="1"/>
    <col min="14091" max="14091" width="63.85546875" style="6" bestFit="1" customWidth="1"/>
    <col min="14092" max="14319" width="11.42578125" style="6"/>
    <col min="14320" max="14320" width="28.7109375" style="6" customWidth="1"/>
    <col min="14321" max="14321" width="50.42578125" style="6" bestFit="1" customWidth="1"/>
    <col min="14322" max="14322" width="8.85546875" style="6" customWidth="1"/>
    <col min="14323" max="14323" width="19.85546875" style="6" customWidth="1"/>
    <col min="14324" max="14324" width="36" style="6" bestFit="1" customWidth="1"/>
    <col min="14325" max="14325" width="13.42578125" style="6" bestFit="1" customWidth="1"/>
    <col min="14326" max="14326" width="23" style="6" bestFit="1" customWidth="1"/>
    <col min="14327" max="14327" width="24.5703125" style="6" bestFit="1" customWidth="1"/>
    <col min="14328" max="14328" width="25.42578125" style="6" bestFit="1" customWidth="1"/>
    <col min="14329" max="14329" width="17" style="6" customWidth="1"/>
    <col min="14330" max="14336" width="13.5703125" style="6" customWidth="1"/>
    <col min="14337" max="14338" width="16.7109375" style="6" customWidth="1"/>
    <col min="14339" max="14339" width="15.42578125" style="6" customWidth="1"/>
    <col min="14340" max="14341" width="13.5703125" style="6" customWidth="1"/>
    <col min="14342" max="14342" width="15.42578125" style="6" customWidth="1"/>
    <col min="14343" max="14345" width="0" style="6" hidden="1" customWidth="1"/>
    <col min="14346" max="14346" width="19.7109375" style="6" customWidth="1"/>
    <col min="14347" max="14347" width="63.85546875" style="6" bestFit="1" customWidth="1"/>
    <col min="14348" max="14575" width="11.42578125" style="6"/>
    <col min="14576" max="14576" width="28.7109375" style="6" customWidth="1"/>
    <col min="14577" max="14577" width="50.42578125" style="6" bestFit="1" customWidth="1"/>
    <col min="14578" max="14578" width="8.85546875" style="6" customWidth="1"/>
    <col min="14579" max="14579" width="19.85546875" style="6" customWidth="1"/>
    <col min="14580" max="14580" width="36" style="6" bestFit="1" customWidth="1"/>
    <col min="14581" max="14581" width="13.42578125" style="6" bestFit="1" customWidth="1"/>
    <col min="14582" max="14582" width="23" style="6" bestFit="1" customWidth="1"/>
    <col min="14583" max="14583" width="24.5703125" style="6" bestFit="1" customWidth="1"/>
    <col min="14584" max="14584" width="25.42578125" style="6" bestFit="1" customWidth="1"/>
    <col min="14585" max="14585" width="17" style="6" customWidth="1"/>
    <col min="14586" max="14592" width="13.5703125" style="6" customWidth="1"/>
    <col min="14593" max="14594" width="16.7109375" style="6" customWidth="1"/>
    <col min="14595" max="14595" width="15.42578125" style="6" customWidth="1"/>
    <col min="14596" max="14597" width="13.5703125" style="6" customWidth="1"/>
    <col min="14598" max="14598" width="15.42578125" style="6" customWidth="1"/>
    <col min="14599" max="14601" width="0" style="6" hidden="1" customWidth="1"/>
    <col min="14602" max="14602" width="19.7109375" style="6" customWidth="1"/>
    <col min="14603" max="14603" width="63.85546875" style="6" bestFit="1" customWidth="1"/>
    <col min="14604" max="14831" width="11.42578125" style="6"/>
    <col min="14832" max="14832" width="28.7109375" style="6" customWidth="1"/>
    <col min="14833" max="14833" width="50.42578125" style="6" bestFit="1" customWidth="1"/>
    <col min="14834" max="14834" width="8.85546875" style="6" customWidth="1"/>
    <col min="14835" max="14835" width="19.85546875" style="6" customWidth="1"/>
    <col min="14836" max="14836" width="36" style="6" bestFit="1" customWidth="1"/>
    <col min="14837" max="14837" width="13.42578125" style="6" bestFit="1" customWidth="1"/>
    <col min="14838" max="14838" width="23" style="6" bestFit="1" customWidth="1"/>
    <col min="14839" max="14839" width="24.5703125" style="6" bestFit="1" customWidth="1"/>
    <col min="14840" max="14840" width="25.42578125" style="6" bestFit="1" customWidth="1"/>
    <col min="14841" max="14841" width="17" style="6" customWidth="1"/>
    <col min="14842" max="14848" width="13.5703125" style="6" customWidth="1"/>
    <col min="14849" max="14850" width="16.7109375" style="6" customWidth="1"/>
    <col min="14851" max="14851" width="15.42578125" style="6" customWidth="1"/>
    <col min="14852" max="14853" width="13.5703125" style="6" customWidth="1"/>
    <col min="14854" max="14854" width="15.42578125" style="6" customWidth="1"/>
    <col min="14855" max="14857" width="0" style="6" hidden="1" customWidth="1"/>
    <col min="14858" max="14858" width="19.7109375" style="6" customWidth="1"/>
    <col min="14859" max="14859" width="63.85546875" style="6" bestFit="1" customWidth="1"/>
    <col min="14860" max="15087" width="11.42578125" style="6"/>
    <col min="15088" max="15088" width="28.7109375" style="6" customWidth="1"/>
    <col min="15089" max="15089" width="50.42578125" style="6" bestFit="1" customWidth="1"/>
    <col min="15090" max="15090" width="8.85546875" style="6" customWidth="1"/>
    <col min="15091" max="15091" width="19.85546875" style="6" customWidth="1"/>
    <col min="15092" max="15092" width="36" style="6" bestFit="1" customWidth="1"/>
    <col min="15093" max="15093" width="13.42578125" style="6" bestFit="1" customWidth="1"/>
    <col min="15094" max="15094" width="23" style="6" bestFit="1" customWidth="1"/>
    <col min="15095" max="15095" width="24.5703125" style="6" bestFit="1" customWidth="1"/>
    <col min="15096" max="15096" width="25.42578125" style="6" bestFit="1" customWidth="1"/>
    <col min="15097" max="15097" width="17" style="6" customWidth="1"/>
    <col min="15098" max="15104" width="13.5703125" style="6" customWidth="1"/>
    <col min="15105" max="15106" width="16.7109375" style="6" customWidth="1"/>
    <col min="15107" max="15107" width="15.42578125" style="6" customWidth="1"/>
    <col min="15108" max="15109" width="13.5703125" style="6" customWidth="1"/>
    <col min="15110" max="15110" width="15.42578125" style="6" customWidth="1"/>
    <col min="15111" max="15113" width="0" style="6" hidden="1" customWidth="1"/>
    <col min="15114" max="15114" width="19.7109375" style="6" customWidth="1"/>
    <col min="15115" max="15115" width="63.85546875" style="6" bestFit="1" customWidth="1"/>
    <col min="15116" max="15343" width="11.42578125" style="6"/>
    <col min="15344" max="15344" width="28.7109375" style="6" customWidth="1"/>
    <col min="15345" max="15345" width="50.42578125" style="6" bestFit="1" customWidth="1"/>
    <col min="15346" max="15346" width="8.85546875" style="6" customWidth="1"/>
    <col min="15347" max="15347" width="19.85546875" style="6" customWidth="1"/>
    <col min="15348" max="15348" width="36" style="6" bestFit="1" customWidth="1"/>
    <col min="15349" max="15349" width="13.42578125" style="6" bestFit="1" customWidth="1"/>
    <col min="15350" max="15350" width="23" style="6" bestFit="1" customWidth="1"/>
    <col min="15351" max="15351" width="24.5703125" style="6" bestFit="1" customWidth="1"/>
    <col min="15352" max="15352" width="25.42578125" style="6" bestFit="1" customWidth="1"/>
    <col min="15353" max="15353" width="17" style="6" customWidth="1"/>
    <col min="15354" max="15360" width="13.5703125" style="6" customWidth="1"/>
    <col min="15361" max="15362" width="16.7109375" style="6" customWidth="1"/>
    <col min="15363" max="15363" width="15.42578125" style="6" customWidth="1"/>
    <col min="15364" max="15365" width="13.5703125" style="6" customWidth="1"/>
    <col min="15366" max="15366" width="15.42578125" style="6" customWidth="1"/>
    <col min="15367" max="15369" width="0" style="6" hidden="1" customWidth="1"/>
    <col min="15370" max="15370" width="19.7109375" style="6" customWidth="1"/>
    <col min="15371" max="15371" width="63.85546875" style="6" bestFit="1" customWidth="1"/>
    <col min="15372" max="15599" width="11.42578125" style="6"/>
    <col min="15600" max="15600" width="28.7109375" style="6" customWidth="1"/>
    <col min="15601" max="15601" width="50.42578125" style="6" bestFit="1" customWidth="1"/>
    <col min="15602" max="15602" width="8.85546875" style="6" customWidth="1"/>
    <col min="15603" max="15603" width="19.85546875" style="6" customWidth="1"/>
    <col min="15604" max="15604" width="36" style="6" bestFit="1" customWidth="1"/>
    <col min="15605" max="15605" width="13.42578125" style="6" bestFit="1" customWidth="1"/>
    <col min="15606" max="15606" width="23" style="6" bestFit="1" customWidth="1"/>
    <col min="15607" max="15607" width="24.5703125" style="6" bestFit="1" customWidth="1"/>
    <col min="15608" max="15608" width="25.42578125" style="6" bestFit="1" customWidth="1"/>
    <col min="15609" max="15609" width="17" style="6" customWidth="1"/>
    <col min="15610" max="15616" width="13.5703125" style="6" customWidth="1"/>
    <col min="15617" max="15618" width="16.7109375" style="6" customWidth="1"/>
    <col min="15619" max="15619" width="15.42578125" style="6" customWidth="1"/>
    <col min="15620" max="15621" width="13.5703125" style="6" customWidth="1"/>
    <col min="15622" max="15622" width="15.42578125" style="6" customWidth="1"/>
    <col min="15623" max="15625" width="0" style="6" hidden="1" customWidth="1"/>
    <col min="15626" max="15626" width="19.7109375" style="6" customWidth="1"/>
    <col min="15627" max="15627" width="63.85546875" style="6" bestFit="1" customWidth="1"/>
    <col min="15628" max="15855" width="11.42578125" style="6"/>
    <col min="15856" max="15856" width="28.7109375" style="6" customWidth="1"/>
    <col min="15857" max="15857" width="50.42578125" style="6" bestFit="1" customWidth="1"/>
    <col min="15858" max="15858" width="8.85546875" style="6" customWidth="1"/>
    <col min="15859" max="15859" width="19.85546875" style="6" customWidth="1"/>
    <col min="15860" max="15860" width="36" style="6" bestFit="1" customWidth="1"/>
    <col min="15861" max="15861" width="13.42578125" style="6" bestFit="1" customWidth="1"/>
    <col min="15862" max="15862" width="23" style="6" bestFit="1" customWidth="1"/>
    <col min="15863" max="15863" width="24.5703125" style="6" bestFit="1" customWidth="1"/>
    <col min="15864" max="15864" width="25.42578125" style="6" bestFit="1" customWidth="1"/>
    <col min="15865" max="15865" width="17" style="6" customWidth="1"/>
    <col min="15866" max="15872" width="13.5703125" style="6" customWidth="1"/>
    <col min="15873" max="15874" width="16.7109375" style="6" customWidth="1"/>
    <col min="15875" max="15875" width="15.42578125" style="6" customWidth="1"/>
    <col min="15876" max="15877" width="13.5703125" style="6" customWidth="1"/>
    <col min="15878" max="15878" width="15.42578125" style="6" customWidth="1"/>
    <col min="15879" max="15881" width="0" style="6" hidden="1" customWidth="1"/>
    <col min="15882" max="15882" width="19.7109375" style="6" customWidth="1"/>
    <col min="15883" max="15883" width="63.85546875" style="6" bestFit="1" customWidth="1"/>
    <col min="15884" max="16111" width="11.42578125" style="6"/>
    <col min="16112" max="16112" width="28.7109375" style="6" customWidth="1"/>
    <col min="16113" max="16113" width="50.42578125" style="6" bestFit="1" customWidth="1"/>
    <col min="16114" max="16114" width="8.85546875" style="6" customWidth="1"/>
    <col min="16115" max="16115" width="19.85546875" style="6" customWidth="1"/>
    <col min="16116" max="16116" width="36" style="6" bestFit="1" customWidth="1"/>
    <col min="16117" max="16117" width="13.42578125" style="6" bestFit="1" customWidth="1"/>
    <col min="16118" max="16118" width="23" style="6" bestFit="1" customWidth="1"/>
    <col min="16119" max="16119" width="24.5703125" style="6" bestFit="1" customWidth="1"/>
    <col min="16120" max="16120" width="25.42578125" style="6" bestFit="1" customWidth="1"/>
    <col min="16121" max="16121" width="17" style="6" customWidth="1"/>
    <col min="16122" max="16128" width="13.5703125" style="6" customWidth="1"/>
    <col min="16129" max="16130" width="16.7109375" style="6" customWidth="1"/>
    <col min="16131" max="16131" width="15.42578125" style="6" customWidth="1"/>
    <col min="16132" max="16133" width="13.5703125" style="6" customWidth="1"/>
    <col min="16134" max="16134" width="15.42578125" style="6" customWidth="1"/>
    <col min="16135" max="16137" width="0" style="6" hidden="1" customWidth="1"/>
    <col min="16138" max="16138" width="19.7109375" style="6" customWidth="1"/>
    <col min="16139" max="16139" width="63.85546875" style="6" bestFit="1" customWidth="1"/>
    <col min="16140" max="16384" width="11.42578125" style="6"/>
  </cols>
  <sheetData>
    <row r="1" spans="1:28" ht="18" customHeight="1">
      <c r="A1" s="1" t="s">
        <v>87</v>
      </c>
      <c r="B1" s="1"/>
      <c r="C1" s="2"/>
      <c r="D1" s="1"/>
      <c r="E1" s="2"/>
      <c r="F1" s="2"/>
      <c r="G1" s="64"/>
      <c r="H1" s="64"/>
      <c r="I1" s="64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4"/>
      <c r="V1" s="3"/>
      <c r="W1" s="4"/>
      <c r="X1" s="5"/>
      <c r="Y1" s="5"/>
      <c r="Z1" s="5"/>
      <c r="AA1" s="5"/>
      <c r="AB1" s="5"/>
    </row>
    <row r="2" spans="1:28">
      <c r="A2" s="7" t="s">
        <v>0</v>
      </c>
      <c r="B2" s="7"/>
      <c r="C2" s="8"/>
      <c r="D2" s="7"/>
      <c r="E2" s="8"/>
      <c r="F2" s="8"/>
      <c r="G2" s="64"/>
      <c r="H2" s="64"/>
      <c r="I2" s="64"/>
      <c r="J2" s="3"/>
      <c r="K2" s="3"/>
      <c r="L2" s="4"/>
      <c r="M2" s="3"/>
      <c r="N2" s="3"/>
      <c r="O2" s="3"/>
      <c r="P2" s="3"/>
      <c r="Q2" s="3"/>
      <c r="R2" s="3"/>
      <c r="S2" s="3"/>
      <c r="T2" s="3"/>
      <c r="U2" s="4"/>
      <c r="V2" s="3"/>
      <c r="W2" s="4"/>
      <c r="X2" s="5"/>
      <c r="Y2" s="5"/>
      <c r="Z2" s="5"/>
      <c r="AA2" s="5"/>
      <c r="AB2" s="5"/>
    </row>
    <row r="3" spans="1:28">
      <c r="A3" s="9" t="s">
        <v>152</v>
      </c>
      <c r="B3" s="9"/>
      <c r="C3" s="10"/>
      <c r="D3" s="9"/>
      <c r="E3" s="10"/>
      <c r="F3" s="10"/>
      <c r="G3" s="64"/>
      <c r="H3" s="64"/>
      <c r="I3" s="64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4"/>
      <c r="V3" s="3"/>
      <c r="W3" s="4"/>
      <c r="X3" s="5"/>
      <c r="Y3" s="5"/>
      <c r="Z3" s="5"/>
      <c r="AA3" s="5"/>
      <c r="AB3" s="5"/>
    </row>
    <row r="4" spans="1:28">
      <c r="A4" s="9" t="s">
        <v>151</v>
      </c>
      <c r="B4" s="9"/>
      <c r="C4" s="10"/>
      <c r="D4" s="9"/>
      <c r="E4" s="10"/>
      <c r="F4" s="10"/>
      <c r="G4" s="64"/>
      <c r="H4" s="64"/>
      <c r="I4" s="64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4"/>
      <c r="V4" s="3"/>
      <c r="W4" s="4"/>
      <c r="X4" s="5"/>
      <c r="Y4" s="5"/>
      <c r="Z4" s="5"/>
      <c r="AA4" s="5"/>
      <c r="AB4" s="5"/>
    </row>
    <row r="5" spans="1:28" s="16" customFormat="1" ht="23.25" customHeight="1">
      <c r="A5" s="11"/>
      <c r="B5" s="11"/>
      <c r="C5" s="118"/>
      <c r="D5" s="11"/>
      <c r="E5" s="11"/>
      <c r="F5" s="11"/>
      <c r="G5" s="65"/>
      <c r="H5" s="65"/>
      <c r="I5" s="65"/>
      <c r="J5" s="12"/>
      <c r="K5" s="12"/>
      <c r="L5" s="13"/>
      <c r="M5" s="12"/>
      <c r="N5" s="55"/>
      <c r="O5" s="12"/>
      <c r="P5" s="12"/>
      <c r="Q5" s="12"/>
      <c r="R5" s="12"/>
      <c r="S5" s="12"/>
      <c r="T5" s="12"/>
      <c r="U5" s="13"/>
      <c r="V5" s="12"/>
      <c r="W5" s="13"/>
      <c r="X5" s="14"/>
      <c r="Y5" s="11"/>
      <c r="Z5" s="11"/>
      <c r="AA5" s="11"/>
      <c r="AB5" s="15"/>
    </row>
    <row r="6" spans="1:28" s="21" customFormat="1" ht="15.75" customHeight="1">
      <c r="A6" s="116" t="s">
        <v>1</v>
      </c>
      <c r="B6" s="116" t="s">
        <v>2</v>
      </c>
      <c r="C6" s="119" t="s">
        <v>3</v>
      </c>
      <c r="D6" s="17"/>
      <c r="E6" s="116" t="s">
        <v>4</v>
      </c>
      <c r="F6" s="75"/>
      <c r="G6" s="66"/>
      <c r="H6" s="84"/>
      <c r="I6" s="84"/>
      <c r="J6" s="114" t="s">
        <v>5</v>
      </c>
      <c r="K6" s="114" t="s">
        <v>6</v>
      </c>
      <c r="L6" s="114" t="s">
        <v>7</v>
      </c>
      <c r="M6" s="114" t="s">
        <v>8</v>
      </c>
      <c r="N6" s="18"/>
      <c r="O6" s="114" t="s">
        <v>9</v>
      </c>
      <c r="P6" s="114" t="s">
        <v>10</v>
      </c>
      <c r="Q6" s="114" t="s">
        <v>11</v>
      </c>
      <c r="R6" s="114" t="s">
        <v>12</v>
      </c>
      <c r="S6" s="114" t="s">
        <v>13</v>
      </c>
      <c r="T6" s="74"/>
      <c r="U6" s="114" t="s">
        <v>14</v>
      </c>
      <c r="V6" s="114" t="s">
        <v>15</v>
      </c>
      <c r="W6" s="114" t="s">
        <v>16</v>
      </c>
      <c r="X6" s="19"/>
      <c r="Y6" s="19" t="s">
        <v>17</v>
      </c>
      <c r="Z6" s="20"/>
      <c r="AA6" s="20"/>
      <c r="AB6" s="15"/>
    </row>
    <row r="7" spans="1:28">
      <c r="A7" s="117"/>
      <c r="B7" s="117"/>
      <c r="C7" s="120"/>
      <c r="D7" s="22" t="s">
        <v>18</v>
      </c>
      <c r="E7" s="117"/>
      <c r="F7" s="77" t="s">
        <v>134</v>
      </c>
      <c r="G7" s="67" t="s">
        <v>132</v>
      </c>
      <c r="H7" s="67" t="s">
        <v>136</v>
      </c>
      <c r="I7" s="67" t="s">
        <v>133</v>
      </c>
      <c r="J7" s="115"/>
      <c r="K7" s="115"/>
      <c r="L7" s="115"/>
      <c r="M7" s="115"/>
      <c r="N7" s="23" t="s">
        <v>19</v>
      </c>
      <c r="O7" s="115"/>
      <c r="P7" s="115"/>
      <c r="Q7" s="115"/>
      <c r="R7" s="115"/>
      <c r="S7" s="115"/>
      <c r="T7" s="76" t="s">
        <v>83</v>
      </c>
      <c r="U7" s="115"/>
      <c r="V7" s="115"/>
      <c r="W7" s="115"/>
      <c r="X7" s="19" t="s">
        <v>20</v>
      </c>
      <c r="Y7" s="19"/>
      <c r="Z7" s="20"/>
      <c r="AA7" s="20"/>
      <c r="AB7" s="15"/>
    </row>
    <row r="8" spans="1:28" s="34" customFormat="1">
      <c r="A8" s="24" t="s">
        <v>78</v>
      </c>
      <c r="B8" s="24" t="s">
        <v>124</v>
      </c>
      <c r="C8" s="83" t="s">
        <v>164</v>
      </c>
      <c r="D8" s="25">
        <v>42984</v>
      </c>
      <c r="E8" s="24" t="s">
        <v>31</v>
      </c>
      <c r="F8" s="68">
        <v>1325.4</v>
      </c>
      <c r="G8" s="85">
        <v>2172</v>
      </c>
      <c r="H8" s="85"/>
      <c r="I8" s="68"/>
      <c r="J8" s="39"/>
      <c r="K8" s="27"/>
      <c r="L8" s="31">
        <f>SUM(G8:K8)</f>
        <v>2172</v>
      </c>
      <c r="M8" s="35"/>
      <c r="N8" s="56"/>
      <c r="O8" s="28"/>
      <c r="P8" s="28"/>
      <c r="Q8" s="28"/>
      <c r="R8" s="29"/>
      <c r="S8" s="80"/>
      <c r="T8" s="30"/>
      <c r="U8" s="31">
        <f>+L8-SUM(M8:T8)</f>
        <v>2172</v>
      </c>
      <c r="V8" s="32">
        <f t="shared" ref="V8" si="0">IF(L8&gt;4500,L8*0.1,0)</f>
        <v>0</v>
      </c>
      <c r="W8" s="31">
        <f t="shared" ref="W8" si="1">+U8-V8</f>
        <v>2172</v>
      </c>
      <c r="X8" s="70">
        <v>60594871944</v>
      </c>
      <c r="Y8" s="38"/>
      <c r="Z8" s="15"/>
      <c r="AA8" s="15"/>
      <c r="AB8" s="15"/>
    </row>
    <row r="9" spans="1:28" s="34" customFormat="1">
      <c r="A9" s="24" t="s">
        <v>32</v>
      </c>
      <c r="B9" s="24" t="s">
        <v>135</v>
      </c>
      <c r="C9" s="83"/>
      <c r="D9" s="25">
        <v>43005</v>
      </c>
      <c r="E9" s="24" t="s">
        <v>39</v>
      </c>
      <c r="F9" s="68">
        <v>2500.0500000000002</v>
      </c>
      <c r="G9" s="85">
        <v>3748</v>
      </c>
      <c r="H9" s="85"/>
      <c r="I9" s="68"/>
      <c r="J9" s="39"/>
      <c r="K9" s="27"/>
      <c r="L9" s="31">
        <f>SUM(G9:K9)</f>
        <v>3748</v>
      </c>
      <c r="M9" s="35"/>
      <c r="N9" s="56"/>
      <c r="O9" s="28"/>
      <c r="P9" s="28"/>
      <c r="Q9" s="28"/>
      <c r="R9" s="29"/>
      <c r="S9" s="80"/>
      <c r="T9" s="30"/>
      <c r="U9" s="31">
        <f>+L9-SUM(M9:T9)</f>
        <v>3748</v>
      </c>
      <c r="V9" s="32">
        <f t="shared" ref="V9" si="2">IF(L9&gt;4500,L9*0.1,0)</f>
        <v>0</v>
      </c>
      <c r="W9" s="31">
        <f t="shared" ref="W9" si="3">+U9-V9</f>
        <v>3748</v>
      </c>
      <c r="X9" s="70">
        <v>60595638158</v>
      </c>
      <c r="Y9" s="38"/>
      <c r="Z9" s="15"/>
      <c r="AA9" s="15"/>
      <c r="AB9" s="15"/>
    </row>
    <row r="10" spans="1:28" s="34" customFormat="1">
      <c r="A10" s="24" t="s">
        <v>94</v>
      </c>
      <c r="B10" s="24" t="s">
        <v>79</v>
      </c>
      <c r="C10" s="83"/>
      <c r="D10" s="25">
        <v>42632</v>
      </c>
      <c r="E10" s="24" t="s">
        <v>94</v>
      </c>
      <c r="F10" s="68">
        <v>2750</v>
      </c>
      <c r="G10" s="68">
        <v>13378.45</v>
      </c>
      <c r="H10" s="68"/>
      <c r="I10" s="68"/>
      <c r="J10" s="39"/>
      <c r="K10" s="27"/>
      <c r="L10" s="31">
        <f t="shared" ref="L10:L76" si="4">SUM(G10:K10)</f>
        <v>13378.45</v>
      </c>
      <c r="M10" s="35"/>
      <c r="N10" s="56"/>
      <c r="O10" s="28"/>
      <c r="P10" s="28"/>
      <c r="Q10" s="28"/>
      <c r="R10" s="29"/>
      <c r="S10" s="80">
        <v>1360</v>
      </c>
      <c r="T10" s="30"/>
      <c r="U10" s="31">
        <f>+L10-SUM(M10:T10)</f>
        <v>12018.45</v>
      </c>
      <c r="V10" s="32">
        <f t="shared" ref="V10:V11" si="5">IF(L10&gt;4500,L10*0.1,0)</f>
        <v>1337.8450000000003</v>
      </c>
      <c r="W10" s="31">
        <f t="shared" ref="W10:W11" si="6">+U10-V10</f>
        <v>10680.605</v>
      </c>
      <c r="X10" s="70">
        <v>56708883873</v>
      </c>
      <c r="Y10" s="38"/>
      <c r="Z10" s="15"/>
      <c r="AA10" s="15"/>
      <c r="AB10" s="15"/>
    </row>
    <row r="11" spans="1:28" s="34" customFormat="1">
      <c r="A11" s="24" t="s">
        <v>27</v>
      </c>
      <c r="B11" s="24" t="s">
        <v>101</v>
      </c>
      <c r="C11" s="83"/>
      <c r="D11" s="25">
        <v>42884</v>
      </c>
      <c r="E11" s="24" t="s">
        <v>108</v>
      </c>
      <c r="F11" s="68">
        <v>2500</v>
      </c>
      <c r="G11" s="68">
        <v>19259.849999999999</v>
      </c>
      <c r="H11" s="68"/>
      <c r="I11" s="68"/>
      <c r="J11" s="39"/>
      <c r="K11" s="27"/>
      <c r="L11" s="31">
        <f t="shared" si="4"/>
        <v>19259.849999999999</v>
      </c>
      <c r="M11" s="35"/>
      <c r="N11" s="56"/>
      <c r="O11" s="28"/>
      <c r="P11" s="28"/>
      <c r="Q11" s="28"/>
      <c r="R11" s="29"/>
      <c r="S11" s="80">
        <v>400</v>
      </c>
      <c r="T11" s="30"/>
      <c r="U11" s="31">
        <f>+L11-SUM(M11:T11)</f>
        <v>18859.849999999999</v>
      </c>
      <c r="V11" s="32">
        <f t="shared" si="5"/>
        <v>1925.9849999999999</v>
      </c>
      <c r="W11" s="31">
        <f t="shared" si="6"/>
        <v>16933.864999999998</v>
      </c>
      <c r="X11" s="70">
        <v>60575841258</v>
      </c>
      <c r="Y11" s="38"/>
      <c r="Z11" s="15"/>
      <c r="AA11" s="15"/>
      <c r="AB11" s="15"/>
    </row>
    <row r="12" spans="1:28" s="34" customFormat="1">
      <c r="A12" s="24" t="s">
        <v>32</v>
      </c>
      <c r="B12" s="24" t="s">
        <v>114</v>
      </c>
      <c r="C12" s="83"/>
      <c r="D12" s="25">
        <v>42954</v>
      </c>
      <c r="E12" s="24" t="s">
        <v>115</v>
      </c>
      <c r="F12" s="68">
        <v>8000</v>
      </c>
      <c r="G12" s="68">
        <v>29994.34</v>
      </c>
      <c r="H12" s="68"/>
      <c r="I12" s="68"/>
      <c r="J12" s="27"/>
      <c r="K12" s="27"/>
      <c r="L12" s="31">
        <f t="shared" si="4"/>
        <v>29994.34</v>
      </c>
      <c r="M12" s="35"/>
      <c r="N12" s="57"/>
      <c r="O12" s="28"/>
      <c r="P12" s="28"/>
      <c r="Q12" s="28"/>
      <c r="R12" s="29"/>
      <c r="S12" s="30">
        <f>1359.59-112.21</f>
        <v>1247.3799999999999</v>
      </c>
      <c r="T12" s="30"/>
      <c r="U12" s="31">
        <f t="shared" ref="U12:U38" si="7">+L12-SUM(M12:T12)</f>
        <v>28746.959999999999</v>
      </c>
      <c r="V12" s="32">
        <f t="shared" ref="V12:V39" si="8">IF(L12&gt;4500,L12*0.1,0)</f>
        <v>2999.4340000000002</v>
      </c>
      <c r="W12" s="31">
        <f t="shared" ref="W12:W39" si="9">+U12-V12</f>
        <v>25747.525999999998</v>
      </c>
      <c r="X12" s="70">
        <v>56685689408</v>
      </c>
      <c r="Y12" s="38"/>
      <c r="Z12" s="15"/>
      <c r="AA12" s="15"/>
      <c r="AB12" s="15"/>
    </row>
    <row r="13" spans="1:28" s="34" customFormat="1">
      <c r="A13" s="24" t="s">
        <v>21</v>
      </c>
      <c r="B13" s="24" t="s">
        <v>22</v>
      </c>
      <c r="C13" s="83"/>
      <c r="D13" s="25">
        <v>42409</v>
      </c>
      <c r="E13" s="24" t="s">
        <v>99</v>
      </c>
      <c r="F13" s="68">
        <v>2500</v>
      </c>
      <c r="G13" s="68">
        <v>2500</v>
      </c>
      <c r="H13" s="68"/>
      <c r="I13" s="68"/>
      <c r="J13" s="68"/>
      <c r="K13" s="27"/>
      <c r="L13" s="31">
        <f t="shared" si="4"/>
        <v>2500</v>
      </c>
      <c r="M13" s="35"/>
      <c r="N13" s="57">
        <v>2</v>
      </c>
      <c r="O13" s="28"/>
      <c r="P13" s="28"/>
      <c r="Q13" s="28"/>
      <c r="R13" s="29"/>
      <c r="S13" s="30"/>
      <c r="T13" s="30"/>
      <c r="U13" s="31">
        <f t="shared" si="7"/>
        <v>2498</v>
      </c>
      <c r="V13" s="32">
        <f t="shared" si="8"/>
        <v>0</v>
      </c>
      <c r="W13" s="31">
        <f t="shared" si="9"/>
        <v>2498</v>
      </c>
      <c r="X13" s="70">
        <v>56708883890</v>
      </c>
      <c r="Y13" s="38"/>
      <c r="Z13" s="15"/>
      <c r="AA13" s="15"/>
      <c r="AB13" s="15"/>
    </row>
    <row r="14" spans="1:28" s="34" customFormat="1">
      <c r="A14" s="24" t="s">
        <v>23</v>
      </c>
      <c r="B14" s="24" t="s">
        <v>82</v>
      </c>
      <c r="C14" s="83"/>
      <c r="D14" s="72">
        <v>40701</v>
      </c>
      <c r="E14" s="73" t="s">
        <v>74</v>
      </c>
      <c r="F14" s="68">
        <v>5000</v>
      </c>
      <c r="G14" s="68">
        <f>9131.52+5000</f>
        <v>14131.52</v>
      </c>
      <c r="H14" s="68"/>
      <c r="I14" s="68"/>
      <c r="J14" s="39"/>
      <c r="K14" s="27"/>
      <c r="L14" s="31">
        <f t="shared" si="4"/>
        <v>14131.52</v>
      </c>
      <c r="M14" s="35"/>
      <c r="N14" s="57"/>
      <c r="O14" s="28"/>
      <c r="P14" s="28"/>
      <c r="Q14" s="28"/>
      <c r="R14" s="29"/>
      <c r="S14" s="30">
        <f>2284.78+133.97</f>
        <v>2418.75</v>
      </c>
      <c r="T14" s="30"/>
      <c r="U14" s="31">
        <f t="shared" si="7"/>
        <v>11712.77</v>
      </c>
      <c r="V14" s="32">
        <f t="shared" si="8"/>
        <v>1413.152</v>
      </c>
      <c r="W14" s="31">
        <f t="shared" si="9"/>
        <v>10299.618</v>
      </c>
      <c r="X14" s="70">
        <v>56708881869</v>
      </c>
      <c r="Y14" s="38"/>
      <c r="Z14" s="15"/>
      <c r="AA14" s="15"/>
      <c r="AB14" s="15"/>
    </row>
    <row r="15" spans="1:28" s="34" customFormat="1">
      <c r="A15" s="24" t="s">
        <v>23</v>
      </c>
      <c r="B15" s="24" t="s">
        <v>24</v>
      </c>
      <c r="C15" s="83"/>
      <c r="D15" s="25">
        <v>42072</v>
      </c>
      <c r="E15" s="24" t="s">
        <v>104</v>
      </c>
      <c r="F15" s="68">
        <v>3000</v>
      </c>
      <c r="G15" s="68">
        <f>5952.91+3000</f>
        <v>8952.91</v>
      </c>
      <c r="H15" s="68"/>
      <c r="I15" s="68"/>
      <c r="J15" s="27"/>
      <c r="K15" s="27"/>
      <c r="L15" s="31">
        <f t="shared" si="4"/>
        <v>8952.91</v>
      </c>
      <c r="M15" s="35"/>
      <c r="N15" s="57"/>
      <c r="O15" s="28"/>
      <c r="P15" s="28"/>
      <c r="Q15" s="28"/>
      <c r="R15" s="29"/>
      <c r="S15" s="30">
        <f>940.43+59.32</f>
        <v>999.75</v>
      </c>
      <c r="T15" s="30"/>
      <c r="U15" s="31">
        <f t="shared" si="7"/>
        <v>7953.16</v>
      </c>
      <c r="V15" s="32">
        <f t="shared" si="8"/>
        <v>895.29100000000005</v>
      </c>
      <c r="W15" s="31">
        <f t="shared" si="9"/>
        <v>7057.8689999999997</v>
      </c>
      <c r="X15" s="70">
        <v>56708848813</v>
      </c>
      <c r="Y15" s="38"/>
      <c r="Z15" s="15"/>
      <c r="AA15" s="15"/>
      <c r="AB15" s="15"/>
    </row>
    <row r="16" spans="1:28" s="34" customFormat="1">
      <c r="A16" s="24" t="s">
        <v>23</v>
      </c>
      <c r="B16" s="24" t="s">
        <v>137</v>
      </c>
      <c r="C16" s="83"/>
      <c r="D16" s="25">
        <v>43011</v>
      </c>
      <c r="E16" s="24" t="s">
        <v>138</v>
      </c>
      <c r="F16" s="68">
        <v>3000</v>
      </c>
      <c r="G16" s="85">
        <v>0</v>
      </c>
      <c r="H16" s="85"/>
      <c r="I16" s="68"/>
      <c r="J16" s="39"/>
      <c r="K16" s="27"/>
      <c r="L16" s="31">
        <f t="shared" si="4"/>
        <v>0</v>
      </c>
      <c r="M16" s="35"/>
      <c r="N16" s="56"/>
      <c r="O16" s="28"/>
      <c r="P16" s="28"/>
      <c r="Q16" s="28"/>
      <c r="R16" s="29"/>
      <c r="S16" s="80"/>
      <c r="T16" s="30"/>
      <c r="U16" s="31"/>
      <c r="V16" s="32">
        <f t="shared" si="8"/>
        <v>0</v>
      </c>
      <c r="W16" s="31"/>
      <c r="X16" s="70">
        <v>60596095566</v>
      </c>
      <c r="Y16" s="38"/>
      <c r="Z16" s="15"/>
      <c r="AA16" s="15"/>
      <c r="AB16" s="15"/>
    </row>
    <row r="17" spans="1:28" s="34" customFormat="1">
      <c r="A17" s="24" t="s">
        <v>32</v>
      </c>
      <c r="B17" s="24" t="s">
        <v>26</v>
      </c>
      <c r="C17" s="83"/>
      <c r="D17" s="25">
        <v>42298</v>
      </c>
      <c r="E17" s="24" t="s">
        <v>125</v>
      </c>
      <c r="F17" s="68">
        <v>2500</v>
      </c>
      <c r="G17" s="85">
        <v>7929.26</v>
      </c>
      <c r="H17" s="68"/>
      <c r="I17" s="68"/>
      <c r="J17" s="27"/>
      <c r="K17" s="27"/>
      <c r="L17" s="31">
        <f t="shared" si="4"/>
        <v>7929.26</v>
      </c>
      <c r="M17" s="35"/>
      <c r="N17" s="57"/>
      <c r="O17" s="28"/>
      <c r="P17" s="28"/>
      <c r="Q17" s="28"/>
      <c r="R17" s="29"/>
      <c r="S17" s="30"/>
      <c r="T17" s="30"/>
      <c r="U17" s="31">
        <f t="shared" si="7"/>
        <v>7929.26</v>
      </c>
      <c r="V17" s="32">
        <f t="shared" si="8"/>
        <v>792.92600000000004</v>
      </c>
      <c r="W17" s="31">
        <f t="shared" si="9"/>
        <v>7136.3339999999998</v>
      </c>
      <c r="X17" s="70">
        <v>56708883902</v>
      </c>
      <c r="Y17" s="36"/>
      <c r="Z17" s="15"/>
      <c r="AA17" s="15"/>
      <c r="AB17" s="15"/>
    </row>
    <row r="18" spans="1:28" s="34" customFormat="1">
      <c r="A18" s="24" t="s">
        <v>23</v>
      </c>
      <c r="B18" s="24" t="s">
        <v>70</v>
      </c>
      <c r="C18" s="83" t="s">
        <v>105</v>
      </c>
      <c r="D18" s="25">
        <v>41939</v>
      </c>
      <c r="E18" s="24" t="s">
        <v>71</v>
      </c>
      <c r="F18" s="68">
        <f>6500+1000</f>
        <v>7500</v>
      </c>
      <c r="G18" s="68">
        <v>0</v>
      </c>
      <c r="H18" s="68"/>
      <c r="I18" s="68"/>
      <c r="J18" s="27"/>
      <c r="K18" s="27"/>
      <c r="L18" s="31">
        <f t="shared" si="4"/>
        <v>0</v>
      </c>
      <c r="M18" s="35"/>
      <c r="N18" s="57"/>
      <c r="O18" s="28"/>
      <c r="P18" s="28"/>
      <c r="Q18" s="28"/>
      <c r="R18" s="29"/>
      <c r="S18" s="30"/>
      <c r="T18" s="30"/>
      <c r="U18" s="31">
        <f t="shared" si="7"/>
        <v>0</v>
      </c>
      <c r="V18" s="32">
        <f t="shared" si="8"/>
        <v>0</v>
      </c>
      <c r="W18" s="31">
        <f t="shared" si="9"/>
        <v>0</v>
      </c>
      <c r="X18" s="70">
        <v>56708848827</v>
      </c>
      <c r="Y18" s="36"/>
      <c r="Z18" s="15"/>
      <c r="AA18" s="15"/>
      <c r="AB18" s="15"/>
    </row>
    <row r="19" spans="1:28" s="34" customFormat="1">
      <c r="A19" s="24" t="s">
        <v>78</v>
      </c>
      <c r="B19" s="24" t="s">
        <v>148</v>
      </c>
      <c r="C19" s="83" t="s">
        <v>164</v>
      </c>
      <c r="D19" s="25">
        <v>43066</v>
      </c>
      <c r="E19" s="24" t="s">
        <v>31</v>
      </c>
      <c r="F19" s="68">
        <v>1325.4</v>
      </c>
      <c r="G19" s="68">
        <v>1372</v>
      </c>
      <c r="H19" s="68"/>
      <c r="I19" s="68">
        <v>700</v>
      </c>
      <c r="J19" s="27"/>
      <c r="K19" s="27"/>
      <c r="L19" s="31">
        <f t="shared" si="4"/>
        <v>2072</v>
      </c>
      <c r="M19" s="35"/>
      <c r="N19" s="57"/>
      <c r="O19" s="28"/>
      <c r="P19" s="28"/>
      <c r="Q19" s="28"/>
      <c r="R19" s="29"/>
      <c r="S19" s="30"/>
      <c r="T19" s="30"/>
      <c r="U19" s="31"/>
      <c r="V19" s="32"/>
      <c r="W19" s="31">
        <f t="shared" si="9"/>
        <v>0</v>
      </c>
      <c r="X19" s="70">
        <v>60597464831</v>
      </c>
      <c r="Y19" s="36"/>
      <c r="Z19" s="15"/>
      <c r="AA19" s="15"/>
      <c r="AB19" s="15"/>
    </row>
    <row r="20" spans="1:28" s="34" customFormat="1">
      <c r="A20" s="24" t="s">
        <v>32</v>
      </c>
      <c r="B20" s="24" t="s">
        <v>163</v>
      </c>
      <c r="C20" s="83"/>
      <c r="D20" s="25">
        <v>43033</v>
      </c>
      <c r="E20" s="24" t="s">
        <v>39</v>
      </c>
      <c r="F20" s="68">
        <v>2500.0500000000002</v>
      </c>
      <c r="G20" s="68">
        <v>3748</v>
      </c>
      <c r="H20" s="68"/>
      <c r="I20" s="68"/>
      <c r="J20" s="27"/>
      <c r="K20" s="27"/>
      <c r="L20" s="31">
        <f>SUM(G20:K20)</f>
        <v>3748</v>
      </c>
      <c r="M20" s="35"/>
      <c r="N20" s="57"/>
      <c r="O20" s="28"/>
      <c r="P20" s="28"/>
      <c r="Q20" s="28"/>
      <c r="R20" s="29"/>
      <c r="S20" s="30"/>
      <c r="T20" s="30"/>
      <c r="U20" s="31">
        <f t="shared" ref="U20" si="10">+L20-SUM(M20:T20)</f>
        <v>3748</v>
      </c>
      <c r="V20" s="32">
        <f t="shared" ref="V20" si="11">IF(L20&gt;4500,L20*0.1,0)</f>
        <v>0</v>
      </c>
      <c r="W20" s="31">
        <f t="shared" ref="W20" si="12">+U20-V20</f>
        <v>3748</v>
      </c>
      <c r="X20" s="70">
        <v>60587012836</v>
      </c>
      <c r="Y20" s="36"/>
      <c r="Z20" s="15"/>
      <c r="AA20" s="15"/>
      <c r="AB20" s="15"/>
    </row>
    <row r="21" spans="1:28" s="34" customFormat="1">
      <c r="A21" s="24" t="s">
        <v>27</v>
      </c>
      <c r="B21" s="24" t="s">
        <v>142</v>
      </c>
      <c r="C21" s="83"/>
      <c r="D21" s="25">
        <v>43040</v>
      </c>
      <c r="E21" s="24" t="s">
        <v>143</v>
      </c>
      <c r="F21" s="68">
        <v>3750</v>
      </c>
      <c r="G21" s="68">
        <v>16582.240000000002</v>
      </c>
      <c r="H21" s="68"/>
      <c r="I21" s="68"/>
      <c r="J21" s="27"/>
      <c r="K21" s="27"/>
      <c r="L21" s="31">
        <f>SUM(G21:K21)</f>
        <v>16582.240000000002</v>
      </c>
      <c r="M21" s="35"/>
      <c r="N21" s="57"/>
      <c r="O21" s="28"/>
      <c r="P21" s="28"/>
      <c r="Q21" s="28"/>
      <c r="R21" s="29"/>
      <c r="S21" s="80" t="s">
        <v>160</v>
      </c>
      <c r="T21" s="30"/>
      <c r="U21" s="31">
        <f t="shared" ref="U21" si="13">+L21-SUM(M21:T21)</f>
        <v>16582.240000000002</v>
      </c>
      <c r="V21" s="32">
        <f t="shared" ref="V21" si="14">IF(L21&gt;4500,L21*0.1,0)</f>
        <v>1658.2240000000002</v>
      </c>
      <c r="W21" s="31">
        <f t="shared" ref="W21" si="15">+U21-V21</f>
        <v>14924.016000000001</v>
      </c>
      <c r="X21" s="70">
        <v>60591044065</v>
      </c>
      <c r="Y21" s="36"/>
      <c r="Z21" s="15"/>
      <c r="AA21" s="15"/>
      <c r="AB21" s="15"/>
    </row>
    <row r="22" spans="1:28" s="34" customFormat="1">
      <c r="A22" s="24" t="s">
        <v>32</v>
      </c>
      <c r="B22" s="24" t="s">
        <v>162</v>
      </c>
      <c r="C22" s="83"/>
      <c r="D22" s="25">
        <v>42895</v>
      </c>
      <c r="E22" s="24" t="s">
        <v>39</v>
      </c>
      <c r="F22" s="68">
        <v>2500</v>
      </c>
      <c r="G22" s="68">
        <v>3748</v>
      </c>
      <c r="H22" s="68"/>
      <c r="I22" s="68">
        <v>800</v>
      </c>
      <c r="J22" s="27"/>
      <c r="K22" s="27"/>
      <c r="L22" s="31">
        <f t="shared" si="4"/>
        <v>4548</v>
      </c>
      <c r="M22" s="35"/>
      <c r="N22" s="57"/>
      <c r="O22" s="28"/>
      <c r="P22" s="28"/>
      <c r="Q22" s="28"/>
      <c r="R22" s="29"/>
      <c r="S22" s="30"/>
      <c r="T22" s="30"/>
      <c r="U22" s="31">
        <f t="shared" si="7"/>
        <v>4548</v>
      </c>
      <c r="V22" s="32">
        <f t="shared" si="8"/>
        <v>454.8</v>
      </c>
      <c r="W22" s="31">
        <f t="shared" si="9"/>
        <v>4093.2</v>
      </c>
      <c r="X22" s="70">
        <v>60591853519</v>
      </c>
      <c r="Y22" s="36"/>
      <c r="Z22" s="15"/>
      <c r="AA22" s="15"/>
      <c r="AB22" s="15"/>
    </row>
    <row r="23" spans="1:28" s="98" customFormat="1">
      <c r="A23" s="86" t="s">
        <v>78</v>
      </c>
      <c r="B23" s="86" t="s">
        <v>141</v>
      </c>
      <c r="C23" s="106"/>
      <c r="D23" s="87">
        <v>43033</v>
      </c>
      <c r="E23" s="86" t="s">
        <v>34</v>
      </c>
      <c r="F23" s="88">
        <v>1325.4</v>
      </c>
      <c r="G23" s="88"/>
      <c r="H23" s="88"/>
      <c r="I23" s="88"/>
      <c r="J23" s="89"/>
      <c r="K23" s="89"/>
      <c r="L23" s="90">
        <f t="shared" si="4"/>
        <v>0</v>
      </c>
      <c r="M23" s="89"/>
      <c r="N23" s="91"/>
      <c r="O23" s="92"/>
      <c r="P23" s="92"/>
      <c r="Q23" s="92"/>
      <c r="R23" s="93"/>
      <c r="S23" s="94" t="s">
        <v>160</v>
      </c>
      <c r="T23" s="95"/>
      <c r="U23" s="90">
        <f t="shared" ref="U23" si="16">+L23-SUM(M23:T23)</f>
        <v>0</v>
      </c>
      <c r="V23" s="92">
        <f t="shared" ref="V23" si="17">IF(L23&gt;4500,L23*0.1,0)</f>
        <v>0</v>
      </c>
      <c r="W23" s="90">
        <f t="shared" ref="W23" si="18">+U23-V23</f>
        <v>0</v>
      </c>
      <c r="X23" s="96">
        <v>60596670067</v>
      </c>
      <c r="Y23" s="107" t="s">
        <v>159</v>
      </c>
      <c r="Z23" s="97"/>
      <c r="AA23" s="97"/>
      <c r="AB23" s="97"/>
    </row>
    <row r="24" spans="1:28" s="63" customFormat="1">
      <c r="A24" s="24" t="s">
        <v>78</v>
      </c>
      <c r="B24" s="36" t="s">
        <v>90</v>
      </c>
      <c r="C24" s="83" t="s">
        <v>164</v>
      </c>
      <c r="D24" s="25">
        <v>42817</v>
      </c>
      <c r="E24" s="24" t="s">
        <v>31</v>
      </c>
      <c r="F24" s="68">
        <v>1325.4</v>
      </c>
      <c r="G24" s="85">
        <v>4640</v>
      </c>
      <c r="H24" s="85"/>
      <c r="I24" s="68"/>
      <c r="J24" s="27"/>
      <c r="K24" s="27"/>
      <c r="L24" s="31">
        <f t="shared" si="4"/>
        <v>4640</v>
      </c>
      <c r="M24" s="35"/>
      <c r="N24" s="57"/>
      <c r="O24" s="28"/>
      <c r="P24" s="28"/>
      <c r="Q24" s="28"/>
      <c r="R24" s="29"/>
      <c r="S24" s="80">
        <f>755.03+43.56</f>
        <v>798.58999999999992</v>
      </c>
      <c r="T24" s="30"/>
      <c r="U24" s="31">
        <f t="shared" si="7"/>
        <v>3841.41</v>
      </c>
      <c r="V24" s="32">
        <f t="shared" si="8"/>
        <v>464</v>
      </c>
      <c r="W24" s="31">
        <f t="shared" si="9"/>
        <v>3377.41</v>
      </c>
      <c r="X24" s="79" t="s">
        <v>91</v>
      </c>
      <c r="Y24" s="37"/>
      <c r="Z24" s="15"/>
      <c r="AA24" s="62"/>
      <c r="AB24" s="62"/>
    </row>
    <row r="25" spans="1:28" s="34" customFormat="1">
      <c r="A25" s="24" t="s">
        <v>78</v>
      </c>
      <c r="B25" s="24" t="s">
        <v>110</v>
      </c>
      <c r="C25" s="83" t="s">
        <v>164</v>
      </c>
      <c r="D25" s="25">
        <v>42935</v>
      </c>
      <c r="E25" s="24" t="s">
        <v>31</v>
      </c>
      <c r="F25" s="68">
        <v>1325.4</v>
      </c>
      <c r="G25" s="85">
        <v>3360</v>
      </c>
      <c r="H25" s="85"/>
      <c r="I25" s="68"/>
      <c r="J25" s="27"/>
      <c r="K25" s="27"/>
      <c r="L25" s="31">
        <f t="shared" si="4"/>
        <v>3360</v>
      </c>
      <c r="M25" s="35"/>
      <c r="N25" s="57"/>
      <c r="O25" s="28"/>
      <c r="P25" s="28"/>
      <c r="Q25" s="28"/>
      <c r="R25" s="29"/>
      <c r="S25" s="30"/>
      <c r="T25" s="30"/>
      <c r="U25" s="31">
        <f t="shared" si="7"/>
        <v>3360</v>
      </c>
      <c r="V25" s="32">
        <f t="shared" si="8"/>
        <v>0</v>
      </c>
      <c r="W25" s="31">
        <f t="shared" si="9"/>
        <v>3360</v>
      </c>
      <c r="X25" s="70">
        <v>60566927891</v>
      </c>
      <c r="Y25" s="38"/>
      <c r="Z25" s="15"/>
      <c r="AA25" s="15"/>
      <c r="AB25" s="15"/>
    </row>
    <row r="26" spans="1:28" s="34" customFormat="1">
      <c r="A26" s="24" t="s">
        <v>78</v>
      </c>
      <c r="B26" s="24" t="s">
        <v>95</v>
      </c>
      <c r="C26" s="83" t="s">
        <v>164</v>
      </c>
      <c r="D26" s="25">
        <v>42844</v>
      </c>
      <c r="E26" s="24" t="s">
        <v>34</v>
      </c>
      <c r="F26" s="68">
        <v>1325.4</v>
      </c>
      <c r="G26" s="85">
        <v>6847.5</v>
      </c>
      <c r="H26" s="85"/>
      <c r="I26" s="68"/>
      <c r="J26" s="27"/>
      <c r="K26" s="27"/>
      <c r="L26" s="31">
        <f t="shared" si="4"/>
        <v>6847.5</v>
      </c>
      <c r="M26" s="35"/>
      <c r="N26" s="57"/>
      <c r="O26" s="28"/>
      <c r="P26" s="28"/>
      <c r="Q26" s="28"/>
      <c r="R26" s="29"/>
      <c r="S26" s="30">
        <f>1402.01-188.08</f>
        <v>1213.93</v>
      </c>
      <c r="T26" s="30"/>
      <c r="U26" s="31">
        <f t="shared" si="7"/>
        <v>5633.57</v>
      </c>
      <c r="V26" s="32">
        <f t="shared" si="8"/>
        <v>684.75</v>
      </c>
      <c r="W26" s="31">
        <f t="shared" si="9"/>
        <v>4948.82</v>
      </c>
      <c r="X26" s="79" t="s">
        <v>97</v>
      </c>
      <c r="Y26" s="38"/>
      <c r="Z26" s="15"/>
      <c r="AA26" s="15"/>
      <c r="AB26" s="15"/>
    </row>
    <row r="27" spans="1:28" s="34" customFormat="1">
      <c r="A27" s="24" t="s">
        <v>78</v>
      </c>
      <c r="B27" s="24" t="s">
        <v>102</v>
      </c>
      <c r="C27" s="83" t="s">
        <v>164</v>
      </c>
      <c r="D27" s="25">
        <v>42891</v>
      </c>
      <c r="E27" s="24" t="s">
        <v>34</v>
      </c>
      <c r="F27" s="68">
        <v>1325.4</v>
      </c>
      <c r="G27" s="85">
        <v>2140.75</v>
      </c>
      <c r="H27" s="85"/>
      <c r="I27" s="68">
        <v>1000</v>
      </c>
      <c r="J27" s="27"/>
      <c r="K27" s="27"/>
      <c r="L27" s="31">
        <f t="shared" si="4"/>
        <v>3140.75</v>
      </c>
      <c r="M27" s="35"/>
      <c r="N27" s="57"/>
      <c r="O27" s="28"/>
      <c r="P27" s="28"/>
      <c r="Q27" s="28"/>
      <c r="R27" s="29"/>
      <c r="S27" s="30"/>
      <c r="T27" s="30"/>
      <c r="U27" s="31">
        <f t="shared" si="7"/>
        <v>3140.75</v>
      </c>
      <c r="V27" s="32">
        <f t="shared" si="8"/>
        <v>0</v>
      </c>
      <c r="W27" s="31">
        <f t="shared" si="9"/>
        <v>3140.75</v>
      </c>
      <c r="X27" s="70">
        <v>60591678286</v>
      </c>
      <c r="Y27" s="38"/>
      <c r="Z27" s="15"/>
      <c r="AA27" s="15"/>
      <c r="AB27" s="15"/>
    </row>
    <row r="28" spans="1:28" s="34" customFormat="1">
      <c r="A28" s="24" t="s">
        <v>94</v>
      </c>
      <c r="B28" s="24" t="s">
        <v>29</v>
      </c>
      <c r="C28" s="83"/>
      <c r="D28" s="25">
        <v>42298</v>
      </c>
      <c r="E28" s="24" t="s">
        <v>94</v>
      </c>
      <c r="F28" s="68">
        <v>2500</v>
      </c>
      <c r="G28" s="68">
        <v>13378.45</v>
      </c>
      <c r="H28" s="68"/>
      <c r="I28" s="68"/>
      <c r="J28" s="27"/>
      <c r="K28" s="27"/>
      <c r="L28" s="31">
        <f t="shared" si="4"/>
        <v>13378.45</v>
      </c>
      <c r="M28" s="35"/>
      <c r="N28" s="57"/>
      <c r="O28" s="28"/>
      <c r="P28" s="28"/>
      <c r="Q28" s="28"/>
      <c r="R28" s="29"/>
      <c r="S28" s="30"/>
      <c r="T28" s="30"/>
      <c r="U28" s="31">
        <f t="shared" si="7"/>
        <v>13378.45</v>
      </c>
      <c r="V28" s="32">
        <f t="shared" si="8"/>
        <v>1337.8450000000003</v>
      </c>
      <c r="W28" s="31">
        <f t="shared" si="9"/>
        <v>12040.605</v>
      </c>
      <c r="X28" s="70">
        <v>56708843696</v>
      </c>
      <c r="Y28" s="38"/>
      <c r="Z28" s="15"/>
      <c r="AA28" s="15"/>
      <c r="AB28" s="15"/>
    </row>
    <row r="29" spans="1:28" s="34" customFormat="1">
      <c r="A29" s="24" t="s">
        <v>78</v>
      </c>
      <c r="B29" s="24" t="s">
        <v>30</v>
      </c>
      <c r="C29" s="83" t="s">
        <v>164</v>
      </c>
      <c r="D29" s="25">
        <v>42429</v>
      </c>
      <c r="E29" s="24" t="s">
        <v>31</v>
      </c>
      <c r="F29" s="68">
        <v>1325.4</v>
      </c>
      <c r="G29" s="85">
        <v>1079</v>
      </c>
      <c r="H29" s="85"/>
      <c r="I29" s="68">
        <v>200</v>
      </c>
      <c r="J29" s="27"/>
      <c r="K29" s="27"/>
      <c r="L29" s="31">
        <f t="shared" si="4"/>
        <v>1279</v>
      </c>
      <c r="M29" s="35"/>
      <c r="N29" s="57"/>
      <c r="O29" s="28"/>
      <c r="P29" s="28"/>
      <c r="Q29" s="28"/>
      <c r="R29" s="29"/>
      <c r="S29" s="30"/>
      <c r="T29" s="30"/>
      <c r="U29" s="31">
        <f t="shared" si="7"/>
        <v>1279</v>
      </c>
      <c r="V29" s="32">
        <f t="shared" si="8"/>
        <v>0</v>
      </c>
      <c r="W29" s="31">
        <f t="shared" si="9"/>
        <v>1279</v>
      </c>
      <c r="X29" s="70">
        <v>56708843739</v>
      </c>
      <c r="Y29" s="38"/>
      <c r="Z29" s="15"/>
      <c r="AA29" s="15"/>
      <c r="AB29" s="15"/>
    </row>
    <row r="30" spans="1:28" s="34" customFormat="1">
      <c r="A30" s="24" t="s">
        <v>32</v>
      </c>
      <c r="B30" s="24" t="s">
        <v>109</v>
      </c>
      <c r="C30" s="83"/>
      <c r="D30" s="25">
        <v>42936</v>
      </c>
      <c r="E30" s="24" t="s">
        <v>39</v>
      </c>
      <c r="F30" s="68">
        <v>2500.0500000000002</v>
      </c>
      <c r="G30" s="68">
        <v>3748</v>
      </c>
      <c r="H30" s="68"/>
      <c r="I30" s="68"/>
      <c r="J30" s="27"/>
      <c r="K30" s="27"/>
      <c r="L30" s="31">
        <f t="shared" si="4"/>
        <v>3748</v>
      </c>
      <c r="M30" s="35"/>
      <c r="N30" s="57"/>
      <c r="O30" s="28"/>
      <c r="P30" s="28"/>
      <c r="Q30" s="28"/>
      <c r="R30" s="29"/>
      <c r="S30" s="30">
        <f>1091.96+7.84</f>
        <v>1099.8</v>
      </c>
      <c r="T30" s="30"/>
      <c r="U30" s="31">
        <f t="shared" si="7"/>
        <v>2648.2</v>
      </c>
      <c r="V30" s="32">
        <f t="shared" si="8"/>
        <v>0</v>
      </c>
      <c r="W30" s="31">
        <f t="shared" si="9"/>
        <v>2648.2</v>
      </c>
      <c r="X30" s="70">
        <v>60593016552</v>
      </c>
      <c r="Y30" s="38"/>
      <c r="Z30" s="15"/>
      <c r="AA30" s="15"/>
      <c r="AB30" s="15"/>
    </row>
    <row r="31" spans="1:28" s="34" customFormat="1">
      <c r="A31" s="24" t="s">
        <v>78</v>
      </c>
      <c r="B31" s="24" t="s">
        <v>144</v>
      </c>
      <c r="C31" s="83" t="s">
        <v>164</v>
      </c>
      <c r="D31" s="25">
        <v>43047</v>
      </c>
      <c r="E31" s="24" t="s">
        <v>31</v>
      </c>
      <c r="F31" s="68">
        <v>1325.4</v>
      </c>
      <c r="G31" s="68">
        <v>1872</v>
      </c>
      <c r="H31" s="68"/>
      <c r="I31" s="68"/>
      <c r="J31" s="27"/>
      <c r="K31" s="27"/>
      <c r="L31" s="31"/>
      <c r="M31" s="35"/>
      <c r="N31" s="57"/>
      <c r="O31" s="28"/>
      <c r="P31" s="28"/>
      <c r="Q31" s="28"/>
      <c r="R31" s="29"/>
      <c r="S31" s="30"/>
      <c r="T31" s="30"/>
      <c r="U31" s="31"/>
      <c r="V31" s="32"/>
      <c r="W31" s="31"/>
      <c r="X31" s="70">
        <v>60597261719</v>
      </c>
      <c r="Y31" s="38"/>
      <c r="Z31" s="15"/>
      <c r="AA31" s="15"/>
      <c r="AB31" s="15"/>
    </row>
    <row r="32" spans="1:28" s="34" customFormat="1">
      <c r="A32" s="24" t="s">
        <v>32</v>
      </c>
      <c r="B32" s="24" t="s">
        <v>35</v>
      </c>
      <c r="C32" s="83"/>
      <c r="D32" s="25">
        <v>42380</v>
      </c>
      <c r="E32" s="24" t="s">
        <v>36</v>
      </c>
      <c r="F32" s="68">
        <v>2500</v>
      </c>
      <c r="G32" s="68">
        <v>8298</v>
      </c>
      <c r="H32" s="68"/>
      <c r="I32" s="68"/>
      <c r="J32" s="27"/>
      <c r="K32" s="27"/>
      <c r="L32" s="31">
        <f t="shared" si="4"/>
        <v>8298</v>
      </c>
      <c r="M32" s="35"/>
      <c r="N32" s="57"/>
      <c r="O32" s="28"/>
      <c r="P32" s="28"/>
      <c r="Q32" s="28"/>
      <c r="R32" s="29"/>
      <c r="S32" s="30"/>
      <c r="T32" s="30"/>
      <c r="U32" s="31">
        <f t="shared" si="7"/>
        <v>8298</v>
      </c>
      <c r="V32" s="32">
        <f t="shared" si="8"/>
        <v>829.80000000000007</v>
      </c>
      <c r="W32" s="31">
        <f t="shared" si="9"/>
        <v>7468.2</v>
      </c>
      <c r="X32" s="70">
        <v>56708843711</v>
      </c>
      <c r="Y32" s="38"/>
      <c r="Z32" s="15"/>
      <c r="AA32" s="15"/>
      <c r="AB32" s="15"/>
    </row>
    <row r="33" spans="1:28" s="34" customFormat="1">
      <c r="A33" s="24" t="s">
        <v>23</v>
      </c>
      <c r="B33" s="24" t="s">
        <v>72</v>
      </c>
      <c r="C33" s="83" t="s">
        <v>105</v>
      </c>
      <c r="D33" s="25">
        <v>39465</v>
      </c>
      <c r="E33" s="24" t="s">
        <v>73</v>
      </c>
      <c r="F33" s="68">
        <v>38036.17</v>
      </c>
      <c r="G33" s="68">
        <v>0</v>
      </c>
      <c r="H33" s="68"/>
      <c r="I33" s="68"/>
      <c r="J33" s="27"/>
      <c r="K33" s="27"/>
      <c r="L33" s="31">
        <f t="shared" si="4"/>
        <v>0</v>
      </c>
      <c r="M33" s="35"/>
      <c r="N33" s="57"/>
      <c r="O33" s="28"/>
      <c r="P33" s="28"/>
      <c r="Q33" s="28"/>
      <c r="R33" s="29"/>
      <c r="S33" s="30">
        <f>320.9-23.65</f>
        <v>297.25</v>
      </c>
      <c r="T33" s="30"/>
      <c r="U33" s="31">
        <f t="shared" si="7"/>
        <v>-297.25</v>
      </c>
      <c r="V33" s="32">
        <f t="shared" si="8"/>
        <v>0</v>
      </c>
      <c r="W33" s="31">
        <f t="shared" si="9"/>
        <v>-297.25</v>
      </c>
      <c r="X33" s="70">
        <v>56708880343</v>
      </c>
      <c r="Y33" s="38"/>
      <c r="Z33" s="15"/>
      <c r="AA33" s="15"/>
      <c r="AB33" s="15"/>
    </row>
    <row r="34" spans="1:28" s="34" customFormat="1">
      <c r="A34" s="24" t="s">
        <v>52</v>
      </c>
      <c r="B34" s="24" t="s">
        <v>122</v>
      </c>
      <c r="C34" s="83"/>
      <c r="D34" s="25">
        <v>42984</v>
      </c>
      <c r="E34" s="24" t="s">
        <v>123</v>
      </c>
      <c r="F34" s="68">
        <v>3500</v>
      </c>
      <c r="G34" s="68">
        <f>3250+3000</f>
        <v>6250</v>
      </c>
      <c r="H34" s="68"/>
      <c r="I34" s="68"/>
      <c r="J34" s="39"/>
      <c r="K34" s="27"/>
      <c r="L34" s="31">
        <f t="shared" si="4"/>
        <v>6250</v>
      </c>
      <c r="M34" s="35"/>
      <c r="N34" s="56"/>
      <c r="O34" s="28"/>
      <c r="P34" s="28"/>
      <c r="Q34" s="28"/>
      <c r="R34" s="29"/>
      <c r="S34" s="80"/>
      <c r="T34" s="30"/>
      <c r="U34" s="31">
        <f t="shared" si="7"/>
        <v>6250</v>
      </c>
      <c r="V34" s="32">
        <f t="shared" si="8"/>
        <v>625</v>
      </c>
      <c r="W34" s="31">
        <f t="shared" si="9"/>
        <v>5625</v>
      </c>
      <c r="X34" s="70">
        <v>60595150744</v>
      </c>
      <c r="Y34" s="38"/>
      <c r="Z34" s="15"/>
      <c r="AA34" s="15"/>
      <c r="AB34" s="15"/>
    </row>
    <row r="35" spans="1:28" s="34" customFormat="1">
      <c r="A35" s="24" t="s">
        <v>23</v>
      </c>
      <c r="B35" s="24" t="s">
        <v>111</v>
      </c>
      <c r="C35" s="83"/>
      <c r="D35" s="25">
        <v>42940</v>
      </c>
      <c r="E35" s="24" t="s">
        <v>25</v>
      </c>
      <c r="F35" s="68">
        <v>3000</v>
      </c>
      <c r="G35" s="85">
        <v>0</v>
      </c>
      <c r="H35" s="85"/>
      <c r="I35" s="68"/>
      <c r="J35" s="39"/>
      <c r="K35" s="27"/>
      <c r="L35" s="31">
        <f t="shared" si="4"/>
        <v>0</v>
      </c>
      <c r="M35" s="35"/>
      <c r="N35" s="56"/>
      <c r="O35" s="28"/>
      <c r="P35" s="28"/>
      <c r="Q35" s="28"/>
      <c r="R35" s="29"/>
      <c r="S35" s="80"/>
      <c r="T35" s="30"/>
      <c r="U35" s="31">
        <f t="shared" si="7"/>
        <v>0</v>
      </c>
      <c r="V35" s="32">
        <f t="shared" si="8"/>
        <v>0</v>
      </c>
      <c r="W35" s="31">
        <f t="shared" si="9"/>
        <v>0</v>
      </c>
      <c r="X35" s="70">
        <v>60547411926</v>
      </c>
      <c r="Y35" s="38"/>
      <c r="Z35" s="15"/>
      <c r="AA35" s="15"/>
      <c r="AB35" s="15"/>
    </row>
    <row r="36" spans="1:28" s="34" customFormat="1">
      <c r="A36" s="24" t="s">
        <v>78</v>
      </c>
      <c r="B36" s="24" t="s">
        <v>129</v>
      </c>
      <c r="C36" s="83" t="s">
        <v>164</v>
      </c>
      <c r="D36" s="25">
        <v>42989</v>
      </c>
      <c r="E36" s="24" t="s">
        <v>130</v>
      </c>
      <c r="F36" s="68">
        <v>3000</v>
      </c>
      <c r="G36" s="68">
        <v>1303.75</v>
      </c>
      <c r="H36" s="68"/>
      <c r="I36" s="68">
        <v>1000</v>
      </c>
      <c r="J36" s="39"/>
      <c r="K36" s="27"/>
      <c r="L36" s="31">
        <f t="shared" si="4"/>
        <v>2303.75</v>
      </c>
      <c r="M36" s="35"/>
      <c r="N36" s="56"/>
      <c r="O36" s="28"/>
      <c r="P36" s="28"/>
      <c r="Q36" s="28"/>
      <c r="R36" s="29"/>
      <c r="S36" s="80"/>
      <c r="T36" s="30"/>
      <c r="U36" s="31"/>
      <c r="V36" s="32"/>
      <c r="W36" s="31"/>
      <c r="X36" s="70">
        <v>60595021987</v>
      </c>
      <c r="Y36" s="38"/>
      <c r="Z36" s="15"/>
      <c r="AA36" s="15"/>
      <c r="AB36" s="15"/>
    </row>
    <row r="37" spans="1:28" s="34" customFormat="1">
      <c r="A37" s="24" t="s">
        <v>78</v>
      </c>
      <c r="B37" s="24" t="s">
        <v>118</v>
      </c>
      <c r="C37" s="83" t="s">
        <v>164</v>
      </c>
      <c r="D37" s="25">
        <v>42970</v>
      </c>
      <c r="E37" s="24" t="s">
        <v>34</v>
      </c>
      <c r="F37" s="68">
        <v>1325.4</v>
      </c>
      <c r="G37" s="85">
        <v>1175</v>
      </c>
      <c r="H37" s="85"/>
      <c r="I37" s="68">
        <v>2100</v>
      </c>
      <c r="J37" s="39"/>
      <c r="K37" s="27"/>
      <c r="L37" s="31">
        <f t="shared" si="4"/>
        <v>3275</v>
      </c>
      <c r="M37" s="35"/>
      <c r="N37" s="56"/>
      <c r="O37" s="28"/>
      <c r="P37" s="28"/>
      <c r="Q37" s="28"/>
      <c r="R37" s="29"/>
      <c r="S37" s="80">
        <v>2500</v>
      </c>
      <c r="T37" s="30"/>
      <c r="U37" s="31">
        <f t="shared" si="7"/>
        <v>775</v>
      </c>
      <c r="V37" s="32">
        <f t="shared" si="8"/>
        <v>0</v>
      </c>
      <c r="W37" s="31">
        <f t="shared" si="9"/>
        <v>775</v>
      </c>
      <c r="X37" s="70">
        <v>60576975879</v>
      </c>
      <c r="Y37" s="38"/>
      <c r="Z37" s="15"/>
      <c r="AA37" s="15"/>
      <c r="AB37" s="15"/>
    </row>
    <row r="38" spans="1:28" s="34" customFormat="1">
      <c r="A38" s="24" t="s">
        <v>78</v>
      </c>
      <c r="B38" s="36" t="s">
        <v>100</v>
      </c>
      <c r="C38" s="83" t="s">
        <v>164</v>
      </c>
      <c r="D38" s="25">
        <v>42870</v>
      </c>
      <c r="E38" s="24" t="s">
        <v>31</v>
      </c>
      <c r="F38" s="68">
        <v>1325.4</v>
      </c>
      <c r="G38" s="85">
        <v>3440</v>
      </c>
      <c r="H38" s="85"/>
      <c r="I38" s="68"/>
      <c r="J38" s="27"/>
      <c r="K38" s="27"/>
      <c r="L38" s="31">
        <f t="shared" si="4"/>
        <v>3440</v>
      </c>
      <c r="M38" s="35">
        <v>575</v>
      </c>
      <c r="N38" s="57">
        <v>1</v>
      </c>
      <c r="O38" s="28"/>
      <c r="P38" s="28"/>
      <c r="Q38" s="28"/>
      <c r="R38" s="29"/>
      <c r="S38" s="80">
        <f>897.44+323.11</f>
        <v>1220.5500000000002</v>
      </c>
      <c r="T38" s="30"/>
      <c r="U38" s="31">
        <f t="shared" si="7"/>
        <v>1643.4499999999998</v>
      </c>
      <c r="V38" s="32">
        <f t="shared" si="8"/>
        <v>0</v>
      </c>
      <c r="W38" s="31">
        <f t="shared" si="9"/>
        <v>1643.4499999999998</v>
      </c>
      <c r="X38" s="70">
        <v>56702290580</v>
      </c>
      <c r="Y38" s="38" t="s">
        <v>153</v>
      </c>
      <c r="Z38" s="15"/>
      <c r="AA38" s="15"/>
      <c r="AB38" s="15"/>
    </row>
    <row r="39" spans="1:28" s="34" customFormat="1">
      <c r="A39" s="24" t="s">
        <v>32</v>
      </c>
      <c r="B39" s="36" t="s">
        <v>117</v>
      </c>
      <c r="C39" s="83"/>
      <c r="D39" s="25">
        <v>42310</v>
      </c>
      <c r="E39" s="24" t="s">
        <v>37</v>
      </c>
      <c r="F39" s="68">
        <v>3750</v>
      </c>
      <c r="G39" s="68">
        <v>0</v>
      </c>
      <c r="H39" s="68"/>
      <c r="I39" s="68"/>
      <c r="J39" s="27"/>
      <c r="K39" s="27"/>
      <c r="L39" s="31">
        <f t="shared" si="4"/>
        <v>0</v>
      </c>
      <c r="M39" s="35">
        <v>249.88</v>
      </c>
      <c r="N39" s="57"/>
      <c r="O39" s="28"/>
      <c r="P39" s="28"/>
      <c r="Q39" s="28"/>
      <c r="R39" s="29"/>
      <c r="S39" s="30"/>
      <c r="T39" s="30"/>
      <c r="U39" s="31">
        <f>+L39-SUM(M39:T39)</f>
        <v>-249.88</v>
      </c>
      <c r="V39" s="32">
        <f t="shared" si="8"/>
        <v>0</v>
      </c>
      <c r="W39" s="31">
        <f t="shared" si="9"/>
        <v>-249.88</v>
      </c>
      <c r="X39" s="70">
        <v>56708880360</v>
      </c>
      <c r="Y39" s="38" t="s">
        <v>154</v>
      </c>
      <c r="Z39" s="15"/>
      <c r="AA39" s="15"/>
      <c r="AB39" s="15"/>
    </row>
    <row r="40" spans="1:28" s="34" customFormat="1">
      <c r="A40" s="24" t="s">
        <v>23</v>
      </c>
      <c r="B40" s="36" t="s">
        <v>106</v>
      </c>
      <c r="C40" s="83" t="s">
        <v>105</v>
      </c>
      <c r="D40" s="25">
        <v>42915</v>
      </c>
      <c r="E40" s="24" t="s">
        <v>107</v>
      </c>
      <c r="F40" s="68">
        <v>3000</v>
      </c>
      <c r="G40" s="68">
        <v>1003.72</v>
      </c>
      <c r="H40" s="68"/>
      <c r="I40" s="68"/>
      <c r="J40" s="27"/>
      <c r="K40" s="27"/>
      <c r="L40" s="31">
        <f t="shared" si="4"/>
        <v>1003.72</v>
      </c>
      <c r="M40" s="35"/>
      <c r="N40" s="57"/>
      <c r="O40" s="28"/>
      <c r="P40" s="28"/>
      <c r="Q40" s="28"/>
      <c r="R40" s="29"/>
      <c r="S40" s="30"/>
      <c r="T40" s="30"/>
      <c r="U40" s="31">
        <f t="shared" ref="U40:U60" si="19">+L40-SUM(M40:T40)</f>
        <v>1003.72</v>
      </c>
      <c r="V40" s="32">
        <f t="shared" ref="V40:V75" si="20">IF(L40&gt;4500,L40*0.1,0)</f>
        <v>0</v>
      </c>
      <c r="W40" s="31">
        <f t="shared" ref="W40:W75" si="21">+U40-V40</f>
        <v>1003.72</v>
      </c>
      <c r="X40" s="70">
        <v>60592612312</v>
      </c>
      <c r="Y40" s="38"/>
      <c r="Z40" s="15"/>
      <c r="AA40" s="15"/>
      <c r="AB40" s="15"/>
    </row>
    <row r="41" spans="1:28" s="34" customFormat="1">
      <c r="A41" s="24" t="s">
        <v>23</v>
      </c>
      <c r="B41" s="36" t="s">
        <v>139</v>
      </c>
      <c r="C41" s="83"/>
      <c r="D41" s="25">
        <v>43027</v>
      </c>
      <c r="E41" s="24" t="s">
        <v>140</v>
      </c>
      <c r="F41" s="68">
        <v>24914.55</v>
      </c>
      <c r="G41" s="68">
        <v>0</v>
      </c>
      <c r="H41" s="68"/>
      <c r="I41" s="68"/>
      <c r="J41" s="27"/>
      <c r="K41" s="27"/>
      <c r="L41" s="31">
        <f t="shared" si="4"/>
        <v>0</v>
      </c>
      <c r="M41" s="35"/>
      <c r="N41" s="57"/>
      <c r="O41" s="28"/>
      <c r="P41" s="28"/>
      <c r="Q41" s="28"/>
      <c r="R41" s="29"/>
      <c r="S41" s="30">
        <f>1016.19+28.61</f>
        <v>1044.8</v>
      </c>
      <c r="T41" s="30"/>
      <c r="U41" s="31">
        <f t="shared" ref="U41" si="22">+L41-SUM(M41:T41)</f>
        <v>-1044.8</v>
      </c>
      <c r="V41" s="32">
        <f t="shared" ref="V41" si="23">IF(L41&gt;4500,L41*0.1,0)</f>
        <v>0</v>
      </c>
      <c r="W41" s="31">
        <f t="shared" ref="W41" si="24">+U41-V41</f>
        <v>-1044.8</v>
      </c>
      <c r="X41" s="70">
        <v>60577252235</v>
      </c>
      <c r="Y41" s="38"/>
      <c r="Z41" s="15"/>
      <c r="AA41" s="15"/>
      <c r="AB41" s="15"/>
    </row>
    <row r="42" spans="1:28" s="34" customFormat="1">
      <c r="A42" s="24" t="s">
        <v>78</v>
      </c>
      <c r="B42" s="24" t="s">
        <v>113</v>
      </c>
      <c r="C42" s="83" t="s">
        <v>164</v>
      </c>
      <c r="D42" s="25">
        <v>42948</v>
      </c>
      <c r="E42" s="24" t="s">
        <v>34</v>
      </c>
      <c r="F42" s="68">
        <v>1325.4</v>
      </c>
      <c r="G42" s="85">
        <v>1317.5</v>
      </c>
      <c r="H42" s="85"/>
      <c r="I42" s="68">
        <v>1000</v>
      </c>
      <c r="J42" s="27"/>
      <c r="K42" s="27"/>
      <c r="L42" s="31">
        <f t="shared" si="4"/>
        <v>2317.5</v>
      </c>
      <c r="M42" s="35"/>
      <c r="N42" s="57" t="s">
        <v>158</v>
      </c>
      <c r="O42" s="28"/>
      <c r="P42" s="28"/>
      <c r="Q42" s="28"/>
      <c r="R42" s="29"/>
      <c r="S42" s="30"/>
      <c r="T42" s="30"/>
      <c r="U42" s="31">
        <f t="shared" si="19"/>
        <v>2317.5</v>
      </c>
      <c r="V42" s="32">
        <f t="shared" si="20"/>
        <v>0</v>
      </c>
      <c r="W42" s="31">
        <f t="shared" si="21"/>
        <v>2317.5</v>
      </c>
      <c r="X42" s="70">
        <v>60594391894</v>
      </c>
      <c r="Y42" s="38" t="s">
        <v>157</v>
      </c>
      <c r="Z42" s="15"/>
      <c r="AA42" s="15"/>
      <c r="AB42" s="15"/>
    </row>
    <row r="43" spans="1:28" s="34" customFormat="1">
      <c r="A43" s="24" t="s">
        <v>32</v>
      </c>
      <c r="B43" s="36" t="s">
        <v>38</v>
      </c>
      <c r="C43" s="83"/>
      <c r="D43" s="25">
        <v>42374</v>
      </c>
      <c r="E43" s="24" t="s">
        <v>42</v>
      </c>
      <c r="F43" s="68">
        <v>2500</v>
      </c>
      <c r="G43" s="81">
        <v>2875</v>
      </c>
      <c r="H43" s="85"/>
      <c r="I43" s="68"/>
      <c r="J43" s="27"/>
      <c r="K43" s="27"/>
      <c r="L43" s="31">
        <f t="shared" si="4"/>
        <v>2875</v>
      </c>
      <c r="M43" s="35"/>
      <c r="N43" s="57"/>
      <c r="O43" s="28"/>
      <c r="P43" s="28"/>
      <c r="Q43" s="28"/>
      <c r="R43" s="29"/>
      <c r="S43" s="30"/>
      <c r="T43" s="30"/>
      <c r="U43" s="31">
        <f t="shared" si="19"/>
        <v>2875</v>
      </c>
      <c r="V43" s="32">
        <f t="shared" si="20"/>
        <v>0</v>
      </c>
      <c r="W43" s="31">
        <f t="shared" si="21"/>
        <v>2875</v>
      </c>
      <c r="X43" s="70">
        <v>56708843773</v>
      </c>
      <c r="Y43" s="38"/>
      <c r="Z43" s="15"/>
      <c r="AA43" s="15"/>
      <c r="AB43" s="15"/>
    </row>
    <row r="44" spans="1:28" s="34" customFormat="1">
      <c r="A44" s="24" t="s">
        <v>78</v>
      </c>
      <c r="B44" s="24" t="s">
        <v>40</v>
      </c>
      <c r="C44" s="83" t="s">
        <v>164</v>
      </c>
      <c r="D44" s="25">
        <v>41852</v>
      </c>
      <c r="E44" s="24" t="s">
        <v>31</v>
      </c>
      <c r="F44" s="68">
        <v>1325.4</v>
      </c>
      <c r="G44" s="85">
        <v>5600</v>
      </c>
      <c r="H44" s="85"/>
      <c r="I44" s="68"/>
      <c r="J44" s="27"/>
      <c r="K44" s="27"/>
      <c r="L44" s="31">
        <f t="shared" si="4"/>
        <v>5600</v>
      </c>
      <c r="M44" s="35"/>
      <c r="N44" s="57"/>
      <c r="O44" s="28"/>
      <c r="P44" s="28"/>
      <c r="Q44" s="28"/>
      <c r="R44" s="29"/>
      <c r="S44" s="30">
        <f>480.22+18.07</f>
        <v>498.29</v>
      </c>
      <c r="T44" s="30"/>
      <c r="U44" s="31">
        <f t="shared" si="19"/>
        <v>5101.71</v>
      </c>
      <c r="V44" s="32">
        <f t="shared" si="20"/>
        <v>560</v>
      </c>
      <c r="W44" s="31">
        <f t="shared" si="21"/>
        <v>4541.71</v>
      </c>
      <c r="X44" s="70">
        <v>56708880391</v>
      </c>
      <c r="Y44" s="38"/>
      <c r="Z44" s="15"/>
      <c r="AA44" s="15"/>
      <c r="AB44" s="15"/>
    </row>
    <row r="45" spans="1:28" s="34" customFormat="1">
      <c r="A45" s="36" t="s">
        <v>23</v>
      </c>
      <c r="B45" s="36" t="s">
        <v>41</v>
      </c>
      <c r="C45" s="121"/>
      <c r="D45" s="40">
        <v>42499</v>
      </c>
      <c r="E45" s="36" t="s">
        <v>88</v>
      </c>
      <c r="F45" s="68">
        <v>4000</v>
      </c>
      <c r="G45" s="68">
        <v>1169.98</v>
      </c>
      <c r="H45" s="68"/>
      <c r="I45" s="68"/>
      <c r="J45" s="27"/>
      <c r="K45" s="27"/>
      <c r="L45" s="31">
        <f t="shared" si="4"/>
        <v>1169.98</v>
      </c>
      <c r="M45" s="35"/>
      <c r="N45" s="57"/>
      <c r="O45" s="28"/>
      <c r="P45" s="28"/>
      <c r="Q45" s="28"/>
      <c r="R45" s="29"/>
      <c r="S45" s="30"/>
      <c r="T45" s="30"/>
      <c r="U45" s="31">
        <f t="shared" si="19"/>
        <v>1169.98</v>
      </c>
      <c r="V45" s="32">
        <f t="shared" si="20"/>
        <v>0</v>
      </c>
      <c r="W45" s="31">
        <f t="shared" si="21"/>
        <v>1169.98</v>
      </c>
      <c r="X45" s="70">
        <v>56708843790</v>
      </c>
      <c r="Y45" s="38"/>
      <c r="Z45" s="15"/>
      <c r="AA45" s="15"/>
      <c r="AB45" s="15"/>
    </row>
    <row r="46" spans="1:28" s="34" customFormat="1">
      <c r="A46" s="36" t="s">
        <v>23</v>
      </c>
      <c r="B46" s="36" t="s">
        <v>145</v>
      </c>
      <c r="C46" s="121"/>
      <c r="D46" s="40">
        <v>42984</v>
      </c>
      <c r="E46" s="36" t="s">
        <v>28</v>
      </c>
      <c r="F46" s="68">
        <v>2800</v>
      </c>
      <c r="G46" s="68">
        <v>0</v>
      </c>
      <c r="H46" s="68"/>
      <c r="I46" s="68">
        <v>500</v>
      </c>
      <c r="J46" s="27"/>
      <c r="K46" s="27"/>
      <c r="L46" s="31">
        <f t="shared" si="4"/>
        <v>500</v>
      </c>
      <c r="M46" s="35"/>
      <c r="N46" s="57"/>
      <c r="O46" s="28"/>
      <c r="P46" s="28"/>
      <c r="Q46" s="28"/>
      <c r="R46" s="29"/>
      <c r="S46" s="30"/>
      <c r="T46" s="30"/>
      <c r="U46" s="31">
        <f t="shared" si="19"/>
        <v>500</v>
      </c>
      <c r="V46" s="32">
        <f t="shared" si="20"/>
        <v>0</v>
      </c>
      <c r="W46" s="31">
        <f t="shared" si="21"/>
        <v>500</v>
      </c>
      <c r="X46" s="70">
        <v>60594999337</v>
      </c>
      <c r="Y46" s="38"/>
      <c r="Z46" s="15"/>
      <c r="AA46" s="15"/>
      <c r="AB46" s="15"/>
    </row>
    <row r="47" spans="1:28" s="42" customFormat="1">
      <c r="A47" s="24" t="s">
        <v>32</v>
      </c>
      <c r="B47" s="24" t="s">
        <v>43</v>
      </c>
      <c r="C47" s="83"/>
      <c r="D47" s="25">
        <v>40033</v>
      </c>
      <c r="E47" s="24" t="s">
        <v>44</v>
      </c>
      <c r="F47" s="68">
        <v>1750</v>
      </c>
      <c r="G47" s="68">
        <v>8576.5400000000009</v>
      </c>
      <c r="H47" s="68"/>
      <c r="I47" s="68"/>
      <c r="J47" s="27"/>
      <c r="K47" s="27"/>
      <c r="L47" s="31">
        <f>SUM(G47:K47)</f>
        <v>8576.5400000000009</v>
      </c>
      <c r="M47" s="35"/>
      <c r="N47" s="57"/>
      <c r="O47" s="28"/>
      <c r="P47" s="28"/>
      <c r="Q47" s="28"/>
      <c r="R47" s="29"/>
      <c r="S47" s="30"/>
      <c r="T47" s="30"/>
      <c r="U47" s="31">
        <f t="shared" si="19"/>
        <v>8576.5400000000009</v>
      </c>
      <c r="V47" s="32">
        <f t="shared" si="20"/>
        <v>857.65400000000011</v>
      </c>
      <c r="W47" s="31">
        <f t="shared" si="21"/>
        <v>7718.8860000000004</v>
      </c>
      <c r="X47" s="70">
        <v>56708843816</v>
      </c>
      <c r="Y47" s="38"/>
      <c r="Z47" s="15"/>
      <c r="AA47" s="15"/>
      <c r="AB47" s="15"/>
    </row>
    <row r="48" spans="1:28" s="34" customFormat="1">
      <c r="A48" s="24" t="s">
        <v>27</v>
      </c>
      <c r="B48" s="36" t="s">
        <v>45</v>
      </c>
      <c r="C48" s="83"/>
      <c r="D48" s="25">
        <v>42275</v>
      </c>
      <c r="E48" s="24" t="s">
        <v>46</v>
      </c>
      <c r="F48" s="68">
        <v>2750</v>
      </c>
      <c r="G48" s="68">
        <v>7205.22</v>
      </c>
      <c r="H48" s="68"/>
      <c r="I48" s="68"/>
      <c r="J48" s="27"/>
      <c r="K48" s="27"/>
      <c r="L48" s="31">
        <f t="shared" si="4"/>
        <v>7205.22</v>
      </c>
      <c r="M48" s="35"/>
      <c r="N48" s="57"/>
      <c r="O48" s="28"/>
      <c r="P48" s="28"/>
      <c r="Q48" s="28"/>
      <c r="R48" s="29"/>
      <c r="S48" s="30"/>
      <c r="T48" s="30"/>
      <c r="U48" s="31">
        <f t="shared" si="19"/>
        <v>7205.22</v>
      </c>
      <c r="V48" s="32">
        <f t="shared" si="20"/>
        <v>720.52200000000005</v>
      </c>
      <c r="W48" s="31">
        <f t="shared" si="21"/>
        <v>6484.6980000000003</v>
      </c>
      <c r="X48" s="70">
        <v>56708880434</v>
      </c>
      <c r="Y48" s="38"/>
      <c r="Z48" s="15"/>
      <c r="AA48" s="15"/>
      <c r="AB48" s="15"/>
    </row>
    <row r="49" spans="1:164" s="34" customFormat="1">
      <c r="A49" s="24" t="s">
        <v>32</v>
      </c>
      <c r="B49" s="24" t="s">
        <v>47</v>
      </c>
      <c r="C49" s="83"/>
      <c r="D49" s="25">
        <v>39114</v>
      </c>
      <c r="E49" s="24" t="s">
        <v>48</v>
      </c>
      <c r="F49" s="68">
        <v>3750</v>
      </c>
      <c r="G49" s="68">
        <v>49055.41</v>
      </c>
      <c r="H49" s="68"/>
      <c r="I49" s="68"/>
      <c r="J49" s="27"/>
      <c r="K49" s="27"/>
      <c r="L49" s="31">
        <f t="shared" si="4"/>
        <v>49055.41</v>
      </c>
      <c r="M49" s="35"/>
      <c r="N49" s="57"/>
      <c r="O49" s="28"/>
      <c r="P49" s="28"/>
      <c r="Q49" s="28"/>
      <c r="R49" s="29"/>
      <c r="S49" s="30">
        <f>367.73+29.51</f>
        <v>397.24</v>
      </c>
      <c r="T49" s="30"/>
      <c r="U49" s="31">
        <f t="shared" si="19"/>
        <v>48658.170000000006</v>
      </c>
      <c r="V49" s="32">
        <f t="shared" si="20"/>
        <v>4905.5410000000002</v>
      </c>
      <c r="W49" s="31">
        <f t="shared" si="21"/>
        <v>43752.629000000008</v>
      </c>
      <c r="X49" s="70">
        <v>56708843833</v>
      </c>
      <c r="Y49" s="38"/>
      <c r="Z49" s="15"/>
      <c r="AA49" s="15"/>
      <c r="AB49" s="15"/>
    </row>
    <row r="50" spans="1:164" s="34" customFormat="1">
      <c r="A50" s="24" t="s">
        <v>27</v>
      </c>
      <c r="B50" s="24" t="s">
        <v>49</v>
      </c>
      <c r="C50" s="83"/>
      <c r="D50" s="25">
        <v>39356</v>
      </c>
      <c r="E50" s="24" t="s">
        <v>42</v>
      </c>
      <c r="F50" s="68">
        <v>2000</v>
      </c>
      <c r="G50" s="81">
        <v>1705</v>
      </c>
      <c r="H50" s="68"/>
      <c r="I50" s="68"/>
      <c r="J50" s="27"/>
      <c r="K50" s="27"/>
      <c r="L50" s="31">
        <f t="shared" si="4"/>
        <v>1705</v>
      </c>
      <c r="M50" s="35">
        <v>500</v>
      </c>
      <c r="N50" s="57"/>
      <c r="O50" s="28"/>
      <c r="P50" s="28"/>
      <c r="Q50" s="28"/>
      <c r="R50" s="29"/>
      <c r="S50" s="30"/>
      <c r="T50" s="30"/>
      <c r="U50" s="31">
        <f t="shared" si="19"/>
        <v>1205</v>
      </c>
      <c r="V50" s="32">
        <f t="shared" si="20"/>
        <v>0</v>
      </c>
      <c r="W50" s="31">
        <f t="shared" si="21"/>
        <v>1205</v>
      </c>
      <c r="X50" s="70">
        <v>56710784363</v>
      </c>
      <c r="Y50" s="36"/>
      <c r="Z50" s="15"/>
      <c r="AA50" s="15"/>
      <c r="AB50" s="15"/>
    </row>
    <row r="51" spans="1:164" s="34" customFormat="1">
      <c r="A51" s="36" t="s">
        <v>23</v>
      </c>
      <c r="B51" s="24" t="s">
        <v>146</v>
      </c>
      <c r="C51" s="83" t="s">
        <v>105</v>
      </c>
      <c r="D51" s="25">
        <v>42325</v>
      </c>
      <c r="E51" s="24" t="s">
        <v>74</v>
      </c>
      <c r="F51" s="68">
        <f>5500+1500</f>
        <v>7000</v>
      </c>
      <c r="G51" s="68">
        <v>0</v>
      </c>
      <c r="H51" s="68"/>
      <c r="I51" s="68"/>
      <c r="J51" s="36"/>
      <c r="K51" s="27"/>
      <c r="L51" s="31">
        <f t="shared" si="4"/>
        <v>0</v>
      </c>
      <c r="M51" s="35"/>
      <c r="N51" s="57"/>
      <c r="O51" s="28"/>
      <c r="P51" s="28"/>
      <c r="Q51" s="28"/>
      <c r="R51" s="41"/>
      <c r="S51" s="41"/>
      <c r="T51" s="41"/>
      <c r="U51" s="31">
        <f t="shared" si="19"/>
        <v>0</v>
      </c>
      <c r="V51" s="32">
        <f t="shared" si="20"/>
        <v>0</v>
      </c>
      <c r="W51" s="31">
        <f t="shared" si="21"/>
        <v>0</v>
      </c>
      <c r="X51" s="70">
        <v>56708880448</v>
      </c>
      <c r="Y51" s="36"/>
      <c r="Z51" s="15"/>
      <c r="AA51" s="15"/>
      <c r="AB51" s="15"/>
    </row>
    <row r="52" spans="1:164" s="34" customFormat="1">
      <c r="A52" s="24" t="s">
        <v>78</v>
      </c>
      <c r="B52" s="24" t="s">
        <v>50</v>
      </c>
      <c r="C52" s="83" t="s">
        <v>164</v>
      </c>
      <c r="D52" s="25">
        <v>40122</v>
      </c>
      <c r="E52" s="24" t="s">
        <v>51</v>
      </c>
      <c r="F52" s="68">
        <v>1325.4</v>
      </c>
      <c r="G52" s="85">
        <v>865</v>
      </c>
      <c r="H52" s="85"/>
      <c r="I52" s="68">
        <v>2500</v>
      </c>
      <c r="J52" s="32"/>
      <c r="K52" s="27"/>
      <c r="L52" s="31">
        <f t="shared" si="4"/>
        <v>3365</v>
      </c>
      <c r="M52" s="35"/>
      <c r="N52" s="57"/>
      <c r="O52" s="28"/>
      <c r="P52" s="28"/>
      <c r="Q52" s="28"/>
      <c r="R52" s="29"/>
      <c r="S52" s="30"/>
      <c r="T52" s="30"/>
      <c r="U52" s="31">
        <f t="shared" si="19"/>
        <v>3365</v>
      </c>
      <c r="V52" s="32">
        <f t="shared" si="20"/>
        <v>0</v>
      </c>
      <c r="W52" s="31">
        <f t="shared" si="21"/>
        <v>3365</v>
      </c>
      <c r="X52" s="70">
        <v>56708843847</v>
      </c>
      <c r="Y52" s="36"/>
      <c r="Z52" s="15"/>
      <c r="AA52" s="15"/>
      <c r="AB52" s="15"/>
    </row>
    <row r="53" spans="1:164" s="34" customFormat="1">
      <c r="A53" s="24" t="s">
        <v>23</v>
      </c>
      <c r="B53" s="24" t="s">
        <v>150</v>
      </c>
      <c r="C53" s="83" t="s">
        <v>105</v>
      </c>
      <c r="D53" s="25">
        <v>43088</v>
      </c>
      <c r="E53" s="24" t="s">
        <v>71</v>
      </c>
      <c r="F53" s="68">
        <v>3999.9</v>
      </c>
      <c r="G53" s="85">
        <v>0</v>
      </c>
      <c r="H53" s="85"/>
      <c r="I53" s="68"/>
      <c r="J53" s="32"/>
      <c r="K53" s="27"/>
      <c r="L53" s="31">
        <f t="shared" si="4"/>
        <v>0</v>
      </c>
      <c r="M53" s="35"/>
      <c r="N53" s="57">
        <v>2</v>
      </c>
      <c r="O53" s="28"/>
      <c r="P53" s="28"/>
      <c r="Q53" s="28"/>
      <c r="R53" s="29"/>
      <c r="S53" s="30"/>
      <c r="T53" s="30"/>
      <c r="U53" s="31">
        <f t="shared" ref="U53" si="25">+L53-SUM(M53:T53)</f>
        <v>-2</v>
      </c>
      <c r="V53" s="32">
        <f t="shared" ref="V53" si="26">IF(L53&gt;4500,L53*0.1,0)</f>
        <v>0</v>
      </c>
      <c r="W53" s="31">
        <f t="shared" ref="W53" si="27">+U53-V53</f>
        <v>-2</v>
      </c>
      <c r="X53" s="70">
        <v>60598057705</v>
      </c>
      <c r="Y53" s="36"/>
      <c r="Z53" s="15"/>
      <c r="AA53" s="15"/>
      <c r="AB53" s="15"/>
    </row>
    <row r="54" spans="1:164" s="34" customFormat="1">
      <c r="A54" s="24" t="s">
        <v>23</v>
      </c>
      <c r="B54" s="24" t="s">
        <v>92</v>
      </c>
      <c r="C54" s="83"/>
      <c r="D54" s="25">
        <v>42831</v>
      </c>
      <c r="E54" s="24" t="s">
        <v>28</v>
      </c>
      <c r="F54" s="68">
        <v>2800</v>
      </c>
      <c r="G54" s="68">
        <v>0</v>
      </c>
      <c r="H54" s="68"/>
      <c r="I54" s="68">
        <v>500</v>
      </c>
      <c r="J54" s="27"/>
      <c r="K54" s="27"/>
      <c r="L54" s="31">
        <f t="shared" si="4"/>
        <v>500</v>
      </c>
      <c r="M54" s="35"/>
      <c r="N54" s="57"/>
      <c r="O54" s="28"/>
      <c r="P54" s="28"/>
      <c r="Q54" s="28"/>
      <c r="R54" s="29"/>
      <c r="S54" s="80">
        <f>731.62-56.47</f>
        <v>675.15</v>
      </c>
      <c r="T54" s="30"/>
      <c r="U54" s="31">
        <f t="shared" si="19"/>
        <v>-175.14999999999998</v>
      </c>
      <c r="V54" s="32">
        <f t="shared" si="20"/>
        <v>0</v>
      </c>
      <c r="W54" s="31">
        <f t="shared" si="21"/>
        <v>-175.14999999999998</v>
      </c>
      <c r="X54" s="70">
        <v>60590139386</v>
      </c>
      <c r="Y54" s="38"/>
      <c r="Z54" s="15"/>
      <c r="AA54" s="15"/>
      <c r="AB54" s="15"/>
    </row>
    <row r="55" spans="1:164" s="34" customFormat="1">
      <c r="A55" s="36" t="s">
        <v>32</v>
      </c>
      <c r="B55" s="36" t="s">
        <v>120</v>
      </c>
      <c r="C55" s="121"/>
      <c r="D55" s="40">
        <v>42674</v>
      </c>
      <c r="E55" s="36" t="s">
        <v>121</v>
      </c>
      <c r="F55" s="68">
        <v>20000</v>
      </c>
      <c r="G55" s="68">
        <v>211766.46</v>
      </c>
      <c r="H55" s="68"/>
      <c r="I55" s="68"/>
      <c r="J55" s="27"/>
      <c r="K55" s="27"/>
      <c r="L55" s="31">
        <f t="shared" si="4"/>
        <v>211766.46</v>
      </c>
      <c r="M55" s="35"/>
      <c r="N55" s="57"/>
      <c r="O55" s="28"/>
      <c r="P55" s="28"/>
      <c r="Q55" s="28"/>
      <c r="R55" s="29"/>
      <c r="S55" s="30"/>
      <c r="T55" s="30"/>
      <c r="U55" s="31">
        <f t="shared" si="19"/>
        <v>211766.46</v>
      </c>
      <c r="V55" s="32">
        <f t="shared" si="20"/>
        <v>21176.646000000001</v>
      </c>
      <c r="W55" s="31">
        <f t="shared" si="21"/>
        <v>190589.81399999998</v>
      </c>
      <c r="X55" s="70">
        <v>56710784562</v>
      </c>
      <c r="Y55" s="38"/>
      <c r="Z55" s="15"/>
      <c r="AA55" s="15"/>
      <c r="AB55" s="15"/>
    </row>
    <row r="56" spans="1:164" s="34" customFormat="1">
      <c r="A56" s="36" t="s">
        <v>78</v>
      </c>
      <c r="B56" s="36" t="s">
        <v>149</v>
      </c>
      <c r="C56" s="121" t="s">
        <v>164</v>
      </c>
      <c r="D56" s="40">
        <v>43055</v>
      </c>
      <c r="E56" s="36" t="s">
        <v>34</v>
      </c>
      <c r="F56" s="68">
        <v>1325.4</v>
      </c>
      <c r="G56" s="68">
        <v>1747.58</v>
      </c>
      <c r="H56" s="68"/>
      <c r="I56" s="68">
        <v>1000</v>
      </c>
      <c r="J56" s="27"/>
      <c r="K56" s="27"/>
      <c r="L56" s="31"/>
      <c r="M56" s="35"/>
      <c r="N56" s="57"/>
      <c r="O56" s="28"/>
      <c r="P56" s="28"/>
      <c r="Q56" s="28"/>
      <c r="R56" s="29"/>
      <c r="S56" s="30"/>
      <c r="T56" s="30"/>
      <c r="U56" s="31"/>
      <c r="V56" s="32"/>
      <c r="W56" s="31"/>
      <c r="X56" s="70">
        <v>60597222108</v>
      </c>
      <c r="Y56" s="38"/>
      <c r="Z56" s="15"/>
      <c r="AA56" s="15"/>
      <c r="AB56" s="15"/>
    </row>
    <row r="57" spans="1:164" s="34" customFormat="1">
      <c r="A57" s="24" t="s">
        <v>27</v>
      </c>
      <c r="B57" s="24" t="s">
        <v>84</v>
      </c>
      <c r="C57" s="83"/>
      <c r="D57" s="25">
        <v>42740</v>
      </c>
      <c r="E57" s="24" t="s">
        <v>28</v>
      </c>
      <c r="F57" s="68">
        <v>2800</v>
      </c>
      <c r="G57" s="68">
        <v>0</v>
      </c>
      <c r="H57" s="68"/>
      <c r="I57" s="68"/>
      <c r="J57" s="27"/>
      <c r="K57" s="27"/>
      <c r="L57" s="31">
        <f t="shared" si="4"/>
        <v>0</v>
      </c>
      <c r="M57" s="35"/>
      <c r="N57" s="57" t="s">
        <v>155</v>
      </c>
      <c r="O57" s="28"/>
      <c r="P57" s="28"/>
      <c r="Q57" s="28"/>
      <c r="R57" s="29"/>
      <c r="S57" s="30"/>
      <c r="T57" s="30"/>
      <c r="U57" s="31">
        <f t="shared" si="19"/>
        <v>0</v>
      </c>
      <c r="V57" s="32">
        <f t="shared" si="20"/>
        <v>0</v>
      </c>
      <c r="W57" s="31">
        <f t="shared" si="21"/>
        <v>0</v>
      </c>
      <c r="X57" s="70">
        <v>60590081785</v>
      </c>
      <c r="Y57" s="38" t="s">
        <v>156</v>
      </c>
      <c r="Z57" s="15"/>
      <c r="AA57" s="15"/>
      <c r="AB57" s="15"/>
    </row>
    <row r="58" spans="1:164" s="34" customFormat="1">
      <c r="A58" s="24" t="s">
        <v>52</v>
      </c>
      <c r="B58" s="24" t="s">
        <v>53</v>
      </c>
      <c r="C58" s="83"/>
      <c r="D58" s="25">
        <v>39814</v>
      </c>
      <c r="E58" s="24" t="s">
        <v>52</v>
      </c>
      <c r="F58" s="68">
        <v>7500</v>
      </c>
      <c r="G58" s="68">
        <v>19551.21</v>
      </c>
      <c r="H58" s="68"/>
      <c r="I58" s="68"/>
      <c r="J58" s="27"/>
      <c r="K58" s="27"/>
      <c r="L58" s="31">
        <f t="shared" si="4"/>
        <v>19551.21</v>
      </c>
      <c r="M58" s="35"/>
      <c r="N58" s="57"/>
      <c r="O58" s="28"/>
      <c r="P58" s="28"/>
      <c r="Q58" s="28"/>
      <c r="R58" s="29"/>
      <c r="S58" s="30">
        <f>947.34+55.49</f>
        <v>1002.83</v>
      </c>
      <c r="T58" s="30"/>
      <c r="U58" s="31">
        <f t="shared" si="19"/>
        <v>18548.379999999997</v>
      </c>
      <c r="V58" s="32">
        <f t="shared" si="20"/>
        <v>1955.1210000000001</v>
      </c>
      <c r="W58" s="31">
        <f t="shared" si="21"/>
        <v>16593.258999999998</v>
      </c>
      <c r="X58" s="70">
        <v>56708880451</v>
      </c>
      <c r="Y58" s="38"/>
      <c r="Z58" s="15"/>
      <c r="AA58" s="15"/>
      <c r="AB58" s="15"/>
    </row>
    <row r="59" spans="1:164" s="63" customFormat="1">
      <c r="A59" s="24" t="s">
        <v>32</v>
      </c>
      <c r="B59" s="36" t="s">
        <v>98</v>
      </c>
      <c r="C59" s="83"/>
      <c r="D59" s="25">
        <v>42861</v>
      </c>
      <c r="E59" s="24" t="s">
        <v>39</v>
      </c>
      <c r="F59" s="68">
        <v>2500</v>
      </c>
      <c r="G59" s="68">
        <v>3748</v>
      </c>
      <c r="H59" s="68"/>
      <c r="I59" s="68"/>
      <c r="J59" s="27"/>
      <c r="K59" s="27"/>
      <c r="L59" s="31">
        <f t="shared" si="4"/>
        <v>3748</v>
      </c>
      <c r="M59" s="35"/>
      <c r="N59" s="57"/>
      <c r="O59" s="28"/>
      <c r="P59" s="28"/>
      <c r="Q59" s="28"/>
      <c r="R59" s="29"/>
      <c r="S59" s="80"/>
      <c r="T59" s="30"/>
      <c r="U59" s="31">
        <f t="shared" si="19"/>
        <v>3748</v>
      </c>
      <c r="V59" s="32">
        <f t="shared" si="20"/>
        <v>0</v>
      </c>
      <c r="W59" s="31">
        <f t="shared" si="21"/>
        <v>3748</v>
      </c>
      <c r="X59" s="70">
        <v>56710541492</v>
      </c>
      <c r="Y59" s="37"/>
      <c r="Z59" s="15"/>
      <c r="AA59" s="62"/>
      <c r="AB59" s="62"/>
    </row>
    <row r="60" spans="1:164" s="34" customFormat="1">
      <c r="A60" s="24" t="s">
        <v>21</v>
      </c>
      <c r="B60" s="24" t="s">
        <v>96</v>
      </c>
      <c r="C60" s="83"/>
      <c r="D60" s="25">
        <v>42632</v>
      </c>
      <c r="E60" s="24" t="s">
        <v>33</v>
      </c>
      <c r="F60" s="68">
        <v>2250</v>
      </c>
      <c r="G60" s="68">
        <v>20200</v>
      </c>
      <c r="H60" s="68"/>
      <c r="I60" s="68"/>
      <c r="J60" s="27"/>
      <c r="K60" s="27"/>
      <c r="L60" s="31">
        <f t="shared" si="4"/>
        <v>20200</v>
      </c>
      <c r="M60" s="35"/>
      <c r="N60" s="57"/>
      <c r="O60" s="28"/>
      <c r="P60" s="28"/>
      <c r="Q60" s="28"/>
      <c r="R60" s="29"/>
      <c r="S60" s="30"/>
      <c r="T60" s="30"/>
      <c r="U60" s="31">
        <f t="shared" si="19"/>
        <v>20200</v>
      </c>
      <c r="V60" s="32">
        <f t="shared" si="20"/>
        <v>2020</v>
      </c>
      <c r="W60" s="31">
        <f t="shared" si="21"/>
        <v>18180</v>
      </c>
      <c r="X60" s="70">
        <v>56708843938</v>
      </c>
      <c r="Y60" s="38"/>
      <c r="Z60" s="15"/>
      <c r="AA60" s="15"/>
      <c r="AB60" s="15"/>
    </row>
    <row r="61" spans="1:164">
      <c r="A61" s="24" t="s">
        <v>32</v>
      </c>
      <c r="B61" s="24" t="s">
        <v>147</v>
      </c>
      <c r="C61" s="83"/>
      <c r="D61" s="25">
        <v>39516</v>
      </c>
      <c r="E61" s="24" t="s">
        <v>44</v>
      </c>
      <c r="F61" s="68">
        <v>1750</v>
      </c>
      <c r="G61" s="68">
        <v>9359.6</v>
      </c>
      <c r="H61" s="68"/>
      <c r="I61" s="68"/>
      <c r="J61" s="26"/>
      <c r="K61" s="26"/>
      <c r="L61" s="31">
        <f t="shared" si="4"/>
        <v>9359.6</v>
      </c>
      <c r="M61" s="35"/>
      <c r="N61" s="60"/>
      <c r="O61" s="28"/>
      <c r="P61" s="28"/>
      <c r="Q61" s="28"/>
      <c r="R61" s="26"/>
      <c r="S61" s="82">
        <f>2156.46-35.29</f>
        <v>2121.17</v>
      </c>
      <c r="T61" s="26"/>
      <c r="U61" s="31">
        <f>+L61-SUM(M61:T61)</f>
        <v>7238.43</v>
      </c>
      <c r="V61" s="32">
        <f t="shared" si="20"/>
        <v>935.96</v>
      </c>
      <c r="W61" s="31">
        <f t="shared" si="21"/>
        <v>6302.47</v>
      </c>
      <c r="X61" s="70">
        <v>60590029027</v>
      </c>
      <c r="Y61" s="71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</row>
    <row r="62" spans="1:164">
      <c r="A62" s="24" t="s">
        <v>32</v>
      </c>
      <c r="B62" s="24" t="s">
        <v>119</v>
      </c>
      <c r="C62" s="83"/>
      <c r="D62" s="25">
        <v>42970</v>
      </c>
      <c r="E62" s="24" t="s">
        <v>39</v>
      </c>
      <c r="F62" s="68">
        <v>2500</v>
      </c>
      <c r="G62" s="68">
        <v>3748</v>
      </c>
      <c r="H62" s="68"/>
      <c r="I62" s="68"/>
      <c r="J62" s="26"/>
      <c r="K62" s="26"/>
      <c r="L62" s="31">
        <f t="shared" si="4"/>
        <v>3748</v>
      </c>
      <c r="M62" s="35"/>
      <c r="N62" s="60"/>
      <c r="O62" s="28"/>
      <c r="P62" s="28"/>
      <c r="Q62" s="28"/>
      <c r="R62" s="26"/>
      <c r="S62" s="82"/>
      <c r="T62" s="26"/>
      <c r="U62" s="31">
        <f t="shared" ref="U62:U75" si="28">+L62-SUM(M62:T62)</f>
        <v>3748</v>
      </c>
      <c r="V62" s="32">
        <f t="shared" si="20"/>
        <v>0</v>
      </c>
      <c r="W62" s="31">
        <f t="shared" si="21"/>
        <v>3748</v>
      </c>
      <c r="X62" s="70">
        <v>60595157591</v>
      </c>
      <c r="Y62" s="71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</row>
    <row r="63" spans="1:164">
      <c r="A63" s="24" t="s">
        <v>78</v>
      </c>
      <c r="B63" s="24" t="s">
        <v>103</v>
      </c>
      <c r="C63" s="83" t="s">
        <v>164</v>
      </c>
      <c r="D63" s="25">
        <v>42893</v>
      </c>
      <c r="E63" s="24" t="s">
        <v>31</v>
      </c>
      <c r="F63" s="68">
        <v>1325.4</v>
      </c>
      <c r="G63" s="85">
        <v>2880</v>
      </c>
      <c r="H63" s="85"/>
      <c r="I63" s="68"/>
      <c r="J63" s="26"/>
      <c r="K63" s="26"/>
      <c r="L63" s="31">
        <f>SUM(G63:K63)</f>
        <v>2880</v>
      </c>
      <c r="M63" s="35"/>
      <c r="N63" s="60"/>
      <c r="O63" s="28"/>
      <c r="P63" s="28"/>
      <c r="Q63" s="28"/>
      <c r="R63" s="26"/>
      <c r="S63" s="26"/>
      <c r="T63" s="26"/>
      <c r="U63" s="31">
        <f t="shared" si="28"/>
        <v>2880</v>
      </c>
      <c r="V63" s="32">
        <f t="shared" si="20"/>
        <v>0</v>
      </c>
      <c r="W63" s="31">
        <f t="shared" si="21"/>
        <v>2880</v>
      </c>
      <c r="X63" s="70">
        <v>60592075907</v>
      </c>
      <c r="Y63" s="71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</row>
    <row r="64" spans="1:164" s="34" customFormat="1">
      <c r="A64" s="24" t="s">
        <v>23</v>
      </c>
      <c r="B64" s="24" t="s">
        <v>112</v>
      </c>
      <c r="C64" s="83"/>
      <c r="D64" s="25">
        <v>42940</v>
      </c>
      <c r="E64" s="24" t="s">
        <v>25</v>
      </c>
      <c r="F64" s="68">
        <v>3000</v>
      </c>
      <c r="G64" s="68">
        <v>0</v>
      </c>
      <c r="H64" s="68"/>
      <c r="I64" s="68">
        <v>1500</v>
      </c>
      <c r="J64" s="27"/>
      <c r="K64" s="27"/>
      <c r="L64" s="31">
        <f t="shared" si="4"/>
        <v>1500</v>
      </c>
      <c r="M64" s="35"/>
      <c r="N64" s="57"/>
      <c r="O64" s="28"/>
      <c r="P64" s="28"/>
      <c r="Q64" s="28"/>
      <c r="R64" s="29"/>
      <c r="S64" s="30"/>
      <c r="T64" s="30"/>
      <c r="U64" s="31">
        <f t="shared" si="28"/>
        <v>1500</v>
      </c>
      <c r="V64" s="32">
        <f t="shared" si="20"/>
        <v>0</v>
      </c>
      <c r="W64" s="31">
        <f t="shared" si="21"/>
        <v>1500</v>
      </c>
      <c r="X64" s="70">
        <v>60593356654</v>
      </c>
      <c r="Y64" s="38"/>
      <c r="Z64" s="15"/>
      <c r="AA64" s="15"/>
      <c r="AB64" s="15"/>
    </row>
    <row r="65" spans="1:164" s="34" customFormat="1">
      <c r="A65" s="24" t="s">
        <v>23</v>
      </c>
      <c r="B65" s="24" t="s">
        <v>89</v>
      </c>
      <c r="C65" s="83"/>
      <c r="D65" s="25">
        <v>42800</v>
      </c>
      <c r="E65" s="24" t="s">
        <v>126</v>
      </c>
      <c r="F65" s="68">
        <v>3500</v>
      </c>
      <c r="G65" s="68">
        <v>4200</v>
      </c>
      <c r="H65" s="68"/>
      <c r="I65" s="68"/>
      <c r="J65" s="27"/>
      <c r="K65" s="27"/>
      <c r="L65" s="31">
        <f t="shared" si="4"/>
        <v>4200</v>
      </c>
      <c r="M65" s="35"/>
      <c r="N65" s="57"/>
      <c r="O65" s="28"/>
      <c r="P65" s="28"/>
      <c r="Q65" s="28"/>
      <c r="R65" s="29"/>
      <c r="S65" s="30"/>
      <c r="T65" s="30"/>
      <c r="U65" s="31">
        <f t="shared" si="28"/>
        <v>4200</v>
      </c>
      <c r="V65" s="32">
        <f t="shared" si="20"/>
        <v>0</v>
      </c>
      <c r="W65" s="31">
        <f t="shared" si="21"/>
        <v>4200</v>
      </c>
      <c r="X65" s="70">
        <v>60591453247</v>
      </c>
      <c r="Y65" s="38"/>
      <c r="Z65" s="15"/>
      <c r="AA65" s="15"/>
      <c r="AB65" s="15"/>
    </row>
    <row r="66" spans="1:164" s="34" customFormat="1">
      <c r="A66" s="24" t="s">
        <v>78</v>
      </c>
      <c r="B66" s="24" t="s">
        <v>116</v>
      </c>
      <c r="C66" s="83" t="s">
        <v>164</v>
      </c>
      <c r="D66" s="25">
        <v>42951</v>
      </c>
      <c r="E66" s="24" t="s">
        <v>31</v>
      </c>
      <c r="F66" s="68">
        <v>1325.4</v>
      </c>
      <c r="G66" s="85">
        <v>2128</v>
      </c>
      <c r="H66" s="85"/>
      <c r="I66" s="68"/>
      <c r="J66" s="27"/>
      <c r="K66" s="27"/>
      <c r="L66" s="31">
        <f t="shared" si="4"/>
        <v>2128</v>
      </c>
      <c r="M66" s="35"/>
      <c r="N66" s="57"/>
      <c r="O66" s="28"/>
      <c r="P66" s="28"/>
      <c r="Q66" s="28"/>
      <c r="R66" s="29"/>
      <c r="S66" s="30"/>
      <c r="T66" s="30"/>
      <c r="U66" s="31">
        <f t="shared" si="28"/>
        <v>2128</v>
      </c>
      <c r="V66" s="32">
        <f t="shared" si="20"/>
        <v>0</v>
      </c>
      <c r="W66" s="31">
        <f t="shared" si="21"/>
        <v>2128</v>
      </c>
      <c r="X66" s="70">
        <v>60593753427</v>
      </c>
      <c r="Y66" s="38"/>
      <c r="Z66" s="15"/>
      <c r="AA66" s="15"/>
      <c r="AB66" s="15"/>
    </row>
    <row r="67" spans="1:164" s="34" customFormat="1">
      <c r="A67" s="24" t="s">
        <v>54</v>
      </c>
      <c r="B67" s="24" t="s">
        <v>85</v>
      </c>
      <c r="C67" s="83"/>
      <c r="D67" s="25">
        <v>42773</v>
      </c>
      <c r="E67" s="24" t="s">
        <v>86</v>
      </c>
      <c r="F67" s="68">
        <v>2000</v>
      </c>
      <c r="G67" s="68">
        <v>7577.31</v>
      </c>
      <c r="H67" s="68"/>
      <c r="I67" s="68"/>
      <c r="J67" s="27"/>
      <c r="K67" s="27"/>
      <c r="L67" s="31">
        <f t="shared" si="4"/>
        <v>7577.31</v>
      </c>
      <c r="M67" s="35"/>
      <c r="N67" s="57"/>
      <c r="O67" s="28"/>
      <c r="P67" s="28"/>
      <c r="Q67" s="28"/>
      <c r="R67" s="29"/>
      <c r="S67" s="30"/>
      <c r="T67" s="30"/>
      <c r="U67" s="31">
        <f t="shared" si="28"/>
        <v>7577.31</v>
      </c>
      <c r="V67" s="32">
        <f t="shared" si="20"/>
        <v>757.73100000000011</v>
      </c>
      <c r="W67" s="31">
        <f t="shared" si="21"/>
        <v>6819.5790000000006</v>
      </c>
      <c r="X67" s="70">
        <v>60590127128</v>
      </c>
      <c r="Y67" s="38"/>
      <c r="Z67" s="15"/>
      <c r="AA67" s="15"/>
      <c r="AB67" s="15"/>
    </row>
    <row r="68" spans="1:164" s="34" customFormat="1">
      <c r="A68" s="36" t="s">
        <v>78</v>
      </c>
      <c r="B68" s="36" t="s">
        <v>55</v>
      </c>
      <c r="C68" s="121" t="s">
        <v>164</v>
      </c>
      <c r="D68" s="40">
        <v>42429</v>
      </c>
      <c r="E68" s="24" t="s">
        <v>34</v>
      </c>
      <c r="F68" s="68">
        <v>1325.4</v>
      </c>
      <c r="G68" s="85">
        <v>3900</v>
      </c>
      <c r="H68" s="85"/>
      <c r="I68" s="68">
        <v>500</v>
      </c>
      <c r="J68" s="27"/>
      <c r="K68" s="27"/>
      <c r="L68" s="31">
        <f t="shared" si="4"/>
        <v>4400</v>
      </c>
      <c r="M68" s="35"/>
      <c r="N68" s="57"/>
      <c r="O68" s="28"/>
      <c r="P68" s="28"/>
      <c r="Q68" s="28"/>
      <c r="R68" s="41"/>
      <c r="S68" s="30"/>
      <c r="T68" s="30"/>
      <c r="U68" s="31">
        <f t="shared" si="28"/>
        <v>4400</v>
      </c>
      <c r="V68" s="32">
        <f t="shared" si="20"/>
        <v>0</v>
      </c>
      <c r="W68" s="31">
        <f t="shared" si="21"/>
        <v>4400</v>
      </c>
      <c r="X68" s="70">
        <v>56708880465</v>
      </c>
      <c r="Y68" s="36"/>
      <c r="Z68" s="15"/>
      <c r="AA68" s="15"/>
      <c r="AB68" s="15"/>
    </row>
    <row r="69" spans="1:164" s="34" customFormat="1">
      <c r="A69" s="24" t="s">
        <v>27</v>
      </c>
      <c r="B69" s="36" t="s">
        <v>56</v>
      </c>
      <c r="C69" s="83"/>
      <c r="D69" s="25">
        <v>42222</v>
      </c>
      <c r="E69" s="24" t="s">
        <v>57</v>
      </c>
      <c r="F69" s="68">
        <v>3000</v>
      </c>
      <c r="G69" s="68">
        <f>2200+2000</f>
        <v>4200</v>
      </c>
      <c r="H69" s="68"/>
      <c r="I69" s="68"/>
      <c r="J69" s="68"/>
      <c r="K69" s="27"/>
      <c r="L69" s="31">
        <f t="shared" si="4"/>
        <v>4200</v>
      </c>
      <c r="M69" s="35"/>
      <c r="N69" s="57"/>
      <c r="O69" s="28"/>
      <c r="P69" s="28"/>
      <c r="Q69" s="28"/>
      <c r="R69" s="29"/>
      <c r="S69" s="30"/>
      <c r="T69" s="30"/>
      <c r="U69" s="31">
        <f t="shared" si="28"/>
        <v>4200</v>
      </c>
      <c r="V69" s="32">
        <f t="shared" si="20"/>
        <v>0</v>
      </c>
      <c r="W69" s="31">
        <f t="shared" si="21"/>
        <v>4200</v>
      </c>
      <c r="X69" s="70">
        <v>56708843881</v>
      </c>
      <c r="Y69" s="38"/>
      <c r="Z69" s="15"/>
      <c r="AA69" s="15"/>
      <c r="AB69" s="15"/>
    </row>
    <row r="70" spans="1:164" s="43" customFormat="1">
      <c r="A70" s="24" t="s">
        <v>54</v>
      </c>
      <c r="B70" s="24" t="s">
        <v>58</v>
      </c>
      <c r="C70" s="83"/>
      <c r="D70" s="25">
        <v>39608</v>
      </c>
      <c r="E70" s="24" t="s">
        <v>59</v>
      </c>
      <c r="F70" s="68">
        <v>7000</v>
      </c>
      <c r="G70" s="68">
        <v>20685.169999999998</v>
      </c>
      <c r="H70" s="68"/>
      <c r="I70" s="68"/>
      <c r="J70" s="27"/>
      <c r="K70" s="27"/>
      <c r="L70" s="31">
        <f t="shared" si="4"/>
        <v>20685.169999999998</v>
      </c>
      <c r="M70" s="35"/>
      <c r="N70" s="57"/>
      <c r="O70" s="28"/>
      <c r="P70" s="28"/>
      <c r="Q70" s="28"/>
      <c r="R70" s="29"/>
      <c r="S70" s="30"/>
      <c r="T70" s="30"/>
      <c r="U70" s="31">
        <f t="shared" si="28"/>
        <v>20685.169999999998</v>
      </c>
      <c r="V70" s="32">
        <f t="shared" si="20"/>
        <v>2068.5169999999998</v>
      </c>
      <c r="W70" s="31">
        <f t="shared" si="21"/>
        <v>18616.652999999998</v>
      </c>
      <c r="X70" s="70">
        <v>56708880482</v>
      </c>
      <c r="Y70" s="38"/>
      <c r="Z70" s="15"/>
      <c r="AA70" s="15"/>
      <c r="AB70" s="15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</row>
    <row r="71" spans="1:164" s="43" customFormat="1">
      <c r="A71" s="24" t="s">
        <v>23</v>
      </c>
      <c r="B71" s="24" t="s">
        <v>75</v>
      </c>
      <c r="C71" s="83" t="s">
        <v>105</v>
      </c>
      <c r="D71" s="25">
        <v>41793</v>
      </c>
      <c r="E71" s="24" t="s">
        <v>76</v>
      </c>
      <c r="F71" s="68">
        <v>13800</v>
      </c>
      <c r="G71" s="68">
        <v>0</v>
      </c>
      <c r="H71" s="68"/>
      <c r="I71" s="68"/>
      <c r="J71" s="27"/>
      <c r="K71" s="27"/>
      <c r="L71" s="31">
        <f t="shared" si="4"/>
        <v>0</v>
      </c>
      <c r="M71" s="35"/>
      <c r="N71" s="57"/>
      <c r="O71" s="28"/>
      <c r="P71" s="28"/>
      <c r="Q71" s="28"/>
      <c r="R71" s="29"/>
      <c r="S71" s="30"/>
      <c r="T71" s="30"/>
      <c r="U71" s="31">
        <f t="shared" si="28"/>
        <v>0</v>
      </c>
      <c r="V71" s="32">
        <f t="shared" si="20"/>
        <v>0</v>
      </c>
      <c r="W71" s="31">
        <f t="shared" si="21"/>
        <v>0</v>
      </c>
      <c r="X71" s="70">
        <v>56708843907</v>
      </c>
      <c r="Y71" s="38"/>
      <c r="Z71" s="15"/>
      <c r="AA71" s="15"/>
      <c r="AB71" s="15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</row>
    <row r="72" spans="1:164" s="113" customFormat="1">
      <c r="A72" s="99" t="s">
        <v>78</v>
      </c>
      <c r="B72" s="99" t="s">
        <v>161</v>
      </c>
      <c r="C72" s="100" t="s">
        <v>164</v>
      </c>
      <c r="D72" s="101">
        <v>43098</v>
      </c>
      <c r="E72" s="99" t="s">
        <v>34</v>
      </c>
      <c r="F72" s="102">
        <v>1325.4</v>
      </c>
      <c r="G72" s="102">
        <v>1063.75</v>
      </c>
      <c r="H72" s="102">
        <f>3*88.36</f>
        <v>265.08</v>
      </c>
      <c r="I72" s="102">
        <v>500</v>
      </c>
      <c r="J72" s="104"/>
      <c r="K72" s="104"/>
      <c r="L72" s="31">
        <f t="shared" si="4"/>
        <v>1828.83</v>
      </c>
      <c r="M72" s="104"/>
      <c r="N72" s="108"/>
      <c r="O72" s="103"/>
      <c r="P72" s="103"/>
      <c r="Q72" s="103"/>
      <c r="R72" s="109"/>
      <c r="S72" s="110"/>
      <c r="T72" s="110"/>
      <c r="U72" s="31">
        <f t="shared" ref="U72" si="29">+L72-SUM(M72:T72)</f>
        <v>1828.83</v>
      </c>
      <c r="V72" s="32">
        <f t="shared" ref="V72" si="30">IF(L72&gt;4500,L72*0.1,0)</f>
        <v>0</v>
      </c>
      <c r="W72" s="31">
        <f t="shared" si="21"/>
        <v>1828.83</v>
      </c>
      <c r="X72" s="105">
        <v>60598131158</v>
      </c>
      <c r="Y72" s="111"/>
      <c r="Z72" s="62"/>
      <c r="AA72" s="62"/>
      <c r="AB72" s="6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</row>
    <row r="73" spans="1:164" s="44" customFormat="1">
      <c r="A73" s="24" t="s">
        <v>27</v>
      </c>
      <c r="B73" s="24" t="s">
        <v>60</v>
      </c>
      <c r="C73" s="83"/>
      <c r="D73" s="25">
        <v>38733</v>
      </c>
      <c r="E73" s="24" t="s">
        <v>77</v>
      </c>
      <c r="F73" s="68">
        <v>3750</v>
      </c>
      <c r="G73" s="68">
        <v>16903.43</v>
      </c>
      <c r="H73" s="68"/>
      <c r="I73" s="68"/>
      <c r="J73" s="27"/>
      <c r="K73" s="27"/>
      <c r="L73" s="31">
        <f t="shared" si="4"/>
        <v>16903.43</v>
      </c>
      <c r="M73" s="35"/>
      <c r="N73" s="57"/>
      <c r="O73" s="28"/>
      <c r="P73" s="28"/>
      <c r="Q73" s="28"/>
      <c r="R73" s="29"/>
      <c r="S73" s="30">
        <f>798.17+15.73</f>
        <v>813.9</v>
      </c>
      <c r="T73" s="30"/>
      <c r="U73" s="31">
        <f t="shared" si="28"/>
        <v>16089.53</v>
      </c>
      <c r="V73" s="32">
        <f t="shared" si="20"/>
        <v>1690.3430000000001</v>
      </c>
      <c r="W73" s="31">
        <f t="shared" si="21"/>
        <v>14399.187</v>
      </c>
      <c r="X73" s="70">
        <v>56708843910</v>
      </c>
      <c r="Y73" s="38"/>
      <c r="Z73" s="15"/>
      <c r="AA73" s="15"/>
      <c r="AB73" s="45"/>
    </row>
    <row r="74" spans="1:164" s="63" customFormat="1">
      <c r="A74" s="24" t="s">
        <v>23</v>
      </c>
      <c r="B74" s="36" t="s">
        <v>127</v>
      </c>
      <c r="C74" s="83"/>
      <c r="D74" s="25">
        <v>42989</v>
      </c>
      <c r="E74" s="24" t="s">
        <v>128</v>
      </c>
      <c r="F74" s="68">
        <v>3300</v>
      </c>
      <c r="G74" s="68">
        <v>0</v>
      </c>
      <c r="H74" s="68"/>
      <c r="I74" s="68"/>
      <c r="J74" s="27"/>
      <c r="K74" s="27"/>
      <c r="L74" s="31">
        <f t="shared" si="4"/>
        <v>0</v>
      </c>
      <c r="M74" s="35"/>
      <c r="N74" s="57"/>
      <c r="O74" s="28"/>
      <c r="P74" s="28"/>
      <c r="Q74" s="28"/>
      <c r="R74" s="29"/>
      <c r="S74" s="80"/>
      <c r="T74" s="30"/>
      <c r="U74" s="31"/>
      <c r="V74" s="32">
        <f t="shared" si="20"/>
        <v>0</v>
      </c>
      <c r="W74" s="31"/>
      <c r="X74" s="70">
        <v>60595108868</v>
      </c>
      <c r="Y74" s="37"/>
      <c r="Z74" s="15"/>
      <c r="AA74" s="62"/>
      <c r="AB74" s="62"/>
    </row>
    <row r="75" spans="1:164" s="46" customFormat="1">
      <c r="A75" s="24" t="s">
        <v>52</v>
      </c>
      <c r="B75" s="24" t="s">
        <v>61</v>
      </c>
      <c r="C75" s="83"/>
      <c r="D75" s="25">
        <v>42321</v>
      </c>
      <c r="E75" s="24" t="s">
        <v>131</v>
      </c>
      <c r="F75" s="68">
        <v>3750</v>
      </c>
      <c r="G75" s="68">
        <v>18194.37</v>
      </c>
      <c r="H75" s="68"/>
      <c r="I75" s="68"/>
      <c r="J75" s="27"/>
      <c r="K75" s="27"/>
      <c r="L75" s="31">
        <f t="shared" si="4"/>
        <v>18194.37</v>
      </c>
      <c r="M75" s="35"/>
      <c r="N75" s="57"/>
      <c r="O75" s="28"/>
      <c r="P75" s="28"/>
      <c r="Q75" s="28"/>
      <c r="R75" s="29"/>
      <c r="S75" s="30">
        <f>355.83+22.43</f>
        <v>378.26</v>
      </c>
      <c r="T75" s="30"/>
      <c r="U75" s="31">
        <f t="shared" si="28"/>
        <v>17816.11</v>
      </c>
      <c r="V75" s="32">
        <f t="shared" si="20"/>
        <v>1819.4369999999999</v>
      </c>
      <c r="W75" s="31">
        <f t="shared" si="21"/>
        <v>15996.673000000001</v>
      </c>
      <c r="X75" s="70">
        <v>56708880539</v>
      </c>
      <c r="Y75" s="38"/>
      <c r="Z75" s="15"/>
      <c r="AA75" s="15"/>
      <c r="AB75" s="15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</row>
    <row r="76" spans="1:164" s="46" customFormat="1">
      <c r="A76" s="24" t="s">
        <v>23</v>
      </c>
      <c r="B76" s="24" t="s">
        <v>80</v>
      </c>
      <c r="C76" s="83"/>
      <c r="D76" s="25">
        <v>42496</v>
      </c>
      <c r="E76" s="24" t="s">
        <v>81</v>
      </c>
      <c r="F76" s="68">
        <v>3500</v>
      </c>
      <c r="G76" s="68">
        <f>7500+1500</f>
        <v>9000</v>
      </c>
      <c r="H76" s="68"/>
      <c r="I76" s="68"/>
      <c r="J76" s="85"/>
      <c r="K76" s="27"/>
      <c r="L76" s="31">
        <f t="shared" si="4"/>
        <v>9000</v>
      </c>
      <c r="M76" s="35"/>
      <c r="N76" s="57"/>
      <c r="O76" s="28"/>
      <c r="P76" s="28"/>
      <c r="Q76" s="28"/>
      <c r="R76" s="29"/>
      <c r="S76" s="30"/>
      <c r="T76" s="30"/>
      <c r="U76" s="31">
        <f t="shared" ref="U76:U77" si="31">+L76-SUM(M76:S76)</f>
        <v>9000</v>
      </c>
      <c r="V76" s="32">
        <f t="shared" ref="V76:V77" si="32">IF(L76&gt;4500,L76*0.1,0)</f>
        <v>900</v>
      </c>
      <c r="W76" s="31">
        <f t="shared" ref="W76:W77" si="33">+U76-V76</f>
        <v>8100</v>
      </c>
      <c r="X76" s="70">
        <v>56708883839</v>
      </c>
      <c r="Y76" s="36"/>
      <c r="Z76" s="15"/>
      <c r="AA76" s="15"/>
      <c r="AB76" s="15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</row>
    <row r="77" spans="1:164" s="46" customFormat="1">
      <c r="A77" s="24" t="s">
        <v>23</v>
      </c>
      <c r="B77" s="36" t="s">
        <v>62</v>
      </c>
      <c r="C77" s="83"/>
      <c r="D77" s="25">
        <v>42169</v>
      </c>
      <c r="E77" s="24" t="s">
        <v>93</v>
      </c>
      <c r="F77" s="68">
        <v>3250</v>
      </c>
      <c r="G77" s="68">
        <v>3655</v>
      </c>
      <c r="H77" s="68"/>
      <c r="I77" s="68"/>
      <c r="J77" s="85"/>
      <c r="K77" s="27"/>
      <c r="L77" s="31">
        <f t="shared" ref="L77" si="34">SUM(G77:K77)</f>
        <v>3655</v>
      </c>
      <c r="M77" s="35"/>
      <c r="N77" s="57"/>
      <c r="O77" s="28"/>
      <c r="P77" s="28"/>
      <c r="Q77" s="28"/>
      <c r="R77" s="29"/>
      <c r="S77" s="30">
        <v>0</v>
      </c>
      <c r="T77" s="30"/>
      <c r="U77" s="31">
        <f t="shared" si="31"/>
        <v>3655</v>
      </c>
      <c r="V77" s="32">
        <f t="shared" si="32"/>
        <v>0</v>
      </c>
      <c r="W77" s="31">
        <f t="shared" si="33"/>
        <v>3655</v>
      </c>
      <c r="X77" s="70">
        <v>56708880542</v>
      </c>
      <c r="Y77" s="38"/>
      <c r="Z77" s="15"/>
      <c r="AA77" s="15"/>
      <c r="AB77" s="14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</row>
    <row r="78" spans="1:164" s="21" customFormat="1">
      <c r="A78" s="38"/>
      <c r="B78" s="24"/>
      <c r="C78" s="83"/>
      <c r="D78" s="24"/>
      <c r="E78" s="24"/>
      <c r="F78" s="24"/>
      <c r="G78" s="68"/>
      <c r="H78" s="68"/>
      <c r="I78" s="68"/>
      <c r="J78" s="26"/>
      <c r="K78" s="26"/>
      <c r="L78" s="31"/>
      <c r="M78" s="35"/>
      <c r="N78" s="56"/>
      <c r="O78" s="28"/>
      <c r="P78" s="28"/>
      <c r="Q78" s="28"/>
      <c r="R78" s="32"/>
      <c r="S78" s="32"/>
      <c r="T78" s="32"/>
      <c r="U78" s="31"/>
      <c r="V78" s="32"/>
      <c r="W78" s="31"/>
      <c r="X78" s="33"/>
      <c r="Y78" s="36"/>
      <c r="Z78" s="15"/>
      <c r="AA78" s="15"/>
      <c r="AB78" s="14"/>
    </row>
    <row r="79" spans="1:164" s="21" customFormat="1">
      <c r="A79" s="47"/>
      <c r="B79" s="48"/>
      <c r="C79" s="83"/>
      <c r="D79" s="24"/>
      <c r="E79" s="48"/>
      <c r="F79" s="48"/>
      <c r="G79" s="78"/>
      <c r="H79" s="78"/>
      <c r="I79" s="78"/>
      <c r="J79" s="49"/>
      <c r="K79" s="49"/>
      <c r="L79" s="50"/>
      <c r="M79" s="49"/>
      <c r="N79" s="58"/>
      <c r="O79" s="51"/>
      <c r="P79" s="51"/>
      <c r="Q79" s="51"/>
      <c r="R79" s="51"/>
      <c r="S79" s="51"/>
      <c r="T79" s="58"/>
      <c r="U79" s="52"/>
      <c r="V79" s="51"/>
      <c r="W79" s="50"/>
      <c r="X79" s="15"/>
      <c r="Y79" s="15"/>
      <c r="Z79" s="15"/>
      <c r="AA79" s="15"/>
      <c r="AB79" s="14"/>
    </row>
    <row r="80" spans="1:164" s="21" customFormat="1" ht="16.5" thickBot="1">
      <c r="A80" s="14"/>
      <c r="B80" s="53" t="s">
        <v>63</v>
      </c>
      <c r="C80" s="122"/>
      <c r="D80" s="53"/>
      <c r="E80" s="53"/>
      <c r="F80" s="53"/>
      <c r="G80" s="69">
        <f>SUM(G8:G77)</f>
        <v>628930.27000000014</v>
      </c>
      <c r="H80" s="69">
        <f t="shared" ref="H80:K80" si="35">SUM(H8:H77)</f>
        <v>265.08</v>
      </c>
      <c r="I80" s="69">
        <f t="shared" si="35"/>
        <v>13800</v>
      </c>
      <c r="J80" s="69">
        <f t="shared" si="35"/>
        <v>0</v>
      </c>
      <c r="K80" s="69">
        <f t="shared" si="35"/>
        <v>0</v>
      </c>
      <c r="L80" s="54">
        <f>SUM(L13:L78)</f>
        <v>569823.13</v>
      </c>
      <c r="M80" s="54">
        <f>SUM(M10:M77)</f>
        <v>1324.88</v>
      </c>
      <c r="N80" s="59">
        <f>SUM(N10:N78)</f>
        <v>5</v>
      </c>
      <c r="O80" s="54">
        <f>SUM(O15:O75)</f>
        <v>0</v>
      </c>
      <c r="P80" s="54">
        <f>SUM(P15:P78)</f>
        <v>0</v>
      </c>
      <c r="Q80" s="54">
        <f>SUM(Q15:Q75)</f>
        <v>0</v>
      </c>
      <c r="R80" s="54">
        <f>SUM(R15:R75)</f>
        <v>0</v>
      </c>
      <c r="S80" s="54">
        <f>SUM(S8:S78)</f>
        <v>20487.640000000003</v>
      </c>
      <c r="T80" s="54"/>
      <c r="U80" s="54">
        <f>SUM(U13:U78)</f>
        <v>546637.24</v>
      </c>
      <c r="V80" s="54">
        <f>SUM(V15:V75)</f>
        <v>47210.108</v>
      </c>
      <c r="W80" s="54">
        <f>SUM(W13:W78)</f>
        <v>497113.98000000004</v>
      </c>
      <c r="X80" s="15"/>
      <c r="Y80" s="14"/>
      <c r="Z80" s="14"/>
      <c r="AA80" s="14"/>
      <c r="AB80" s="14"/>
    </row>
    <row r="81" spans="1:23" ht="16.5" thickTop="1"/>
    <row r="85" spans="1:23">
      <c r="A85" s="14" t="s">
        <v>64</v>
      </c>
      <c r="B85" s="12"/>
    </row>
    <row r="86" spans="1:23">
      <c r="A86" s="14" t="s">
        <v>65</v>
      </c>
      <c r="B86" s="12"/>
    </row>
    <row r="87" spans="1:23">
      <c r="A87" s="14" t="s">
        <v>66</v>
      </c>
      <c r="B87" s="12"/>
    </row>
    <row r="88" spans="1:23">
      <c r="A88" s="14" t="s">
        <v>67</v>
      </c>
      <c r="B88" s="12"/>
    </row>
    <row r="89" spans="1:23">
      <c r="A89" s="14" t="s">
        <v>68</v>
      </c>
      <c r="B89" s="12"/>
    </row>
    <row r="90" spans="1:23">
      <c r="A90" s="14" t="s">
        <v>69</v>
      </c>
      <c r="B90" s="12"/>
    </row>
    <row r="93" spans="1:23">
      <c r="J93" s="14"/>
      <c r="K93" s="14"/>
      <c r="L93" s="14"/>
      <c r="M93" s="14"/>
      <c r="N93" s="61"/>
      <c r="O93" s="14"/>
      <c r="P93" s="14"/>
      <c r="Q93" s="14"/>
      <c r="R93" s="14"/>
      <c r="S93" s="14"/>
      <c r="T93" s="14"/>
      <c r="U93" s="14"/>
      <c r="V93" s="14"/>
      <c r="W93" s="14"/>
    </row>
    <row r="94" spans="1:23">
      <c r="J94" s="14"/>
      <c r="K94" s="14"/>
      <c r="L94" s="14"/>
      <c r="M94" s="14"/>
      <c r="N94" s="61"/>
      <c r="O94" s="14"/>
      <c r="P94" s="14"/>
      <c r="Q94" s="14"/>
      <c r="R94" s="14"/>
      <c r="S94" s="14"/>
      <c r="T94" s="14"/>
      <c r="U94" s="14"/>
      <c r="V94" s="14"/>
      <c r="W94" s="14"/>
    </row>
    <row r="95" spans="1:23">
      <c r="J95" s="14"/>
      <c r="K95" s="14"/>
      <c r="L95" s="14"/>
      <c r="M95" s="14"/>
      <c r="N95" s="61"/>
      <c r="O95" s="14"/>
      <c r="P95" s="14"/>
      <c r="Q95" s="14"/>
      <c r="R95" s="14"/>
      <c r="S95" s="14"/>
      <c r="T95" s="14"/>
      <c r="U95" s="14"/>
      <c r="V95" s="14"/>
      <c r="W95" s="14"/>
    </row>
    <row r="96" spans="1:23">
      <c r="J96" s="14"/>
      <c r="K96" s="14"/>
      <c r="L96" s="14"/>
      <c r="M96" s="14"/>
      <c r="N96" s="61"/>
      <c r="O96" s="14"/>
      <c r="P96" s="14"/>
      <c r="Q96" s="14"/>
      <c r="R96" s="14"/>
      <c r="S96" s="14"/>
      <c r="T96" s="14"/>
      <c r="U96" s="14"/>
      <c r="V96" s="14"/>
      <c r="W96" s="14"/>
    </row>
    <row r="97" spans="10:23">
      <c r="J97" s="14"/>
      <c r="K97" s="14"/>
      <c r="L97" s="14"/>
      <c r="M97" s="14"/>
      <c r="N97" s="61"/>
      <c r="O97" s="14"/>
      <c r="P97" s="14"/>
      <c r="Q97" s="14"/>
      <c r="R97" s="14"/>
      <c r="S97" s="14"/>
      <c r="T97" s="14"/>
      <c r="U97" s="14"/>
      <c r="V97" s="14"/>
      <c r="W97" s="14"/>
    </row>
    <row r="98" spans="10:23">
      <c r="J98" s="14"/>
      <c r="K98" s="14"/>
      <c r="L98" s="14"/>
      <c r="M98" s="14"/>
      <c r="N98" s="61"/>
      <c r="O98" s="14"/>
      <c r="P98" s="14"/>
      <c r="Q98" s="14"/>
      <c r="R98" s="14"/>
      <c r="S98" s="14"/>
      <c r="T98" s="14"/>
      <c r="U98" s="14"/>
      <c r="V98" s="14"/>
      <c r="W98" s="14"/>
    </row>
    <row r="99" spans="10:23">
      <c r="J99" s="14"/>
      <c r="K99" s="14"/>
      <c r="L99" s="14"/>
      <c r="M99" s="14"/>
      <c r="N99" s="61"/>
      <c r="O99" s="14"/>
      <c r="P99" s="14"/>
      <c r="Q99" s="14"/>
      <c r="R99" s="14"/>
      <c r="S99" s="14"/>
      <c r="T99" s="14"/>
      <c r="U99" s="14"/>
      <c r="V99" s="14"/>
      <c r="W99" s="14"/>
    </row>
    <row r="100" spans="10:23">
      <c r="J100" s="14"/>
      <c r="K100" s="14"/>
      <c r="L100" s="14"/>
      <c r="M100" s="14"/>
      <c r="N100" s="61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0:23">
      <c r="J101" s="14"/>
      <c r="K101" s="14"/>
      <c r="L101" s="14"/>
      <c r="M101" s="14"/>
      <c r="N101" s="61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0:23">
      <c r="J102" s="14"/>
      <c r="K102" s="14"/>
      <c r="L102" s="14"/>
      <c r="M102" s="14"/>
      <c r="N102" s="61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0:23">
      <c r="J103" s="14"/>
      <c r="K103" s="14"/>
      <c r="L103" s="14"/>
      <c r="M103" s="14"/>
      <c r="N103" s="61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0:23">
      <c r="J104" s="14"/>
      <c r="K104" s="14"/>
      <c r="L104" s="14"/>
      <c r="M104" s="14"/>
      <c r="N104" s="61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0:23">
      <c r="J105" s="14"/>
      <c r="K105" s="14"/>
      <c r="L105" s="14"/>
      <c r="M105" s="14"/>
      <c r="N105" s="61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0:23">
      <c r="J106" s="14"/>
      <c r="K106" s="14"/>
      <c r="L106" s="14"/>
      <c r="M106" s="14"/>
      <c r="N106" s="61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0:23">
      <c r="J107" s="14"/>
      <c r="K107" s="14"/>
      <c r="L107" s="14"/>
      <c r="M107" s="14"/>
      <c r="N107" s="61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0:23">
      <c r="J108" s="14"/>
      <c r="K108" s="14"/>
      <c r="L108" s="14"/>
      <c r="M108" s="14"/>
      <c r="N108" s="61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0:23">
      <c r="J109" s="14"/>
      <c r="K109" s="14"/>
      <c r="L109" s="14"/>
      <c r="M109" s="14"/>
      <c r="N109" s="61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0:23">
      <c r="J110" s="14"/>
      <c r="K110" s="14"/>
      <c r="L110" s="14"/>
      <c r="M110" s="14"/>
      <c r="N110" s="61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0:23">
      <c r="J111" s="14"/>
      <c r="K111" s="14"/>
      <c r="L111" s="14"/>
      <c r="M111" s="14"/>
      <c r="N111" s="61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0:23">
      <c r="J112" s="14"/>
      <c r="K112" s="14"/>
      <c r="L112" s="14"/>
      <c r="M112" s="14"/>
      <c r="N112" s="61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0:23">
      <c r="J113" s="14"/>
      <c r="K113" s="14"/>
      <c r="L113" s="14"/>
      <c r="M113" s="14"/>
      <c r="N113" s="61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0:23">
      <c r="J114" s="14"/>
      <c r="K114" s="14"/>
      <c r="L114" s="14"/>
      <c r="M114" s="14"/>
      <c r="N114" s="61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0:23">
      <c r="J115" s="14"/>
      <c r="K115" s="14"/>
      <c r="L115" s="14"/>
      <c r="M115" s="14"/>
      <c r="N115" s="61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0:23">
      <c r="J116" s="14"/>
      <c r="K116" s="14"/>
      <c r="L116" s="14"/>
      <c r="M116" s="14"/>
      <c r="N116" s="61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0:23">
      <c r="J117" s="14"/>
      <c r="K117" s="14"/>
      <c r="L117" s="14"/>
      <c r="M117" s="14"/>
      <c r="N117" s="61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0:23">
      <c r="J118" s="14"/>
      <c r="K118" s="14"/>
      <c r="L118" s="14"/>
      <c r="M118" s="14"/>
      <c r="N118" s="61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0:23">
      <c r="J119" s="14"/>
      <c r="K119" s="14"/>
      <c r="L119" s="14"/>
      <c r="M119" s="14"/>
      <c r="N119" s="61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0:23">
      <c r="J120" s="14"/>
      <c r="K120" s="14"/>
      <c r="L120" s="14"/>
      <c r="M120" s="14"/>
      <c r="N120" s="61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0:23">
      <c r="J121" s="14"/>
      <c r="K121" s="14"/>
      <c r="L121" s="14"/>
      <c r="M121" s="14"/>
      <c r="N121" s="61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0:23">
      <c r="J122" s="14"/>
      <c r="K122" s="14"/>
      <c r="L122" s="14"/>
      <c r="M122" s="14"/>
      <c r="N122" s="61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0:23">
      <c r="J123" s="14"/>
      <c r="K123" s="14"/>
      <c r="L123" s="14"/>
      <c r="M123" s="14"/>
      <c r="N123" s="61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0:23">
      <c r="J124" s="14"/>
      <c r="K124" s="14"/>
      <c r="L124" s="14"/>
      <c r="M124" s="14"/>
      <c r="N124" s="61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0:23">
      <c r="J125" s="14"/>
      <c r="K125" s="14"/>
      <c r="L125" s="14"/>
      <c r="M125" s="14"/>
      <c r="N125" s="61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0:23">
      <c r="J126" s="14"/>
      <c r="K126" s="14"/>
      <c r="L126" s="14"/>
      <c r="M126" s="14"/>
      <c r="N126" s="61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0:23">
      <c r="J127" s="14"/>
      <c r="K127" s="14"/>
      <c r="L127" s="14"/>
      <c r="M127" s="14"/>
      <c r="N127" s="61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0:23">
      <c r="J128" s="14"/>
      <c r="K128" s="14"/>
      <c r="L128" s="14"/>
      <c r="M128" s="14"/>
      <c r="N128" s="61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0:23">
      <c r="J129" s="14"/>
      <c r="K129" s="14"/>
      <c r="L129" s="14"/>
      <c r="M129" s="14"/>
      <c r="N129" s="61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0:23">
      <c r="J130" s="14"/>
      <c r="K130" s="14"/>
      <c r="L130" s="14"/>
      <c r="M130" s="14"/>
      <c r="N130" s="61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0:23">
      <c r="J131" s="14"/>
      <c r="K131" s="14"/>
      <c r="L131" s="14"/>
      <c r="M131" s="14"/>
      <c r="N131" s="61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0:23">
      <c r="J132" s="14"/>
      <c r="K132" s="14"/>
      <c r="L132" s="14"/>
      <c r="M132" s="14"/>
      <c r="N132" s="61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0:23">
      <c r="J133" s="14"/>
      <c r="K133" s="14"/>
      <c r="L133" s="14"/>
      <c r="M133" s="14"/>
      <c r="N133" s="61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0:23">
      <c r="J134" s="14"/>
      <c r="K134" s="14"/>
      <c r="L134" s="14"/>
      <c r="M134" s="14"/>
      <c r="N134" s="61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0:23">
      <c r="J135" s="14"/>
      <c r="K135" s="14"/>
      <c r="L135" s="14"/>
      <c r="M135" s="14"/>
      <c r="N135" s="61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0:23">
      <c r="J136" s="14"/>
      <c r="K136" s="14"/>
      <c r="L136" s="14"/>
      <c r="M136" s="14"/>
      <c r="N136" s="61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0:23">
      <c r="J137" s="14"/>
      <c r="K137" s="14"/>
      <c r="L137" s="14"/>
      <c r="M137" s="14"/>
      <c r="N137" s="61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0:23">
      <c r="J138" s="14"/>
      <c r="K138" s="14"/>
      <c r="L138" s="14"/>
      <c r="M138" s="14"/>
      <c r="N138" s="61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0:23">
      <c r="J139" s="14"/>
      <c r="K139" s="14"/>
      <c r="L139" s="14"/>
      <c r="M139" s="14"/>
      <c r="N139" s="61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0:23">
      <c r="J140" s="14"/>
      <c r="K140" s="14"/>
      <c r="L140" s="14"/>
      <c r="M140" s="14"/>
      <c r="N140" s="61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0:23">
      <c r="J141" s="14"/>
      <c r="K141" s="14"/>
      <c r="L141" s="14"/>
      <c r="M141" s="14"/>
      <c r="N141" s="61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0:23">
      <c r="J142" s="14"/>
      <c r="K142" s="14"/>
      <c r="L142" s="14"/>
      <c r="M142" s="14"/>
      <c r="N142" s="61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0:23">
      <c r="J143" s="14"/>
      <c r="K143" s="14"/>
      <c r="L143" s="14"/>
      <c r="M143" s="14"/>
      <c r="N143" s="61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0:23">
      <c r="J144" s="14"/>
      <c r="K144" s="14"/>
      <c r="L144" s="14"/>
      <c r="M144" s="14"/>
      <c r="N144" s="61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0:23">
      <c r="J145" s="14"/>
      <c r="K145" s="14"/>
      <c r="L145" s="14"/>
      <c r="M145" s="14"/>
      <c r="N145" s="61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0:23">
      <c r="J146" s="14"/>
      <c r="K146" s="14"/>
      <c r="L146" s="14"/>
      <c r="M146" s="14"/>
      <c r="N146" s="61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0:23">
      <c r="J147" s="14"/>
      <c r="K147" s="14"/>
      <c r="L147" s="14"/>
      <c r="M147" s="14"/>
      <c r="N147" s="61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0:23">
      <c r="J148" s="14"/>
      <c r="K148" s="14"/>
      <c r="L148" s="14"/>
      <c r="M148" s="14"/>
      <c r="N148" s="61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0:23">
      <c r="J149" s="14"/>
      <c r="K149" s="14"/>
      <c r="L149" s="14"/>
      <c r="M149" s="14"/>
      <c r="N149" s="61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0:23">
      <c r="J150" s="14"/>
      <c r="K150" s="14"/>
      <c r="L150" s="14"/>
      <c r="M150" s="14"/>
      <c r="N150" s="61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0:23">
      <c r="J151" s="14"/>
      <c r="K151" s="14"/>
      <c r="L151" s="14"/>
      <c r="M151" s="14"/>
      <c r="N151" s="61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0:23">
      <c r="J152" s="14"/>
      <c r="K152" s="14"/>
      <c r="L152" s="14"/>
      <c r="M152" s="14"/>
      <c r="N152" s="61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0:23">
      <c r="J153" s="14"/>
      <c r="K153" s="14"/>
      <c r="L153" s="14"/>
      <c r="M153" s="14"/>
      <c r="N153" s="61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0:23">
      <c r="J154" s="14"/>
      <c r="K154" s="14"/>
      <c r="L154" s="14"/>
      <c r="M154" s="14"/>
      <c r="N154" s="61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0:23">
      <c r="J155" s="14"/>
      <c r="K155" s="14"/>
      <c r="L155" s="14"/>
      <c r="M155" s="14"/>
      <c r="N155" s="61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0:23">
      <c r="J156" s="14"/>
      <c r="K156" s="14"/>
      <c r="L156" s="14"/>
      <c r="M156" s="14"/>
      <c r="N156" s="61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0:23">
      <c r="J157" s="14"/>
      <c r="K157" s="14"/>
      <c r="L157" s="14"/>
      <c r="M157" s="14"/>
      <c r="N157" s="61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0:23">
      <c r="J158" s="14"/>
      <c r="K158" s="14"/>
      <c r="L158" s="14"/>
      <c r="M158" s="14"/>
      <c r="N158" s="61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0:23">
      <c r="J159" s="14"/>
      <c r="K159" s="14"/>
      <c r="L159" s="14"/>
      <c r="M159" s="14"/>
      <c r="N159" s="61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0:23">
      <c r="J160" s="14"/>
      <c r="K160" s="14"/>
      <c r="L160" s="14"/>
      <c r="M160" s="14"/>
      <c r="N160" s="61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0:23">
      <c r="J161" s="14"/>
      <c r="K161" s="14"/>
      <c r="L161" s="14"/>
      <c r="M161" s="14"/>
      <c r="N161" s="61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0:23">
      <c r="J162" s="14"/>
      <c r="K162" s="14"/>
      <c r="L162" s="14"/>
      <c r="M162" s="14"/>
      <c r="N162" s="61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0:23">
      <c r="J163" s="14"/>
      <c r="K163" s="14"/>
      <c r="L163" s="14"/>
      <c r="M163" s="14"/>
      <c r="N163" s="61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0:23">
      <c r="J164" s="14"/>
      <c r="K164" s="14"/>
      <c r="L164" s="14"/>
      <c r="M164" s="14"/>
      <c r="N164" s="61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0:23">
      <c r="J165" s="14"/>
      <c r="K165" s="14"/>
      <c r="L165" s="14"/>
      <c r="M165" s="14"/>
      <c r="N165" s="61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0:23">
      <c r="J166" s="14"/>
      <c r="K166" s="14"/>
      <c r="L166" s="14"/>
      <c r="M166" s="14"/>
      <c r="N166" s="61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0:23">
      <c r="J167" s="14"/>
      <c r="K167" s="14"/>
      <c r="L167" s="14"/>
      <c r="M167" s="14"/>
      <c r="N167" s="61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0:23">
      <c r="J168" s="14"/>
      <c r="K168" s="14"/>
      <c r="L168" s="14"/>
      <c r="M168" s="14"/>
      <c r="N168" s="61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0:23">
      <c r="J169" s="14"/>
      <c r="K169" s="14"/>
      <c r="L169" s="14"/>
      <c r="M169" s="14"/>
      <c r="N169" s="61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0:23">
      <c r="J170" s="14"/>
      <c r="K170" s="14"/>
      <c r="L170" s="14"/>
      <c r="M170" s="14"/>
      <c r="N170" s="61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0:23">
      <c r="J171" s="14"/>
      <c r="K171" s="14"/>
      <c r="L171" s="14"/>
      <c r="M171" s="14"/>
      <c r="N171" s="61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0:23">
      <c r="J172" s="14"/>
      <c r="K172" s="14"/>
      <c r="L172" s="14"/>
      <c r="M172" s="14"/>
      <c r="N172" s="61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0:23">
      <c r="J173" s="14"/>
      <c r="K173" s="14"/>
      <c r="L173" s="14"/>
      <c r="M173" s="14"/>
      <c r="N173" s="61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0:23">
      <c r="J174" s="14"/>
      <c r="K174" s="14"/>
      <c r="L174" s="14"/>
      <c r="M174" s="14"/>
      <c r="N174" s="61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0:23">
      <c r="J175" s="14"/>
      <c r="K175" s="14"/>
      <c r="L175" s="14"/>
      <c r="M175" s="14"/>
      <c r="N175" s="61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0:23">
      <c r="J176" s="14"/>
      <c r="K176" s="14"/>
      <c r="L176" s="14"/>
      <c r="M176" s="14"/>
      <c r="N176" s="61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0:23">
      <c r="J177" s="14"/>
      <c r="K177" s="14"/>
      <c r="L177" s="14"/>
      <c r="M177" s="14"/>
      <c r="N177" s="61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0:23">
      <c r="J178" s="14"/>
      <c r="K178" s="14"/>
      <c r="L178" s="14"/>
      <c r="M178" s="14"/>
      <c r="N178" s="61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0:23">
      <c r="J179" s="14"/>
      <c r="K179" s="14"/>
      <c r="L179" s="14"/>
      <c r="M179" s="14"/>
      <c r="N179" s="61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0:23">
      <c r="J180" s="14"/>
      <c r="K180" s="14"/>
      <c r="L180" s="14"/>
      <c r="M180" s="14"/>
      <c r="N180" s="61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0:23">
      <c r="J181" s="14"/>
      <c r="K181" s="14"/>
      <c r="L181" s="14"/>
      <c r="M181" s="14"/>
      <c r="N181" s="61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0:23">
      <c r="J182" s="14"/>
      <c r="K182" s="14"/>
      <c r="L182" s="14"/>
      <c r="M182" s="14"/>
      <c r="N182" s="61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0:23">
      <c r="J183" s="14"/>
      <c r="K183" s="14"/>
      <c r="L183" s="14"/>
      <c r="M183" s="14"/>
      <c r="N183" s="61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0:23">
      <c r="J184" s="14"/>
      <c r="K184" s="14"/>
      <c r="L184" s="14"/>
      <c r="M184" s="14"/>
      <c r="N184" s="61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0:23">
      <c r="J185" s="14"/>
      <c r="K185" s="14"/>
      <c r="L185" s="14"/>
      <c r="M185" s="14"/>
      <c r="N185" s="61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0:23">
      <c r="J186" s="14"/>
      <c r="K186" s="14"/>
      <c r="L186" s="14"/>
      <c r="M186" s="14"/>
      <c r="N186" s="61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0:23">
      <c r="J187" s="14"/>
      <c r="K187" s="14"/>
      <c r="L187" s="14"/>
      <c r="M187" s="14"/>
      <c r="N187" s="61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0:23">
      <c r="J188" s="14"/>
      <c r="K188" s="14"/>
      <c r="L188" s="14"/>
      <c r="M188" s="14"/>
      <c r="N188" s="61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0:23">
      <c r="J189" s="14"/>
      <c r="K189" s="14"/>
      <c r="L189" s="14"/>
      <c r="M189" s="14"/>
      <c r="N189" s="61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0:23">
      <c r="J190" s="14"/>
      <c r="K190" s="14"/>
      <c r="L190" s="14"/>
      <c r="M190" s="14"/>
      <c r="N190" s="61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0:23">
      <c r="J191" s="14"/>
      <c r="K191" s="14"/>
      <c r="L191" s="14"/>
      <c r="M191" s="14"/>
      <c r="N191" s="61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0:23">
      <c r="J192" s="14"/>
      <c r="K192" s="14"/>
      <c r="L192" s="14"/>
      <c r="M192" s="14"/>
      <c r="N192" s="61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0:23">
      <c r="J193" s="14"/>
      <c r="K193" s="14"/>
      <c r="L193" s="14"/>
      <c r="M193" s="14"/>
      <c r="N193" s="61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0:23">
      <c r="J194" s="14"/>
      <c r="K194" s="14"/>
      <c r="L194" s="14"/>
      <c r="M194" s="14"/>
      <c r="N194" s="61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0:23">
      <c r="J195" s="14"/>
      <c r="K195" s="14"/>
      <c r="L195" s="14"/>
      <c r="M195" s="14"/>
      <c r="N195" s="61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0:23">
      <c r="J196" s="14"/>
      <c r="K196" s="14"/>
      <c r="L196" s="14"/>
      <c r="M196" s="14"/>
      <c r="N196" s="61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0:23">
      <c r="J197" s="14"/>
      <c r="K197" s="14"/>
      <c r="L197" s="14"/>
      <c r="M197" s="14"/>
      <c r="N197" s="61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0:23">
      <c r="J198" s="14"/>
      <c r="K198" s="14"/>
      <c r="L198" s="14"/>
      <c r="M198" s="14"/>
      <c r="N198" s="61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0:23">
      <c r="J199" s="14"/>
      <c r="K199" s="14"/>
      <c r="L199" s="14"/>
      <c r="M199" s="14"/>
      <c r="N199" s="61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0:23">
      <c r="J200" s="14"/>
      <c r="K200" s="14"/>
      <c r="L200" s="14"/>
      <c r="M200" s="14"/>
      <c r="N200" s="61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0:23">
      <c r="J201" s="14"/>
      <c r="K201" s="14"/>
      <c r="L201" s="14"/>
      <c r="M201" s="14"/>
      <c r="N201" s="61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0:23">
      <c r="J202" s="14"/>
      <c r="K202" s="14"/>
      <c r="L202" s="14"/>
      <c r="M202" s="14"/>
      <c r="N202" s="61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0:23">
      <c r="J203" s="14"/>
      <c r="K203" s="14"/>
      <c r="L203" s="14"/>
      <c r="M203" s="14"/>
      <c r="N203" s="61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0:23">
      <c r="J204" s="14"/>
      <c r="K204" s="14"/>
      <c r="L204" s="14"/>
      <c r="M204" s="14"/>
      <c r="N204" s="61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0:23">
      <c r="J205" s="14"/>
      <c r="K205" s="14"/>
      <c r="L205" s="14"/>
      <c r="M205" s="14"/>
      <c r="N205" s="61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0:23">
      <c r="J206" s="14"/>
      <c r="K206" s="14"/>
      <c r="L206" s="14"/>
      <c r="M206" s="14"/>
      <c r="N206" s="61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0:23">
      <c r="J207" s="14"/>
      <c r="K207" s="14"/>
      <c r="L207" s="14"/>
      <c r="M207" s="14"/>
      <c r="N207" s="61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0:23">
      <c r="J208" s="14"/>
      <c r="K208" s="14"/>
      <c r="L208" s="14"/>
      <c r="M208" s="14"/>
      <c r="N208" s="61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0:23">
      <c r="J209" s="14"/>
      <c r="K209" s="14"/>
      <c r="L209" s="14"/>
      <c r="M209" s="14"/>
      <c r="N209" s="61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0:23">
      <c r="J210" s="14"/>
      <c r="K210" s="14"/>
      <c r="L210" s="14"/>
      <c r="M210" s="14"/>
      <c r="N210" s="61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0:23">
      <c r="J211" s="14"/>
      <c r="K211" s="14"/>
      <c r="L211" s="14"/>
      <c r="M211" s="14"/>
      <c r="N211" s="61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0:23">
      <c r="J212" s="14"/>
      <c r="K212" s="14"/>
      <c r="L212" s="14"/>
      <c r="M212" s="14"/>
      <c r="N212" s="61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0:23">
      <c r="J213" s="14"/>
      <c r="K213" s="14"/>
      <c r="L213" s="14"/>
      <c r="M213" s="14"/>
      <c r="N213" s="61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0:23">
      <c r="J214" s="14"/>
      <c r="K214" s="14"/>
      <c r="L214" s="14"/>
      <c r="M214" s="14"/>
      <c r="N214" s="61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0:23">
      <c r="J215" s="14"/>
      <c r="K215" s="14"/>
      <c r="L215" s="14"/>
      <c r="M215" s="14"/>
      <c r="N215" s="61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0:23">
      <c r="J216" s="14"/>
      <c r="K216" s="14"/>
      <c r="L216" s="14"/>
      <c r="M216" s="14"/>
      <c r="N216" s="61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0:23">
      <c r="J217" s="14"/>
      <c r="K217" s="14"/>
      <c r="L217" s="14"/>
      <c r="M217" s="14"/>
      <c r="N217" s="61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0:23">
      <c r="J218" s="14"/>
      <c r="K218" s="14"/>
      <c r="L218" s="14"/>
      <c r="M218" s="14"/>
      <c r="N218" s="61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0:23">
      <c r="J219" s="14"/>
      <c r="K219" s="14"/>
      <c r="L219" s="14"/>
      <c r="M219" s="14"/>
      <c r="N219" s="61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0:23">
      <c r="J220" s="14"/>
      <c r="K220" s="14"/>
      <c r="L220" s="14"/>
      <c r="M220" s="14"/>
      <c r="N220" s="61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0:23">
      <c r="J221" s="14"/>
      <c r="K221" s="14"/>
      <c r="L221" s="14"/>
      <c r="M221" s="14"/>
      <c r="N221" s="61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0:23">
      <c r="J222" s="14"/>
      <c r="K222" s="14"/>
      <c r="L222" s="14"/>
      <c r="M222" s="14"/>
      <c r="N222" s="61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0:23">
      <c r="J223" s="14"/>
      <c r="K223" s="14"/>
      <c r="L223" s="14"/>
      <c r="M223" s="14"/>
      <c r="N223" s="61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0:23">
      <c r="J224" s="14"/>
      <c r="K224" s="14"/>
      <c r="L224" s="14"/>
      <c r="M224" s="14"/>
      <c r="N224" s="61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0:23">
      <c r="J225" s="14"/>
      <c r="K225" s="14"/>
      <c r="L225" s="14"/>
      <c r="M225" s="14"/>
      <c r="N225" s="61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0:23">
      <c r="J226" s="14"/>
      <c r="K226" s="14"/>
      <c r="L226" s="14"/>
      <c r="M226" s="14"/>
      <c r="N226" s="61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0:23">
      <c r="J227" s="14"/>
      <c r="K227" s="14"/>
      <c r="L227" s="14"/>
      <c r="M227" s="14"/>
      <c r="N227" s="61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0:23">
      <c r="J228" s="14"/>
      <c r="K228" s="14"/>
      <c r="L228" s="14"/>
      <c r="M228" s="14"/>
      <c r="N228" s="61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0:23">
      <c r="J229" s="14"/>
      <c r="K229" s="14"/>
      <c r="L229" s="14"/>
      <c r="M229" s="14"/>
      <c r="N229" s="61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0:23">
      <c r="J230" s="14"/>
      <c r="K230" s="14"/>
      <c r="L230" s="14"/>
      <c r="M230" s="14"/>
      <c r="N230" s="61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0:23">
      <c r="J231" s="14"/>
      <c r="K231" s="14"/>
      <c r="L231" s="14"/>
      <c r="M231" s="14"/>
      <c r="N231" s="61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0:23">
      <c r="J232" s="14"/>
      <c r="K232" s="14"/>
      <c r="L232" s="14"/>
      <c r="M232" s="14"/>
      <c r="N232" s="61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0:23">
      <c r="J233" s="14"/>
      <c r="K233" s="14"/>
      <c r="L233" s="14"/>
      <c r="M233" s="14"/>
      <c r="N233" s="61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0:23">
      <c r="J234" s="14"/>
      <c r="K234" s="14"/>
      <c r="L234" s="14"/>
      <c r="M234" s="14"/>
      <c r="N234" s="61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0:23">
      <c r="J235" s="14"/>
      <c r="K235" s="14"/>
      <c r="L235" s="14"/>
      <c r="M235" s="14"/>
      <c r="N235" s="61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0:23">
      <c r="J236" s="14"/>
      <c r="K236" s="14"/>
      <c r="L236" s="14"/>
      <c r="M236" s="14"/>
      <c r="N236" s="61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0:23">
      <c r="J237" s="14"/>
      <c r="K237" s="14"/>
      <c r="L237" s="14"/>
      <c r="M237" s="14"/>
      <c r="N237" s="61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0:23">
      <c r="J238" s="14"/>
      <c r="K238" s="14"/>
      <c r="L238" s="14"/>
      <c r="M238" s="14"/>
      <c r="N238" s="61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0:23">
      <c r="J239" s="14"/>
      <c r="K239" s="14"/>
      <c r="L239" s="14"/>
      <c r="M239" s="14"/>
      <c r="N239" s="61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0:23">
      <c r="J240" s="14"/>
      <c r="K240" s="14"/>
      <c r="L240" s="14"/>
      <c r="M240" s="14"/>
      <c r="N240" s="61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0:23">
      <c r="J241" s="14"/>
      <c r="K241" s="14"/>
      <c r="L241" s="14"/>
      <c r="M241" s="14"/>
      <c r="N241" s="61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0:23">
      <c r="J242" s="14"/>
      <c r="K242" s="14"/>
      <c r="L242" s="14"/>
      <c r="M242" s="14"/>
      <c r="N242" s="61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0:23">
      <c r="J243" s="14"/>
      <c r="K243" s="14"/>
      <c r="L243" s="14"/>
      <c r="M243" s="14"/>
      <c r="N243" s="61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0:23">
      <c r="J244" s="14"/>
      <c r="K244" s="14"/>
      <c r="L244" s="14"/>
      <c r="M244" s="14"/>
      <c r="N244" s="61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0:23">
      <c r="J245" s="14"/>
      <c r="K245" s="14"/>
      <c r="L245" s="14"/>
      <c r="M245" s="14"/>
      <c r="N245" s="61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0:23">
      <c r="J246" s="14"/>
      <c r="K246" s="14"/>
      <c r="L246" s="14"/>
      <c r="M246" s="14"/>
      <c r="N246" s="61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0:23">
      <c r="J247" s="14"/>
      <c r="K247" s="14"/>
      <c r="L247" s="14"/>
      <c r="M247" s="14"/>
      <c r="N247" s="61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0:23">
      <c r="J248" s="14"/>
      <c r="K248" s="14"/>
      <c r="L248" s="14"/>
      <c r="M248" s="14"/>
      <c r="N248" s="61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0:23">
      <c r="J249" s="14"/>
      <c r="K249" s="14"/>
      <c r="L249" s="14"/>
      <c r="M249" s="14"/>
      <c r="N249" s="61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0:23">
      <c r="J250" s="14"/>
      <c r="K250" s="14"/>
      <c r="L250" s="14"/>
      <c r="M250" s="14"/>
      <c r="N250" s="61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0:23">
      <c r="J251" s="14"/>
      <c r="K251" s="14"/>
      <c r="L251" s="14"/>
      <c r="M251" s="14"/>
      <c r="N251" s="61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0:23">
      <c r="J252" s="14"/>
      <c r="K252" s="14"/>
      <c r="L252" s="14"/>
      <c r="M252" s="14"/>
      <c r="N252" s="61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0:23">
      <c r="J253" s="14"/>
      <c r="K253" s="14"/>
      <c r="L253" s="14"/>
      <c r="M253" s="14"/>
      <c r="N253" s="61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0:23">
      <c r="J254" s="14"/>
      <c r="K254" s="14"/>
      <c r="L254" s="14"/>
      <c r="M254" s="14"/>
      <c r="N254" s="61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0:23">
      <c r="J255" s="14"/>
      <c r="K255" s="14"/>
      <c r="L255" s="14"/>
      <c r="M255" s="14"/>
      <c r="N255" s="61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0:23">
      <c r="J256" s="14"/>
      <c r="K256" s="14"/>
      <c r="L256" s="14"/>
      <c r="M256" s="14"/>
      <c r="N256" s="61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0:23">
      <c r="J257" s="14"/>
      <c r="K257" s="14"/>
      <c r="L257" s="14"/>
      <c r="M257" s="14"/>
      <c r="N257" s="61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0:23">
      <c r="J258" s="14"/>
      <c r="K258" s="14"/>
      <c r="L258" s="14"/>
      <c r="M258" s="14"/>
      <c r="N258" s="61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0:23">
      <c r="J259" s="14"/>
      <c r="K259" s="14"/>
      <c r="L259" s="14"/>
      <c r="M259" s="14"/>
      <c r="N259" s="61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0:23">
      <c r="J260" s="14"/>
      <c r="K260" s="14"/>
      <c r="L260" s="14"/>
      <c r="M260" s="14"/>
      <c r="N260" s="61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0:23">
      <c r="J261" s="14"/>
      <c r="K261" s="14"/>
      <c r="L261" s="14"/>
      <c r="M261" s="14"/>
      <c r="N261" s="61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0:23">
      <c r="J262" s="14"/>
      <c r="K262" s="14"/>
      <c r="L262" s="14"/>
      <c r="M262" s="14"/>
      <c r="N262" s="61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0:23">
      <c r="J263" s="14"/>
      <c r="K263" s="14"/>
      <c r="L263" s="14"/>
      <c r="M263" s="14"/>
      <c r="N263" s="61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0:23">
      <c r="J264" s="14"/>
      <c r="K264" s="14"/>
      <c r="L264" s="14"/>
      <c r="M264" s="14"/>
      <c r="N264" s="61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0:23">
      <c r="J265" s="14"/>
      <c r="K265" s="14"/>
      <c r="L265" s="14"/>
      <c r="M265" s="14"/>
      <c r="N265" s="61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0:23">
      <c r="J266" s="14"/>
      <c r="K266" s="14"/>
      <c r="L266" s="14"/>
      <c r="M266" s="14"/>
      <c r="N266" s="61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0:23">
      <c r="J267" s="14"/>
      <c r="K267" s="14"/>
      <c r="L267" s="14"/>
      <c r="M267" s="14"/>
      <c r="N267" s="61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0:23">
      <c r="J268" s="14"/>
      <c r="K268" s="14"/>
      <c r="L268" s="14"/>
      <c r="M268" s="14"/>
      <c r="N268" s="61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0:23">
      <c r="J269" s="14"/>
      <c r="K269" s="14"/>
      <c r="L269" s="14"/>
      <c r="M269" s="14"/>
      <c r="N269" s="61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0:23">
      <c r="J270" s="14"/>
      <c r="K270" s="14"/>
      <c r="L270" s="14"/>
      <c r="M270" s="14"/>
      <c r="N270" s="61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0:23">
      <c r="J271" s="14"/>
      <c r="K271" s="14"/>
      <c r="L271" s="14"/>
      <c r="M271" s="14"/>
      <c r="N271" s="61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0:23">
      <c r="J272" s="14"/>
      <c r="K272" s="14"/>
      <c r="L272" s="14"/>
      <c r="M272" s="14"/>
      <c r="N272" s="61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0:23">
      <c r="J273" s="14"/>
      <c r="K273" s="14"/>
      <c r="L273" s="14"/>
      <c r="M273" s="14"/>
      <c r="N273" s="61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0:23">
      <c r="J274" s="14"/>
      <c r="K274" s="14"/>
      <c r="L274" s="14"/>
      <c r="M274" s="14"/>
      <c r="N274" s="61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0:23">
      <c r="J275" s="14"/>
      <c r="K275" s="14"/>
      <c r="L275" s="14"/>
      <c r="M275" s="14"/>
      <c r="N275" s="61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0:23">
      <c r="J276" s="14"/>
      <c r="K276" s="14"/>
      <c r="L276" s="14"/>
      <c r="M276" s="14"/>
      <c r="N276" s="61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0:23">
      <c r="J277" s="14"/>
      <c r="K277" s="14"/>
      <c r="L277" s="14"/>
      <c r="M277" s="14"/>
      <c r="N277" s="61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0:23">
      <c r="J278" s="14"/>
      <c r="K278" s="14"/>
      <c r="L278" s="14"/>
      <c r="M278" s="14"/>
      <c r="N278" s="61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0:23">
      <c r="J279" s="14"/>
      <c r="K279" s="14"/>
      <c r="L279" s="14"/>
      <c r="M279" s="14"/>
      <c r="N279" s="61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0:23">
      <c r="J280" s="14"/>
      <c r="K280" s="14"/>
      <c r="L280" s="14"/>
      <c r="M280" s="14"/>
      <c r="N280" s="61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0:23">
      <c r="J281" s="14"/>
      <c r="K281" s="14"/>
      <c r="L281" s="14"/>
      <c r="M281" s="14"/>
      <c r="N281" s="61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0:23">
      <c r="J282" s="14"/>
      <c r="K282" s="14"/>
      <c r="L282" s="14"/>
      <c r="M282" s="14"/>
      <c r="N282" s="61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0:23">
      <c r="J283" s="14"/>
      <c r="K283" s="14"/>
      <c r="L283" s="14"/>
      <c r="M283" s="14"/>
      <c r="N283" s="61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0:23">
      <c r="J284" s="14"/>
      <c r="K284" s="14"/>
      <c r="L284" s="14"/>
      <c r="M284" s="14"/>
      <c r="N284" s="61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0:23">
      <c r="J285" s="14"/>
      <c r="K285" s="14"/>
      <c r="L285" s="14"/>
      <c r="M285" s="14"/>
      <c r="N285" s="61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0:23">
      <c r="J286" s="14"/>
      <c r="K286" s="14"/>
      <c r="L286" s="14"/>
      <c r="M286" s="14"/>
      <c r="N286" s="61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0:23">
      <c r="J287" s="14"/>
      <c r="K287" s="14"/>
      <c r="L287" s="14"/>
      <c r="M287" s="14"/>
      <c r="N287" s="61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0:23">
      <c r="J288" s="14"/>
      <c r="K288" s="14"/>
      <c r="L288" s="14"/>
      <c r="M288" s="14"/>
      <c r="N288" s="61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0:23">
      <c r="J289" s="14"/>
      <c r="K289" s="14"/>
      <c r="L289" s="14"/>
      <c r="M289" s="14"/>
      <c r="N289" s="61"/>
      <c r="O289" s="14"/>
      <c r="P289" s="14"/>
      <c r="Q289" s="14"/>
      <c r="R289" s="14"/>
      <c r="S289" s="14"/>
      <c r="T289" s="14"/>
      <c r="U289" s="14"/>
      <c r="V289" s="14"/>
      <c r="W289" s="14"/>
    </row>
    <row r="290" spans="10:23">
      <c r="J290" s="14"/>
      <c r="K290" s="14"/>
      <c r="L290" s="14"/>
      <c r="M290" s="14"/>
      <c r="N290" s="61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0:23">
      <c r="J291" s="14"/>
      <c r="K291" s="14"/>
      <c r="L291" s="14"/>
      <c r="M291" s="14"/>
      <c r="N291" s="61"/>
      <c r="O291" s="14"/>
      <c r="P291" s="14"/>
      <c r="Q291" s="14"/>
      <c r="R291" s="14"/>
      <c r="S291" s="14"/>
      <c r="T291" s="14"/>
      <c r="U291" s="14"/>
      <c r="V291" s="14"/>
      <c r="W291" s="14"/>
    </row>
    <row r="292" spans="10:23">
      <c r="J292" s="14"/>
      <c r="K292" s="14"/>
      <c r="L292" s="14"/>
      <c r="M292" s="14"/>
      <c r="N292" s="61"/>
      <c r="O292" s="14"/>
      <c r="P292" s="14"/>
      <c r="Q292" s="14"/>
      <c r="R292" s="14"/>
      <c r="S292" s="14"/>
      <c r="T292" s="14"/>
      <c r="U292" s="14"/>
      <c r="V292" s="14"/>
      <c r="W292" s="14"/>
    </row>
    <row r="293" spans="10:23">
      <c r="J293" s="14"/>
      <c r="K293" s="14"/>
      <c r="L293" s="14"/>
      <c r="M293" s="14"/>
      <c r="N293" s="61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0:23">
      <c r="J294" s="14"/>
      <c r="K294" s="14"/>
      <c r="L294" s="14"/>
      <c r="M294" s="14"/>
      <c r="N294" s="61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0:23">
      <c r="J295" s="14"/>
      <c r="K295" s="14"/>
      <c r="L295" s="14"/>
      <c r="M295" s="14"/>
      <c r="N295" s="61"/>
      <c r="O295" s="14"/>
      <c r="P295" s="14"/>
      <c r="Q295" s="14"/>
      <c r="R295" s="14"/>
      <c r="S295" s="14"/>
      <c r="T295" s="14"/>
      <c r="U295" s="14"/>
      <c r="V295" s="14"/>
      <c r="W295" s="14"/>
    </row>
    <row r="296" spans="10:23">
      <c r="J296" s="14"/>
      <c r="K296" s="14"/>
      <c r="L296" s="14"/>
      <c r="M296" s="14"/>
      <c r="N296" s="61"/>
      <c r="O296" s="14"/>
      <c r="P296" s="14"/>
      <c r="Q296" s="14"/>
      <c r="R296" s="14"/>
      <c r="S296" s="14"/>
      <c r="T296" s="14"/>
      <c r="U296" s="14"/>
      <c r="V296" s="14"/>
      <c r="W296" s="14"/>
    </row>
    <row r="297" spans="10:23">
      <c r="J297" s="14"/>
      <c r="K297" s="14"/>
      <c r="L297" s="14"/>
      <c r="M297" s="14"/>
      <c r="N297" s="61"/>
      <c r="O297" s="14"/>
      <c r="P297" s="14"/>
      <c r="Q297" s="14"/>
      <c r="R297" s="14"/>
      <c r="S297" s="14"/>
      <c r="T297" s="14"/>
      <c r="U297" s="14"/>
      <c r="V297" s="14"/>
      <c r="W297" s="14"/>
    </row>
    <row r="298" spans="10:23">
      <c r="J298" s="14"/>
      <c r="K298" s="14"/>
      <c r="L298" s="14"/>
      <c r="M298" s="14"/>
      <c r="N298" s="61"/>
      <c r="O298" s="14"/>
      <c r="P298" s="14"/>
      <c r="Q298" s="14"/>
      <c r="R298" s="14"/>
      <c r="S298" s="14"/>
      <c r="T298" s="14"/>
      <c r="U298" s="14"/>
      <c r="V298" s="14"/>
      <c r="W298" s="14"/>
    </row>
    <row r="299" spans="10:23">
      <c r="J299" s="14"/>
      <c r="K299" s="14"/>
      <c r="L299" s="14"/>
      <c r="M299" s="14"/>
      <c r="N299" s="61"/>
      <c r="O299" s="14"/>
      <c r="P299" s="14"/>
      <c r="Q299" s="14"/>
      <c r="R299" s="14"/>
      <c r="S299" s="14"/>
      <c r="T299" s="14"/>
      <c r="U299" s="14"/>
      <c r="V299" s="14"/>
      <c r="W299" s="14"/>
    </row>
    <row r="300" spans="10:23">
      <c r="J300" s="14"/>
      <c r="K300" s="14"/>
      <c r="L300" s="14"/>
      <c r="M300" s="14"/>
      <c r="N300" s="61"/>
      <c r="O300" s="14"/>
      <c r="P300" s="14"/>
      <c r="Q300" s="14"/>
      <c r="R300" s="14"/>
      <c r="S300" s="14"/>
      <c r="T300" s="14"/>
      <c r="U300" s="14"/>
      <c r="V300" s="14"/>
      <c r="W300" s="14"/>
    </row>
    <row r="301" spans="10:23">
      <c r="J301" s="14"/>
      <c r="K301" s="14"/>
      <c r="L301" s="14"/>
      <c r="M301" s="14"/>
      <c r="N301" s="61"/>
      <c r="O301" s="14"/>
      <c r="P301" s="14"/>
      <c r="Q301" s="14"/>
      <c r="R301" s="14"/>
      <c r="S301" s="14"/>
      <c r="T301" s="14"/>
      <c r="U301" s="14"/>
      <c r="V301" s="14"/>
      <c r="W301" s="14"/>
    </row>
    <row r="302" spans="10:23">
      <c r="J302" s="14"/>
      <c r="K302" s="14"/>
      <c r="L302" s="14"/>
      <c r="M302" s="14"/>
      <c r="N302" s="61"/>
      <c r="O302" s="14"/>
      <c r="P302" s="14"/>
      <c r="Q302" s="14"/>
      <c r="R302" s="14"/>
      <c r="S302" s="14"/>
      <c r="T302" s="14"/>
      <c r="U302" s="14"/>
      <c r="V302" s="14"/>
      <c r="W302" s="14"/>
    </row>
    <row r="303" spans="10:23">
      <c r="J303" s="14"/>
      <c r="K303" s="14"/>
      <c r="L303" s="14"/>
      <c r="M303" s="14"/>
      <c r="N303" s="61"/>
      <c r="O303" s="14"/>
      <c r="P303" s="14"/>
      <c r="Q303" s="14"/>
      <c r="R303" s="14"/>
      <c r="S303" s="14"/>
      <c r="T303" s="14"/>
      <c r="U303" s="14"/>
      <c r="V303" s="14"/>
      <c r="W303" s="14"/>
    </row>
    <row r="304" spans="10:23">
      <c r="J304" s="14"/>
      <c r="K304" s="14"/>
      <c r="L304" s="14"/>
      <c r="M304" s="14"/>
      <c r="N304" s="61"/>
      <c r="O304" s="14"/>
      <c r="P304" s="14"/>
      <c r="Q304" s="14"/>
      <c r="R304" s="14"/>
      <c r="S304" s="14"/>
      <c r="T304" s="14"/>
      <c r="U304" s="14"/>
      <c r="V304" s="14"/>
      <c r="W304" s="14"/>
    </row>
    <row r="305" spans="10:23">
      <c r="J305" s="14"/>
      <c r="K305" s="14"/>
      <c r="L305" s="14"/>
      <c r="M305" s="14"/>
      <c r="N305" s="61"/>
      <c r="O305" s="14"/>
      <c r="P305" s="14"/>
      <c r="Q305" s="14"/>
      <c r="R305" s="14"/>
      <c r="S305" s="14"/>
      <c r="T305" s="14"/>
      <c r="U305" s="14"/>
      <c r="V305" s="14"/>
      <c r="W305" s="14"/>
    </row>
    <row r="306" spans="10:23">
      <c r="J306" s="14"/>
      <c r="K306" s="14"/>
      <c r="L306" s="14"/>
      <c r="M306" s="14"/>
      <c r="N306" s="61"/>
      <c r="O306" s="14"/>
      <c r="P306" s="14"/>
      <c r="Q306" s="14"/>
      <c r="R306" s="14"/>
      <c r="S306" s="14"/>
      <c r="T306" s="14"/>
      <c r="U306" s="14"/>
      <c r="V306" s="14"/>
      <c r="W306" s="14"/>
    </row>
    <row r="307" spans="10:23">
      <c r="J307" s="14"/>
      <c r="K307" s="14"/>
      <c r="L307" s="14"/>
      <c r="M307" s="14"/>
      <c r="N307" s="61"/>
      <c r="O307" s="14"/>
      <c r="P307" s="14"/>
      <c r="Q307" s="14"/>
      <c r="R307" s="14"/>
      <c r="S307" s="14"/>
      <c r="T307" s="14"/>
      <c r="U307" s="14"/>
      <c r="V307" s="14"/>
      <c r="W307" s="14"/>
    </row>
  </sheetData>
  <autoFilter ref="A6:Y78"/>
  <mergeCells count="16">
    <mergeCell ref="Q6:Q7"/>
    <mergeCell ref="A6:A7"/>
    <mergeCell ref="B6:B7"/>
    <mergeCell ref="C6:C7"/>
    <mergeCell ref="E6:E7"/>
    <mergeCell ref="J6:J7"/>
    <mergeCell ref="K6:K7"/>
    <mergeCell ref="L6:L7"/>
    <mergeCell ref="M6:M7"/>
    <mergeCell ref="O6:O7"/>
    <mergeCell ref="P6:P7"/>
    <mergeCell ref="R6:R7"/>
    <mergeCell ref="S6:S7"/>
    <mergeCell ref="U6:U7"/>
    <mergeCell ref="V6:V7"/>
    <mergeCell ref="W6:W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2017-03-15T19:35:55Z</cp:lastPrinted>
  <dcterms:created xsi:type="dcterms:W3CDTF">2016-08-09T22:06:39Z</dcterms:created>
  <dcterms:modified xsi:type="dcterms:W3CDTF">2018-01-24T19:06:47Z</dcterms:modified>
</cp:coreProperties>
</file>