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3125"/>
  </bookViews>
  <sheets>
    <sheet name="Hoja1" sheetId="1" r:id="rId1"/>
  </sheets>
  <externalReferences>
    <externalReference r:id="rId2"/>
  </externalReferences>
  <definedNames>
    <definedName name="_xlnm._FilterDatabase" localSheetId="0" hidden="1">Hoja1!$A$5:$AB$69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/>
  <c r="R50" l="1"/>
  <c r="T50" s="1"/>
  <c r="S50"/>
  <c r="R64"/>
  <c r="T64" s="1"/>
  <c r="S64"/>
  <c r="J41" l="1"/>
  <c r="R41" s="1"/>
  <c r="F71"/>
  <c r="S41" l="1"/>
  <c r="T41" s="1"/>
  <c r="J9" l="1"/>
  <c r="R9" s="1"/>
  <c r="J50"/>
  <c r="J61"/>
  <c r="J62"/>
  <c r="J63"/>
  <c r="J64"/>
  <c r="J65"/>
  <c r="J66"/>
  <c r="J67"/>
  <c r="J68"/>
  <c r="J20"/>
  <c r="J21"/>
  <c r="J7"/>
  <c r="I71"/>
  <c r="S68" l="1"/>
  <c r="R68"/>
  <c r="T68" s="1"/>
  <c r="R61"/>
  <c r="S61"/>
  <c r="R21"/>
  <c r="S21"/>
  <c r="S20"/>
  <c r="R20"/>
  <c r="S9"/>
  <c r="T9" s="1"/>
  <c r="Q71"/>
  <c r="T61" l="1"/>
  <c r="T21"/>
  <c r="T20"/>
  <c r="L71"/>
  <c r="J32" l="1"/>
  <c r="S32" s="1"/>
  <c r="R32" l="1"/>
  <c r="T32" s="1"/>
  <c r="J58"/>
  <c r="R58" s="1"/>
  <c r="T58" s="1"/>
  <c r="J35" l="1"/>
  <c r="R35" s="1"/>
  <c r="S35" l="1"/>
  <c r="T35" s="1"/>
  <c r="J59"/>
  <c r="J60"/>
  <c r="S65"/>
  <c r="J23"/>
  <c r="S23" s="1"/>
  <c r="R65" l="1"/>
  <c r="T65" s="1"/>
  <c r="R23"/>
  <c r="T23" s="1"/>
  <c r="R7"/>
  <c r="T7" s="1"/>
  <c r="J14" l="1"/>
  <c r="S14" s="1"/>
  <c r="R14" l="1"/>
  <c r="T14" s="1"/>
  <c r="P71"/>
  <c r="J17"/>
  <c r="R17" s="1"/>
  <c r="T17" s="1"/>
  <c r="K71" l="1"/>
  <c r="J33"/>
  <c r="U33" s="1"/>
  <c r="S62"/>
  <c r="V33"/>
  <c r="V25"/>
  <c r="J25"/>
  <c r="U25" l="1"/>
  <c r="W25" s="1"/>
  <c r="R25"/>
  <c r="R33"/>
  <c r="S25"/>
  <c r="U62"/>
  <c r="S33"/>
  <c r="W33"/>
  <c r="R62"/>
  <c r="T62" s="1"/>
  <c r="J57"/>
  <c r="R57" s="1"/>
  <c r="T57" s="1"/>
  <c r="J47"/>
  <c r="J29"/>
  <c r="J12"/>
  <c r="R12" s="1"/>
  <c r="T12" s="1"/>
  <c r="J19"/>
  <c r="R19" s="1"/>
  <c r="J43"/>
  <c r="R43" s="1"/>
  <c r="T43" s="1"/>
  <c r="J16"/>
  <c r="R16" s="1"/>
  <c r="T16" s="1"/>
  <c r="U47" l="1"/>
  <c r="R47"/>
  <c r="T33"/>
  <c r="T25"/>
  <c r="R29"/>
  <c r="T29" s="1"/>
  <c r="S19"/>
  <c r="T19" s="1"/>
  <c r="S47"/>
  <c r="U19"/>
  <c r="T47" l="1"/>
  <c r="V30"/>
  <c r="J30"/>
  <c r="V59"/>
  <c r="U59" l="1"/>
  <c r="W59" s="1"/>
  <c r="R59"/>
  <c r="S30"/>
  <c r="R30"/>
  <c r="U30"/>
  <c r="W30" s="1"/>
  <c r="S59"/>
  <c r="T30" l="1"/>
  <c r="T59"/>
  <c r="J75"/>
  <c r="R75" s="1"/>
  <c r="T75" s="1"/>
  <c r="J74"/>
  <c r="R74" s="1"/>
  <c r="T74" s="1"/>
  <c r="O71"/>
  <c r="N71"/>
  <c r="M71"/>
  <c r="H71"/>
  <c r="G71"/>
  <c r="V67"/>
  <c r="R67"/>
  <c r="V66"/>
  <c r="R66"/>
  <c r="V63"/>
  <c r="R63"/>
  <c r="V60"/>
  <c r="R60"/>
  <c r="V56"/>
  <c r="J56"/>
  <c r="R56" s="1"/>
  <c r="V55"/>
  <c r="J55"/>
  <c r="R55" s="1"/>
  <c r="V54"/>
  <c r="J54"/>
  <c r="R54" s="1"/>
  <c r="V53"/>
  <c r="J53"/>
  <c r="V52"/>
  <c r="J52"/>
  <c r="R52" s="1"/>
  <c r="V51"/>
  <c r="J51"/>
  <c r="R51" s="1"/>
  <c r="V49"/>
  <c r="J49"/>
  <c r="R49" s="1"/>
  <c r="V48"/>
  <c r="J48"/>
  <c r="R48" s="1"/>
  <c r="V46"/>
  <c r="J46"/>
  <c r="R46" s="1"/>
  <c r="V45"/>
  <c r="J45"/>
  <c r="R45" s="1"/>
  <c r="V44"/>
  <c r="J44"/>
  <c r="R44" s="1"/>
  <c r="V42"/>
  <c r="J42"/>
  <c r="R42" s="1"/>
  <c r="V40"/>
  <c r="J40"/>
  <c r="U40" s="1"/>
  <c r="V39"/>
  <c r="J39"/>
  <c r="U39" s="1"/>
  <c r="V38"/>
  <c r="J38"/>
  <c r="U38" s="1"/>
  <c r="V37"/>
  <c r="J37"/>
  <c r="R37" s="1"/>
  <c r="V36"/>
  <c r="J36"/>
  <c r="U36" s="1"/>
  <c r="V34"/>
  <c r="J34"/>
  <c r="U34" s="1"/>
  <c r="V31"/>
  <c r="J31"/>
  <c r="U31" s="1"/>
  <c r="V28"/>
  <c r="J28"/>
  <c r="R28" s="1"/>
  <c r="V27"/>
  <c r="J27"/>
  <c r="V26"/>
  <c r="J26"/>
  <c r="V24"/>
  <c r="J24"/>
  <c r="V22"/>
  <c r="J22"/>
  <c r="R22" s="1"/>
  <c r="V18"/>
  <c r="J18"/>
  <c r="V15"/>
  <c r="J15"/>
  <c r="V13"/>
  <c r="J13"/>
  <c r="V11"/>
  <c r="J11"/>
  <c r="U11" s="1"/>
  <c r="V10"/>
  <c r="J10"/>
  <c r="U10" s="1"/>
  <c r="V8"/>
  <c r="J8"/>
  <c r="R26" l="1"/>
  <c r="U15"/>
  <c r="W15" s="1"/>
  <c r="R15"/>
  <c r="U13"/>
  <c r="W13" s="1"/>
  <c r="R13"/>
  <c r="U18"/>
  <c r="W18" s="1"/>
  <c r="R18"/>
  <c r="U24"/>
  <c r="W24" s="1"/>
  <c r="R24"/>
  <c r="U27"/>
  <c r="W27" s="1"/>
  <c r="R27"/>
  <c r="R53"/>
  <c r="J71"/>
  <c r="U37"/>
  <c r="W37" s="1"/>
  <c r="U66"/>
  <c r="W66" s="1"/>
  <c r="U67"/>
  <c r="W67" s="1"/>
  <c r="R31"/>
  <c r="S66"/>
  <c r="T66" s="1"/>
  <c r="Z66" s="1"/>
  <c r="S67"/>
  <c r="T67" s="1"/>
  <c r="Z67" s="1"/>
  <c r="R38"/>
  <c r="R40"/>
  <c r="R36"/>
  <c r="R39"/>
  <c r="R10"/>
  <c r="S11"/>
  <c r="S13"/>
  <c r="S15"/>
  <c r="S18"/>
  <c r="S10"/>
  <c r="U28"/>
  <c r="W28" s="1"/>
  <c r="R11"/>
  <c r="R8"/>
  <c r="S8"/>
  <c r="W10"/>
  <c r="W11"/>
  <c r="V71"/>
  <c r="U22"/>
  <c r="W22" s="1"/>
  <c r="S27"/>
  <c r="W34"/>
  <c r="S34"/>
  <c r="U8"/>
  <c r="S24"/>
  <c r="S26"/>
  <c r="U26"/>
  <c r="W26" s="1"/>
  <c r="R34"/>
  <c r="S63"/>
  <c r="T63" s="1"/>
  <c r="Z63" s="1"/>
  <c r="U69"/>
  <c r="W69" s="1"/>
  <c r="S28"/>
  <c r="S37"/>
  <c r="T37" s="1"/>
  <c r="Z37" s="1"/>
  <c r="S42"/>
  <c r="T42" s="1"/>
  <c r="Z42" s="1"/>
  <c r="U42"/>
  <c r="W42" s="1"/>
  <c r="S22"/>
  <c r="T22" s="1"/>
  <c r="W31"/>
  <c r="S31"/>
  <c r="W36"/>
  <c r="S36"/>
  <c r="W38"/>
  <c r="S38"/>
  <c r="W39"/>
  <c r="S39"/>
  <c r="W40"/>
  <c r="S40"/>
  <c r="U63"/>
  <c r="W63" s="1"/>
  <c r="S74"/>
  <c r="U74"/>
  <c r="W74" s="1"/>
  <c r="U75"/>
  <c r="W75" s="1"/>
  <c r="S75"/>
  <c r="U44"/>
  <c r="W44" s="1"/>
  <c r="U45"/>
  <c r="W45" s="1"/>
  <c r="U46"/>
  <c r="W46" s="1"/>
  <c r="U48"/>
  <c r="W48" s="1"/>
  <c r="U49"/>
  <c r="W49" s="1"/>
  <c r="U51"/>
  <c r="W51" s="1"/>
  <c r="U52"/>
  <c r="W52" s="1"/>
  <c r="U53"/>
  <c r="W53" s="1"/>
  <c r="U54"/>
  <c r="W54" s="1"/>
  <c r="U55"/>
  <c r="W55" s="1"/>
  <c r="U56"/>
  <c r="W56" s="1"/>
  <c r="U60"/>
  <c r="W60" s="1"/>
  <c r="S44"/>
  <c r="S45"/>
  <c r="S46"/>
  <c r="T46" s="1"/>
  <c r="S48"/>
  <c r="S49"/>
  <c r="T49" s="1"/>
  <c r="Z49" s="1"/>
  <c r="S51"/>
  <c r="T51" s="1"/>
  <c r="Z51" s="1"/>
  <c r="S52"/>
  <c r="T52" s="1"/>
  <c r="Z52" s="1"/>
  <c r="S53"/>
  <c r="S54"/>
  <c r="T54" s="1"/>
  <c r="Z54" s="1"/>
  <c r="S55"/>
  <c r="T55" s="1"/>
  <c r="Z55" s="1"/>
  <c r="S56"/>
  <c r="T56" s="1"/>
  <c r="Z56" s="1"/>
  <c r="S60"/>
  <c r="T60" s="1"/>
  <c r="T26" l="1"/>
  <c r="Z26" s="1"/>
  <c r="T53"/>
  <c r="Z53" s="1"/>
  <c r="T38"/>
  <c r="Z38" s="1"/>
  <c r="T31"/>
  <c r="Z31" s="1"/>
  <c r="T27"/>
  <c r="Z27" s="1"/>
  <c r="T18"/>
  <c r="T45"/>
  <c r="Z45" s="1"/>
  <c r="T15"/>
  <c r="Z15" s="1"/>
  <c r="Z46"/>
  <c r="T28"/>
  <c r="Z28" s="1"/>
  <c r="T13"/>
  <c r="Z13" s="1"/>
  <c r="T48"/>
  <c r="Z48" s="1"/>
  <c r="T24"/>
  <c r="Z24" s="1"/>
  <c r="Z60"/>
  <c r="T44"/>
  <c r="Z44" s="1"/>
  <c r="R71"/>
  <c r="T40"/>
  <c r="Z40" s="1"/>
  <c r="W76"/>
  <c r="W77" s="1"/>
  <c r="W78" s="1"/>
  <c r="T39"/>
  <c r="Z39" s="1"/>
  <c r="T10"/>
  <c r="T34"/>
  <c r="Z34" s="1"/>
  <c r="T36"/>
  <c r="Z36" s="1"/>
  <c r="T11"/>
  <c r="Z11" s="1"/>
  <c r="T8"/>
  <c r="Z8" s="1"/>
  <c r="S71"/>
  <c r="S73" s="1"/>
  <c r="U71"/>
  <c r="W8"/>
  <c r="W71" s="1"/>
  <c r="Z22"/>
  <c r="Z10" l="1"/>
  <c r="T71"/>
</calcChain>
</file>

<file path=xl/sharedStrings.xml><?xml version="1.0" encoding="utf-8"?>
<sst xmlns="http://schemas.openxmlformats.org/spreadsheetml/2006/main" count="265" uniqueCount="183">
  <si>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</si>
  <si>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</si>
  <si>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</si>
  <si>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</si>
  <si>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</si>
  <si>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</si>
  <si>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</si>
  <si>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</si>
  <si>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</si>
  <si>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</si>
  <si>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</si>
  <si>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</si>
  <si>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</si>
  <si>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</si>
  <si>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</si>
  <si>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</si>
  <si>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</si>
  <si>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</si>
  <si>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</si>
  <si>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</si>
  <si>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</si>
  <si>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</si>
  <si>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</si>
  <si>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</si>
  <si>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</si>
  <si>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</si>
  <si>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</si>
  <si>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</si>
  <si>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</si>
  <si>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</si>
  <si>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</si>
  <si>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</si>
  <si>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SEMINUEVOS</t>
  </si>
  <si>
    <t>BAEZ MONROY ELIZABETH</t>
  </si>
  <si>
    <t>GREETER SEMINUEVOS</t>
  </si>
  <si>
    <t>ADMINISTRACION</t>
  </si>
  <si>
    <t>BALTAZAR CRUZ DESIREE DE JESUS</t>
  </si>
  <si>
    <t>BC09</t>
  </si>
  <si>
    <t>CAJERA</t>
  </si>
  <si>
    <t>CAMACHO RIVERA MARTHA SARAHI</t>
  </si>
  <si>
    <t>CR21</t>
  </si>
  <si>
    <t>ENTREGAS/CITAS</t>
  </si>
  <si>
    <t>SERVICIO</t>
  </si>
  <si>
    <t>CASTILLO GALINDO MARLENE SAMANTHA GRACIELA</t>
  </si>
  <si>
    <t>CG02</t>
  </si>
  <si>
    <t>INTENDENCIA</t>
  </si>
  <si>
    <t>DEL ALTO CASTELLANOS XOCHITL</t>
  </si>
  <si>
    <t>AC03</t>
  </si>
  <si>
    <t>GALLEGOS MORALES ROBERTO</t>
  </si>
  <si>
    <t>VIGILANTE</t>
  </si>
  <si>
    <t>GUERRA AGUILAR ALEJANDRO</t>
  </si>
  <si>
    <t>GA21</t>
  </si>
  <si>
    <t>AUXILIAR DE PROCESOS</t>
  </si>
  <si>
    <t>GUERRERO HERNANDEZ JUAN CARLOS</t>
  </si>
  <si>
    <t>LAVADOR</t>
  </si>
  <si>
    <t>VENTAS</t>
  </si>
  <si>
    <t>GUILLEN AYALA JUAN CARLOS</t>
  </si>
  <si>
    <t>VALUADOR SEMINUEVOS</t>
  </si>
  <si>
    <t>HERNANDEZ ESPINOZA VICTOR BENJAMIN</t>
  </si>
  <si>
    <t>HE04</t>
  </si>
  <si>
    <t>GERENTE GENERAL</t>
  </si>
  <si>
    <t>TECNICO</t>
  </si>
  <si>
    <t>HERRERA ALMARAZ BLANCA SOFIA</t>
  </si>
  <si>
    <t>HA01</t>
  </si>
  <si>
    <t>VDQI</t>
  </si>
  <si>
    <t>LOYOLA ACOSTA CARLOS ALBERTO</t>
  </si>
  <si>
    <t>LA02</t>
  </si>
  <si>
    <t>MENSAJERO</t>
  </si>
  <si>
    <t>MANDUJANO ESTRADA ILSE GEORGINA</t>
  </si>
  <si>
    <t>ME05</t>
  </si>
  <si>
    <t>GREETER</t>
  </si>
  <si>
    <t>MARTINEZ DIAZ LEOBARDO ADRIAN</t>
  </si>
  <si>
    <t>MARTINEZ HERRERA CRISTIAN</t>
  </si>
  <si>
    <t>MH02</t>
  </si>
  <si>
    <t>MARTINEZ ORTIZ JOSUE ALEJANDRO</t>
  </si>
  <si>
    <t>ENCARGADO DE SISTEMAS</t>
  </si>
  <si>
    <t>MEJIA VILLEGAS NALLELY BEATRIZ</t>
  </si>
  <si>
    <t>MV23</t>
  </si>
  <si>
    <t>CITAS</t>
  </si>
  <si>
    <t>MORALES NAIF DIANA</t>
  </si>
  <si>
    <t>MN09</t>
  </si>
  <si>
    <t>MUÑOZ MACIAS MARCO ALFREDO</t>
  </si>
  <si>
    <t>TRASLADISTA</t>
  </si>
  <si>
    <t>NAVA AMBRIZ THANIA</t>
  </si>
  <si>
    <t>NA28</t>
  </si>
  <si>
    <t>AUXILIAR ADMINISTRAT</t>
  </si>
  <si>
    <t>NAVARRETE RODRIGUEZ MARIA TERESA</t>
  </si>
  <si>
    <t>INTERCAMBIOS</t>
  </si>
  <si>
    <t>NAVARRETE RODRIGUEZ MIGUEL ANGEL</t>
  </si>
  <si>
    <t>NIEVES OSORNIO SILVESTRE</t>
  </si>
  <si>
    <t>NO05</t>
  </si>
  <si>
    <t>ESTETICAS</t>
  </si>
  <si>
    <t>F&amp;I</t>
  </si>
  <si>
    <t>PATIÑO MUÑOZ ANA LAURA</t>
  </si>
  <si>
    <t>GERENTE POST-VENTA</t>
  </si>
  <si>
    <t>PREVIADOR</t>
  </si>
  <si>
    <t>REFACCIONES</t>
  </si>
  <si>
    <t>SALAS CORREA VICTOR EDUARDO</t>
  </si>
  <si>
    <t>SALCEDO MORENO JANITZY XOCHITL</t>
  </si>
  <si>
    <t>SM06</t>
  </si>
  <si>
    <t>ATENCION A CLIENTES</t>
  </si>
  <si>
    <t>SAMBRANO VILLARREAL HERNAN ANDRES</t>
  </si>
  <si>
    <t>SV030</t>
  </si>
  <si>
    <t>SANCHEZ ESCAMILLA ROSALBA</t>
  </si>
  <si>
    <t>SE03</t>
  </si>
  <si>
    <t>GARANTIAS</t>
  </si>
  <si>
    <t>SANCHEZ VEANA JAVIER</t>
  </si>
  <si>
    <t>GERENTE DE REFACCION</t>
  </si>
  <si>
    <t>TIERRABLANCA SANCHEZ VICTOR HUGO</t>
  </si>
  <si>
    <t>VEGA FERNANDEZ AMALIA</t>
  </si>
  <si>
    <t>VF00</t>
  </si>
  <si>
    <t>YERENA MARTINEZ CINTHIA GUADALUPE</t>
  </si>
  <si>
    <t>YERENA VAZQUEZ ALEJANDRO</t>
  </si>
  <si>
    <t>YV27</t>
  </si>
  <si>
    <t>TOTAL NOMINA</t>
  </si>
  <si>
    <t>ESPECIAL</t>
  </si>
  <si>
    <t xml:space="preserve">PRIETO LOPEZ LEOBIGILDO </t>
  </si>
  <si>
    <t>PASA A NOMINA SEMANAL</t>
  </si>
  <si>
    <t>700-070 VENTAS</t>
  </si>
  <si>
    <t>701-070 USADOS</t>
  </si>
  <si>
    <t>703-070 ADMON</t>
  </si>
  <si>
    <t>704-070 REFACC</t>
  </si>
  <si>
    <t>705-001-070 SERV</t>
  </si>
  <si>
    <t>683-001-001 COSTO</t>
  </si>
  <si>
    <t>LIZARDI URZUA ARIZBETH</t>
  </si>
  <si>
    <t>SOLORZANO JUAREZ MONICA ELISA</t>
  </si>
  <si>
    <t>RECURSOS HUMANOS</t>
  </si>
  <si>
    <t>DIAZ ROJAS ROCIO JANET</t>
  </si>
  <si>
    <t>MUÑOZ MARTINEZ PATRICIA VANESSA</t>
  </si>
  <si>
    <t>GALLEGOS RIOS OCTAVIO ALBERTO</t>
  </si>
  <si>
    <t>CAMPOS SANCEN LUIS FELIPE</t>
  </si>
  <si>
    <t>CS27</t>
  </si>
  <si>
    <t>AUX CONTABLE</t>
  </si>
  <si>
    <t>JIMENEZ SUAREZ LUDIVINA</t>
  </si>
  <si>
    <t>GERENTE ADMINISTRATIVO</t>
  </si>
  <si>
    <t>NAVARRO MACIAS JENIFER</t>
  </si>
  <si>
    <t>NM17</t>
  </si>
  <si>
    <t>AUX ADMINISTRATIVO</t>
  </si>
  <si>
    <t>SANTANA ANAYA GILDARDO ENRIQUE</t>
  </si>
  <si>
    <t>SA03</t>
  </si>
  <si>
    <t>GERENTE DE SISTEMAS</t>
  </si>
  <si>
    <t>FACTURACION</t>
  </si>
  <si>
    <t>RODRIGUEZ NUÑEZ JOSE ANTONIO</t>
  </si>
  <si>
    <t>JEFE DE SERVICIO</t>
  </si>
  <si>
    <t>ESCAMILLA LOPEZ ROGELIO</t>
  </si>
  <si>
    <t>COSTO</t>
  </si>
  <si>
    <t>GUERRERO MARTINEZ JUAN PABLO</t>
  </si>
  <si>
    <t>MALDONADO CRUZ CARLOS IVAN</t>
  </si>
  <si>
    <t>VAZQUEZ AMEZCUA GILBERTO RAMON</t>
  </si>
  <si>
    <t>GERENTE DE VENTAS</t>
  </si>
  <si>
    <t>CRUZ MENDOZA SALOMON</t>
  </si>
  <si>
    <t>2896758940</t>
  </si>
  <si>
    <t>MDT</t>
  </si>
  <si>
    <t>KAIZEN</t>
  </si>
  <si>
    <t>ALMANZA MARTINEZ MARIBEL</t>
  </si>
  <si>
    <t>SINIESTROS</t>
  </si>
  <si>
    <t>GUERRA FRANCO JOSE MANUEL</t>
  </si>
  <si>
    <t>VILLEGAS ALONSO DIEGO ARMANDO</t>
  </si>
  <si>
    <t>MANJARREZ MORENO JULIO CESAR</t>
  </si>
  <si>
    <t>MANTENIMIENTO</t>
  </si>
  <si>
    <t>SEGURA MEJIA DIANA JANETTE</t>
  </si>
  <si>
    <t>LUNA NIETO JOSE ENRIQUE</t>
  </si>
  <si>
    <t>INCAPACIDAD POR MATERNIDAD EXPEDIDA POR EL IMSS DE 84 DIAS A PARTIR DEL DIA 19 DE OCTUBRE DEL 2016</t>
  </si>
  <si>
    <t>VENTURA SANTAMARIA EFRAIN ENRIQUE</t>
  </si>
  <si>
    <t>TOVAR CHAVEZ JOSE CARMEN</t>
  </si>
  <si>
    <t>ZAMORA SOLANO ROBERTO AARON</t>
  </si>
  <si>
    <t>PATIÑO VERA JOSE ANGEL</t>
  </si>
  <si>
    <t>GARCIA RENTERIA GABRIELA</t>
  </si>
  <si>
    <t>GONZALEZ OLALDE YADIRA JANETH</t>
  </si>
  <si>
    <t>TRAINER</t>
  </si>
  <si>
    <t>1501586211</t>
  </si>
  <si>
    <t>1501459155</t>
  </si>
  <si>
    <t>1500835080</t>
  </si>
  <si>
    <t>Periodo 1RA QUINCENA</t>
  </si>
  <si>
    <t>01/12/2016 AL 15/12/2016</t>
  </si>
  <si>
    <t>BALBUENA SALAZAR PATRICIA</t>
  </si>
  <si>
    <t>MOSQUEDA GASCA TOMAS</t>
  </si>
  <si>
    <t>DESCUENTO CTA 254 POR CONCEPTO DE VIATICOS</t>
  </si>
  <si>
    <t>DESCUENTO CTA 254 POR FACTURA. CAMBIAR SUELDO A $1,200 QUINCENAL</t>
  </si>
  <si>
    <t>DECUENTO CTA 254 POR FACTURA.</t>
  </si>
  <si>
    <t>PAGO DE PRIMA VACACIONAL PERIODO 2015-2016</t>
  </si>
  <si>
    <t>NUEVO INGRESO 02/12/2016, PAGAR 14 DIAS, SUELDO QUINCENAL $3250</t>
  </si>
  <si>
    <t>CAMBIAR SUELDO MENSUALES A $7,000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</si>
</sst>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b/>
      <sz val="8"/>
      <color rgb="FFFF0000"/>
      <name val="Arial"/>
      <family val="2"/>
    </font>
    <font>
      <sz val="8"/>
      <color theme="0" tint="-0.249977111117893"/>
      <name val="Arial"/>
      <family val="2"/>
    </font>
    <font>
      <b/>
      <sz val="12"/>
      <color indexed="40"/>
      <name val="Calibri"/>
      <family val="2"/>
    </font>
    <font>
      <sz val="12"/>
      <color rgb="FFFF0000"/>
      <name val="Calibri"/>
      <family val="2"/>
    </font>
    <font>
      <sz val="11"/>
      <name val="Calibri  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43" fontId="1" fillId="0" borderId="0" xfId="1" applyProtection="1"/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43" fontId="1" fillId="0" borderId="0" xfId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3" fontId="5" fillId="2" borderId="1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  <xf numFmtId="3" fontId="5" fillId="2" borderId="2" xfId="0" applyNumberFormat="1" applyFont="1" applyFill="1" applyBorder="1"/>
    <xf numFmtId="43" fontId="5" fillId="2" borderId="6" xfId="1" applyFont="1" applyFill="1" applyBorder="1" applyAlignment="1">
      <alignment horizontal="center" wrapText="1"/>
    </xf>
    <xf numFmtId="43" fontId="1" fillId="2" borderId="2" xfId="1" applyFill="1" applyBorder="1" applyAlignment="1">
      <alignment horizontal="center" wrapText="1"/>
    </xf>
    <xf numFmtId="0" fontId="4" fillId="0" borderId="7" xfId="0" applyFont="1" applyBorder="1"/>
    <xf numFmtId="0" fontId="4" fillId="3" borderId="7" xfId="0" applyFont="1" applyFill="1" applyBorder="1"/>
    <xf numFmtId="0" fontId="4" fillId="0" borderId="7" xfId="0" applyFont="1" applyBorder="1" applyAlignment="1">
      <alignment horizontal="right"/>
    </xf>
    <xf numFmtId="164" fontId="8" fillId="0" borderId="7" xfId="0" applyNumberFormat="1" applyFont="1" applyBorder="1" applyAlignment="1">
      <alignment horizontal="left" vertical="center"/>
    </xf>
    <xf numFmtId="43" fontId="4" fillId="0" borderId="7" xfId="1" applyFont="1" applyBorder="1"/>
    <xf numFmtId="43" fontId="4" fillId="0" borderId="7" xfId="1" applyFont="1" applyFill="1" applyBorder="1"/>
    <xf numFmtId="43" fontId="9" fillId="4" borderId="7" xfId="1" applyFont="1" applyFill="1" applyBorder="1"/>
    <xf numFmtId="43" fontId="4" fillId="7" borderId="7" xfId="1" applyFont="1" applyFill="1" applyBorder="1" applyAlignment="1">
      <alignment horizontal="center"/>
    </xf>
    <xf numFmtId="43" fontId="1" fillId="0" borderId="7" xfId="1" applyFont="1" applyBorder="1"/>
    <xf numFmtId="43" fontId="11" fillId="0" borderId="7" xfId="1" applyFont="1" applyBorder="1"/>
    <xf numFmtId="43" fontId="5" fillId="5" borderId="7" xfId="1" applyFont="1" applyFill="1" applyBorder="1"/>
    <xf numFmtId="43" fontId="4" fillId="0" borderId="7" xfId="1" applyFont="1" applyFill="1" applyBorder="1" applyAlignment="1">
      <alignment horizontal="center"/>
    </xf>
    <xf numFmtId="43" fontId="4" fillId="8" borderId="7" xfId="1" applyFont="1" applyFill="1" applyBorder="1" applyAlignment="1">
      <alignment horizontal="center"/>
    </xf>
    <xf numFmtId="4" fontId="8" fillId="0" borderId="7" xfId="0" applyNumberFormat="1" applyFont="1" applyBorder="1" applyAlignment="1">
      <alignment wrapText="1"/>
    </xf>
    <xf numFmtId="0" fontId="12" fillId="4" borderId="7" xfId="0" applyFont="1" applyFill="1" applyBorder="1" applyAlignment="1">
      <alignment horizontal="right" wrapText="1"/>
    </xf>
    <xf numFmtId="43" fontId="8" fillId="0" borderId="7" xfId="0" applyNumberFormat="1" applyFont="1" applyFill="1" applyBorder="1"/>
    <xf numFmtId="0" fontId="6" fillId="3" borderId="0" xfId="0" applyFont="1" applyFill="1"/>
    <xf numFmtId="43" fontId="4" fillId="6" borderId="7" xfId="1" applyFont="1" applyFill="1" applyBorder="1"/>
    <xf numFmtId="0" fontId="4" fillId="0" borderId="7" xfId="0" applyFont="1" applyFill="1" applyBorder="1"/>
    <xf numFmtId="4" fontId="12" fillId="4" borderId="7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/>
    <xf numFmtId="0" fontId="5" fillId="0" borderId="7" xfId="0" applyFont="1" applyFill="1" applyBorder="1"/>
    <xf numFmtId="12" fontId="4" fillId="0" borderId="7" xfId="1" applyNumberFormat="1" applyFont="1" applyFill="1" applyBorder="1"/>
    <xf numFmtId="164" fontId="8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/>
    </xf>
    <xf numFmtId="43" fontId="11" fillId="0" borderId="7" xfId="1" applyFont="1" applyFill="1" applyBorder="1"/>
    <xf numFmtId="0" fontId="10" fillId="0" borderId="8" xfId="3" applyFont="1" applyFill="1" applyBorder="1"/>
    <xf numFmtId="4" fontId="8" fillId="0" borderId="7" xfId="0" applyNumberFormat="1" applyFont="1" applyFill="1" applyBorder="1"/>
    <xf numFmtId="4" fontId="12" fillId="0" borderId="7" xfId="0" applyNumberFormat="1" applyFont="1" applyFill="1" applyBorder="1"/>
    <xf numFmtId="0" fontId="10" fillId="0" borderId="7" xfId="0" applyNumberFormat="1" applyFont="1" applyFill="1" applyBorder="1"/>
    <xf numFmtId="0" fontId="13" fillId="3" borderId="0" xfId="0" applyFont="1" applyFill="1"/>
    <xf numFmtId="0" fontId="5" fillId="0" borderId="7" xfId="0" applyFont="1" applyFill="1" applyBorder="1" applyAlignment="1">
      <alignment horizontal="center"/>
    </xf>
    <xf numFmtId="4" fontId="12" fillId="0" borderId="7" xfId="0" applyNumberFormat="1" applyFont="1" applyBorder="1"/>
    <xf numFmtId="0" fontId="10" fillId="3" borderId="0" xfId="0" applyFont="1" applyFill="1"/>
    <xf numFmtId="0" fontId="14" fillId="3" borderId="0" xfId="0" applyFont="1" applyFill="1"/>
    <xf numFmtId="0" fontId="4" fillId="11" borderId="0" xfId="0" applyFont="1" applyFill="1"/>
    <xf numFmtId="0" fontId="4" fillId="10" borderId="0" xfId="0" applyFont="1" applyFill="1"/>
    <xf numFmtId="0" fontId="14" fillId="0" borderId="0" xfId="0" applyFont="1" applyFill="1"/>
    <xf numFmtId="49" fontId="8" fillId="0" borderId="7" xfId="0" applyNumberFormat="1" applyFont="1" applyFill="1" applyBorder="1"/>
    <xf numFmtId="0" fontId="4" fillId="4" borderId="7" xfId="0" applyFont="1" applyFill="1" applyBorder="1"/>
    <xf numFmtId="43" fontId="8" fillId="0" borderId="7" xfId="1" applyFont="1" applyFill="1" applyBorder="1"/>
    <xf numFmtId="0" fontId="5" fillId="0" borderId="9" xfId="0" applyFont="1" applyFill="1" applyBorder="1"/>
    <xf numFmtId="0" fontId="4" fillId="0" borderId="6" xfId="0" applyFont="1" applyFill="1" applyBorder="1"/>
    <xf numFmtId="43" fontId="4" fillId="0" borderId="6" xfId="1" applyFont="1" applyFill="1" applyBorder="1"/>
    <xf numFmtId="43" fontId="5" fillId="0" borderId="9" xfId="1" applyFont="1" applyFill="1" applyBorder="1"/>
    <xf numFmtId="43" fontId="4" fillId="0" borderId="9" xfId="1" applyFont="1" applyFill="1" applyBorder="1" applyAlignment="1">
      <alignment horizontal="center"/>
    </xf>
    <xf numFmtId="43" fontId="5" fillId="0" borderId="6" xfId="1" applyFont="1" applyFill="1" applyBorder="1"/>
    <xf numFmtId="43" fontId="1" fillId="0" borderId="0" xfId="1" applyFill="1"/>
    <xf numFmtId="0" fontId="5" fillId="0" borderId="10" xfId="0" applyFont="1" applyBorder="1"/>
    <xf numFmtId="43" fontId="5" fillId="0" borderId="10" xfId="1" applyFont="1" applyBorder="1"/>
    <xf numFmtId="43" fontId="5" fillId="0" borderId="7" xfId="1" applyFont="1" applyBorder="1"/>
    <xf numFmtId="43" fontId="1" fillId="0" borderId="7" xfId="1" applyBorder="1"/>
    <xf numFmtId="0" fontId="4" fillId="4" borderId="9" xfId="0" applyFont="1" applyFill="1" applyBorder="1"/>
    <xf numFmtId="43" fontId="4" fillId="4" borderId="9" xfId="1" applyFont="1" applyFill="1" applyBorder="1"/>
    <xf numFmtId="43" fontId="5" fillId="5" borderId="9" xfId="1" applyFont="1" applyFill="1" applyBorder="1"/>
    <xf numFmtId="43" fontId="4" fillId="6" borderId="9" xfId="1" applyFont="1" applyFill="1" applyBorder="1"/>
    <xf numFmtId="43" fontId="4" fillId="7" borderId="9" xfId="1" applyFont="1" applyFill="1" applyBorder="1" applyAlignment="1">
      <alignment horizontal="center"/>
    </xf>
    <xf numFmtId="43" fontId="4" fillId="8" borderId="9" xfId="1" applyFont="1" applyFill="1" applyBorder="1" applyAlignment="1">
      <alignment horizontal="center"/>
    </xf>
    <xf numFmtId="0" fontId="15" fillId="0" borderId="0" xfId="0" applyFont="1"/>
    <xf numFmtId="43" fontId="4" fillId="0" borderId="0" xfId="1" applyFont="1" applyAlignment="1">
      <alignment horizontal="center"/>
    </xf>
    <xf numFmtId="0" fontId="4" fillId="6" borderId="7" xfId="1" applyNumberFormat="1" applyFont="1" applyFill="1" applyBorder="1" applyAlignment="1">
      <alignment horizontal="center"/>
    </xf>
    <xf numFmtId="0" fontId="5" fillId="6" borderId="7" xfId="1" applyNumberFormat="1" applyFont="1" applyFill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5" fillId="0" borderId="10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6" borderId="7" xfId="1" applyFont="1" applyFill="1" applyBorder="1" applyAlignment="1">
      <alignment horizontal="center"/>
    </xf>
    <xf numFmtId="43" fontId="4" fillId="6" borderId="9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9" borderId="0" xfId="0" applyFont="1" applyFill="1"/>
    <xf numFmtId="0" fontId="6" fillId="9" borderId="0" xfId="0" applyFont="1" applyFill="1"/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5" fillId="2" borderId="2" xfId="4" applyFont="1" applyFill="1" applyBorder="1" applyAlignment="1">
      <alignment horizontal="center" wrapText="1"/>
    </xf>
    <xf numFmtId="44" fontId="5" fillId="2" borderId="6" xfId="4" applyFont="1" applyFill="1" applyBorder="1" applyAlignment="1">
      <alignment horizontal="center" wrapText="1"/>
    </xf>
    <xf numFmtId="44" fontId="4" fillId="0" borderId="7" xfId="4" applyFont="1" applyBorder="1"/>
    <xf numFmtId="44" fontId="4" fillId="0" borderId="7" xfId="4" applyFont="1" applyFill="1" applyBorder="1"/>
    <xf numFmtId="44" fontId="4" fillId="0" borderId="6" xfId="4" applyFont="1" applyFill="1" applyBorder="1"/>
    <xf numFmtId="44" fontId="5" fillId="0" borderId="10" xfId="4" applyFont="1" applyBorder="1"/>
    <xf numFmtId="44" fontId="4" fillId="4" borderId="9" xfId="4" applyFont="1" applyFill="1" applyBorder="1"/>
    <xf numFmtId="0" fontId="4" fillId="12" borderId="7" xfId="0" applyFont="1" applyFill="1" applyBorder="1"/>
    <xf numFmtId="43" fontId="0" fillId="0" borderId="7" xfId="1" applyFont="1" applyBorder="1"/>
    <xf numFmtId="0" fontId="10" fillId="0" borderId="7" xfId="0" applyFont="1" applyBorder="1"/>
    <xf numFmtId="0" fontId="8" fillId="0" borderId="7" xfId="0" applyNumberFormat="1" applyFont="1" applyFill="1" applyBorder="1"/>
    <xf numFmtId="0" fontId="4" fillId="3" borderId="7" xfId="0" applyFont="1" applyFill="1" applyBorder="1" applyAlignment="1">
      <alignment horizontal="right"/>
    </xf>
    <xf numFmtId="44" fontId="4" fillId="3" borderId="7" xfId="4" applyFont="1" applyFill="1" applyBorder="1"/>
    <xf numFmtId="43" fontId="4" fillId="3" borderId="7" xfId="1" applyFont="1" applyFill="1" applyBorder="1"/>
    <xf numFmtId="43" fontId="4" fillId="3" borderId="7" xfId="1" applyFont="1" applyFill="1" applyBorder="1" applyAlignment="1">
      <alignment horizontal="center"/>
    </xf>
    <xf numFmtId="43" fontId="11" fillId="3" borderId="7" xfId="1" applyFont="1" applyFill="1" applyBorder="1"/>
    <xf numFmtId="0" fontId="5" fillId="3" borderId="7" xfId="1" applyNumberFormat="1" applyFont="1" applyFill="1" applyBorder="1" applyAlignment="1">
      <alignment horizontal="center"/>
    </xf>
    <xf numFmtId="0" fontId="5" fillId="0" borderId="7" xfId="0" applyFont="1" applyBorder="1"/>
    <xf numFmtId="43" fontId="9" fillId="3" borderId="7" xfId="1" applyFont="1" applyFill="1" applyBorder="1"/>
    <xf numFmtId="43" fontId="5" fillId="3" borderId="7" xfId="1" applyFont="1" applyFill="1" applyBorder="1"/>
    <xf numFmtId="43" fontId="1" fillId="3" borderId="7" xfId="1" applyFont="1" applyFill="1" applyBorder="1"/>
    <xf numFmtId="4" fontId="8" fillId="3" borderId="7" xfId="0" applyNumberFormat="1" applyFont="1" applyFill="1" applyBorder="1" applyAlignment="1">
      <alignment wrapText="1"/>
    </xf>
    <xf numFmtId="0" fontId="12" fillId="3" borderId="7" xfId="0" applyFont="1" applyFill="1" applyBorder="1" applyAlignment="1">
      <alignment horizontal="right" wrapText="1"/>
    </xf>
    <xf numFmtId="43" fontId="8" fillId="3" borderId="7" xfId="0" applyNumberFormat="1" applyFont="1" applyFill="1" applyBorder="1"/>
    <xf numFmtId="0" fontId="5" fillId="3" borderId="7" xfId="0" applyFont="1" applyFill="1" applyBorder="1" applyAlignment="1">
      <alignment wrapText="1"/>
    </xf>
    <xf numFmtId="0" fontId="8" fillId="0" borderId="7" xfId="0" applyNumberFormat="1" applyFont="1" applyFill="1" applyBorder="1" applyAlignment="1">
      <alignment horizontal="left"/>
    </xf>
    <xf numFmtId="43" fontId="5" fillId="6" borderId="7" xfId="1" applyFont="1" applyFill="1" applyBorder="1" applyAlignment="1">
      <alignment horizontal="center"/>
    </xf>
    <xf numFmtId="44" fontId="16" fillId="0" borderId="7" xfId="4" applyFont="1" applyBorder="1"/>
    <xf numFmtId="44" fontId="16" fillId="0" borderId="7" xfId="4" applyFont="1" applyFill="1" applyBorder="1"/>
    <xf numFmtId="164" fontId="8" fillId="3" borderId="7" xfId="0" applyNumberFormat="1" applyFont="1" applyFill="1" applyBorder="1" applyAlignment="1">
      <alignment horizontal="left"/>
    </xf>
    <xf numFmtId="164" fontId="17" fillId="0" borderId="7" xfId="0" applyNumberFormat="1" applyFont="1" applyBorder="1" applyAlignment="1">
      <alignment horizontal="left" vertical="center"/>
    </xf>
    <xf numFmtId="0" fontId="18" fillId="0" borderId="7" xfId="0" applyFont="1" applyBorder="1"/>
    <xf numFmtId="0" fontId="4" fillId="9" borderId="7" xfId="0" applyFont="1" applyFill="1" applyBorder="1"/>
    <xf numFmtId="0" fontId="4" fillId="9" borderId="7" xfId="0" applyFont="1" applyFill="1" applyBorder="1" applyAlignment="1">
      <alignment horizontal="right"/>
    </xf>
    <xf numFmtId="164" fontId="8" fillId="9" borderId="7" xfId="0" applyNumberFormat="1" applyFont="1" applyFill="1" applyBorder="1" applyAlignment="1">
      <alignment horizontal="left" vertical="center"/>
    </xf>
    <xf numFmtId="44" fontId="4" fillId="9" borderId="7" xfId="4" applyFont="1" applyFill="1" applyBorder="1"/>
    <xf numFmtId="43" fontId="4" fillId="9" borderId="7" xfId="1" applyFont="1" applyFill="1" applyBorder="1"/>
    <xf numFmtId="43" fontId="8" fillId="9" borderId="7" xfId="0" applyNumberFormat="1" applyFont="1" applyFill="1" applyBorder="1"/>
    <xf numFmtId="0" fontId="5" fillId="9" borderId="7" xfId="0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6" xfId="1" applyFont="1" applyFill="1" applyBorder="1" applyAlignment="1">
      <alignment horizontal="center" wrapText="1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43" fontId="1" fillId="2" borderId="3" xfId="1" applyFill="1" applyBorder="1" applyAlignment="1">
      <alignment horizontal="center" wrapText="1"/>
    </xf>
    <xf numFmtId="43" fontId="1" fillId="2" borderId="4" xfId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AppData\Local\Temp\2Q_QUI%20JULIO%20CELAYA-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ACTURACIÓN"/>
      <sheetName val="C&amp;A"/>
      <sheetName val="SINDICATO"/>
      <sheetName val="BANCOS"/>
      <sheetName val="Hoja3"/>
      <sheetName val="Hoja4"/>
      <sheetName val="SINDICATO (2)"/>
      <sheetName val="Hoja2"/>
      <sheetName val="Hoja5"/>
      <sheetName val="COMPLEMENTO CELAYA"/>
      <sheetName val="POLIZA"/>
    </sheetNames>
    <sheetDataSet>
      <sheetData sheetId="0" refreshError="1"/>
      <sheetData sheetId="1" refreshError="1"/>
      <sheetData sheetId="2">
        <row r="12">
          <cell r="D12">
            <v>1095.5999999999999</v>
          </cell>
        </row>
        <row r="14">
          <cell r="D14">
            <v>1095.5999999999999</v>
          </cell>
        </row>
        <row r="15">
          <cell r="D15">
            <v>1095.5999999999999</v>
          </cell>
        </row>
        <row r="17">
          <cell r="D17">
            <v>1095.5999999999999</v>
          </cell>
        </row>
        <row r="18">
          <cell r="D18">
            <v>1095.5999999999999</v>
          </cell>
        </row>
        <row r="19">
          <cell r="D19">
            <v>1095.5999999999999</v>
          </cell>
        </row>
        <row r="22">
          <cell r="D22">
            <v>1095.5999999999999</v>
          </cell>
        </row>
        <row r="23">
          <cell r="D23">
            <v>1095.5999999999999</v>
          </cell>
        </row>
        <row r="24">
          <cell r="D24">
            <v>1095.5999999999999</v>
          </cell>
        </row>
        <row r="25">
          <cell r="D25">
            <v>1095.5999999999999</v>
          </cell>
        </row>
        <row r="27">
          <cell r="D27">
            <v>1095.5999999999999</v>
          </cell>
        </row>
        <row r="28">
          <cell r="D28">
            <v>1095.5999999999999</v>
          </cell>
        </row>
        <row r="29">
          <cell r="D29">
            <v>1095.5999999999999</v>
          </cell>
        </row>
        <row r="30">
          <cell r="D30">
            <v>1095.5999999999999</v>
          </cell>
        </row>
        <row r="31">
          <cell r="D31">
            <v>1095.5999999999999</v>
          </cell>
        </row>
        <row r="32">
          <cell r="D32">
            <v>1095.5999999999999</v>
          </cell>
        </row>
        <row r="33">
          <cell r="D33">
            <v>1095.5999999999999</v>
          </cell>
        </row>
        <row r="35">
          <cell r="D35">
            <v>1095.5999999999999</v>
          </cell>
        </row>
        <row r="37">
          <cell r="D37">
            <v>1095.5999999999999</v>
          </cell>
        </row>
        <row r="38">
          <cell r="D38">
            <v>1095.5999999999999</v>
          </cell>
        </row>
        <row r="39">
          <cell r="D39">
            <v>1095.5999999999999</v>
          </cell>
        </row>
        <row r="40">
          <cell r="D40">
            <v>1095.5999999999999</v>
          </cell>
        </row>
        <row r="41">
          <cell r="D41">
            <v>1095.5999999999999</v>
          </cell>
        </row>
        <row r="43">
          <cell r="D43">
            <v>1095.5999999999999</v>
          </cell>
        </row>
        <row r="44">
          <cell r="D44">
            <v>1095.5999999999999</v>
          </cell>
        </row>
        <row r="49">
          <cell r="D49">
            <v>1095.5999999999999</v>
          </cell>
        </row>
        <row r="51">
          <cell r="D51">
            <v>1095.5999999999999</v>
          </cell>
        </row>
        <row r="52">
          <cell r="D52">
            <v>1095.5999999999999</v>
          </cell>
        </row>
        <row r="53">
          <cell r="D53">
            <v>1095.5999999999999</v>
          </cell>
        </row>
        <row r="54">
          <cell r="D54">
            <v>1095.5999999999999</v>
          </cell>
        </row>
        <row r="55">
          <cell r="D55">
            <v>1095.5999999999999</v>
          </cell>
        </row>
        <row r="57">
          <cell r="D57">
            <v>1095.5999999999999</v>
          </cell>
        </row>
        <row r="58">
          <cell r="D58">
            <v>1095.5999999999999</v>
          </cell>
        </row>
        <row r="61">
          <cell r="D61">
            <v>1095.5999999999999</v>
          </cell>
        </row>
        <row r="62">
          <cell r="D62">
            <v>1095.5999999999999</v>
          </cell>
        </row>
        <row r="63">
          <cell r="D63">
            <v>1095.5999999999999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Y306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RowHeight="15.75"/>
  <cols>
    <col min="1" max="1" width="28.7109375" style="16" customWidth="1"/>
    <col min="2" max="2" width="50.42578125" style="16" bestFit="1" customWidth="1"/>
    <col min="3" max="3" width="8.85546875" style="16" customWidth="1"/>
    <col min="4" max="4" width="19.85546875" style="16" customWidth="1"/>
    <col min="5" max="5" width="36" style="16" bestFit="1" customWidth="1"/>
    <col min="6" max="6" width="13.85546875" style="98" bestFit="1" customWidth="1"/>
    <col min="7" max="7" width="20.28515625" style="13" customWidth="1"/>
    <col min="8" max="8" width="21.7109375" style="13" customWidth="1"/>
    <col min="9" max="9" width="15.7109375" style="13" customWidth="1"/>
    <col min="10" max="10" width="17" style="14" customWidth="1"/>
    <col min="11" max="11" width="13.5703125" style="13" customWidth="1"/>
    <col min="12" max="12" width="13.5703125" style="86" customWidth="1"/>
    <col min="13" max="17" width="13.5703125" style="13" customWidth="1"/>
    <col min="18" max="18" width="16.7109375" style="14" customWidth="1"/>
    <col min="19" max="19" width="16.7109375" style="13" customWidth="1"/>
    <col min="20" max="20" width="15.42578125" style="14" customWidth="1"/>
    <col min="21" max="22" width="13.5703125" style="13" hidden="1" customWidth="1"/>
    <col min="23" max="23" width="15.42578125" style="14" hidden="1" customWidth="1"/>
    <col min="24" max="25" width="15.140625" style="15" hidden="1" customWidth="1"/>
    <col min="26" max="26" width="15.140625" style="16" hidden="1" customWidth="1"/>
    <col min="27" max="27" width="20.42578125" style="16" customWidth="1"/>
    <col min="28" max="28" width="135.28515625" style="16" bestFit="1" customWidth="1"/>
    <col min="29" max="45" width="11.42578125" style="16"/>
    <col min="46" max="256" width="11.42578125" style="7"/>
    <col min="257" max="257" width="28.7109375" style="7" customWidth="1"/>
    <col min="258" max="258" width="50.42578125" style="7" bestFit="1" customWidth="1"/>
    <col min="259" max="259" width="8.85546875" style="7" customWidth="1"/>
    <col min="260" max="260" width="19.85546875" style="7" customWidth="1"/>
    <col min="261" max="261" width="36" style="7" bestFit="1" customWidth="1"/>
    <col min="262" max="262" width="13.42578125" style="7" bestFit="1" customWidth="1"/>
    <col min="263" max="263" width="23" style="7" bestFit="1" customWidth="1"/>
    <col min="264" max="264" width="24.5703125" style="7" bestFit="1" customWidth="1"/>
    <col min="265" max="265" width="25.42578125" style="7" bestFit="1" customWidth="1"/>
    <col min="266" max="266" width="17" style="7" customWidth="1"/>
    <col min="267" max="273" width="13.5703125" style="7" customWidth="1"/>
    <col min="274" max="275" width="16.7109375" style="7" customWidth="1"/>
    <col min="276" max="276" width="15.42578125" style="7" customWidth="1"/>
    <col min="277" max="278" width="13.5703125" style="7" customWidth="1"/>
    <col min="279" max="279" width="15.42578125" style="7" customWidth="1"/>
    <col min="280" max="282" width="0" style="7" hidden="1" customWidth="1"/>
    <col min="283" max="283" width="19.7109375" style="7" customWidth="1"/>
    <col min="284" max="284" width="63.85546875" style="7" bestFit="1" customWidth="1"/>
    <col min="285" max="512" width="11.42578125" style="7"/>
    <col min="513" max="513" width="28.7109375" style="7" customWidth="1"/>
    <col min="514" max="514" width="50.42578125" style="7" bestFit="1" customWidth="1"/>
    <col min="515" max="515" width="8.85546875" style="7" customWidth="1"/>
    <col min="516" max="516" width="19.85546875" style="7" customWidth="1"/>
    <col min="517" max="517" width="36" style="7" bestFit="1" customWidth="1"/>
    <col min="518" max="518" width="13.42578125" style="7" bestFit="1" customWidth="1"/>
    <col min="519" max="519" width="23" style="7" bestFit="1" customWidth="1"/>
    <col min="520" max="520" width="24.5703125" style="7" bestFit="1" customWidth="1"/>
    <col min="521" max="521" width="25.42578125" style="7" bestFit="1" customWidth="1"/>
    <col min="522" max="522" width="17" style="7" customWidth="1"/>
    <col min="523" max="529" width="13.5703125" style="7" customWidth="1"/>
    <col min="530" max="531" width="16.7109375" style="7" customWidth="1"/>
    <col min="532" max="532" width="15.42578125" style="7" customWidth="1"/>
    <col min="533" max="534" width="13.5703125" style="7" customWidth="1"/>
    <col min="535" max="535" width="15.42578125" style="7" customWidth="1"/>
    <col min="536" max="538" width="0" style="7" hidden="1" customWidth="1"/>
    <col min="539" max="539" width="19.7109375" style="7" customWidth="1"/>
    <col min="540" max="540" width="63.85546875" style="7" bestFit="1" customWidth="1"/>
    <col min="541" max="768" width="11.42578125" style="7"/>
    <col min="769" max="769" width="28.7109375" style="7" customWidth="1"/>
    <col min="770" max="770" width="50.42578125" style="7" bestFit="1" customWidth="1"/>
    <col min="771" max="771" width="8.85546875" style="7" customWidth="1"/>
    <col min="772" max="772" width="19.85546875" style="7" customWidth="1"/>
    <col min="773" max="773" width="36" style="7" bestFit="1" customWidth="1"/>
    <col min="774" max="774" width="13.42578125" style="7" bestFit="1" customWidth="1"/>
    <col min="775" max="775" width="23" style="7" bestFit="1" customWidth="1"/>
    <col min="776" max="776" width="24.5703125" style="7" bestFit="1" customWidth="1"/>
    <col min="777" max="777" width="25.42578125" style="7" bestFit="1" customWidth="1"/>
    <col min="778" max="778" width="17" style="7" customWidth="1"/>
    <col min="779" max="785" width="13.5703125" style="7" customWidth="1"/>
    <col min="786" max="787" width="16.7109375" style="7" customWidth="1"/>
    <col min="788" max="788" width="15.42578125" style="7" customWidth="1"/>
    <col min="789" max="790" width="13.5703125" style="7" customWidth="1"/>
    <col min="791" max="791" width="15.42578125" style="7" customWidth="1"/>
    <col min="792" max="794" width="0" style="7" hidden="1" customWidth="1"/>
    <col min="795" max="795" width="19.7109375" style="7" customWidth="1"/>
    <col min="796" max="796" width="63.85546875" style="7" bestFit="1" customWidth="1"/>
    <col min="797" max="1024" width="11.42578125" style="7"/>
    <col min="1025" max="1025" width="28.7109375" style="7" customWidth="1"/>
    <col min="1026" max="1026" width="50.42578125" style="7" bestFit="1" customWidth="1"/>
    <col min="1027" max="1027" width="8.85546875" style="7" customWidth="1"/>
    <col min="1028" max="1028" width="19.85546875" style="7" customWidth="1"/>
    <col min="1029" max="1029" width="36" style="7" bestFit="1" customWidth="1"/>
    <col min="1030" max="1030" width="13.42578125" style="7" bestFit="1" customWidth="1"/>
    <col min="1031" max="1031" width="23" style="7" bestFit="1" customWidth="1"/>
    <col min="1032" max="1032" width="24.5703125" style="7" bestFit="1" customWidth="1"/>
    <col min="1033" max="1033" width="25.42578125" style="7" bestFit="1" customWidth="1"/>
    <col min="1034" max="1034" width="17" style="7" customWidth="1"/>
    <col min="1035" max="1041" width="13.5703125" style="7" customWidth="1"/>
    <col min="1042" max="1043" width="16.7109375" style="7" customWidth="1"/>
    <col min="1044" max="1044" width="15.42578125" style="7" customWidth="1"/>
    <col min="1045" max="1046" width="13.5703125" style="7" customWidth="1"/>
    <col min="1047" max="1047" width="15.42578125" style="7" customWidth="1"/>
    <col min="1048" max="1050" width="0" style="7" hidden="1" customWidth="1"/>
    <col min="1051" max="1051" width="19.7109375" style="7" customWidth="1"/>
    <col min="1052" max="1052" width="63.85546875" style="7" bestFit="1" customWidth="1"/>
    <col min="1053" max="1280" width="11.42578125" style="7"/>
    <col min="1281" max="1281" width="28.7109375" style="7" customWidth="1"/>
    <col min="1282" max="1282" width="50.42578125" style="7" bestFit="1" customWidth="1"/>
    <col min="1283" max="1283" width="8.85546875" style="7" customWidth="1"/>
    <col min="1284" max="1284" width="19.85546875" style="7" customWidth="1"/>
    <col min="1285" max="1285" width="36" style="7" bestFit="1" customWidth="1"/>
    <col min="1286" max="1286" width="13.42578125" style="7" bestFit="1" customWidth="1"/>
    <col min="1287" max="1287" width="23" style="7" bestFit="1" customWidth="1"/>
    <col min="1288" max="1288" width="24.5703125" style="7" bestFit="1" customWidth="1"/>
    <col min="1289" max="1289" width="25.42578125" style="7" bestFit="1" customWidth="1"/>
    <col min="1290" max="1290" width="17" style="7" customWidth="1"/>
    <col min="1291" max="1297" width="13.5703125" style="7" customWidth="1"/>
    <col min="1298" max="1299" width="16.7109375" style="7" customWidth="1"/>
    <col min="1300" max="1300" width="15.42578125" style="7" customWidth="1"/>
    <col min="1301" max="1302" width="13.5703125" style="7" customWidth="1"/>
    <col min="1303" max="1303" width="15.42578125" style="7" customWidth="1"/>
    <col min="1304" max="1306" width="0" style="7" hidden="1" customWidth="1"/>
    <col min="1307" max="1307" width="19.7109375" style="7" customWidth="1"/>
    <col min="1308" max="1308" width="63.85546875" style="7" bestFit="1" customWidth="1"/>
    <col min="1309" max="1536" width="11.42578125" style="7"/>
    <col min="1537" max="1537" width="28.7109375" style="7" customWidth="1"/>
    <col min="1538" max="1538" width="50.42578125" style="7" bestFit="1" customWidth="1"/>
    <col min="1539" max="1539" width="8.85546875" style="7" customWidth="1"/>
    <col min="1540" max="1540" width="19.85546875" style="7" customWidth="1"/>
    <col min="1541" max="1541" width="36" style="7" bestFit="1" customWidth="1"/>
    <col min="1542" max="1542" width="13.42578125" style="7" bestFit="1" customWidth="1"/>
    <col min="1543" max="1543" width="23" style="7" bestFit="1" customWidth="1"/>
    <col min="1544" max="1544" width="24.5703125" style="7" bestFit="1" customWidth="1"/>
    <col min="1545" max="1545" width="25.42578125" style="7" bestFit="1" customWidth="1"/>
    <col min="1546" max="1546" width="17" style="7" customWidth="1"/>
    <col min="1547" max="1553" width="13.5703125" style="7" customWidth="1"/>
    <col min="1554" max="1555" width="16.7109375" style="7" customWidth="1"/>
    <col min="1556" max="1556" width="15.42578125" style="7" customWidth="1"/>
    <col min="1557" max="1558" width="13.5703125" style="7" customWidth="1"/>
    <col min="1559" max="1559" width="15.42578125" style="7" customWidth="1"/>
    <col min="1560" max="1562" width="0" style="7" hidden="1" customWidth="1"/>
    <col min="1563" max="1563" width="19.7109375" style="7" customWidth="1"/>
    <col min="1564" max="1564" width="63.85546875" style="7" bestFit="1" customWidth="1"/>
    <col min="1565" max="1792" width="11.42578125" style="7"/>
    <col min="1793" max="1793" width="28.7109375" style="7" customWidth="1"/>
    <col min="1794" max="1794" width="50.42578125" style="7" bestFit="1" customWidth="1"/>
    <col min="1795" max="1795" width="8.85546875" style="7" customWidth="1"/>
    <col min="1796" max="1796" width="19.85546875" style="7" customWidth="1"/>
    <col min="1797" max="1797" width="36" style="7" bestFit="1" customWidth="1"/>
    <col min="1798" max="1798" width="13.42578125" style="7" bestFit="1" customWidth="1"/>
    <col min="1799" max="1799" width="23" style="7" bestFit="1" customWidth="1"/>
    <col min="1800" max="1800" width="24.5703125" style="7" bestFit="1" customWidth="1"/>
    <col min="1801" max="1801" width="25.42578125" style="7" bestFit="1" customWidth="1"/>
    <col min="1802" max="1802" width="17" style="7" customWidth="1"/>
    <col min="1803" max="1809" width="13.5703125" style="7" customWidth="1"/>
    <col min="1810" max="1811" width="16.7109375" style="7" customWidth="1"/>
    <col min="1812" max="1812" width="15.42578125" style="7" customWidth="1"/>
    <col min="1813" max="1814" width="13.5703125" style="7" customWidth="1"/>
    <col min="1815" max="1815" width="15.42578125" style="7" customWidth="1"/>
    <col min="1816" max="1818" width="0" style="7" hidden="1" customWidth="1"/>
    <col min="1819" max="1819" width="19.7109375" style="7" customWidth="1"/>
    <col min="1820" max="1820" width="63.85546875" style="7" bestFit="1" customWidth="1"/>
    <col min="1821" max="2048" width="11.42578125" style="7"/>
    <col min="2049" max="2049" width="28.7109375" style="7" customWidth="1"/>
    <col min="2050" max="2050" width="50.42578125" style="7" bestFit="1" customWidth="1"/>
    <col min="2051" max="2051" width="8.85546875" style="7" customWidth="1"/>
    <col min="2052" max="2052" width="19.85546875" style="7" customWidth="1"/>
    <col min="2053" max="2053" width="36" style="7" bestFit="1" customWidth="1"/>
    <col min="2054" max="2054" width="13.42578125" style="7" bestFit="1" customWidth="1"/>
    <col min="2055" max="2055" width="23" style="7" bestFit="1" customWidth="1"/>
    <col min="2056" max="2056" width="24.5703125" style="7" bestFit="1" customWidth="1"/>
    <col min="2057" max="2057" width="25.42578125" style="7" bestFit="1" customWidth="1"/>
    <col min="2058" max="2058" width="17" style="7" customWidth="1"/>
    <col min="2059" max="2065" width="13.5703125" style="7" customWidth="1"/>
    <col min="2066" max="2067" width="16.7109375" style="7" customWidth="1"/>
    <col min="2068" max="2068" width="15.42578125" style="7" customWidth="1"/>
    <col min="2069" max="2070" width="13.5703125" style="7" customWidth="1"/>
    <col min="2071" max="2071" width="15.42578125" style="7" customWidth="1"/>
    <col min="2072" max="2074" width="0" style="7" hidden="1" customWidth="1"/>
    <col min="2075" max="2075" width="19.7109375" style="7" customWidth="1"/>
    <col min="2076" max="2076" width="63.85546875" style="7" bestFit="1" customWidth="1"/>
    <col min="2077" max="2304" width="11.42578125" style="7"/>
    <col min="2305" max="2305" width="28.7109375" style="7" customWidth="1"/>
    <col min="2306" max="2306" width="50.42578125" style="7" bestFit="1" customWidth="1"/>
    <col min="2307" max="2307" width="8.85546875" style="7" customWidth="1"/>
    <col min="2308" max="2308" width="19.85546875" style="7" customWidth="1"/>
    <col min="2309" max="2309" width="36" style="7" bestFit="1" customWidth="1"/>
    <col min="2310" max="2310" width="13.42578125" style="7" bestFit="1" customWidth="1"/>
    <col min="2311" max="2311" width="23" style="7" bestFit="1" customWidth="1"/>
    <col min="2312" max="2312" width="24.5703125" style="7" bestFit="1" customWidth="1"/>
    <col min="2313" max="2313" width="25.42578125" style="7" bestFit="1" customWidth="1"/>
    <col min="2314" max="2314" width="17" style="7" customWidth="1"/>
    <col min="2315" max="2321" width="13.5703125" style="7" customWidth="1"/>
    <col min="2322" max="2323" width="16.7109375" style="7" customWidth="1"/>
    <col min="2324" max="2324" width="15.42578125" style="7" customWidth="1"/>
    <col min="2325" max="2326" width="13.5703125" style="7" customWidth="1"/>
    <col min="2327" max="2327" width="15.42578125" style="7" customWidth="1"/>
    <col min="2328" max="2330" width="0" style="7" hidden="1" customWidth="1"/>
    <col min="2331" max="2331" width="19.7109375" style="7" customWidth="1"/>
    <col min="2332" max="2332" width="63.85546875" style="7" bestFit="1" customWidth="1"/>
    <col min="2333" max="2560" width="11.42578125" style="7"/>
    <col min="2561" max="2561" width="28.7109375" style="7" customWidth="1"/>
    <col min="2562" max="2562" width="50.42578125" style="7" bestFit="1" customWidth="1"/>
    <col min="2563" max="2563" width="8.85546875" style="7" customWidth="1"/>
    <col min="2564" max="2564" width="19.85546875" style="7" customWidth="1"/>
    <col min="2565" max="2565" width="36" style="7" bestFit="1" customWidth="1"/>
    <col min="2566" max="2566" width="13.42578125" style="7" bestFit="1" customWidth="1"/>
    <col min="2567" max="2567" width="23" style="7" bestFit="1" customWidth="1"/>
    <col min="2568" max="2568" width="24.5703125" style="7" bestFit="1" customWidth="1"/>
    <col min="2569" max="2569" width="25.42578125" style="7" bestFit="1" customWidth="1"/>
    <col min="2570" max="2570" width="17" style="7" customWidth="1"/>
    <col min="2571" max="2577" width="13.5703125" style="7" customWidth="1"/>
    <col min="2578" max="2579" width="16.7109375" style="7" customWidth="1"/>
    <col min="2580" max="2580" width="15.42578125" style="7" customWidth="1"/>
    <col min="2581" max="2582" width="13.5703125" style="7" customWidth="1"/>
    <col min="2583" max="2583" width="15.42578125" style="7" customWidth="1"/>
    <col min="2584" max="2586" width="0" style="7" hidden="1" customWidth="1"/>
    <col min="2587" max="2587" width="19.7109375" style="7" customWidth="1"/>
    <col min="2588" max="2588" width="63.85546875" style="7" bestFit="1" customWidth="1"/>
    <col min="2589" max="2816" width="11.42578125" style="7"/>
    <col min="2817" max="2817" width="28.7109375" style="7" customWidth="1"/>
    <col min="2818" max="2818" width="50.42578125" style="7" bestFit="1" customWidth="1"/>
    <col min="2819" max="2819" width="8.85546875" style="7" customWidth="1"/>
    <col min="2820" max="2820" width="19.85546875" style="7" customWidth="1"/>
    <col min="2821" max="2821" width="36" style="7" bestFit="1" customWidth="1"/>
    <col min="2822" max="2822" width="13.42578125" style="7" bestFit="1" customWidth="1"/>
    <col min="2823" max="2823" width="23" style="7" bestFit="1" customWidth="1"/>
    <col min="2824" max="2824" width="24.5703125" style="7" bestFit="1" customWidth="1"/>
    <col min="2825" max="2825" width="25.42578125" style="7" bestFit="1" customWidth="1"/>
    <col min="2826" max="2826" width="17" style="7" customWidth="1"/>
    <col min="2827" max="2833" width="13.5703125" style="7" customWidth="1"/>
    <col min="2834" max="2835" width="16.7109375" style="7" customWidth="1"/>
    <col min="2836" max="2836" width="15.42578125" style="7" customWidth="1"/>
    <col min="2837" max="2838" width="13.5703125" style="7" customWidth="1"/>
    <col min="2839" max="2839" width="15.42578125" style="7" customWidth="1"/>
    <col min="2840" max="2842" width="0" style="7" hidden="1" customWidth="1"/>
    <col min="2843" max="2843" width="19.7109375" style="7" customWidth="1"/>
    <col min="2844" max="2844" width="63.85546875" style="7" bestFit="1" customWidth="1"/>
    <col min="2845" max="3072" width="11.42578125" style="7"/>
    <col min="3073" max="3073" width="28.7109375" style="7" customWidth="1"/>
    <col min="3074" max="3074" width="50.42578125" style="7" bestFit="1" customWidth="1"/>
    <col min="3075" max="3075" width="8.85546875" style="7" customWidth="1"/>
    <col min="3076" max="3076" width="19.85546875" style="7" customWidth="1"/>
    <col min="3077" max="3077" width="36" style="7" bestFit="1" customWidth="1"/>
    <col min="3078" max="3078" width="13.42578125" style="7" bestFit="1" customWidth="1"/>
    <col min="3079" max="3079" width="23" style="7" bestFit="1" customWidth="1"/>
    <col min="3080" max="3080" width="24.5703125" style="7" bestFit="1" customWidth="1"/>
    <col min="3081" max="3081" width="25.42578125" style="7" bestFit="1" customWidth="1"/>
    <col min="3082" max="3082" width="17" style="7" customWidth="1"/>
    <col min="3083" max="3089" width="13.5703125" style="7" customWidth="1"/>
    <col min="3090" max="3091" width="16.7109375" style="7" customWidth="1"/>
    <col min="3092" max="3092" width="15.42578125" style="7" customWidth="1"/>
    <col min="3093" max="3094" width="13.5703125" style="7" customWidth="1"/>
    <col min="3095" max="3095" width="15.42578125" style="7" customWidth="1"/>
    <col min="3096" max="3098" width="0" style="7" hidden="1" customWidth="1"/>
    <col min="3099" max="3099" width="19.7109375" style="7" customWidth="1"/>
    <col min="3100" max="3100" width="63.85546875" style="7" bestFit="1" customWidth="1"/>
    <col min="3101" max="3328" width="11.42578125" style="7"/>
    <col min="3329" max="3329" width="28.7109375" style="7" customWidth="1"/>
    <col min="3330" max="3330" width="50.42578125" style="7" bestFit="1" customWidth="1"/>
    <col min="3331" max="3331" width="8.85546875" style="7" customWidth="1"/>
    <col min="3332" max="3332" width="19.85546875" style="7" customWidth="1"/>
    <col min="3333" max="3333" width="36" style="7" bestFit="1" customWidth="1"/>
    <col min="3334" max="3334" width="13.42578125" style="7" bestFit="1" customWidth="1"/>
    <col min="3335" max="3335" width="23" style="7" bestFit="1" customWidth="1"/>
    <col min="3336" max="3336" width="24.5703125" style="7" bestFit="1" customWidth="1"/>
    <col min="3337" max="3337" width="25.42578125" style="7" bestFit="1" customWidth="1"/>
    <col min="3338" max="3338" width="17" style="7" customWidth="1"/>
    <col min="3339" max="3345" width="13.5703125" style="7" customWidth="1"/>
    <col min="3346" max="3347" width="16.7109375" style="7" customWidth="1"/>
    <col min="3348" max="3348" width="15.42578125" style="7" customWidth="1"/>
    <col min="3349" max="3350" width="13.5703125" style="7" customWidth="1"/>
    <col min="3351" max="3351" width="15.42578125" style="7" customWidth="1"/>
    <col min="3352" max="3354" width="0" style="7" hidden="1" customWidth="1"/>
    <col min="3355" max="3355" width="19.7109375" style="7" customWidth="1"/>
    <col min="3356" max="3356" width="63.85546875" style="7" bestFit="1" customWidth="1"/>
    <col min="3357" max="3584" width="11.42578125" style="7"/>
    <col min="3585" max="3585" width="28.7109375" style="7" customWidth="1"/>
    <col min="3586" max="3586" width="50.42578125" style="7" bestFit="1" customWidth="1"/>
    <col min="3587" max="3587" width="8.85546875" style="7" customWidth="1"/>
    <col min="3588" max="3588" width="19.85546875" style="7" customWidth="1"/>
    <col min="3589" max="3589" width="36" style="7" bestFit="1" customWidth="1"/>
    <col min="3590" max="3590" width="13.42578125" style="7" bestFit="1" customWidth="1"/>
    <col min="3591" max="3591" width="23" style="7" bestFit="1" customWidth="1"/>
    <col min="3592" max="3592" width="24.5703125" style="7" bestFit="1" customWidth="1"/>
    <col min="3593" max="3593" width="25.42578125" style="7" bestFit="1" customWidth="1"/>
    <col min="3594" max="3594" width="17" style="7" customWidth="1"/>
    <col min="3595" max="3601" width="13.5703125" style="7" customWidth="1"/>
    <col min="3602" max="3603" width="16.7109375" style="7" customWidth="1"/>
    <col min="3604" max="3604" width="15.42578125" style="7" customWidth="1"/>
    <col min="3605" max="3606" width="13.5703125" style="7" customWidth="1"/>
    <col min="3607" max="3607" width="15.42578125" style="7" customWidth="1"/>
    <col min="3608" max="3610" width="0" style="7" hidden="1" customWidth="1"/>
    <col min="3611" max="3611" width="19.7109375" style="7" customWidth="1"/>
    <col min="3612" max="3612" width="63.85546875" style="7" bestFit="1" customWidth="1"/>
    <col min="3613" max="3840" width="11.42578125" style="7"/>
    <col min="3841" max="3841" width="28.7109375" style="7" customWidth="1"/>
    <col min="3842" max="3842" width="50.42578125" style="7" bestFit="1" customWidth="1"/>
    <col min="3843" max="3843" width="8.85546875" style="7" customWidth="1"/>
    <col min="3844" max="3844" width="19.85546875" style="7" customWidth="1"/>
    <col min="3845" max="3845" width="36" style="7" bestFit="1" customWidth="1"/>
    <col min="3846" max="3846" width="13.42578125" style="7" bestFit="1" customWidth="1"/>
    <col min="3847" max="3847" width="23" style="7" bestFit="1" customWidth="1"/>
    <col min="3848" max="3848" width="24.5703125" style="7" bestFit="1" customWidth="1"/>
    <col min="3849" max="3849" width="25.42578125" style="7" bestFit="1" customWidth="1"/>
    <col min="3850" max="3850" width="17" style="7" customWidth="1"/>
    <col min="3851" max="3857" width="13.5703125" style="7" customWidth="1"/>
    <col min="3858" max="3859" width="16.7109375" style="7" customWidth="1"/>
    <col min="3860" max="3860" width="15.42578125" style="7" customWidth="1"/>
    <col min="3861" max="3862" width="13.5703125" style="7" customWidth="1"/>
    <col min="3863" max="3863" width="15.42578125" style="7" customWidth="1"/>
    <col min="3864" max="3866" width="0" style="7" hidden="1" customWidth="1"/>
    <col min="3867" max="3867" width="19.7109375" style="7" customWidth="1"/>
    <col min="3868" max="3868" width="63.85546875" style="7" bestFit="1" customWidth="1"/>
    <col min="3869" max="4096" width="11.42578125" style="7"/>
    <col min="4097" max="4097" width="28.7109375" style="7" customWidth="1"/>
    <col min="4098" max="4098" width="50.42578125" style="7" bestFit="1" customWidth="1"/>
    <col min="4099" max="4099" width="8.85546875" style="7" customWidth="1"/>
    <col min="4100" max="4100" width="19.85546875" style="7" customWidth="1"/>
    <col min="4101" max="4101" width="36" style="7" bestFit="1" customWidth="1"/>
    <col min="4102" max="4102" width="13.42578125" style="7" bestFit="1" customWidth="1"/>
    <col min="4103" max="4103" width="23" style="7" bestFit="1" customWidth="1"/>
    <col min="4104" max="4104" width="24.5703125" style="7" bestFit="1" customWidth="1"/>
    <col min="4105" max="4105" width="25.42578125" style="7" bestFit="1" customWidth="1"/>
    <col min="4106" max="4106" width="17" style="7" customWidth="1"/>
    <col min="4107" max="4113" width="13.5703125" style="7" customWidth="1"/>
    <col min="4114" max="4115" width="16.7109375" style="7" customWidth="1"/>
    <col min="4116" max="4116" width="15.42578125" style="7" customWidth="1"/>
    <col min="4117" max="4118" width="13.5703125" style="7" customWidth="1"/>
    <col min="4119" max="4119" width="15.42578125" style="7" customWidth="1"/>
    <col min="4120" max="4122" width="0" style="7" hidden="1" customWidth="1"/>
    <col min="4123" max="4123" width="19.7109375" style="7" customWidth="1"/>
    <col min="4124" max="4124" width="63.85546875" style="7" bestFit="1" customWidth="1"/>
    <col min="4125" max="4352" width="11.42578125" style="7"/>
    <col min="4353" max="4353" width="28.7109375" style="7" customWidth="1"/>
    <col min="4354" max="4354" width="50.42578125" style="7" bestFit="1" customWidth="1"/>
    <col min="4355" max="4355" width="8.85546875" style="7" customWidth="1"/>
    <col min="4356" max="4356" width="19.85546875" style="7" customWidth="1"/>
    <col min="4357" max="4357" width="36" style="7" bestFit="1" customWidth="1"/>
    <col min="4358" max="4358" width="13.42578125" style="7" bestFit="1" customWidth="1"/>
    <col min="4359" max="4359" width="23" style="7" bestFit="1" customWidth="1"/>
    <col min="4360" max="4360" width="24.5703125" style="7" bestFit="1" customWidth="1"/>
    <col min="4361" max="4361" width="25.42578125" style="7" bestFit="1" customWidth="1"/>
    <col min="4362" max="4362" width="17" style="7" customWidth="1"/>
    <col min="4363" max="4369" width="13.5703125" style="7" customWidth="1"/>
    <col min="4370" max="4371" width="16.7109375" style="7" customWidth="1"/>
    <col min="4372" max="4372" width="15.42578125" style="7" customWidth="1"/>
    <col min="4373" max="4374" width="13.5703125" style="7" customWidth="1"/>
    <col min="4375" max="4375" width="15.42578125" style="7" customWidth="1"/>
    <col min="4376" max="4378" width="0" style="7" hidden="1" customWidth="1"/>
    <col min="4379" max="4379" width="19.7109375" style="7" customWidth="1"/>
    <col min="4380" max="4380" width="63.85546875" style="7" bestFit="1" customWidth="1"/>
    <col min="4381" max="4608" width="11.42578125" style="7"/>
    <col min="4609" max="4609" width="28.7109375" style="7" customWidth="1"/>
    <col min="4610" max="4610" width="50.42578125" style="7" bestFit="1" customWidth="1"/>
    <col min="4611" max="4611" width="8.85546875" style="7" customWidth="1"/>
    <col min="4612" max="4612" width="19.85546875" style="7" customWidth="1"/>
    <col min="4613" max="4613" width="36" style="7" bestFit="1" customWidth="1"/>
    <col min="4614" max="4614" width="13.42578125" style="7" bestFit="1" customWidth="1"/>
    <col min="4615" max="4615" width="23" style="7" bestFit="1" customWidth="1"/>
    <col min="4616" max="4616" width="24.5703125" style="7" bestFit="1" customWidth="1"/>
    <col min="4617" max="4617" width="25.42578125" style="7" bestFit="1" customWidth="1"/>
    <col min="4618" max="4618" width="17" style="7" customWidth="1"/>
    <col min="4619" max="4625" width="13.5703125" style="7" customWidth="1"/>
    <col min="4626" max="4627" width="16.7109375" style="7" customWidth="1"/>
    <col min="4628" max="4628" width="15.42578125" style="7" customWidth="1"/>
    <col min="4629" max="4630" width="13.5703125" style="7" customWidth="1"/>
    <col min="4631" max="4631" width="15.42578125" style="7" customWidth="1"/>
    <col min="4632" max="4634" width="0" style="7" hidden="1" customWidth="1"/>
    <col min="4635" max="4635" width="19.7109375" style="7" customWidth="1"/>
    <col min="4636" max="4636" width="63.85546875" style="7" bestFit="1" customWidth="1"/>
    <col min="4637" max="4864" width="11.42578125" style="7"/>
    <col min="4865" max="4865" width="28.7109375" style="7" customWidth="1"/>
    <col min="4866" max="4866" width="50.42578125" style="7" bestFit="1" customWidth="1"/>
    <col min="4867" max="4867" width="8.85546875" style="7" customWidth="1"/>
    <col min="4868" max="4868" width="19.85546875" style="7" customWidth="1"/>
    <col min="4869" max="4869" width="36" style="7" bestFit="1" customWidth="1"/>
    <col min="4870" max="4870" width="13.42578125" style="7" bestFit="1" customWidth="1"/>
    <col min="4871" max="4871" width="23" style="7" bestFit="1" customWidth="1"/>
    <col min="4872" max="4872" width="24.5703125" style="7" bestFit="1" customWidth="1"/>
    <col min="4873" max="4873" width="25.42578125" style="7" bestFit="1" customWidth="1"/>
    <col min="4874" max="4874" width="17" style="7" customWidth="1"/>
    <col min="4875" max="4881" width="13.5703125" style="7" customWidth="1"/>
    <col min="4882" max="4883" width="16.7109375" style="7" customWidth="1"/>
    <col min="4884" max="4884" width="15.42578125" style="7" customWidth="1"/>
    <col min="4885" max="4886" width="13.5703125" style="7" customWidth="1"/>
    <col min="4887" max="4887" width="15.42578125" style="7" customWidth="1"/>
    <col min="4888" max="4890" width="0" style="7" hidden="1" customWidth="1"/>
    <col min="4891" max="4891" width="19.7109375" style="7" customWidth="1"/>
    <col min="4892" max="4892" width="63.85546875" style="7" bestFit="1" customWidth="1"/>
    <col min="4893" max="5120" width="11.42578125" style="7"/>
    <col min="5121" max="5121" width="28.7109375" style="7" customWidth="1"/>
    <col min="5122" max="5122" width="50.42578125" style="7" bestFit="1" customWidth="1"/>
    <col min="5123" max="5123" width="8.85546875" style="7" customWidth="1"/>
    <col min="5124" max="5124" width="19.85546875" style="7" customWidth="1"/>
    <col min="5125" max="5125" width="36" style="7" bestFit="1" customWidth="1"/>
    <col min="5126" max="5126" width="13.42578125" style="7" bestFit="1" customWidth="1"/>
    <col min="5127" max="5127" width="23" style="7" bestFit="1" customWidth="1"/>
    <col min="5128" max="5128" width="24.5703125" style="7" bestFit="1" customWidth="1"/>
    <col min="5129" max="5129" width="25.42578125" style="7" bestFit="1" customWidth="1"/>
    <col min="5130" max="5130" width="17" style="7" customWidth="1"/>
    <col min="5131" max="5137" width="13.5703125" style="7" customWidth="1"/>
    <col min="5138" max="5139" width="16.7109375" style="7" customWidth="1"/>
    <col min="5140" max="5140" width="15.42578125" style="7" customWidth="1"/>
    <col min="5141" max="5142" width="13.5703125" style="7" customWidth="1"/>
    <col min="5143" max="5143" width="15.42578125" style="7" customWidth="1"/>
    <col min="5144" max="5146" width="0" style="7" hidden="1" customWidth="1"/>
    <col min="5147" max="5147" width="19.7109375" style="7" customWidth="1"/>
    <col min="5148" max="5148" width="63.85546875" style="7" bestFit="1" customWidth="1"/>
    <col min="5149" max="5376" width="11.42578125" style="7"/>
    <col min="5377" max="5377" width="28.7109375" style="7" customWidth="1"/>
    <col min="5378" max="5378" width="50.42578125" style="7" bestFit="1" customWidth="1"/>
    <col min="5379" max="5379" width="8.85546875" style="7" customWidth="1"/>
    <col min="5380" max="5380" width="19.85546875" style="7" customWidth="1"/>
    <col min="5381" max="5381" width="36" style="7" bestFit="1" customWidth="1"/>
    <col min="5382" max="5382" width="13.42578125" style="7" bestFit="1" customWidth="1"/>
    <col min="5383" max="5383" width="23" style="7" bestFit="1" customWidth="1"/>
    <col min="5384" max="5384" width="24.5703125" style="7" bestFit="1" customWidth="1"/>
    <col min="5385" max="5385" width="25.42578125" style="7" bestFit="1" customWidth="1"/>
    <col min="5386" max="5386" width="17" style="7" customWidth="1"/>
    <col min="5387" max="5393" width="13.5703125" style="7" customWidth="1"/>
    <col min="5394" max="5395" width="16.7109375" style="7" customWidth="1"/>
    <col min="5396" max="5396" width="15.42578125" style="7" customWidth="1"/>
    <col min="5397" max="5398" width="13.5703125" style="7" customWidth="1"/>
    <col min="5399" max="5399" width="15.42578125" style="7" customWidth="1"/>
    <col min="5400" max="5402" width="0" style="7" hidden="1" customWidth="1"/>
    <col min="5403" max="5403" width="19.7109375" style="7" customWidth="1"/>
    <col min="5404" max="5404" width="63.85546875" style="7" bestFit="1" customWidth="1"/>
    <col min="5405" max="5632" width="11.42578125" style="7"/>
    <col min="5633" max="5633" width="28.7109375" style="7" customWidth="1"/>
    <col min="5634" max="5634" width="50.42578125" style="7" bestFit="1" customWidth="1"/>
    <col min="5635" max="5635" width="8.85546875" style="7" customWidth="1"/>
    <col min="5636" max="5636" width="19.85546875" style="7" customWidth="1"/>
    <col min="5637" max="5637" width="36" style="7" bestFit="1" customWidth="1"/>
    <col min="5638" max="5638" width="13.42578125" style="7" bestFit="1" customWidth="1"/>
    <col min="5639" max="5639" width="23" style="7" bestFit="1" customWidth="1"/>
    <col min="5640" max="5640" width="24.5703125" style="7" bestFit="1" customWidth="1"/>
    <col min="5641" max="5641" width="25.42578125" style="7" bestFit="1" customWidth="1"/>
    <col min="5642" max="5642" width="17" style="7" customWidth="1"/>
    <col min="5643" max="5649" width="13.5703125" style="7" customWidth="1"/>
    <col min="5650" max="5651" width="16.7109375" style="7" customWidth="1"/>
    <col min="5652" max="5652" width="15.42578125" style="7" customWidth="1"/>
    <col min="5653" max="5654" width="13.5703125" style="7" customWidth="1"/>
    <col min="5655" max="5655" width="15.42578125" style="7" customWidth="1"/>
    <col min="5656" max="5658" width="0" style="7" hidden="1" customWidth="1"/>
    <col min="5659" max="5659" width="19.7109375" style="7" customWidth="1"/>
    <col min="5660" max="5660" width="63.85546875" style="7" bestFit="1" customWidth="1"/>
    <col min="5661" max="5888" width="11.42578125" style="7"/>
    <col min="5889" max="5889" width="28.7109375" style="7" customWidth="1"/>
    <col min="5890" max="5890" width="50.42578125" style="7" bestFit="1" customWidth="1"/>
    <col min="5891" max="5891" width="8.85546875" style="7" customWidth="1"/>
    <col min="5892" max="5892" width="19.85546875" style="7" customWidth="1"/>
    <col min="5893" max="5893" width="36" style="7" bestFit="1" customWidth="1"/>
    <col min="5894" max="5894" width="13.42578125" style="7" bestFit="1" customWidth="1"/>
    <col min="5895" max="5895" width="23" style="7" bestFit="1" customWidth="1"/>
    <col min="5896" max="5896" width="24.5703125" style="7" bestFit="1" customWidth="1"/>
    <col min="5897" max="5897" width="25.42578125" style="7" bestFit="1" customWidth="1"/>
    <col min="5898" max="5898" width="17" style="7" customWidth="1"/>
    <col min="5899" max="5905" width="13.5703125" style="7" customWidth="1"/>
    <col min="5906" max="5907" width="16.7109375" style="7" customWidth="1"/>
    <col min="5908" max="5908" width="15.42578125" style="7" customWidth="1"/>
    <col min="5909" max="5910" width="13.5703125" style="7" customWidth="1"/>
    <col min="5911" max="5911" width="15.42578125" style="7" customWidth="1"/>
    <col min="5912" max="5914" width="0" style="7" hidden="1" customWidth="1"/>
    <col min="5915" max="5915" width="19.7109375" style="7" customWidth="1"/>
    <col min="5916" max="5916" width="63.85546875" style="7" bestFit="1" customWidth="1"/>
    <col min="5917" max="6144" width="11.42578125" style="7"/>
    <col min="6145" max="6145" width="28.7109375" style="7" customWidth="1"/>
    <col min="6146" max="6146" width="50.42578125" style="7" bestFit="1" customWidth="1"/>
    <col min="6147" max="6147" width="8.85546875" style="7" customWidth="1"/>
    <col min="6148" max="6148" width="19.85546875" style="7" customWidth="1"/>
    <col min="6149" max="6149" width="36" style="7" bestFit="1" customWidth="1"/>
    <col min="6150" max="6150" width="13.42578125" style="7" bestFit="1" customWidth="1"/>
    <col min="6151" max="6151" width="23" style="7" bestFit="1" customWidth="1"/>
    <col min="6152" max="6152" width="24.5703125" style="7" bestFit="1" customWidth="1"/>
    <col min="6153" max="6153" width="25.42578125" style="7" bestFit="1" customWidth="1"/>
    <col min="6154" max="6154" width="17" style="7" customWidth="1"/>
    <col min="6155" max="6161" width="13.5703125" style="7" customWidth="1"/>
    <col min="6162" max="6163" width="16.7109375" style="7" customWidth="1"/>
    <col min="6164" max="6164" width="15.42578125" style="7" customWidth="1"/>
    <col min="6165" max="6166" width="13.5703125" style="7" customWidth="1"/>
    <col min="6167" max="6167" width="15.42578125" style="7" customWidth="1"/>
    <col min="6168" max="6170" width="0" style="7" hidden="1" customWidth="1"/>
    <col min="6171" max="6171" width="19.7109375" style="7" customWidth="1"/>
    <col min="6172" max="6172" width="63.85546875" style="7" bestFit="1" customWidth="1"/>
    <col min="6173" max="6400" width="11.42578125" style="7"/>
    <col min="6401" max="6401" width="28.7109375" style="7" customWidth="1"/>
    <col min="6402" max="6402" width="50.42578125" style="7" bestFit="1" customWidth="1"/>
    <col min="6403" max="6403" width="8.85546875" style="7" customWidth="1"/>
    <col min="6404" max="6404" width="19.85546875" style="7" customWidth="1"/>
    <col min="6405" max="6405" width="36" style="7" bestFit="1" customWidth="1"/>
    <col min="6406" max="6406" width="13.42578125" style="7" bestFit="1" customWidth="1"/>
    <col min="6407" max="6407" width="23" style="7" bestFit="1" customWidth="1"/>
    <col min="6408" max="6408" width="24.5703125" style="7" bestFit="1" customWidth="1"/>
    <col min="6409" max="6409" width="25.42578125" style="7" bestFit="1" customWidth="1"/>
    <col min="6410" max="6410" width="17" style="7" customWidth="1"/>
    <col min="6411" max="6417" width="13.5703125" style="7" customWidth="1"/>
    <col min="6418" max="6419" width="16.7109375" style="7" customWidth="1"/>
    <col min="6420" max="6420" width="15.42578125" style="7" customWidth="1"/>
    <col min="6421" max="6422" width="13.5703125" style="7" customWidth="1"/>
    <col min="6423" max="6423" width="15.42578125" style="7" customWidth="1"/>
    <col min="6424" max="6426" width="0" style="7" hidden="1" customWidth="1"/>
    <col min="6427" max="6427" width="19.7109375" style="7" customWidth="1"/>
    <col min="6428" max="6428" width="63.85546875" style="7" bestFit="1" customWidth="1"/>
    <col min="6429" max="6656" width="11.42578125" style="7"/>
    <col min="6657" max="6657" width="28.7109375" style="7" customWidth="1"/>
    <col min="6658" max="6658" width="50.42578125" style="7" bestFit="1" customWidth="1"/>
    <col min="6659" max="6659" width="8.85546875" style="7" customWidth="1"/>
    <col min="6660" max="6660" width="19.85546875" style="7" customWidth="1"/>
    <col min="6661" max="6661" width="36" style="7" bestFit="1" customWidth="1"/>
    <col min="6662" max="6662" width="13.42578125" style="7" bestFit="1" customWidth="1"/>
    <col min="6663" max="6663" width="23" style="7" bestFit="1" customWidth="1"/>
    <col min="6664" max="6664" width="24.5703125" style="7" bestFit="1" customWidth="1"/>
    <col min="6665" max="6665" width="25.42578125" style="7" bestFit="1" customWidth="1"/>
    <col min="6666" max="6666" width="17" style="7" customWidth="1"/>
    <col min="6667" max="6673" width="13.5703125" style="7" customWidth="1"/>
    <col min="6674" max="6675" width="16.7109375" style="7" customWidth="1"/>
    <col min="6676" max="6676" width="15.42578125" style="7" customWidth="1"/>
    <col min="6677" max="6678" width="13.5703125" style="7" customWidth="1"/>
    <col min="6679" max="6679" width="15.42578125" style="7" customWidth="1"/>
    <col min="6680" max="6682" width="0" style="7" hidden="1" customWidth="1"/>
    <col min="6683" max="6683" width="19.7109375" style="7" customWidth="1"/>
    <col min="6684" max="6684" width="63.85546875" style="7" bestFit="1" customWidth="1"/>
    <col min="6685" max="6912" width="11.42578125" style="7"/>
    <col min="6913" max="6913" width="28.7109375" style="7" customWidth="1"/>
    <col min="6914" max="6914" width="50.42578125" style="7" bestFit="1" customWidth="1"/>
    <col min="6915" max="6915" width="8.85546875" style="7" customWidth="1"/>
    <col min="6916" max="6916" width="19.85546875" style="7" customWidth="1"/>
    <col min="6917" max="6917" width="36" style="7" bestFit="1" customWidth="1"/>
    <col min="6918" max="6918" width="13.42578125" style="7" bestFit="1" customWidth="1"/>
    <col min="6919" max="6919" width="23" style="7" bestFit="1" customWidth="1"/>
    <col min="6920" max="6920" width="24.5703125" style="7" bestFit="1" customWidth="1"/>
    <col min="6921" max="6921" width="25.42578125" style="7" bestFit="1" customWidth="1"/>
    <col min="6922" max="6922" width="17" style="7" customWidth="1"/>
    <col min="6923" max="6929" width="13.5703125" style="7" customWidth="1"/>
    <col min="6930" max="6931" width="16.7109375" style="7" customWidth="1"/>
    <col min="6932" max="6932" width="15.42578125" style="7" customWidth="1"/>
    <col min="6933" max="6934" width="13.5703125" style="7" customWidth="1"/>
    <col min="6935" max="6935" width="15.42578125" style="7" customWidth="1"/>
    <col min="6936" max="6938" width="0" style="7" hidden="1" customWidth="1"/>
    <col min="6939" max="6939" width="19.7109375" style="7" customWidth="1"/>
    <col min="6940" max="6940" width="63.85546875" style="7" bestFit="1" customWidth="1"/>
    <col min="6941" max="7168" width="11.42578125" style="7"/>
    <col min="7169" max="7169" width="28.7109375" style="7" customWidth="1"/>
    <col min="7170" max="7170" width="50.42578125" style="7" bestFit="1" customWidth="1"/>
    <col min="7171" max="7171" width="8.85546875" style="7" customWidth="1"/>
    <col min="7172" max="7172" width="19.85546875" style="7" customWidth="1"/>
    <col min="7173" max="7173" width="36" style="7" bestFit="1" customWidth="1"/>
    <col min="7174" max="7174" width="13.42578125" style="7" bestFit="1" customWidth="1"/>
    <col min="7175" max="7175" width="23" style="7" bestFit="1" customWidth="1"/>
    <col min="7176" max="7176" width="24.5703125" style="7" bestFit="1" customWidth="1"/>
    <col min="7177" max="7177" width="25.42578125" style="7" bestFit="1" customWidth="1"/>
    <col min="7178" max="7178" width="17" style="7" customWidth="1"/>
    <col min="7179" max="7185" width="13.5703125" style="7" customWidth="1"/>
    <col min="7186" max="7187" width="16.7109375" style="7" customWidth="1"/>
    <col min="7188" max="7188" width="15.42578125" style="7" customWidth="1"/>
    <col min="7189" max="7190" width="13.5703125" style="7" customWidth="1"/>
    <col min="7191" max="7191" width="15.42578125" style="7" customWidth="1"/>
    <col min="7192" max="7194" width="0" style="7" hidden="1" customWidth="1"/>
    <col min="7195" max="7195" width="19.7109375" style="7" customWidth="1"/>
    <col min="7196" max="7196" width="63.85546875" style="7" bestFit="1" customWidth="1"/>
    <col min="7197" max="7424" width="11.42578125" style="7"/>
    <col min="7425" max="7425" width="28.7109375" style="7" customWidth="1"/>
    <col min="7426" max="7426" width="50.42578125" style="7" bestFit="1" customWidth="1"/>
    <col min="7427" max="7427" width="8.85546875" style="7" customWidth="1"/>
    <col min="7428" max="7428" width="19.85546875" style="7" customWidth="1"/>
    <col min="7429" max="7429" width="36" style="7" bestFit="1" customWidth="1"/>
    <col min="7430" max="7430" width="13.42578125" style="7" bestFit="1" customWidth="1"/>
    <col min="7431" max="7431" width="23" style="7" bestFit="1" customWidth="1"/>
    <col min="7432" max="7432" width="24.5703125" style="7" bestFit="1" customWidth="1"/>
    <col min="7433" max="7433" width="25.42578125" style="7" bestFit="1" customWidth="1"/>
    <col min="7434" max="7434" width="17" style="7" customWidth="1"/>
    <col min="7435" max="7441" width="13.5703125" style="7" customWidth="1"/>
    <col min="7442" max="7443" width="16.7109375" style="7" customWidth="1"/>
    <col min="7444" max="7444" width="15.42578125" style="7" customWidth="1"/>
    <col min="7445" max="7446" width="13.5703125" style="7" customWidth="1"/>
    <col min="7447" max="7447" width="15.42578125" style="7" customWidth="1"/>
    <col min="7448" max="7450" width="0" style="7" hidden="1" customWidth="1"/>
    <col min="7451" max="7451" width="19.7109375" style="7" customWidth="1"/>
    <col min="7452" max="7452" width="63.85546875" style="7" bestFit="1" customWidth="1"/>
    <col min="7453" max="7680" width="11.42578125" style="7"/>
    <col min="7681" max="7681" width="28.7109375" style="7" customWidth="1"/>
    <col min="7682" max="7682" width="50.42578125" style="7" bestFit="1" customWidth="1"/>
    <col min="7683" max="7683" width="8.85546875" style="7" customWidth="1"/>
    <col min="7684" max="7684" width="19.85546875" style="7" customWidth="1"/>
    <col min="7685" max="7685" width="36" style="7" bestFit="1" customWidth="1"/>
    <col min="7686" max="7686" width="13.42578125" style="7" bestFit="1" customWidth="1"/>
    <col min="7687" max="7687" width="23" style="7" bestFit="1" customWidth="1"/>
    <col min="7688" max="7688" width="24.5703125" style="7" bestFit="1" customWidth="1"/>
    <col min="7689" max="7689" width="25.42578125" style="7" bestFit="1" customWidth="1"/>
    <col min="7690" max="7690" width="17" style="7" customWidth="1"/>
    <col min="7691" max="7697" width="13.5703125" style="7" customWidth="1"/>
    <col min="7698" max="7699" width="16.7109375" style="7" customWidth="1"/>
    <col min="7700" max="7700" width="15.42578125" style="7" customWidth="1"/>
    <col min="7701" max="7702" width="13.5703125" style="7" customWidth="1"/>
    <col min="7703" max="7703" width="15.42578125" style="7" customWidth="1"/>
    <col min="7704" max="7706" width="0" style="7" hidden="1" customWidth="1"/>
    <col min="7707" max="7707" width="19.7109375" style="7" customWidth="1"/>
    <col min="7708" max="7708" width="63.85546875" style="7" bestFit="1" customWidth="1"/>
    <col min="7709" max="7936" width="11.42578125" style="7"/>
    <col min="7937" max="7937" width="28.7109375" style="7" customWidth="1"/>
    <col min="7938" max="7938" width="50.42578125" style="7" bestFit="1" customWidth="1"/>
    <col min="7939" max="7939" width="8.85546875" style="7" customWidth="1"/>
    <col min="7940" max="7940" width="19.85546875" style="7" customWidth="1"/>
    <col min="7941" max="7941" width="36" style="7" bestFit="1" customWidth="1"/>
    <col min="7942" max="7942" width="13.42578125" style="7" bestFit="1" customWidth="1"/>
    <col min="7943" max="7943" width="23" style="7" bestFit="1" customWidth="1"/>
    <col min="7944" max="7944" width="24.5703125" style="7" bestFit="1" customWidth="1"/>
    <col min="7945" max="7945" width="25.42578125" style="7" bestFit="1" customWidth="1"/>
    <col min="7946" max="7946" width="17" style="7" customWidth="1"/>
    <col min="7947" max="7953" width="13.5703125" style="7" customWidth="1"/>
    <col min="7954" max="7955" width="16.7109375" style="7" customWidth="1"/>
    <col min="7956" max="7956" width="15.42578125" style="7" customWidth="1"/>
    <col min="7957" max="7958" width="13.5703125" style="7" customWidth="1"/>
    <col min="7959" max="7959" width="15.42578125" style="7" customWidth="1"/>
    <col min="7960" max="7962" width="0" style="7" hidden="1" customWidth="1"/>
    <col min="7963" max="7963" width="19.7109375" style="7" customWidth="1"/>
    <col min="7964" max="7964" width="63.85546875" style="7" bestFit="1" customWidth="1"/>
    <col min="7965" max="8192" width="11.42578125" style="7"/>
    <col min="8193" max="8193" width="28.7109375" style="7" customWidth="1"/>
    <col min="8194" max="8194" width="50.42578125" style="7" bestFit="1" customWidth="1"/>
    <col min="8195" max="8195" width="8.85546875" style="7" customWidth="1"/>
    <col min="8196" max="8196" width="19.85546875" style="7" customWidth="1"/>
    <col min="8197" max="8197" width="36" style="7" bestFit="1" customWidth="1"/>
    <col min="8198" max="8198" width="13.42578125" style="7" bestFit="1" customWidth="1"/>
    <col min="8199" max="8199" width="23" style="7" bestFit="1" customWidth="1"/>
    <col min="8200" max="8200" width="24.5703125" style="7" bestFit="1" customWidth="1"/>
    <col min="8201" max="8201" width="25.42578125" style="7" bestFit="1" customWidth="1"/>
    <col min="8202" max="8202" width="17" style="7" customWidth="1"/>
    <col min="8203" max="8209" width="13.5703125" style="7" customWidth="1"/>
    <col min="8210" max="8211" width="16.7109375" style="7" customWidth="1"/>
    <col min="8212" max="8212" width="15.42578125" style="7" customWidth="1"/>
    <col min="8213" max="8214" width="13.5703125" style="7" customWidth="1"/>
    <col min="8215" max="8215" width="15.42578125" style="7" customWidth="1"/>
    <col min="8216" max="8218" width="0" style="7" hidden="1" customWidth="1"/>
    <col min="8219" max="8219" width="19.7109375" style="7" customWidth="1"/>
    <col min="8220" max="8220" width="63.85546875" style="7" bestFit="1" customWidth="1"/>
    <col min="8221" max="8448" width="11.42578125" style="7"/>
    <col min="8449" max="8449" width="28.7109375" style="7" customWidth="1"/>
    <col min="8450" max="8450" width="50.42578125" style="7" bestFit="1" customWidth="1"/>
    <col min="8451" max="8451" width="8.85546875" style="7" customWidth="1"/>
    <col min="8452" max="8452" width="19.85546875" style="7" customWidth="1"/>
    <col min="8453" max="8453" width="36" style="7" bestFit="1" customWidth="1"/>
    <col min="8454" max="8454" width="13.42578125" style="7" bestFit="1" customWidth="1"/>
    <col min="8455" max="8455" width="23" style="7" bestFit="1" customWidth="1"/>
    <col min="8456" max="8456" width="24.5703125" style="7" bestFit="1" customWidth="1"/>
    <col min="8457" max="8457" width="25.42578125" style="7" bestFit="1" customWidth="1"/>
    <col min="8458" max="8458" width="17" style="7" customWidth="1"/>
    <col min="8459" max="8465" width="13.5703125" style="7" customWidth="1"/>
    <col min="8466" max="8467" width="16.7109375" style="7" customWidth="1"/>
    <col min="8468" max="8468" width="15.42578125" style="7" customWidth="1"/>
    <col min="8469" max="8470" width="13.5703125" style="7" customWidth="1"/>
    <col min="8471" max="8471" width="15.42578125" style="7" customWidth="1"/>
    <col min="8472" max="8474" width="0" style="7" hidden="1" customWidth="1"/>
    <col min="8475" max="8475" width="19.7109375" style="7" customWidth="1"/>
    <col min="8476" max="8476" width="63.85546875" style="7" bestFit="1" customWidth="1"/>
    <col min="8477" max="8704" width="11.42578125" style="7"/>
    <col min="8705" max="8705" width="28.7109375" style="7" customWidth="1"/>
    <col min="8706" max="8706" width="50.42578125" style="7" bestFit="1" customWidth="1"/>
    <col min="8707" max="8707" width="8.85546875" style="7" customWidth="1"/>
    <col min="8708" max="8708" width="19.85546875" style="7" customWidth="1"/>
    <col min="8709" max="8709" width="36" style="7" bestFit="1" customWidth="1"/>
    <col min="8710" max="8710" width="13.42578125" style="7" bestFit="1" customWidth="1"/>
    <col min="8711" max="8711" width="23" style="7" bestFit="1" customWidth="1"/>
    <col min="8712" max="8712" width="24.5703125" style="7" bestFit="1" customWidth="1"/>
    <col min="8713" max="8713" width="25.42578125" style="7" bestFit="1" customWidth="1"/>
    <col min="8714" max="8714" width="17" style="7" customWidth="1"/>
    <col min="8715" max="8721" width="13.5703125" style="7" customWidth="1"/>
    <col min="8722" max="8723" width="16.7109375" style="7" customWidth="1"/>
    <col min="8724" max="8724" width="15.42578125" style="7" customWidth="1"/>
    <col min="8725" max="8726" width="13.5703125" style="7" customWidth="1"/>
    <col min="8727" max="8727" width="15.42578125" style="7" customWidth="1"/>
    <col min="8728" max="8730" width="0" style="7" hidden="1" customWidth="1"/>
    <col min="8731" max="8731" width="19.7109375" style="7" customWidth="1"/>
    <col min="8732" max="8732" width="63.85546875" style="7" bestFit="1" customWidth="1"/>
    <col min="8733" max="8960" width="11.42578125" style="7"/>
    <col min="8961" max="8961" width="28.7109375" style="7" customWidth="1"/>
    <col min="8962" max="8962" width="50.42578125" style="7" bestFit="1" customWidth="1"/>
    <col min="8963" max="8963" width="8.85546875" style="7" customWidth="1"/>
    <col min="8964" max="8964" width="19.85546875" style="7" customWidth="1"/>
    <col min="8965" max="8965" width="36" style="7" bestFit="1" customWidth="1"/>
    <col min="8966" max="8966" width="13.42578125" style="7" bestFit="1" customWidth="1"/>
    <col min="8967" max="8967" width="23" style="7" bestFit="1" customWidth="1"/>
    <col min="8968" max="8968" width="24.5703125" style="7" bestFit="1" customWidth="1"/>
    <col min="8969" max="8969" width="25.42578125" style="7" bestFit="1" customWidth="1"/>
    <col min="8970" max="8970" width="17" style="7" customWidth="1"/>
    <col min="8971" max="8977" width="13.5703125" style="7" customWidth="1"/>
    <col min="8978" max="8979" width="16.7109375" style="7" customWidth="1"/>
    <col min="8980" max="8980" width="15.42578125" style="7" customWidth="1"/>
    <col min="8981" max="8982" width="13.5703125" style="7" customWidth="1"/>
    <col min="8983" max="8983" width="15.42578125" style="7" customWidth="1"/>
    <col min="8984" max="8986" width="0" style="7" hidden="1" customWidth="1"/>
    <col min="8987" max="8987" width="19.7109375" style="7" customWidth="1"/>
    <col min="8988" max="8988" width="63.85546875" style="7" bestFit="1" customWidth="1"/>
    <col min="8989" max="9216" width="11.42578125" style="7"/>
    <col min="9217" max="9217" width="28.7109375" style="7" customWidth="1"/>
    <col min="9218" max="9218" width="50.42578125" style="7" bestFit="1" customWidth="1"/>
    <col min="9219" max="9219" width="8.85546875" style="7" customWidth="1"/>
    <col min="9220" max="9220" width="19.85546875" style="7" customWidth="1"/>
    <col min="9221" max="9221" width="36" style="7" bestFit="1" customWidth="1"/>
    <col min="9222" max="9222" width="13.42578125" style="7" bestFit="1" customWidth="1"/>
    <col min="9223" max="9223" width="23" style="7" bestFit="1" customWidth="1"/>
    <col min="9224" max="9224" width="24.5703125" style="7" bestFit="1" customWidth="1"/>
    <col min="9225" max="9225" width="25.42578125" style="7" bestFit="1" customWidth="1"/>
    <col min="9226" max="9226" width="17" style="7" customWidth="1"/>
    <col min="9227" max="9233" width="13.5703125" style="7" customWidth="1"/>
    <col min="9234" max="9235" width="16.7109375" style="7" customWidth="1"/>
    <col min="9236" max="9236" width="15.42578125" style="7" customWidth="1"/>
    <col min="9237" max="9238" width="13.5703125" style="7" customWidth="1"/>
    <col min="9239" max="9239" width="15.42578125" style="7" customWidth="1"/>
    <col min="9240" max="9242" width="0" style="7" hidden="1" customWidth="1"/>
    <col min="9243" max="9243" width="19.7109375" style="7" customWidth="1"/>
    <col min="9244" max="9244" width="63.85546875" style="7" bestFit="1" customWidth="1"/>
    <col min="9245" max="9472" width="11.42578125" style="7"/>
    <col min="9473" max="9473" width="28.7109375" style="7" customWidth="1"/>
    <col min="9474" max="9474" width="50.42578125" style="7" bestFit="1" customWidth="1"/>
    <col min="9475" max="9475" width="8.85546875" style="7" customWidth="1"/>
    <col min="9476" max="9476" width="19.85546875" style="7" customWidth="1"/>
    <col min="9477" max="9477" width="36" style="7" bestFit="1" customWidth="1"/>
    <col min="9478" max="9478" width="13.42578125" style="7" bestFit="1" customWidth="1"/>
    <col min="9479" max="9479" width="23" style="7" bestFit="1" customWidth="1"/>
    <col min="9480" max="9480" width="24.5703125" style="7" bestFit="1" customWidth="1"/>
    <col min="9481" max="9481" width="25.42578125" style="7" bestFit="1" customWidth="1"/>
    <col min="9482" max="9482" width="17" style="7" customWidth="1"/>
    <col min="9483" max="9489" width="13.5703125" style="7" customWidth="1"/>
    <col min="9490" max="9491" width="16.7109375" style="7" customWidth="1"/>
    <col min="9492" max="9492" width="15.42578125" style="7" customWidth="1"/>
    <col min="9493" max="9494" width="13.5703125" style="7" customWidth="1"/>
    <col min="9495" max="9495" width="15.42578125" style="7" customWidth="1"/>
    <col min="9496" max="9498" width="0" style="7" hidden="1" customWidth="1"/>
    <col min="9499" max="9499" width="19.7109375" style="7" customWidth="1"/>
    <col min="9500" max="9500" width="63.85546875" style="7" bestFit="1" customWidth="1"/>
    <col min="9501" max="9728" width="11.42578125" style="7"/>
    <col min="9729" max="9729" width="28.7109375" style="7" customWidth="1"/>
    <col min="9730" max="9730" width="50.42578125" style="7" bestFit="1" customWidth="1"/>
    <col min="9731" max="9731" width="8.85546875" style="7" customWidth="1"/>
    <col min="9732" max="9732" width="19.85546875" style="7" customWidth="1"/>
    <col min="9733" max="9733" width="36" style="7" bestFit="1" customWidth="1"/>
    <col min="9734" max="9734" width="13.42578125" style="7" bestFit="1" customWidth="1"/>
    <col min="9735" max="9735" width="23" style="7" bestFit="1" customWidth="1"/>
    <col min="9736" max="9736" width="24.5703125" style="7" bestFit="1" customWidth="1"/>
    <col min="9737" max="9737" width="25.42578125" style="7" bestFit="1" customWidth="1"/>
    <col min="9738" max="9738" width="17" style="7" customWidth="1"/>
    <col min="9739" max="9745" width="13.5703125" style="7" customWidth="1"/>
    <col min="9746" max="9747" width="16.7109375" style="7" customWidth="1"/>
    <col min="9748" max="9748" width="15.42578125" style="7" customWidth="1"/>
    <col min="9749" max="9750" width="13.5703125" style="7" customWidth="1"/>
    <col min="9751" max="9751" width="15.42578125" style="7" customWidth="1"/>
    <col min="9752" max="9754" width="0" style="7" hidden="1" customWidth="1"/>
    <col min="9755" max="9755" width="19.7109375" style="7" customWidth="1"/>
    <col min="9756" max="9756" width="63.85546875" style="7" bestFit="1" customWidth="1"/>
    <col min="9757" max="9984" width="11.42578125" style="7"/>
    <col min="9985" max="9985" width="28.7109375" style="7" customWidth="1"/>
    <col min="9986" max="9986" width="50.42578125" style="7" bestFit="1" customWidth="1"/>
    <col min="9987" max="9987" width="8.85546875" style="7" customWidth="1"/>
    <col min="9988" max="9988" width="19.85546875" style="7" customWidth="1"/>
    <col min="9989" max="9989" width="36" style="7" bestFit="1" customWidth="1"/>
    <col min="9990" max="9990" width="13.42578125" style="7" bestFit="1" customWidth="1"/>
    <col min="9991" max="9991" width="23" style="7" bestFit="1" customWidth="1"/>
    <col min="9992" max="9992" width="24.5703125" style="7" bestFit="1" customWidth="1"/>
    <col min="9993" max="9993" width="25.42578125" style="7" bestFit="1" customWidth="1"/>
    <col min="9994" max="9994" width="17" style="7" customWidth="1"/>
    <col min="9995" max="10001" width="13.5703125" style="7" customWidth="1"/>
    <col min="10002" max="10003" width="16.7109375" style="7" customWidth="1"/>
    <col min="10004" max="10004" width="15.42578125" style="7" customWidth="1"/>
    <col min="10005" max="10006" width="13.5703125" style="7" customWidth="1"/>
    <col min="10007" max="10007" width="15.42578125" style="7" customWidth="1"/>
    <col min="10008" max="10010" width="0" style="7" hidden="1" customWidth="1"/>
    <col min="10011" max="10011" width="19.7109375" style="7" customWidth="1"/>
    <col min="10012" max="10012" width="63.85546875" style="7" bestFit="1" customWidth="1"/>
    <col min="10013" max="10240" width="11.42578125" style="7"/>
    <col min="10241" max="10241" width="28.7109375" style="7" customWidth="1"/>
    <col min="10242" max="10242" width="50.42578125" style="7" bestFit="1" customWidth="1"/>
    <col min="10243" max="10243" width="8.85546875" style="7" customWidth="1"/>
    <col min="10244" max="10244" width="19.85546875" style="7" customWidth="1"/>
    <col min="10245" max="10245" width="36" style="7" bestFit="1" customWidth="1"/>
    <col min="10246" max="10246" width="13.42578125" style="7" bestFit="1" customWidth="1"/>
    <col min="10247" max="10247" width="23" style="7" bestFit="1" customWidth="1"/>
    <col min="10248" max="10248" width="24.5703125" style="7" bestFit="1" customWidth="1"/>
    <col min="10249" max="10249" width="25.42578125" style="7" bestFit="1" customWidth="1"/>
    <col min="10250" max="10250" width="17" style="7" customWidth="1"/>
    <col min="10251" max="10257" width="13.5703125" style="7" customWidth="1"/>
    <col min="10258" max="10259" width="16.7109375" style="7" customWidth="1"/>
    <col min="10260" max="10260" width="15.42578125" style="7" customWidth="1"/>
    <col min="10261" max="10262" width="13.5703125" style="7" customWidth="1"/>
    <col min="10263" max="10263" width="15.42578125" style="7" customWidth="1"/>
    <col min="10264" max="10266" width="0" style="7" hidden="1" customWidth="1"/>
    <col min="10267" max="10267" width="19.7109375" style="7" customWidth="1"/>
    <col min="10268" max="10268" width="63.85546875" style="7" bestFit="1" customWidth="1"/>
    <col min="10269" max="10496" width="11.42578125" style="7"/>
    <col min="10497" max="10497" width="28.7109375" style="7" customWidth="1"/>
    <col min="10498" max="10498" width="50.42578125" style="7" bestFit="1" customWidth="1"/>
    <col min="10499" max="10499" width="8.85546875" style="7" customWidth="1"/>
    <col min="10500" max="10500" width="19.85546875" style="7" customWidth="1"/>
    <col min="10501" max="10501" width="36" style="7" bestFit="1" customWidth="1"/>
    <col min="10502" max="10502" width="13.42578125" style="7" bestFit="1" customWidth="1"/>
    <col min="10503" max="10503" width="23" style="7" bestFit="1" customWidth="1"/>
    <col min="10504" max="10504" width="24.5703125" style="7" bestFit="1" customWidth="1"/>
    <col min="10505" max="10505" width="25.42578125" style="7" bestFit="1" customWidth="1"/>
    <col min="10506" max="10506" width="17" style="7" customWidth="1"/>
    <col min="10507" max="10513" width="13.5703125" style="7" customWidth="1"/>
    <col min="10514" max="10515" width="16.7109375" style="7" customWidth="1"/>
    <col min="10516" max="10516" width="15.42578125" style="7" customWidth="1"/>
    <col min="10517" max="10518" width="13.5703125" style="7" customWidth="1"/>
    <col min="10519" max="10519" width="15.42578125" style="7" customWidth="1"/>
    <col min="10520" max="10522" width="0" style="7" hidden="1" customWidth="1"/>
    <col min="10523" max="10523" width="19.7109375" style="7" customWidth="1"/>
    <col min="10524" max="10524" width="63.85546875" style="7" bestFit="1" customWidth="1"/>
    <col min="10525" max="10752" width="11.42578125" style="7"/>
    <col min="10753" max="10753" width="28.7109375" style="7" customWidth="1"/>
    <col min="10754" max="10754" width="50.42578125" style="7" bestFit="1" customWidth="1"/>
    <col min="10755" max="10755" width="8.85546875" style="7" customWidth="1"/>
    <col min="10756" max="10756" width="19.85546875" style="7" customWidth="1"/>
    <col min="10757" max="10757" width="36" style="7" bestFit="1" customWidth="1"/>
    <col min="10758" max="10758" width="13.42578125" style="7" bestFit="1" customWidth="1"/>
    <col min="10759" max="10759" width="23" style="7" bestFit="1" customWidth="1"/>
    <col min="10760" max="10760" width="24.5703125" style="7" bestFit="1" customWidth="1"/>
    <col min="10761" max="10761" width="25.42578125" style="7" bestFit="1" customWidth="1"/>
    <col min="10762" max="10762" width="17" style="7" customWidth="1"/>
    <col min="10763" max="10769" width="13.5703125" style="7" customWidth="1"/>
    <col min="10770" max="10771" width="16.7109375" style="7" customWidth="1"/>
    <col min="10772" max="10772" width="15.42578125" style="7" customWidth="1"/>
    <col min="10773" max="10774" width="13.5703125" style="7" customWidth="1"/>
    <col min="10775" max="10775" width="15.42578125" style="7" customWidth="1"/>
    <col min="10776" max="10778" width="0" style="7" hidden="1" customWidth="1"/>
    <col min="10779" max="10779" width="19.7109375" style="7" customWidth="1"/>
    <col min="10780" max="10780" width="63.85546875" style="7" bestFit="1" customWidth="1"/>
    <col min="10781" max="11008" width="11.42578125" style="7"/>
    <col min="11009" max="11009" width="28.7109375" style="7" customWidth="1"/>
    <col min="11010" max="11010" width="50.42578125" style="7" bestFit="1" customWidth="1"/>
    <col min="11011" max="11011" width="8.85546875" style="7" customWidth="1"/>
    <col min="11012" max="11012" width="19.85546875" style="7" customWidth="1"/>
    <col min="11013" max="11013" width="36" style="7" bestFit="1" customWidth="1"/>
    <col min="11014" max="11014" width="13.42578125" style="7" bestFit="1" customWidth="1"/>
    <col min="11015" max="11015" width="23" style="7" bestFit="1" customWidth="1"/>
    <col min="11016" max="11016" width="24.5703125" style="7" bestFit="1" customWidth="1"/>
    <col min="11017" max="11017" width="25.42578125" style="7" bestFit="1" customWidth="1"/>
    <col min="11018" max="11018" width="17" style="7" customWidth="1"/>
    <col min="11019" max="11025" width="13.5703125" style="7" customWidth="1"/>
    <col min="11026" max="11027" width="16.7109375" style="7" customWidth="1"/>
    <col min="11028" max="11028" width="15.42578125" style="7" customWidth="1"/>
    <col min="11029" max="11030" width="13.5703125" style="7" customWidth="1"/>
    <col min="11031" max="11031" width="15.42578125" style="7" customWidth="1"/>
    <col min="11032" max="11034" width="0" style="7" hidden="1" customWidth="1"/>
    <col min="11035" max="11035" width="19.7109375" style="7" customWidth="1"/>
    <col min="11036" max="11036" width="63.85546875" style="7" bestFit="1" customWidth="1"/>
    <col min="11037" max="11264" width="11.42578125" style="7"/>
    <col min="11265" max="11265" width="28.7109375" style="7" customWidth="1"/>
    <col min="11266" max="11266" width="50.42578125" style="7" bestFit="1" customWidth="1"/>
    <col min="11267" max="11267" width="8.85546875" style="7" customWidth="1"/>
    <col min="11268" max="11268" width="19.85546875" style="7" customWidth="1"/>
    <col min="11269" max="11269" width="36" style="7" bestFit="1" customWidth="1"/>
    <col min="11270" max="11270" width="13.42578125" style="7" bestFit="1" customWidth="1"/>
    <col min="11271" max="11271" width="23" style="7" bestFit="1" customWidth="1"/>
    <col min="11272" max="11272" width="24.5703125" style="7" bestFit="1" customWidth="1"/>
    <col min="11273" max="11273" width="25.42578125" style="7" bestFit="1" customWidth="1"/>
    <col min="11274" max="11274" width="17" style="7" customWidth="1"/>
    <col min="11275" max="11281" width="13.5703125" style="7" customWidth="1"/>
    <col min="11282" max="11283" width="16.7109375" style="7" customWidth="1"/>
    <col min="11284" max="11284" width="15.42578125" style="7" customWidth="1"/>
    <col min="11285" max="11286" width="13.5703125" style="7" customWidth="1"/>
    <col min="11287" max="11287" width="15.42578125" style="7" customWidth="1"/>
    <col min="11288" max="11290" width="0" style="7" hidden="1" customWidth="1"/>
    <col min="11291" max="11291" width="19.7109375" style="7" customWidth="1"/>
    <col min="11292" max="11292" width="63.85546875" style="7" bestFit="1" customWidth="1"/>
    <col min="11293" max="11520" width="11.42578125" style="7"/>
    <col min="11521" max="11521" width="28.7109375" style="7" customWidth="1"/>
    <col min="11522" max="11522" width="50.42578125" style="7" bestFit="1" customWidth="1"/>
    <col min="11523" max="11523" width="8.85546875" style="7" customWidth="1"/>
    <col min="11524" max="11524" width="19.85546875" style="7" customWidth="1"/>
    <col min="11525" max="11525" width="36" style="7" bestFit="1" customWidth="1"/>
    <col min="11526" max="11526" width="13.42578125" style="7" bestFit="1" customWidth="1"/>
    <col min="11527" max="11527" width="23" style="7" bestFit="1" customWidth="1"/>
    <col min="11528" max="11528" width="24.5703125" style="7" bestFit="1" customWidth="1"/>
    <col min="11529" max="11529" width="25.42578125" style="7" bestFit="1" customWidth="1"/>
    <col min="11530" max="11530" width="17" style="7" customWidth="1"/>
    <col min="11531" max="11537" width="13.5703125" style="7" customWidth="1"/>
    <col min="11538" max="11539" width="16.7109375" style="7" customWidth="1"/>
    <col min="11540" max="11540" width="15.42578125" style="7" customWidth="1"/>
    <col min="11541" max="11542" width="13.5703125" style="7" customWidth="1"/>
    <col min="11543" max="11543" width="15.42578125" style="7" customWidth="1"/>
    <col min="11544" max="11546" width="0" style="7" hidden="1" customWidth="1"/>
    <col min="11547" max="11547" width="19.7109375" style="7" customWidth="1"/>
    <col min="11548" max="11548" width="63.85546875" style="7" bestFit="1" customWidth="1"/>
    <col min="11549" max="11776" width="11.42578125" style="7"/>
    <col min="11777" max="11777" width="28.7109375" style="7" customWidth="1"/>
    <col min="11778" max="11778" width="50.42578125" style="7" bestFit="1" customWidth="1"/>
    <col min="11779" max="11779" width="8.85546875" style="7" customWidth="1"/>
    <col min="11780" max="11780" width="19.85546875" style="7" customWidth="1"/>
    <col min="11781" max="11781" width="36" style="7" bestFit="1" customWidth="1"/>
    <col min="11782" max="11782" width="13.42578125" style="7" bestFit="1" customWidth="1"/>
    <col min="11783" max="11783" width="23" style="7" bestFit="1" customWidth="1"/>
    <col min="11784" max="11784" width="24.5703125" style="7" bestFit="1" customWidth="1"/>
    <col min="11785" max="11785" width="25.42578125" style="7" bestFit="1" customWidth="1"/>
    <col min="11786" max="11786" width="17" style="7" customWidth="1"/>
    <col min="11787" max="11793" width="13.5703125" style="7" customWidth="1"/>
    <col min="11794" max="11795" width="16.7109375" style="7" customWidth="1"/>
    <col min="11796" max="11796" width="15.42578125" style="7" customWidth="1"/>
    <col min="11797" max="11798" width="13.5703125" style="7" customWidth="1"/>
    <col min="11799" max="11799" width="15.42578125" style="7" customWidth="1"/>
    <col min="11800" max="11802" width="0" style="7" hidden="1" customWidth="1"/>
    <col min="11803" max="11803" width="19.7109375" style="7" customWidth="1"/>
    <col min="11804" max="11804" width="63.85546875" style="7" bestFit="1" customWidth="1"/>
    <col min="11805" max="12032" width="11.42578125" style="7"/>
    <col min="12033" max="12033" width="28.7109375" style="7" customWidth="1"/>
    <col min="12034" max="12034" width="50.42578125" style="7" bestFit="1" customWidth="1"/>
    <col min="12035" max="12035" width="8.85546875" style="7" customWidth="1"/>
    <col min="12036" max="12036" width="19.85546875" style="7" customWidth="1"/>
    <col min="12037" max="12037" width="36" style="7" bestFit="1" customWidth="1"/>
    <col min="12038" max="12038" width="13.42578125" style="7" bestFit="1" customWidth="1"/>
    <col min="12039" max="12039" width="23" style="7" bestFit="1" customWidth="1"/>
    <col min="12040" max="12040" width="24.5703125" style="7" bestFit="1" customWidth="1"/>
    <col min="12041" max="12041" width="25.42578125" style="7" bestFit="1" customWidth="1"/>
    <col min="12042" max="12042" width="17" style="7" customWidth="1"/>
    <col min="12043" max="12049" width="13.5703125" style="7" customWidth="1"/>
    <col min="12050" max="12051" width="16.7109375" style="7" customWidth="1"/>
    <col min="12052" max="12052" width="15.42578125" style="7" customWidth="1"/>
    <col min="12053" max="12054" width="13.5703125" style="7" customWidth="1"/>
    <col min="12055" max="12055" width="15.42578125" style="7" customWidth="1"/>
    <col min="12056" max="12058" width="0" style="7" hidden="1" customWidth="1"/>
    <col min="12059" max="12059" width="19.7109375" style="7" customWidth="1"/>
    <col min="12060" max="12060" width="63.85546875" style="7" bestFit="1" customWidth="1"/>
    <col min="12061" max="12288" width="11.42578125" style="7"/>
    <col min="12289" max="12289" width="28.7109375" style="7" customWidth="1"/>
    <col min="12290" max="12290" width="50.42578125" style="7" bestFit="1" customWidth="1"/>
    <col min="12291" max="12291" width="8.85546875" style="7" customWidth="1"/>
    <col min="12292" max="12292" width="19.85546875" style="7" customWidth="1"/>
    <col min="12293" max="12293" width="36" style="7" bestFit="1" customWidth="1"/>
    <col min="12294" max="12294" width="13.42578125" style="7" bestFit="1" customWidth="1"/>
    <col min="12295" max="12295" width="23" style="7" bestFit="1" customWidth="1"/>
    <col min="12296" max="12296" width="24.5703125" style="7" bestFit="1" customWidth="1"/>
    <col min="12297" max="12297" width="25.42578125" style="7" bestFit="1" customWidth="1"/>
    <col min="12298" max="12298" width="17" style="7" customWidth="1"/>
    <col min="12299" max="12305" width="13.5703125" style="7" customWidth="1"/>
    <col min="12306" max="12307" width="16.7109375" style="7" customWidth="1"/>
    <col min="12308" max="12308" width="15.42578125" style="7" customWidth="1"/>
    <col min="12309" max="12310" width="13.5703125" style="7" customWidth="1"/>
    <col min="12311" max="12311" width="15.42578125" style="7" customWidth="1"/>
    <col min="12312" max="12314" width="0" style="7" hidden="1" customWidth="1"/>
    <col min="12315" max="12315" width="19.7109375" style="7" customWidth="1"/>
    <col min="12316" max="12316" width="63.85546875" style="7" bestFit="1" customWidth="1"/>
    <col min="12317" max="12544" width="11.42578125" style="7"/>
    <col min="12545" max="12545" width="28.7109375" style="7" customWidth="1"/>
    <col min="12546" max="12546" width="50.42578125" style="7" bestFit="1" customWidth="1"/>
    <col min="12547" max="12547" width="8.85546875" style="7" customWidth="1"/>
    <col min="12548" max="12548" width="19.85546875" style="7" customWidth="1"/>
    <col min="12549" max="12549" width="36" style="7" bestFit="1" customWidth="1"/>
    <col min="12550" max="12550" width="13.42578125" style="7" bestFit="1" customWidth="1"/>
    <col min="12551" max="12551" width="23" style="7" bestFit="1" customWidth="1"/>
    <col min="12552" max="12552" width="24.5703125" style="7" bestFit="1" customWidth="1"/>
    <col min="12553" max="12553" width="25.42578125" style="7" bestFit="1" customWidth="1"/>
    <col min="12554" max="12554" width="17" style="7" customWidth="1"/>
    <col min="12555" max="12561" width="13.5703125" style="7" customWidth="1"/>
    <col min="12562" max="12563" width="16.7109375" style="7" customWidth="1"/>
    <col min="12564" max="12564" width="15.42578125" style="7" customWidth="1"/>
    <col min="12565" max="12566" width="13.5703125" style="7" customWidth="1"/>
    <col min="12567" max="12567" width="15.42578125" style="7" customWidth="1"/>
    <col min="12568" max="12570" width="0" style="7" hidden="1" customWidth="1"/>
    <col min="12571" max="12571" width="19.7109375" style="7" customWidth="1"/>
    <col min="12572" max="12572" width="63.85546875" style="7" bestFit="1" customWidth="1"/>
    <col min="12573" max="12800" width="11.42578125" style="7"/>
    <col min="12801" max="12801" width="28.7109375" style="7" customWidth="1"/>
    <col min="12802" max="12802" width="50.42578125" style="7" bestFit="1" customWidth="1"/>
    <col min="12803" max="12803" width="8.85546875" style="7" customWidth="1"/>
    <col min="12804" max="12804" width="19.85546875" style="7" customWidth="1"/>
    <col min="12805" max="12805" width="36" style="7" bestFit="1" customWidth="1"/>
    <col min="12806" max="12806" width="13.42578125" style="7" bestFit="1" customWidth="1"/>
    <col min="12807" max="12807" width="23" style="7" bestFit="1" customWidth="1"/>
    <col min="12808" max="12808" width="24.5703125" style="7" bestFit="1" customWidth="1"/>
    <col min="12809" max="12809" width="25.42578125" style="7" bestFit="1" customWidth="1"/>
    <col min="12810" max="12810" width="17" style="7" customWidth="1"/>
    <col min="12811" max="12817" width="13.5703125" style="7" customWidth="1"/>
    <col min="12818" max="12819" width="16.7109375" style="7" customWidth="1"/>
    <col min="12820" max="12820" width="15.42578125" style="7" customWidth="1"/>
    <col min="12821" max="12822" width="13.5703125" style="7" customWidth="1"/>
    <col min="12823" max="12823" width="15.42578125" style="7" customWidth="1"/>
    <col min="12824" max="12826" width="0" style="7" hidden="1" customWidth="1"/>
    <col min="12827" max="12827" width="19.7109375" style="7" customWidth="1"/>
    <col min="12828" max="12828" width="63.85546875" style="7" bestFit="1" customWidth="1"/>
    <col min="12829" max="13056" width="11.42578125" style="7"/>
    <col min="13057" max="13057" width="28.7109375" style="7" customWidth="1"/>
    <col min="13058" max="13058" width="50.42578125" style="7" bestFit="1" customWidth="1"/>
    <col min="13059" max="13059" width="8.85546875" style="7" customWidth="1"/>
    <col min="13060" max="13060" width="19.85546875" style="7" customWidth="1"/>
    <col min="13061" max="13061" width="36" style="7" bestFit="1" customWidth="1"/>
    <col min="13062" max="13062" width="13.42578125" style="7" bestFit="1" customWidth="1"/>
    <col min="13063" max="13063" width="23" style="7" bestFit="1" customWidth="1"/>
    <col min="13064" max="13064" width="24.5703125" style="7" bestFit="1" customWidth="1"/>
    <col min="13065" max="13065" width="25.42578125" style="7" bestFit="1" customWidth="1"/>
    <col min="13066" max="13066" width="17" style="7" customWidth="1"/>
    <col min="13067" max="13073" width="13.5703125" style="7" customWidth="1"/>
    <col min="13074" max="13075" width="16.7109375" style="7" customWidth="1"/>
    <col min="13076" max="13076" width="15.42578125" style="7" customWidth="1"/>
    <col min="13077" max="13078" width="13.5703125" style="7" customWidth="1"/>
    <col min="13079" max="13079" width="15.42578125" style="7" customWidth="1"/>
    <col min="13080" max="13082" width="0" style="7" hidden="1" customWidth="1"/>
    <col min="13083" max="13083" width="19.7109375" style="7" customWidth="1"/>
    <col min="13084" max="13084" width="63.85546875" style="7" bestFit="1" customWidth="1"/>
    <col min="13085" max="13312" width="11.42578125" style="7"/>
    <col min="13313" max="13313" width="28.7109375" style="7" customWidth="1"/>
    <col min="13314" max="13314" width="50.42578125" style="7" bestFit="1" customWidth="1"/>
    <col min="13315" max="13315" width="8.85546875" style="7" customWidth="1"/>
    <col min="13316" max="13316" width="19.85546875" style="7" customWidth="1"/>
    <col min="13317" max="13317" width="36" style="7" bestFit="1" customWidth="1"/>
    <col min="13318" max="13318" width="13.42578125" style="7" bestFit="1" customWidth="1"/>
    <col min="13319" max="13319" width="23" style="7" bestFit="1" customWidth="1"/>
    <col min="13320" max="13320" width="24.5703125" style="7" bestFit="1" customWidth="1"/>
    <col min="13321" max="13321" width="25.42578125" style="7" bestFit="1" customWidth="1"/>
    <col min="13322" max="13322" width="17" style="7" customWidth="1"/>
    <col min="13323" max="13329" width="13.5703125" style="7" customWidth="1"/>
    <col min="13330" max="13331" width="16.7109375" style="7" customWidth="1"/>
    <col min="13332" max="13332" width="15.42578125" style="7" customWidth="1"/>
    <col min="13333" max="13334" width="13.5703125" style="7" customWidth="1"/>
    <col min="13335" max="13335" width="15.42578125" style="7" customWidth="1"/>
    <col min="13336" max="13338" width="0" style="7" hidden="1" customWidth="1"/>
    <col min="13339" max="13339" width="19.7109375" style="7" customWidth="1"/>
    <col min="13340" max="13340" width="63.85546875" style="7" bestFit="1" customWidth="1"/>
    <col min="13341" max="13568" width="11.42578125" style="7"/>
    <col min="13569" max="13569" width="28.7109375" style="7" customWidth="1"/>
    <col min="13570" max="13570" width="50.42578125" style="7" bestFit="1" customWidth="1"/>
    <col min="13571" max="13571" width="8.85546875" style="7" customWidth="1"/>
    <col min="13572" max="13572" width="19.85546875" style="7" customWidth="1"/>
    <col min="13573" max="13573" width="36" style="7" bestFit="1" customWidth="1"/>
    <col min="13574" max="13574" width="13.42578125" style="7" bestFit="1" customWidth="1"/>
    <col min="13575" max="13575" width="23" style="7" bestFit="1" customWidth="1"/>
    <col min="13576" max="13576" width="24.5703125" style="7" bestFit="1" customWidth="1"/>
    <col min="13577" max="13577" width="25.42578125" style="7" bestFit="1" customWidth="1"/>
    <col min="13578" max="13578" width="17" style="7" customWidth="1"/>
    <col min="13579" max="13585" width="13.5703125" style="7" customWidth="1"/>
    <col min="13586" max="13587" width="16.7109375" style="7" customWidth="1"/>
    <col min="13588" max="13588" width="15.42578125" style="7" customWidth="1"/>
    <col min="13589" max="13590" width="13.5703125" style="7" customWidth="1"/>
    <col min="13591" max="13591" width="15.42578125" style="7" customWidth="1"/>
    <col min="13592" max="13594" width="0" style="7" hidden="1" customWidth="1"/>
    <col min="13595" max="13595" width="19.7109375" style="7" customWidth="1"/>
    <col min="13596" max="13596" width="63.85546875" style="7" bestFit="1" customWidth="1"/>
    <col min="13597" max="13824" width="11.42578125" style="7"/>
    <col min="13825" max="13825" width="28.7109375" style="7" customWidth="1"/>
    <col min="13826" max="13826" width="50.42578125" style="7" bestFit="1" customWidth="1"/>
    <col min="13827" max="13827" width="8.85546875" style="7" customWidth="1"/>
    <col min="13828" max="13828" width="19.85546875" style="7" customWidth="1"/>
    <col min="13829" max="13829" width="36" style="7" bestFit="1" customWidth="1"/>
    <col min="13830" max="13830" width="13.42578125" style="7" bestFit="1" customWidth="1"/>
    <col min="13831" max="13831" width="23" style="7" bestFit="1" customWidth="1"/>
    <col min="13832" max="13832" width="24.5703125" style="7" bestFit="1" customWidth="1"/>
    <col min="13833" max="13833" width="25.42578125" style="7" bestFit="1" customWidth="1"/>
    <col min="13834" max="13834" width="17" style="7" customWidth="1"/>
    <col min="13835" max="13841" width="13.5703125" style="7" customWidth="1"/>
    <col min="13842" max="13843" width="16.7109375" style="7" customWidth="1"/>
    <col min="13844" max="13844" width="15.42578125" style="7" customWidth="1"/>
    <col min="13845" max="13846" width="13.5703125" style="7" customWidth="1"/>
    <col min="13847" max="13847" width="15.42578125" style="7" customWidth="1"/>
    <col min="13848" max="13850" width="0" style="7" hidden="1" customWidth="1"/>
    <col min="13851" max="13851" width="19.7109375" style="7" customWidth="1"/>
    <col min="13852" max="13852" width="63.85546875" style="7" bestFit="1" customWidth="1"/>
    <col min="13853" max="14080" width="11.42578125" style="7"/>
    <col min="14081" max="14081" width="28.7109375" style="7" customWidth="1"/>
    <col min="14082" max="14082" width="50.42578125" style="7" bestFit="1" customWidth="1"/>
    <col min="14083" max="14083" width="8.85546875" style="7" customWidth="1"/>
    <col min="14084" max="14084" width="19.85546875" style="7" customWidth="1"/>
    <col min="14085" max="14085" width="36" style="7" bestFit="1" customWidth="1"/>
    <col min="14086" max="14086" width="13.42578125" style="7" bestFit="1" customWidth="1"/>
    <col min="14087" max="14087" width="23" style="7" bestFit="1" customWidth="1"/>
    <col min="14088" max="14088" width="24.5703125" style="7" bestFit="1" customWidth="1"/>
    <col min="14089" max="14089" width="25.42578125" style="7" bestFit="1" customWidth="1"/>
    <col min="14090" max="14090" width="17" style="7" customWidth="1"/>
    <col min="14091" max="14097" width="13.5703125" style="7" customWidth="1"/>
    <col min="14098" max="14099" width="16.7109375" style="7" customWidth="1"/>
    <col min="14100" max="14100" width="15.42578125" style="7" customWidth="1"/>
    <col min="14101" max="14102" width="13.5703125" style="7" customWidth="1"/>
    <col min="14103" max="14103" width="15.42578125" style="7" customWidth="1"/>
    <col min="14104" max="14106" width="0" style="7" hidden="1" customWidth="1"/>
    <col min="14107" max="14107" width="19.7109375" style="7" customWidth="1"/>
    <col min="14108" max="14108" width="63.85546875" style="7" bestFit="1" customWidth="1"/>
    <col min="14109" max="14336" width="11.42578125" style="7"/>
    <col min="14337" max="14337" width="28.7109375" style="7" customWidth="1"/>
    <col min="14338" max="14338" width="50.42578125" style="7" bestFit="1" customWidth="1"/>
    <col min="14339" max="14339" width="8.85546875" style="7" customWidth="1"/>
    <col min="14340" max="14340" width="19.85546875" style="7" customWidth="1"/>
    <col min="14341" max="14341" width="36" style="7" bestFit="1" customWidth="1"/>
    <col min="14342" max="14342" width="13.42578125" style="7" bestFit="1" customWidth="1"/>
    <col min="14343" max="14343" width="23" style="7" bestFit="1" customWidth="1"/>
    <col min="14344" max="14344" width="24.5703125" style="7" bestFit="1" customWidth="1"/>
    <col min="14345" max="14345" width="25.42578125" style="7" bestFit="1" customWidth="1"/>
    <col min="14346" max="14346" width="17" style="7" customWidth="1"/>
    <col min="14347" max="14353" width="13.5703125" style="7" customWidth="1"/>
    <col min="14354" max="14355" width="16.7109375" style="7" customWidth="1"/>
    <col min="14356" max="14356" width="15.42578125" style="7" customWidth="1"/>
    <col min="14357" max="14358" width="13.5703125" style="7" customWidth="1"/>
    <col min="14359" max="14359" width="15.42578125" style="7" customWidth="1"/>
    <col min="14360" max="14362" width="0" style="7" hidden="1" customWidth="1"/>
    <col min="14363" max="14363" width="19.7109375" style="7" customWidth="1"/>
    <col min="14364" max="14364" width="63.85546875" style="7" bestFit="1" customWidth="1"/>
    <col min="14365" max="14592" width="11.42578125" style="7"/>
    <col min="14593" max="14593" width="28.7109375" style="7" customWidth="1"/>
    <col min="14594" max="14594" width="50.42578125" style="7" bestFit="1" customWidth="1"/>
    <col min="14595" max="14595" width="8.85546875" style="7" customWidth="1"/>
    <col min="14596" max="14596" width="19.85546875" style="7" customWidth="1"/>
    <col min="14597" max="14597" width="36" style="7" bestFit="1" customWidth="1"/>
    <col min="14598" max="14598" width="13.42578125" style="7" bestFit="1" customWidth="1"/>
    <col min="14599" max="14599" width="23" style="7" bestFit="1" customWidth="1"/>
    <col min="14600" max="14600" width="24.5703125" style="7" bestFit="1" customWidth="1"/>
    <col min="14601" max="14601" width="25.42578125" style="7" bestFit="1" customWidth="1"/>
    <col min="14602" max="14602" width="17" style="7" customWidth="1"/>
    <col min="14603" max="14609" width="13.5703125" style="7" customWidth="1"/>
    <col min="14610" max="14611" width="16.7109375" style="7" customWidth="1"/>
    <col min="14612" max="14612" width="15.42578125" style="7" customWidth="1"/>
    <col min="14613" max="14614" width="13.5703125" style="7" customWidth="1"/>
    <col min="14615" max="14615" width="15.42578125" style="7" customWidth="1"/>
    <col min="14616" max="14618" width="0" style="7" hidden="1" customWidth="1"/>
    <col min="14619" max="14619" width="19.7109375" style="7" customWidth="1"/>
    <col min="14620" max="14620" width="63.85546875" style="7" bestFit="1" customWidth="1"/>
    <col min="14621" max="14848" width="11.42578125" style="7"/>
    <col min="14849" max="14849" width="28.7109375" style="7" customWidth="1"/>
    <col min="14850" max="14850" width="50.42578125" style="7" bestFit="1" customWidth="1"/>
    <col min="14851" max="14851" width="8.85546875" style="7" customWidth="1"/>
    <col min="14852" max="14852" width="19.85546875" style="7" customWidth="1"/>
    <col min="14853" max="14853" width="36" style="7" bestFit="1" customWidth="1"/>
    <col min="14854" max="14854" width="13.42578125" style="7" bestFit="1" customWidth="1"/>
    <col min="14855" max="14855" width="23" style="7" bestFit="1" customWidth="1"/>
    <col min="14856" max="14856" width="24.5703125" style="7" bestFit="1" customWidth="1"/>
    <col min="14857" max="14857" width="25.42578125" style="7" bestFit="1" customWidth="1"/>
    <col min="14858" max="14858" width="17" style="7" customWidth="1"/>
    <col min="14859" max="14865" width="13.5703125" style="7" customWidth="1"/>
    <col min="14866" max="14867" width="16.7109375" style="7" customWidth="1"/>
    <col min="14868" max="14868" width="15.42578125" style="7" customWidth="1"/>
    <col min="14869" max="14870" width="13.5703125" style="7" customWidth="1"/>
    <col min="14871" max="14871" width="15.42578125" style="7" customWidth="1"/>
    <col min="14872" max="14874" width="0" style="7" hidden="1" customWidth="1"/>
    <col min="14875" max="14875" width="19.7109375" style="7" customWidth="1"/>
    <col min="14876" max="14876" width="63.85546875" style="7" bestFit="1" customWidth="1"/>
    <col min="14877" max="15104" width="11.42578125" style="7"/>
    <col min="15105" max="15105" width="28.7109375" style="7" customWidth="1"/>
    <col min="15106" max="15106" width="50.42578125" style="7" bestFit="1" customWidth="1"/>
    <col min="15107" max="15107" width="8.85546875" style="7" customWidth="1"/>
    <col min="15108" max="15108" width="19.85546875" style="7" customWidth="1"/>
    <col min="15109" max="15109" width="36" style="7" bestFit="1" customWidth="1"/>
    <col min="15110" max="15110" width="13.42578125" style="7" bestFit="1" customWidth="1"/>
    <col min="15111" max="15111" width="23" style="7" bestFit="1" customWidth="1"/>
    <col min="15112" max="15112" width="24.5703125" style="7" bestFit="1" customWidth="1"/>
    <col min="15113" max="15113" width="25.42578125" style="7" bestFit="1" customWidth="1"/>
    <col min="15114" max="15114" width="17" style="7" customWidth="1"/>
    <col min="15115" max="15121" width="13.5703125" style="7" customWidth="1"/>
    <col min="15122" max="15123" width="16.7109375" style="7" customWidth="1"/>
    <col min="15124" max="15124" width="15.42578125" style="7" customWidth="1"/>
    <col min="15125" max="15126" width="13.5703125" style="7" customWidth="1"/>
    <col min="15127" max="15127" width="15.42578125" style="7" customWidth="1"/>
    <col min="15128" max="15130" width="0" style="7" hidden="1" customWidth="1"/>
    <col min="15131" max="15131" width="19.7109375" style="7" customWidth="1"/>
    <col min="15132" max="15132" width="63.85546875" style="7" bestFit="1" customWidth="1"/>
    <col min="15133" max="15360" width="11.42578125" style="7"/>
    <col min="15361" max="15361" width="28.7109375" style="7" customWidth="1"/>
    <col min="15362" max="15362" width="50.42578125" style="7" bestFit="1" customWidth="1"/>
    <col min="15363" max="15363" width="8.85546875" style="7" customWidth="1"/>
    <col min="15364" max="15364" width="19.85546875" style="7" customWidth="1"/>
    <col min="15365" max="15365" width="36" style="7" bestFit="1" customWidth="1"/>
    <col min="15366" max="15366" width="13.42578125" style="7" bestFit="1" customWidth="1"/>
    <col min="15367" max="15367" width="23" style="7" bestFit="1" customWidth="1"/>
    <col min="15368" max="15368" width="24.5703125" style="7" bestFit="1" customWidth="1"/>
    <col min="15369" max="15369" width="25.42578125" style="7" bestFit="1" customWidth="1"/>
    <col min="15370" max="15370" width="17" style="7" customWidth="1"/>
    <col min="15371" max="15377" width="13.5703125" style="7" customWidth="1"/>
    <col min="15378" max="15379" width="16.7109375" style="7" customWidth="1"/>
    <col min="15380" max="15380" width="15.42578125" style="7" customWidth="1"/>
    <col min="15381" max="15382" width="13.5703125" style="7" customWidth="1"/>
    <col min="15383" max="15383" width="15.42578125" style="7" customWidth="1"/>
    <col min="15384" max="15386" width="0" style="7" hidden="1" customWidth="1"/>
    <col min="15387" max="15387" width="19.7109375" style="7" customWidth="1"/>
    <col min="15388" max="15388" width="63.85546875" style="7" bestFit="1" customWidth="1"/>
    <col min="15389" max="15616" width="11.42578125" style="7"/>
    <col min="15617" max="15617" width="28.7109375" style="7" customWidth="1"/>
    <col min="15618" max="15618" width="50.42578125" style="7" bestFit="1" customWidth="1"/>
    <col min="15619" max="15619" width="8.85546875" style="7" customWidth="1"/>
    <col min="15620" max="15620" width="19.85546875" style="7" customWidth="1"/>
    <col min="15621" max="15621" width="36" style="7" bestFit="1" customWidth="1"/>
    <col min="15622" max="15622" width="13.42578125" style="7" bestFit="1" customWidth="1"/>
    <col min="15623" max="15623" width="23" style="7" bestFit="1" customWidth="1"/>
    <col min="15624" max="15624" width="24.5703125" style="7" bestFit="1" customWidth="1"/>
    <col min="15625" max="15625" width="25.42578125" style="7" bestFit="1" customWidth="1"/>
    <col min="15626" max="15626" width="17" style="7" customWidth="1"/>
    <col min="15627" max="15633" width="13.5703125" style="7" customWidth="1"/>
    <col min="15634" max="15635" width="16.7109375" style="7" customWidth="1"/>
    <col min="15636" max="15636" width="15.42578125" style="7" customWidth="1"/>
    <col min="15637" max="15638" width="13.5703125" style="7" customWidth="1"/>
    <col min="15639" max="15639" width="15.42578125" style="7" customWidth="1"/>
    <col min="15640" max="15642" width="0" style="7" hidden="1" customWidth="1"/>
    <col min="15643" max="15643" width="19.7109375" style="7" customWidth="1"/>
    <col min="15644" max="15644" width="63.85546875" style="7" bestFit="1" customWidth="1"/>
    <col min="15645" max="15872" width="11.42578125" style="7"/>
    <col min="15873" max="15873" width="28.7109375" style="7" customWidth="1"/>
    <col min="15874" max="15874" width="50.42578125" style="7" bestFit="1" customWidth="1"/>
    <col min="15875" max="15875" width="8.85546875" style="7" customWidth="1"/>
    <col min="15876" max="15876" width="19.85546875" style="7" customWidth="1"/>
    <col min="15877" max="15877" width="36" style="7" bestFit="1" customWidth="1"/>
    <col min="15878" max="15878" width="13.42578125" style="7" bestFit="1" customWidth="1"/>
    <col min="15879" max="15879" width="23" style="7" bestFit="1" customWidth="1"/>
    <col min="15880" max="15880" width="24.5703125" style="7" bestFit="1" customWidth="1"/>
    <col min="15881" max="15881" width="25.42578125" style="7" bestFit="1" customWidth="1"/>
    <col min="15882" max="15882" width="17" style="7" customWidth="1"/>
    <col min="15883" max="15889" width="13.5703125" style="7" customWidth="1"/>
    <col min="15890" max="15891" width="16.7109375" style="7" customWidth="1"/>
    <col min="15892" max="15892" width="15.42578125" style="7" customWidth="1"/>
    <col min="15893" max="15894" width="13.5703125" style="7" customWidth="1"/>
    <col min="15895" max="15895" width="15.42578125" style="7" customWidth="1"/>
    <col min="15896" max="15898" width="0" style="7" hidden="1" customWidth="1"/>
    <col min="15899" max="15899" width="19.7109375" style="7" customWidth="1"/>
    <col min="15900" max="15900" width="63.85546875" style="7" bestFit="1" customWidth="1"/>
    <col min="15901" max="16128" width="11.42578125" style="7"/>
    <col min="16129" max="16129" width="28.7109375" style="7" customWidth="1"/>
    <col min="16130" max="16130" width="50.42578125" style="7" bestFit="1" customWidth="1"/>
    <col min="16131" max="16131" width="8.85546875" style="7" customWidth="1"/>
    <col min="16132" max="16132" width="19.85546875" style="7" customWidth="1"/>
    <col min="16133" max="16133" width="36" style="7" bestFit="1" customWidth="1"/>
    <col min="16134" max="16134" width="13.42578125" style="7" bestFit="1" customWidth="1"/>
    <col min="16135" max="16135" width="23" style="7" bestFit="1" customWidth="1"/>
    <col min="16136" max="16136" width="24.5703125" style="7" bestFit="1" customWidth="1"/>
    <col min="16137" max="16137" width="25.42578125" style="7" bestFit="1" customWidth="1"/>
    <col min="16138" max="16138" width="17" style="7" customWidth="1"/>
    <col min="16139" max="16145" width="13.5703125" style="7" customWidth="1"/>
    <col min="16146" max="16147" width="16.7109375" style="7" customWidth="1"/>
    <col min="16148" max="16148" width="15.42578125" style="7" customWidth="1"/>
    <col min="16149" max="16150" width="13.5703125" style="7" customWidth="1"/>
    <col min="16151" max="16151" width="15.42578125" style="7" customWidth="1"/>
    <col min="16152" max="16154" width="0" style="7" hidden="1" customWidth="1"/>
    <col min="16155" max="16155" width="19.7109375" style="7" customWidth="1"/>
    <col min="16156" max="16156" width="63.85546875" style="7" bestFit="1" customWidth="1"/>
    <col min="16157" max="16384" width="11.42578125" style="7"/>
  </cols>
  <sheetData>
    <row r="1" spans="1:45" ht="18" customHeight="1">
      <c r="A1" s="1" t="s">
        <v>0</v>
      </c>
      <c r="B1" s="1"/>
      <c r="C1" s="1"/>
      <c r="D1" s="1"/>
      <c r="E1" s="2"/>
      <c r="F1" s="97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4"/>
      <c r="S1" s="3"/>
      <c r="T1" s="4"/>
      <c r="U1" s="3"/>
      <c r="V1" s="3"/>
      <c r="W1" s="4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.95" customHeight="1">
      <c r="A2" s="8" t="s">
        <v>1</v>
      </c>
      <c r="B2" s="8"/>
      <c r="C2" s="8"/>
      <c r="D2" s="8"/>
      <c r="E2" s="9"/>
      <c r="F2" s="97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4"/>
      <c r="S2" s="3"/>
      <c r="T2" s="4"/>
      <c r="U2" s="3"/>
      <c r="V2" s="3"/>
      <c r="W2" s="4"/>
      <c r="X2" s="5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>
      <c r="A3" s="10" t="s">
        <v>173</v>
      </c>
      <c r="B3" s="10" t="s">
        <v>174</v>
      </c>
      <c r="C3" s="10"/>
      <c r="D3" s="10"/>
      <c r="E3" s="11"/>
      <c r="F3" s="97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4"/>
      <c r="S3" s="3"/>
      <c r="T3" s="4"/>
      <c r="U3" s="3"/>
      <c r="V3" s="3"/>
      <c r="W3" s="4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s="18" customFormat="1" ht="23.25" customHeight="1">
      <c r="A4" s="12"/>
      <c r="B4" s="12"/>
      <c r="C4" s="12"/>
      <c r="D4" s="12"/>
      <c r="E4" s="12"/>
      <c r="F4" s="98"/>
      <c r="G4" s="13"/>
      <c r="H4" s="13"/>
      <c r="I4" s="13"/>
      <c r="J4" s="14"/>
      <c r="K4" s="13"/>
      <c r="L4" s="86"/>
      <c r="M4" s="13"/>
      <c r="N4" s="13"/>
      <c r="O4" s="13"/>
      <c r="P4" s="13"/>
      <c r="Q4" s="13"/>
      <c r="R4" s="14"/>
      <c r="S4" s="13"/>
      <c r="T4" s="14"/>
      <c r="U4" s="13"/>
      <c r="V4" s="13"/>
      <c r="W4" s="14"/>
      <c r="X4" s="15"/>
      <c r="Y4" s="15"/>
      <c r="Z4" s="16"/>
      <c r="AA4" s="16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7"/>
    </row>
    <row r="5" spans="1:45" s="23" customFormat="1" ht="15.75" customHeight="1">
      <c r="A5" s="140" t="s">
        <v>3</v>
      </c>
      <c r="B5" s="140" t="s">
        <v>4</v>
      </c>
      <c r="C5" s="140" t="s">
        <v>5</v>
      </c>
      <c r="D5" s="19"/>
      <c r="E5" s="140" t="s">
        <v>6</v>
      </c>
      <c r="F5" s="99"/>
      <c r="G5" s="138" t="s">
        <v>7</v>
      </c>
      <c r="H5" s="138" t="s">
        <v>8</v>
      </c>
      <c r="I5" s="138" t="s">
        <v>9</v>
      </c>
      <c r="J5" s="138" t="s">
        <v>10</v>
      </c>
      <c r="K5" s="138" t="s">
        <v>11</v>
      </c>
      <c r="L5" s="20"/>
      <c r="M5" s="138" t="s">
        <v>12</v>
      </c>
      <c r="N5" s="138" t="s">
        <v>13</v>
      </c>
      <c r="O5" s="138" t="s">
        <v>14</v>
      </c>
      <c r="P5" s="138" t="s">
        <v>15</v>
      </c>
      <c r="Q5" s="138" t="s">
        <v>16</v>
      </c>
      <c r="R5" s="138" t="s">
        <v>17</v>
      </c>
      <c r="S5" s="138" t="s">
        <v>18</v>
      </c>
      <c r="T5" s="138" t="s">
        <v>19</v>
      </c>
      <c r="U5" s="138" t="s">
        <v>20</v>
      </c>
      <c r="V5" s="138" t="s">
        <v>21</v>
      </c>
      <c r="W5" s="138" t="s">
        <v>22</v>
      </c>
      <c r="X5" s="142" t="s">
        <v>23</v>
      </c>
      <c r="Y5" s="143"/>
      <c r="Z5" s="144" t="s">
        <v>24</v>
      </c>
      <c r="AA5" s="21"/>
      <c r="AB5" s="21" t="s">
        <v>25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17"/>
    </row>
    <row r="6" spans="1:45" ht="31.5">
      <c r="A6" s="141"/>
      <c r="B6" s="141"/>
      <c r="C6" s="141"/>
      <c r="D6" s="24" t="s">
        <v>26</v>
      </c>
      <c r="E6" s="141"/>
      <c r="F6" s="100" t="s">
        <v>27</v>
      </c>
      <c r="G6" s="139"/>
      <c r="H6" s="139"/>
      <c r="I6" s="139"/>
      <c r="J6" s="139"/>
      <c r="K6" s="139"/>
      <c r="L6" s="25" t="s">
        <v>28</v>
      </c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26" t="s">
        <v>29</v>
      </c>
      <c r="Y6" s="26" t="s">
        <v>30</v>
      </c>
      <c r="Z6" s="138"/>
      <c r="AA6" s="21" t="s">
        <v>31</v>
      </c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17"/>
    </row>
    <row r="7" spans="1:45" s="43" customFormat="1">
      <c r="A7" s="27" t="s">
        <v>35</v>
      </c>
      <c r="B7" s="27" t="s">
        <v>154</v>
      </c>
      <c r="C7" s="29"/>
      <c r="D7" s="30">
        <v>42632</v>
      </c>
      <c r="E7" s="27" t="s">
        <v>155</v>
      </c>
      <c r="F7" s="101">
        <v>14764.74</v>
      </c>
      <c r="G7" s="49"/>
      <c r="H7" s="32"/>
      <c r="I7" s="33">
        <v>45.13</v>
      </c>
      <c r="J7" s="37">
        <f t="shared" ref="J7:J48" si="0">SUM(F7:H7)-I7</f>
        <v>14719.61</v>
      </c>
      <c r="K7" s="44"/>
      <c r="L7" s="87"/>
      <c r="M7" s="34"/>
      <c r="N7" s="34"/>
      <c r="O7" s="34"/>
      <c r="P7" s="35"/>
      <c r="Q7" s="36">
        <v>2075</v>
      </c>
      <c r="R7" s="37">
        <f>+J7-SUM(K7:Q7)</f>
        <v>12644.61</v>
      </c>
      <c r="S7" s="38"/>
      <c r="T7" s="37">
        <f>+R7-S7</f>
        <v>12644.61</v>
      </c>
      <c r="U7" s="39"/>
      <c r="V7" s="38"/>
      <c r="W7" s="37"/>
      <c r="X7" s="40"/>
      <c r="Y7" s="41"/>
      <c r="Z7" s="42"/>
      <c r="AA7" s="109">
        <v>2744500016</v>
      </c>
      <c r="AB7" s="45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s="43" customFormat="1">
      <c r="A8" s="27" t="s">
        <v>32</v>
      </c>
      <c r="B8" s="27" t="s">
        <v>33</v>
      </c>
      <c r="C8" s="29"/>
      <c r="D8" s="50">
        <v>42409</v>
      </c>
      <c r="E8" s="27" t="s">
        <v>34</v>
      </c>
      <c r="F8" s="101">
        <v>2516</v>
      </c>
      <c r="G8" s="49"/>
      <c r="H8" s="32"/>
      <c r="I8" s="33">
        <v>45.13</v>
      </c>
      <c r="J8" s="37">
        <f t="shared" si="0"/>
        <v>2470.87</v>
      </c>
      <c r="K8" s="44"/>
      <c r="L8" s="88"/>
      <c r="M8" s="34"/>
      <c r="N8" s="34"/>
      <c r="O8" s="34"/>
      <c r="P8" s="35"/>
      <c r="Q8" s="36">
        <v>0</v>
      </c>
      <c r="R8" s="37">
        <f>+J8-SUM(K8:Q8)</f>
        <v>2470.87</v>
      </c>
      <c r="S8" s="38">
        <f>IF(J8&gt;4500,J8*0.1,0)</f>
        <v>0</v>
      </c>
      <c r="T8" s="37">
        <f>+R8-S8</f>
        <v>2470.87</v>
      </c>
      <c r="U8" s="39">
        <f>IF(J8&lt;4500,J8*0.1,0)</f>
        <v>247.08699999999999</v>
      </c>
      <c r="V8" s="38">
        <f>+'[1]C&amp;A'!D12*0.02</f>
        <v>21.911999999999999</v>
      </c>
      <c r="W8" s="37">
        <f>+J8+U8+V8</f>
        <v>2739.8689999999997</v>
      </c>
      <c r="X8" s="40"/>
      <c r="Y8" s="41"/>
      <c r="Z8" s="42">
        <f>+X8+Y8-T8</f>
        <v>-2470.87</v>
      </c>
      <c r="AA8" s="109"/>
      <c r="AB8" s="45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s="43" customFormat="1">
      <c r="A9" s="27" t="s">
        <v>35</v>
      </c>
      <c r="B9" s="27" t="s">
        <v>175</v>
      </c>
      <c r="C9" s="29"/>
      <c r="D9" s="129">
        <v>40701</v>
      </c>
      <c r="E9" s="130" t="s">
        <v>137</v>
      </c>
      <c r="F9" s="101">
        <v>14500</v>
      </c>
      <c r="G9" s="49"/>
      <c r="H9" s="32"/>
      <c r="I9" s="33">
        <v>45.13</v>
      </c>
      <c r="J9" s="37">
        <f t="shared" si="0"/>
        <v>14454.87</v>
      </c>
      <c r="K9" s="44"/>
      <c r="L9" s="88"/>
      <c r="M9" s="34"/>
      <c r="N9" s="34"/>
      <c r="O9" s="34"/>
      <c r="P9" s="35"/>
      <c r="Q9" s="36">
        <v>2200</v>
      </c>
      <c r="R9" s="37">
        <f>+J9-SUM(K9:Q9)</f>
        <v>12254.87</v>
      </c>
      <c r="S9" s="38">
        <f>IF(J9&gt;4500,J9*0.1,0)</f>
        <v>1445.4870000000001</v>
      </c>
      <c r="T9" s="37">
        <f>+R9-S9</f>
        <v>10809.383000000002</v>
      </c>
      <c r="U9" s="39"/>
      <c r="V9" s="38"/>
      <c r="W9" s="37"/>
      <c r="X9" s="40"/>
      <c r="Y9" s="41"/>
      <c r="Z9" s="42"/>
      <c r="AA9" s="109"/>
      <c r="AB9" s="45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s="43" customFormat="1">
      <c r="A10" s="27" t="s">
        <v>35</v>
      </c>
      <c r="B10" s="27" t="s">
        <v>36</v>
      </c>
      <c r="C10" s="29" t="s">
        <v>37</v>
      </c>
      <c r="D10" s="30">
        <v>42072</v>
      </c>
      <c r="E10" s="27" t="s">
        <v>141</v>
      </c>
      <c r="F10" s="101">
        <v>2870</v>
      </c>
      <c r="G10" s="32"/>
      <c r="H10" s="32"/>
      <c r="I10" s="33">
        <v>45.13</v>
      </c>
      <c r="J10" s="37">
        <f t="shared" si="0"/>
        <v>2824.87</v>
      </c>
      <c r="K10" s="44"/>
      <c r="L10" s="88"/>
      <c r="M10" s="34"/>
      <c r="N10" s="34"/>
      <c r="O10" s="34"/>
      <c r="P10" s="35"/>
      <c r="Q10" s="36">
        <v>900</v>
      </c>
      <c r="R10" s="37">
        <f>+J10-SUM(K10:Q10)</f>
        <v>1924.87</v>
      </c>
      <c r="S10" s="38">
        <f>IF(J10&gt;4500,J10*0.1,0)</f>
        <v>0</v>
      </c>
      <c r="T10" s="37">
        <f>+R10-S10</f>
        <v>1924.87</v>
      </c>
      <c r="U10" s="39">
        <f>IF(J10&lt;4500,J10*0.1,0)</f>
        <v>282.48700000000002</v>
      </c>
      <c r="V10" s="38">
        <f>+'[1]C&amp;A'!D14*0.02</f>
        <v>21.911999999999999</v>
      </c>
      <c r="W10" s="37">
        <f>+J10+U10+V10</f>
        <v>3129.2689999999998</v>
      </c>
      <c r="X10" s="40"/>
      <c r="Y10" s="41"/>
      <c r="Z10" s="42">
        <f>+X10+Y10-T10</f>
        <v>-1924.87</v>
      </c>
      <c r="AA10" s="42"/>
      <c r="AB10" s="45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s="43" customFormat="1">
      <c r="A11" s="27" t="s">
        <v>35</v>
      </c>
      <c r="B11" s="27" t="s">
        <v>39</v>
      </c>
      <c r="C11" s="29" t="s">
        <v>40</v>
      </c>
      <c r="D11" s="30">
        <v>42298</v>
      </c>
      <c r="E11" s="27" t="s">
        <v>41</v>
      </c>
      <c r="F11" s="101">
        <v>7333.12</v>
      </c>
      <c r="G11" s="32"/>
      <c r="H11" s="32"/>
      <c r="I11" s="33">
        <v>45.13</v>
      </c>
      <c r="J11" s="37">
        <f t="shared" si="0"/>
        <v>7287.99</v>
      </c>
      <c r="K11" s="44"/>
      <c r="L11" s="88"/>
      <c r="M11" s="34"/>
      <c r="N11" s="34"/>
      <c r="O11" s="34"/>
      <c r="P11" s="35"/>
      <c r="Q11" s="36">
        <v>0</v>
      </c>
      <c r="R11" s="37">
        <f>+J11-SUM(K11:Q11)</f>
        <v>7287.99</v>
      </c>
      <c r="S11" s="38">
        <f>IF(J11&gt;4500,J11*0.1,0)</f>
        <v>728.79899999999998</v>
      </c>
      <c r="T11" s="37">
        <f>+R11-S11</f>
        <v>6559.1909999999998</v>
      </c>
      <c r="U11" s="39">
        <f>IF(J11&lt;4500,J11*0.1,0)</f>
        <v>0</v>
      </c>
      <c r="V11" s="38">
        <f>+'[1]C&amp;A'!D15*0.02</f>
        <v>21.911999999999999</v>
      </c>
      <c r="W11" s="37">
        <f>+J11+U11+V11</f>
        <v>7309.902</v>
      </c>
      <c r="X11" s="40"/>
      <c r="Y11" s="46"/>
      <c r="Z11" s="42">
        <f>+X11+Y11-T11</f>
        <v>-6559.1909999999998</v>
      </c>
      <c r="AA11" s="42"/>
      <c r="AB11" s="45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45" s="43" customFormat="1">
      <c r="A12" s="27" t="s">
        <v>35</v>
      </c>
      <c r="B12" s="106" t="s">
        <v>130</v>
      </c>
      <c r="C12" s="29" t="s">
        <v>131</v>
      </c>
      <c r="D12" s="30">
        <v>41939</v>
      </c>
      <c r="E12" s="27" t="s">
        <v>132</v>
      </c>
      <c r="F12" s="101">
        <v>1000</v>
      </c>
      <c r="G12" s="32"/>
      <c r="H12" s="32"/>
      <c r="I12" s="33">
        <v>45.13</v>
      </c>
      <c r="J12" s="37">
        <f t="shared" si="0"/>
        <v>954.87</v>
      </c>
      <c r="K12" s="44"/>
      <c r="L12" s="88"/>
      <c r="M12" s="34"/>
      <c r="N12" s="34"/>
      <c r="O12" s="34"/>
      <c r="P12" s="35"/>
      <c r="Q12" s="36">
        <v>0</v>
      </c>
      <c r="R12" s="37">
        <f t="shared" ref="R12:R30" si="1">+J12-SUM(K12:Q12)</f>
        <v>954.87</v>
      </c>
      <c r="S12" s="38"/>
      <c r="T12" s="37">
        <f t="shared" ref="T12:T29" si="2">+R12-S12</f>
        <v>954.87</v>
      </c>
      <c r="U12" s="39"/>
      <c r="V12" s="38"/>
      <c r="W12" s="37"/>
      <c r="X12" s="40"/>
      <c r="Y12" s="46"/>
      <c r="Z12" s="42"/>
      <c r="AA12" s="42"/>
      <c r="AB12" s="45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45" s="43" customFormat="1">
      <c r="A13" s="27" t="s">
        <v>42</v>
      </c>
      <c r="B13" s="27" t="s">
        <v>43</v>
      </c>
      <c r="C13" s="29" t="s">
        <v>44</v>
      </c>
      <c r="D13" s="30">
        <v>41822</v>
      </c>
      <c r="E13" s="27" t="s">
        <v>45</v>
      </c>
      <c r="F13" s="101"/>
      <c r="G13" s="32"/>
      <c r="H13" s="32"/>
      <c r="I13" s="33">
        <v>45.13</v>
      </c>
      <c r="J13" s="37">
        <f t="shared" si="0"/>
        <v>-45.13</v>
      </c>
      <c r="K13" s="44"/>
      <c r="L13" s="88"/>
      <c r="M13" s="34"/>
      <c r="N13" s="34"/>
      <c r="O13" s="34"/>
      <c r="P13" s="35"/>
      <c r="Q13" s="36">
        <v>0</v>
      </c>
      <c r="R13" s="37">
        <f t="shared" si="1"/>
        <v>-45.13</v>
      </c>
      <c r="S13" s="38">
        <f>IF(J13&gt;4500,J13*0.1,0)</f>
        <v>0</v>
      </c>
      <c r="T13" s="37">
        <f t="shared" si="2"/>
        <v>-45.13</v>
      </c>
      <c r="U13" s="39">
        <f>IF(J13&lt;4500,J13*0.1,0)</f>
        <v>-4.5130000000000008</v>
      </c>
      <c r="V13" s="38">
        <f>+'[1]C&amp;A'!D17*0.02</f>
        <v>21.911999999999999</v>
      </c>
      <c r="W13" s="37">
        <f>+J13+U13+V13</f>
        <v>-27.731000000000002</v>
      </c>
      <c r="X13" s="40"/>
      <c r="Y13" s="41"/>
      <c r="Z13" s="42">
        <f>+X13+Y13-T13</f>
        <v>45.13</v>
      </c>
      <c r="AA13" s="42"/>
      <c r="AB13" s="45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45" s="43" customFormat="1">
      <c r="A14" s="27" t="s">
        <v>42</v>
      </c>
      <c r="B14" s="27" t="s">
        <v>150</v>
      </c>
      <c r="C14" s="29"/>
      <c r="D14" s="30">
        <v>42611</v>
      </c>
      <c r="E14" s="27" t="s">
        <v>153</v>
      </c>
      <c r="F14" s="101"/>
      <c r="G14" s="32"/>
      <c r="H14" s="32"/>
      <c r="I14" s="33">
        <v>45.13</v>
      </c>
      <c r="J14" s="37">
        <f t="shared" si="0"/>
        <v>-45.13</v>
      </c>
      <c r="K14" s="44"/>
      <c r="L14" s="88"/>
      <c r="M14" s="34"/>
      <c r="N14" s="34"/>
      <c r="O14" s="34"/>
      <c r="P14" s="35"/>
      <c r="Q14" s="36">
        <v>0</v>
      </c>
      <c r="R14" s="37">
        <f t="shared" si="1"/>
        <v>-45.13</v>
      </c>
      <c r="S14" s="38">
        <f>IF(J14&gt;4500,J14*0.1,0)</f>
        <v>0</v>
      </c>
      <c r="T14" s="37">
        <f t="shared" ref="T14" si="3">+R14-S14</f>
        <v>-45.13</v>
      </c>
      <c r="U14" s="39"/>
      <c r="V14" s="38"/>
      <c r="W14" s="37"/>
      <c r="X14" s="40"/>
      <c r="Y14" s="41"/>
      <c r="Z14" s="42"/>
      <c r="AA14" s="42" t="s">
        <v>151</v>
      </c>
      <c r="AB14" s="48" t="s">
        <v>182</v>
      </c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spans="1:45" s="96" customFormat="1">
      <c r="A15" s="27" t="s">
        <v>42</v>
      </c>
      <c r="B15" s="45" t="s">
        <v>46</v>
      </c>
      <c r="C15" s="29" t="s">
        <v>47</v>
      </c>
      <c r="D15" s="30">
        <v>41474</v>
      </c>
      <c r="E15" s="27" t="s">
        <v>45</v>
      </c>
      <c r="F15" s="101"/>
      <c r="G15" s="32"/>
      <c r="H15" s="32"/>
      <c r="I15" s="33">
        <v>45.13</v>
      </c>
      <c r="J15" s="37">
        <f t="shared" si="0"/>
        <v>-45.13</v>
      </c>
      <c r="K15" s="44"/>
      <c r="L15" s="88"/>
      <c r="M15" s="34"/>
      <c r="N15" s="34"/>
      <c r="O15" s="34"/>
      <c r="P15" s="35"/>
      <c r="Q15" s="36">
        <v>0</v>
      </c>
      <c r="R15" s="37">
        <f t="shared" si="1"/>
        <v>-45.13</v>
      </c>
      <c r="S15" s="38">
        <f>IF(J15&gt;4500,J15*0.1,0)</f>
        <v>0</v>
      </c>
      <c r="T15" s="37">
        <f t="shared" si="2"/>
        <v>-45.13</v>
      </c>
      <c r="U15" s="39">
        <f>IF(J15&lt;4500,J15*0.1,0)</f>
        <v>-4.5130000000000008</v>
      </c>
      <c r="V15" s="38">
        <f>+'[1]C&amp;A'!D18*0.02</f>
        <v>21.911999999999999</v>
      </c>
      <c r="W15" s="37">
        <f>+J15+U15+V15</f>
        <v>-27.731000000000002</v>
      </c>
      <c r="X15" s="40"/>
      <c r="Y15" s="41"/>
      <c r="Z15" s="42">
        <f>+X15+Y15-T15</f>
        <v>45.13</v>
      </c>
      <c r="AA15" s="42"/>
      <c r="AB15" s="47"/>
      <c r="AC15" s="17"/>
      <c r="AD15" s="17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</row>
    <row r="16" spans="1:45" s="96" customFormat="1">
      <c r="A16" s="27" t="s">
        <v>55</v>
      </c>
      <c r="B16" s="45" t="s">
        <v>127</v>
      </c>
      <c r="C16" s="29"/>
      <c r="D16" s="30">
        <v>42583</v>
      </c>
      <c r="E16" s="27" t="s">
        <v>94</v>
      </c>
      <c r="F16" s="101">
        <v>30544.83</v>
      </c>
      <c r="G16" s="32"/>
      <c r="H16" s="32"/>
      <c r="I16" s="33">
        <v>45.13</v>
      </c>
      <c r="J16" s="37">
        <f t="shared" si="0"/>
        <v>30499.7</v>
      </c>
      <c r="K16" s="44"/>
      <c r="L16" s="88"/>
      <c r="M16" s="34"/>
      <c r="N16" s="34"/>
      <c r="O16" s="34"/>
      <c r="P16" s="35"/>
      <c r="Q16" s="36">
        <v>8122</v>
      </c>
      <c r="R16" s="37">
        <f t="shared" si="1"/>
        <v>22377.7</v>
      </c>
      <c r="S16" s="38"/>
      <c r="T16" s="37">
        <f t="shared" si="2"/>
        <v>22377.7</v>
      </c>
      <c r="U16" s="39"/>
      <c r="V16" s="38"/>
      <c r="W16" s="37"/>
      <c r="X16" s="40"/>
      <c r="Y16" s="41"/>
      <c r="Z16" s="42"/>
      <c r="AA16" s="42"/>
      <c r="AB16" s="47"/>
      <c r="AC16" s="17"/>
      <c r="AD16" s="17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</row>
    <row r="17" spans="1:45" s="96" customFormat="1">
      <c r="A17" s="27" t="s">
        <v>35</v>
      </c>
      <c r="B17" s="45" t="s">
        <v>144</v>
      </c>
      <c r="C17" s="29"/>
      <c r="D17" s="30">
        <v>42608</v>
      </c>
      <c r="E17" s="27" t="s">
        <v>49</v>
      </c>
      <c r="F17" s="101">
        <v>1083.33</v>
      </c>
      <c r="G17" s="32"/>
      <c r="H17" s="32"/>
      <c r="I17" s="33">
        <v>45.13</v>
      </c>
      <c r="J17" s="37">
        <f t="shared" si="0"/>
        <v>1038.1999999999998</v>
      </c>
      <c r="K17" s="44"/>
      <c r="L17" s="88"/>
      <c r="M17" s="34"/>
      <c r="N17" s="34"/>
      <c r="O17" s="34"/>
      <c r="P17" s="35"/>
      <c r="Q17" s="36">
        <v>0</v>
      </c>
      <c r="R17" s="37">
        <f t="shared" si="1"/>
        <v>1038.1999999999998</v>
      </c>
      <c r="S17" s="38"/>
      <c r="T17" s="37">
        <f t="shared" si="2"/>
        <v>1038.1999999999998</v>
      </c>
      <c r="U17" s="39"/>
      <c r="V17" s="38"/>
      <c r="W17" s="37"/>
      <c r="X17" s="40"/>
      <c r="Y17" s="41"/>
      <c r="Z17" s="42"/>
      <c r="AA17" s="42"/>
      <c r="AB17" s="48"/>
      <c r="AC17" s="17"/>
      <c r="AD17" s="17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</row>
    <row r="18" spans="1:45" s="43" customFormat="1">
      <c r="A18" s="27" t="s">
        <v>35</v>
      </c>
      <c r="B18" s="45" t="s">
        <v>48</v>
      </c>
      <c r="C18" s="29"/>
      <c r="D18" s="30">
        <v>42552</v>
      </c>
      <c r="E18" s="27" t="s">
        <v>49</v>
      </c>
      <c r="F18" s="101">
        <v>1083.33</v>
      </c>
      <c r="G18" s="32"/>
      <c r="H18" s="32"/>
      <c r="I18" s="33">
        <v>45.13</v>
      </c>
      <c r="J18" s="37">
        <f t="shared" si="0"/>
        <v>1038.1999999999998</v>
      </c>
      <c r="K18" s="44"/>
      <c r="L18" s="88"/>
      <c r="M18" s="34"/>
      <c r="N18" s="34"/>
      <c r="O18" s="34"/>
      <c r="P18" s="35"/>
      <c r="Q18" s="36">
        <v>2000</v>
      </c>
      <c r="R18" s="37">
        <f t="shared" si="1"/>
        <v>-961.80000000000018</v>
      </c>
      <c r="S18" s="38">
        <f t="shared" ref="S18:S42" si="4">IF(J18&gt;4500,J18*0.1,0)</f>
        <v>0</v>
      </c>
      <c r="T18" s="37">
        <f t="shared" si="2"/>
        <v>-961.80000000000018</v>
      </c>
      <c r="U18" s="39">
        <f t="shared" ref="U18:U42" si="5">IF(J18&lt;4500,J18*0.1,0)</f>
        <v>103.82</v>
      </c>
      <c r="V18" s="38">
        <f>+'[1]C&amp;A'!D19*0.02</f>
        <v>21.911999999999999</v>
      </c>
      <c r="W18" s="37">
        <f>+J18+U18+V18</f>
        <v>1163.9319999999998</v>
      </c>
      <c r="X18" s="40"/>
      <c r="Y18" s="41"/>
      <c r="Z18" s="42"/>
      <c r="AA18" s="42"/>
      <c r="AB18" s="4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spans="1:45" s="43" customFormat="1">
      <c r="A19" s="27" t="s">
        <v>55</v>
      </c>
      <c r="B19" s="45" t="s">
        <v>129</v>
      </c>
      <c r="C19" s="29"/>
      <c r="D19" s="30">
        <v>38873</v>
      </c>
      <c r="E19" s="108" t="s">
        <v>149</v>
      </c>
      <c r="F19" s="101">
        <v>101673.47</v>
      </c>
      <c r="G19" s="32"/>
      <c r="H19" s="32"/>
      <c r="I19" s="33">
        <v>45.13</v>
      </c>
      <c r="J19" s="37">
        <f t="shared" si="0"/>
        <v>101628.34</v>
      </c>
      <c r="K19" s="44">
        <v>3535</v>
      </c>
      <c r="L19" s="88"/>
      <c r="M19" s="34"/>
      <c r="N19" s="34"/>
      <c r="O19" s="34"/>
      <c r="P19" s="35"/>
      <c r="Q19" s="36">
        <v>345</v>
      </c>
      <c r="R19" s="37">
        <f t="shared" si="1"/>
        <v>97748.34</v>
      </c>
      <c r="S19" s="38">
        <f t="shared" si="4"/>
        <v>10162.834000000001</v>
      </c>
      <c r="T19" s="37">
        <f t="shared" si="2"/>
        <v>87585.505999999994</v>
      </c>
      <c r="U19" s="39">
        <f t="shared" si="5"/>
        <v>0</v>
      </c>
      <c r="V19" s="38"/>
      <c r="W19" s="37"/>
      <c r="X19" s="40"/>
      <c r="Y19" s="41"/>
      <c r="Z19" s="42"/>
      <c r="AA19" s="42"/>
      <c r="AB19" s="47" t="s">
        <v>177</v>
      </c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spans="1:45" s="43" customFormat="1">
      <c r="A20" s="27" t="s">
        <v>55</v>
      </c>
      <c r="B20" s="45" t="s">
        <v>167</v>
      </c>
      <c r="C20" s="29"/>
      <c r="D20" s="30">
        <v>42686</v>
      </c>
      <c r="E20" s="108" t="s">
        <v>70</v>
      </c>
      <c r="F20" s="101">
        <v>1698.98</v>
      </c>
      <c r="G20" s="32"/>
      <c r="H20" s="32"/>
      <c r="I20" s="33">
        <v>45.13</v>
      </c>
      <c r="J20" s="37">
        <f t="shared" si="0"/>
        <v>1653.85</v>
      </c>
      <c r="K20" s="44"/>
      <c r="L20" s="88"/>
      <c r="M20" s="34"/>
      <c r="N20" s="34"/>
      <c r="O20" s="34"/>
      <c r="P20" s="35"/>
      <c r="Q20" s="36"/>
      <c r="R20" s="37">
        <f t="shared" ref="R20:R21" si="6">+J20-SUM(K20:Q20)</f>
        <v>1653.85</v>
      </c>
      <c r="S20" s="38">
        <f t="shared" ref="S20:S21" si="7">IF(J20&gt;4500,J20*0.1,0)</f>
        <v>0</v>
      </c>
      <c r="T20" s="37">
        <f t="shared" ref="T20:T21" si="8">+R20-S20</f>
        <v>1653.85</v>
      </c>
      <c r="U20" s="39"/>
      <c r="V20" s="38"/>
      <c r="W20" s="37"/>
      <c r="X20" s="40"/>
      <c r="Y20" s="41"/>
      <c r="Z20" s="42"/>
      <c r="AA20" s="42" t="s">
        <v>171</v>
      </c>
      <c r="AB20" s="4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s="43" customFormat="1">
      <c r="A21" s="27" t="s">
        <v>55</v>
      </c>
      <c r="B21" s="45" t="s">
        <v>168</v>
      </c>
      <c r="C21" s="29"/>
      <c r="D21" s="30">
        <v>42692</v>
      </c>
      <c r="E21" s="108" t="s">
        <v>70</v>
      </c>
      <c r="F21" s="101">
        <v>1162.46</v>
      </c>
      <c r="G21" s="32"/>
      <c r="H21" s="32"/>
      <c r="I21" s="33">
        <v>45.13</v>
      </c>
      <c r="J21" s="37">
        <f t="shared" si="0"/>
        <v>1117.33</v>
      </c>
      <c r="K21" s="44"/>
      <c r="L21" s="88"/>
      <c r="M21" s="34"/>
      <c r="N21" s="34"/>
      <c r="O21" s="34"/>
      <c r="P21" s="35"/>
      <c r="Q21" s="36"/>
      <c r="R21" s="37">
        <f t="shared" si="6"/>
        <v>1117.33</v>
      </c>
      <c r="S21" s="38">
        <f t="shared" si="7"/>
        <v>0</v>
      </c>
      <c r="T21" s="37">
        <f t="shared" si="8"/>
        <v>1117.33</v>
      </c>
      <c r="U21" s="39"/>
      <c r="V21" s="38"/>
      <c r="W21" s="37"/>
      <c r="X21" s="40"/>
      <c r="Y21" s="41"/>
      <c r="Z21" s="42"/>
      <c r="AA21" s="42" t="s">
        <v>172</v>
      </c>
      <c r="AB21" s="4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s="43" customFormat="1">
      <c r="A22" s="27" t="s">
        <v>42</v>
      </c>
      <c r="B22" s="45" t="s">
        <v>50</v>
      </c>
      <c r="C22" s="29" t="s">
        <v>51</v>
      </c>
      <c r="D22" s="30">
        <v>42298</v>
      </c>
      <c r="E22" s="27" t="s">
        <v>52</v>
      </c>
      <c r="F22" s="101">
        <v>12427.99</v>
      </c>
      <c r="G22" s="49"/>
      <c r="H22" s="32"/>
      <c r="I22" s="33">
        <v>45.13</v>
      </c>
      <c r="J22" s="37">
        <f t="shared" si="0"/>
        <v>12382.86</v>
      </c>
      <c r="K22" s="44"/>
      <c r="L22" s="88"/>
      <c r="M22" s="34"/>
      <c r="N22" s="34"/>
      <c r="O22" s="34"/>
      <c r="P22" s="35"/>
      <c r="Q22" s="36">
        <v>0</v>
      </c>
      <c r="R22" s="37">
        <f t="shared" si="1"/>
        <v>12382.86</v>
      </c>
      <c r="S22" s="38">
        <f t="shared" si="4"/>
        <v>1238.2860000000001</v>
      </c>
      <c r="T22" s="37">
        <f t="shared" si="2"/>
        <v>11144.574000000001</v>
      </c>
      <c r="U22" s="39">
        <f t="shared" si="5"/>
        <v>0</v>
      </c>
      <c r="V22" s="38">
        <f>+'[1]C&amp;A'!D22*0.02</f>
        <v>21.911999999999999</v>
      </c>
      <c r="W22" s="37">
        <f t="shared" ref="W22:W42" si="9">+J22+U22+V22</f>
        <v>12404.772000000001</v>
      </c>
      <c r="X22" s="40"/>
      <c r="Y22" s="46"/>
      <c r="Z22" s="42">
        <f t="shared" ref="Z22:Z28" si="10">+X22+Y22-T22</f>
        <v>-11144.574000000001</v>
      </c>
      <c r="AA22" s="42"/>
      <c r="AB22" s="45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45" s="43" customFormat="1">
      <c r="A23" s="27" t="s">
        <v>145</v>
      </c>
      <c r="B23" s="45" t="s">
        <v>156</v>
      </c>
      <c r="C23" s="29"/>
      <c r="D23" s="30">
        <v>42635</v>
      </c>
      <c r="E23" s="27" t="s">
        <v>54</v>
      </c>
      <c r="F23" s="101">
        <v>1568</v>
      </c>
      <c r="G23" s="49"/>
      <c r="H23" s="32"/>
      <c r="I23" s="33">
        <v>45.13</v>
      </c>
      <c r="J23" s="37">
        <f t="shared" si="0"/>
        <v>1522.87</v>
      </c>
      <c r="K23" s="44"/>
      <c r="L23" s="88"/>
      <c r="M23" s="34"/>
      <c r="N23" s="34"/>
      <c r="O23" s="34"/>
      <c r="P23" s="35"/>
      <c r="Q23" s="36">
        <v>0</v>
      </c>
      <c r="R23" s="37">
        <f t="shared" ref="R23" si="11">+J23-SUM(K23:Q23)</f>
        <v>1522.87</v>
      </c>
      <c r="S23" s="38">
        <f t="shared" ref="S23" si="12">IF(J23&gt;4500,J23*0.1,0)</f>
        <v>0</v>
      </c>
      <c r="T23" s="37">
        <f t="shared" ref="T23" si="13">+R23-S23</f>
        <v>1522.87</v>
      </c>
      <c r="U23" s="39"/>
      <c r="V23" s="38"/>
      <c r="W23" s="37"/>
      <c r="X23" s="40"/>
      <c r="Y23" s="46"/>
      <c r="Z23" s="42"/>
      <c r="AA23" s="109">
        <v>1132634759</v>
      </c>
      <c r="AB23" s="45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5" s="43" customFormat="1">
      <c r="A24" s="27" t="s">
        <v>145</v>
      </c>
      <c r="B24" s="27" t="s">
        <v>53</v>
      </c>
      <c r="C24" s="29"/>
      <c r="D24" s="50">
        <v>42429</v>
      </c>
      <c r="E24" s="27" t="s">
        <v>54</v>
      </c>
      <c r="F24" s="101">
        <v>4200</v>
      </c>
      <c r="G24" s="49"/>
      <c r="H24" s="32"/>
      <c r="I24" s="33">
        <v>45.13</v>
      </c>
      <c r="J24" s="37">
        <f t="shared" si="0"/>
        <v>4154.87</v>
      </c>
      <c r="K24" s="44"/>
      <c r="L24" s="88"/>
      <c r="M24" s="34"/>
      <c r="N24" s="34"/>
      <c r="O24" s="34"/>
      <c r="P24" s="35"/>
      <c r="Q24" s="36">
        <v>0</v>
      </c>
      <c r="R24" s="37">
        <f t="shared" si="1"/>
        <v>4154.87</v>
      </c>
      <c r="S24" s="38">
        <f t="shared" si="4"/>
        <v>0</v>
      </c>
      <c r="T24" s="37">
        <f t="shared" si="2"/>
        <v>4154.87</v>
      </c>
      <c r="U24" s="39">
        <f t="shared" si="5"/>
        <v>415.48700000000002</v>
      </c>
      <c r="V24" s="38">
        <f>+'[1]C&amp;A'!D23*0.02</f>
        <v>21.911999999999999</v>
      </c>
      <c r="W24" s="37">
        <f t="shared" si="9"/>
        <v>4592.2690000000002</v>
      </c>
      <c r="X24" s="40"/>
      <c r="Y24" s="41"/>
      <c r="Z24" s="42">
        <f t="shared" si="10"/>
        <v>-4154.87</v>
      </c>
      <c r="AA24" s="42"/>
      <c r="AB24" s="45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s="43" customFormat="1">
      <c r="A25" s="27" t="s">
        <v>145</v>
      </c>
      <c r="B25" s="27" t="s">
        <v>146</v>
      </c>
      <c r="C25" s="29"/>
      <c r="D25" s="50">
        <v>42599</v>
      </c>
      <c r="E25" s="27" t="s">
        <v>54</v>
      </c>
      <c r="F25" s="101">
        <v>3216</v>
      </c>
      <c r="G25" s="49"/>
      <c r="H25" s="32"/>
      <c r="I25" s="33">
        <v>45.13</v>
      </c>
      <c r="J25" s="37">
        <f t="shared" si="0"/>
        <v>3170.87</v>
      </c>
      <c r="K25" s="44"/>
      <c r="L25" s="88"/>
      <c r="M25" s="34"/>
      <c r="N25" s="34"/>
      <c r="O25" s="34"/>
      <c r="P25" s="35"/>
      <c r="Q25" s="36">
        <v>0</v>
      </c>
      <c r="R25" s="37">
        <f t="shared" si="1"/>
        <v>3170.87</v>
      </c>
      <c r="S25" s="38">
        <f t="shared" ref="S25" si="14">IF(J25&gt;4500,J25*0.1,0)</f>
        <v>0</v>
      </c>
      <c r="T25" s="37">
        <f t="shared" si="2"/>
        <v>3170.87</v>
      </c>
      <c r="U25" s="39">
        <f t="shared" ref="U25" si="15">IF(J25&lt;4500,J25*0.1,0)</f>
        <v>317.08699999999999</v>
      </c>
      <c r="V25" s="38">
        <f>+'[1]C&amp;A'!D24*0.02</f>
        <v>21.911999999999999</v>
      </c>
      <c r="W25" s="37">
        <f t="shared" ref="W25" si="16">+J25+U25+V25</f>
        <v>3509.8689999999997</v>
      </c>
      <c r="X25" s="40"/>
      <c r="Y25" s="41"/>
      <c r="Z25" s="42"/>
      <c r="AA25" s="42"/>
      <c r="AB25" s="45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1:45" s="43" customFormat="1">
      <c r="A26" s="27" t="s">
        <v>32</v>
      </c>
      <c r="B26" s="27" t="s">
        <v>56</v>
      </c>
      <c r="C26" s="29"/>
      <c r="D26" s="30">
        <v>42038</v>
      </c>
      <c r="E26" s="27" t="s">
        <v>57</v>
      </c>
      <c r="F26" s="101">
        <v>30750</v>
      </c>
      <c r="G26" s="49"/>
      <c r="H26" s="32"/>
      <c r="I26" s="33">
        <v>45.13</v>
      </c>
      <c r="J26" s="37">
        <f t="shared" si="0"/>
        <v>30704.87</v>
      </c>
      <c r="K26" s="44"/>
      <c r="L26" s="88"/>
      <c r="M26" s="34"/>
      <c r="N26" s="34"/>
      <c r="O26" s="34"/>
      <c r="P26" s="35"/>
      <c r="Q26" s="36">
        <v>240</v>
      </c>
      <c r="R26" s="37">
        <f t="shared" si="1"/>
        <v>30464.87</v>
      </c>
      <c r="S26" s="38">
        <f t="shared" si="4"/>
        <v>3070.4870000000001</v>
      </c>
      <c r="T26" s="37">
        <f t="shared" si="2"/>
        <v>27394.382999999998</v>
      </c>
      <c r="U26" s="39">
        <f t="shared" si="5"/>
        <v>0</v>
      </c>
      <c r="V26" s="38">
        <f>+'[1]C&amp;A'!D24*0.02</f>
        <v>21.911999999999999</v>
      </c>
      <c r="W26" s="37">
        <f t="shared" si="9"/>
        <v>30726.781999999999</v>
      </c>
      <c r="X26" s="40"/>
      <c r="Y26" s="46"/>
      <c r="Z26" s="42">
        <f t="shared" si="10"/>
        <v>-27394.382999999998</v>
      </c>
      <c r="AA26" s="42"/>
      <c r="AB26" s="45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s="43" customFormat="1">
      <c r="A27" s="27" t="s">
        <v>55</v>
      </c>
      <c r="B27" s="27" t="s">
        <v>58</v>
      </c>
      <c r="C27" s="27" t="s">
        <v>59</v>
      </c>
      <c r="D27" s="30">
        <v>41582</v>
      </c>
      <c r="E27" s="27" t="s">
        <v>60</v>
      </c>
      <c r="F27" s="101">
        <v>216930.96</v>
      </c>
      <c r="G27" s="32"/>
      <c r="H27" s="32"/>
      <c r="I27" s="33">
        <v>45.13</v>
      </c>
      <c r="J27" s="37">
        <f t="shared" si="0"/>
        <v>216885.83</v>
      </c>
      <c r="K27" s="44"/>
      <c r="L27" s="88"/>
      <c r="M27" s="34"/>
      <c r="N27" s="34"/>
      <c r="O27" s="34"/>
      <c r="P27" s="35"/>
      <c r="Q27" s="36">
        <v>0</v>
      </c>
      <c r="R27" s="37">
        <f t="shared" si="1"/>
        <v>216885.83</v>
      </c>
      <c r="S27" s="38">
        <f t="shared" si="4"/>
        <v>21688.582999999999</v>
      </c>
      <c r="T27" s="37">
        <f t="shared" si="2"/>
        <v>195197.24699999997</v>
      </c>
      <c r="U27" s="39">
        <f t="shared" si="5"/>
        <v>0</v>
      </c>
      <c r="V27" s="38">
        <f>+'[1]C&amp;A'!D25*0.02</f>
        <v>21.911999999999999</v>
      </c>
      <c r="W27" s="37">
        <f t="shared" si="9"/>
        <v>216907.742</v>
      </c>
      <c r="X27" s="40"/>
      <c r="Y27" s="46"/>
      <c r="Z27" s="42">
        <f t="shared" si="10"/>
        <v>-195197.24699999997</v>
      </c>
      <c r="AA27" s="42"/>
      <c r="AB27" s="45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pans="1:45" s="43" customFormat="1">
      <c r="A28" s="27" t="s">
        <v>55</v>
      </c>
      <c r="B28" s="45" t="s">
        <v>62</v>
      </c>
      <c r="C28" s="29" t="s">
        <v>63</v>
      </c>
      <c r="D28" s="30">
        <v>42380</v>
      </c>
      <c r="E28" s="27" t="s">
        <v>64</v>
      </c>
      <c r="F28" s="101">
        <v>6392</v>
      </c>
      <c r="G28" s="32"/>
      <c r="H28" s="32"/>
      <c r="I28" s="33">
        <v>45.13</v>
      </c>
      <c r="J28" s="37">
        <f t="shared" si="0"/>
        <v>6346.87</v>
      </c>
      <c r="K28" s="44"/>
      <c r="L28" s="88"/>
      <c r="M28" s="34"/>
      <c r="N28" s="34"/>
      <c r="O28" s="34"/>
      <c r="P28" s="35"/>
      <c r="Q28" s="36">
        <v>0</v>
      </c>
      <c r="R28" s="37">
        <f t="shared" si="1"/>
        <v>6346.87</v>
      </c>
      <c r="S28" s="38">
        <f t="shared" si="4"/>
        <v>634.68700000000001</v>
      </c>
      <c r="T28" s="37">
        <f t="shared" si="2"/>
        <v>5712.183</v>
      </c>
      <c r="U28" s="39">
        <f t="shared" si="5"/>
        <v>0</v>
      </c>
      <c r="V28" s="38">
        <f>+'[1]C&amp;A'!D27*0.02</f>
        <v>21.911999999999999</v>
      </c>
      <c r="W28" s="37">
        <f t="shared" si="9"/>
        <v>6368.7820000000002</v>
      </c>
      <c r="X28" s="40"/>
      <c r="Y28" s="46"/>
      <c r="Z28" s="42">
        <f t="shared" si="10"/>
        <v>-5712.183</v>
      </c>
      <c r="AA28" s="42"/>
      <c r="AB28" s="45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s="43" customFormat="1">
      <c r="A29" s="27" t="s">
        <v>35</v>
      </c>
      <c r="B29" s="106" t="s">
        <v>133</v>
      </c>
      <c r="C29" s="29">
        <v>3</v>
      </c>
      <c r="D29" s="30">
        <v>39465</v>
      </c>
      <c r="E29" s="27" t="s">
        <v>134</v>
      </c>
      <c r="F29" s="101">
        <v>13890</v>
      </c>
      <c r="G29" s="32"/>
      <c r="H29" s="32"/>
      <c r="I29" s="33">
        <v>45.13</v>
      </c>
      <c r="J29" s="37">
        <f t="shared" si="0"/>
        <v>13844.87</v>
      </c>
      <c r="K29" s="44"/>
      <c r="L29" s="88"/>
      <c r="M29" s="34"/>
      <c r="N29" s="34"/>
      <c r="O29" s="34"/>
      <c r="P29" s="107"/>
      <c r="Q29" s="36">
        <v>323.91000000000003</v>
      </c>
      <c r="R29" s="37">
        <f t="shared" si="1"/>
        <v>13520.960000000001</v>
      </c>
      <c r="S29" s="38"/>
      <c r="T29" s="37">
        <f t="shared" si="2"/>
        <v>13520.960000000001</v>
      </c>
      <c r="U29" s="39"/>
      <c r="V29" s="38"/>
      <c r="W29" s="37"/>
      <c r="X29" s="40"/>
      <c r="Y29" s="46"/>
      <c r="Z29" s="42"/>
      <c r="AA29" s="42"/>
      <c r="AB29" s="48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s="43" customFormat="1">
      <c r="A30" s="27" t="s">
        <v>35</v>
      </c>
      <c r="B30" s="45" t="s">
        <v>124</v>
      </c>
      <c r="C30" s="29"/>
      <c r="D30" s="30">
        <v>40530</v>
      </c>
      <c r="E30" s="27" t="s">
        <v>85</v>
      </c>
      <c r="F30" s="101">
        <v>17665.189999999999</v>
      </c>
      <c r="G30" s="32"/>
      <c r="H30" s="32"/>
      <c r="I30" s="33">
        <v>45.13</v>
      </c>
      <c r="J30" s="37">
        <f t="shared" si="0"/>
        <v>17620.059999999998</v>
      </c>
      <c r="K30" s="44"/>
      <c r="L30" s="88"/>
      <c r="M30" s="34"/>
      <c r="N30" s="34"/>
      <c r="O30" s="34"/>
      <c r="P30" s="35"/>
      <c r="Q30" s="36">
        <v>1237</v>
      </c>
      <c r="R30" s="37">
        <f t="shared" si="1"/>
        <v>16383.059999999998</v>
      </c>
      <c r="S30" s="38">
        <f t="shared" si="4"/>
        <v>1762.0059999999999</v>
      </c>
      <c r="T30" s="37">
        <f t="shared" ref="T30:T48" si="17">+R30-S30</f>
        <v>14621.053999999998</v>
      </c>
      <c r="U30" s="39">
        <f t="shared" si="5"/>
        <v>0</v>
      </c>
      <c r="V30" s="38">
        <f>+'[1]C&amp;A'!D28*0.02</f>
        <v>21.911999999999999</v>
      </c>
      <c r="W30" s="37">
        <f t="shared" si="9"/>
        <v>17641.971999999998</v>
      </c>
      <c r="X30" s="40"/>
      <c r="Y30" s="41"/>
      <c r="Z30" s="42"/>
      <c r="AA30" s="42"/>
      <c r="AB30" s="45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5" s="43" customFormat="1">
      <c r="A31" s="27" t="s">
        <v>55</v>
      </c>
      <c r="B31" s="45" t="s">
        <v>65</v>
      </c>
      <c r="C31" s="27" t="s">
        <v>66</v>
      </c>
      <c r="D31" s="30">
        <v>42310</v>
      </c>
      <c r="E31" s="27" t="s">
        <v>67</v>
      </c>
      <c r="F31" s="101"/>
      <c r="G31" s="32"/>
      <c r="H31" s="32"/>
      <c r="I31" s="33">
        <v>45.13</v>
      </c>
      <c r="J31" s="37">
        <f t="shared" si="0"/>
        <v>-45.13</v>
      </c>
      <c r="K31" s="44"/>
      <c r="L31" s="88"/>
      <c r="M31" s="34"/>
      <c r="N31" s="34"/>
      <c r="O31" s="34"/>
      <c r="P31" s="35"/>
      <c r="Q31" s="36">
        <v>0</v>
      </c>
      <c r="R31" s="37">
        <f t="shared" ref="R31:R47" si="18">+J31-SUM(K31:Q31)</f>
        <v>-45.13</v>
      </c>
      <c r="S31" s="38">
        <f t="shared" si="4"/>
        <v>0</v>
      </c>
      <c r="T31" s="37">
        <f t="shared" si="17"/>
        <v>-45.13</v>
      </c>
      <c r="U31" s="39">
        <f t="shared" si="5"/>
        <v>-4.5130000000000008</v>
      </c>
      <c r="V31" s="38">
        <f>+'[1]C&amp;A'!D29*0.02</f>
        <v>21.911999999999999</v>
      </c>
      <c r="W31" s="37">
        <f t="shared" si="9"/>
        <v>-27.731000000000002</v>
      </c>
      <c r="X31" s="40"/>
      <c r="Y31" s="46"/>
      <c r="Z31" s="42">
        <f t="shared" ref="Z31:Z42" si="19">+X31+Y31-T31</f>
        <v>45.13</v>
      </c>
      <c r="AA31" s="42"/>
      <c r="AB31" s="45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s="43" customFormat="1">
      <c r="A32" s="27" t="s">
        <v>145</v>
      </c>
      <c r="B32" s="45" t="s">
        <v>161</v>
      </c>
      <c r="C32" s="27"/>
      <c r="D32" s="30">
        <v>42660</v>
      </c>
      <c r="E32" s="27" t="s">
        <v>61</v>
      </c>
      <c r="F32" s="101">
        <v>4285.7</v>
      </c>
      <c r="G32" s="32"/>
      <c r="H32" s="32"/>
      <c r="I32" s="33">
        <v>45.13</v>
      </c>
      <c r="J32" s="37">
        <f t="shared" si="0"/>
        <v>4240.57</v>
      </c>
      <c r="K32" s="125"/>
      <c r="L32" s="88"/>
      <c r="M32" s="34"/>
      <c r="N32" s="34"/>
      <c r="O32" s="34"/>
      <c r="P32" s="35"/>
      <c r="Q32" s="36"/>
      <c r="R32" s="37">
        <f t="shared" ref="R32" si="20">+J32-SUM(K32:Q32)</f>
        <v>4240.57</v>
      </c>
      <c r="S32" s="38">
        <f t="shared" ref="S32" si="21">IF(J32&gt;4500,J32*0.1,0)</f>
        <v>0</v>
      </c>
      <c r="T32" s="37">
        <f t="shared" ref="T32" si="22">+R32-S32</f>
        <v>4240.57</v>
      </c>
      <c r="U32" s="39"/>
      <c r="V32" s="38"/>
      <c r="W32" s="37"/>
      <c r="X32" s="40"/>
      <c r="Y32" s="46"/>
      <c r="Z32" s="42"/>
      <c r="AA32" s="124">
        <v>1168261504</v>
      </c>
      <c r="AB32" s="45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1:45" s="43" customFormat="1">
      <c r="A33" s="27" t="s">
        <v>145</v>
      </c>
      <c r="B33" s="45" t="s">
        <v>147</v>
      </c>
      <c r="C33" s="27"/>
      <c r="D33" s="30">
        <v>42598</v>
      </c>
      <c r="E33" s="27" t="s">
        <v>91</v>
      </c>
      <c r="F33" s="101">
        <v>2234.56</v>
      </c>
      <c r="G33" s="32"/>
      <c r="H33" s="32"/>
      <c r="I33" s="33">
        <v>45.13</v>
      </c>
      <c r="J33" s="37">
        <f t="shared" si="0"/>
        <v>2189.4299999999998</v>
      </c>
      <c r="K33" s="44"/>
      <c r="L33" s="88"/>
      <c r="M33" s="34"/>
      <c r="N33" s="34"/>
      <c r="O33" s="34"/>
      <c r="P33" s="35"/>
      <c r="Q33" s="36">
        <v>0</v>
      </c>
      <c r="R33" s="37">
        <f t="shared" ref="R33" si="23">+J33-SUM(K33:Q33)</f>
        <v>2189.4299999999998</v>
      </c>
      <c r="S33" s="38">
        <f t="shared" ref="S33" si="24">IF(J33&gt;4500,J33*0.1,0)</f>
        <v>0</v>
      </c>
      <c r="T33" s="37">
        <f t="shared" ref="T33" si="25">+R33-S33</f>
        <v>2189.4299999999998</v>
      </c>
      <c r="U33" s="39">
        <f t="shared" ref="U33" si="26">IF(J33&lt;4500,J33*0.1,0)</f>
        <v>218.94299999999998</v>
      </c>
      <c r="V33" s="38">
        <f>+'[1]C&amp;A'!D30*0.02</f>
        <v>21.911999999999999</v>
      </c>
      <c r="W33" s="37">
        <f t="shared" ref="W33" si="27">+J33+U33+V33</f>
        <v>2430.2849999999994</v>
      </c>
      <c r="X33" s="40"/>
      <c r="Y33" s="46"/>
      <c r="Z33" s="42"/>
      <c r="AA33" s="42"/>
      <c r="AB33" s="45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1:45" s="43" customFormat="1">
      <c r="A34" s="27" t="s">
        <v>55</v>
      </c>
      <c r="B34" s="45" t="s">
        <v>68</v>
      </c>
      <c r="C34" s="29" t="s">
        <v>69</v>
      </c>
      <c r="D34" s="30">
        <v>42374</v>
      </c>
      <c r="E34" s="27" t="s">
        <v>70</v>
      </c>
      <c r="F34" s="101">
        <v>2516</v>
      </c>
      <c r="G34" s="32"/>
      <c r="H34" s="32"/>
      <c r="I34" s="33">
        <v>45.13</v>
      </c>
      <c r="J34" s="37">
        <f t="shared" si="0"/>
        <v>2470.87</v>
      </c>
      <c r="K34" s="44"/>
      <c r="L34" s="88"/>
      <c r="M34" s="34"/>
      <c r="N34" s="34"/>
      <c r="O34" s="34"/>
      <c r="P34" s="35"/>
      <c r="Q34" s="36">
        <v>0</v>
      </c>
      <c r="R34" s="37">
        <f t="shared" si="18"/>
        <v>2470.87</v>
      </c>
      <c r="S34" s="38">
        <f t="shared" si="4"/>
        <v>0</v>
      </c>
      <c r="T34" s="37">
        <f t="shared" si="17"/>
        <v>2470.87</v>
      </c>
      <c r="U34" s="39">
        <f t="shared" si="5"/>
        <v>247.08699999999999</v>
      </c>
      <c r="V34" s="38">
        <f>+'[1]C&amp;A'!D30*0.02</f>
        <v>21.911999999999999</v>
      </c>
      <c r="W34" s="37">
        <f t="shared" si="9"/>
        <v>2739.8689999999997</v>
      </c>
      <c r="X34" s="40"/>
      <c r="Y34" s="41"/>
      <c r="Z34" s="42">
        <f t="shared" si="19"/>
        <v>-2470.87</v>
      </c>
      <c r="AA34" s="42"/>
      <c r="AB34" s="48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1:45" s="43" customFormat="1">
      <c r="A35" s="27" t="s">
        <v>55</v>
      </c>
      <c r="B35" s="45" t="s">
        <v>158</v>
      </c>
      <c r="C35" s="29"/>
      <c r="D35" s="30">
        <v>42653</v>
      </c>
      <c r="E35" s="27" t="s">
        <v>159</v>
      </c>
      <c r="F35" s="101"/>
      <c r="G35" s="32"/>
      <c r="H35" s="32"/>
      <c r="I35" s="33">
        <v>45.13</v>
      </c>
      <c r="J35" s="37">
        <f t="shared" si="0"/>
        <v>-45.13</v>
      </c>
      <c r="K35" s="44"/>
      <c r="L35" s="88"/>
      <c r="M35" s="34"/>
      <c r="N35" s="34"/>
      <c r="O35" s="34"/>
      <c r="P35" s="35"/>
      <c r="Q35" s="36">
        <v>675</v>
      </c>
      <c r="R35" s="37">
        <f t="shared" ref="R35" si="28">+J35-SUM(K35:Q35)</f>
        <v>-720.13</v>
      </c>
      <c r="S35" s="38">
        <f t="shared" ref="S35" si="29">IF(J35&gt;4500,J35*0.1,0)</f>
        <v>0</v>
      </c>
      <c r="T35" s="37">
        <f t="shared" ref="T35" si="30">+R35-S35</f>
        <v>-720.13</v>
      </c>
      <c r="U35" s="39"/>
      <c r="V35" s="38"/>
      <c r="W35" s="37"/>
      <c r="X35" s="40"/>
      <c r="Y35" s="41"/>
      <c r="Z35" s="42"/>
      <c r="AA35" s="109">
        <v>1127295456</v>
      </c>
      <c r="AB35" s="48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  <row r="36" spans="1:45" s="43" customFormat="1">
      <c r="A36" s="45" t="s">
        <v>145</v>
      </c>
      <c r="B36" s="45" t="s">
        <v>71</v>
      </c>
      <c r="C36" s="51"/>
      <c r="D36" s="50">
        <v>5</v>
      </c>
      <c r="E36" s="45" t="s">
        <v>61</v>
      </c>
      <c r="F36" s="102">
        <v>8145</v>
      </c>
      <c r="G36" s="32"/>
      <c r="H36" s="32"/>
      <c r="I36" s="33">
        <v>45.13</v>
      </c>
      <c r="J36" s="37">
        <f t="shared" si="0"/>
        <v>8099.87</v>
      </c>
      <c r="K36" s="44"/>
      <c r="L36" s="88"/>
      <c r="M36" s="34"/>
      <c r="N36" s="34"/>
      <c r="O36" s="34"/>
      <c r="P36" s="52"/>
      <c r="Q36" s="52">
        <v>0</v>
      </c>
      <c r="R36" s="37">
        <f t="shared" si="18"/>
        <v>8099.87</v>
      </c>
      <c r="S36" s="38">
        <f t="shared" si="4"/>
        <v>809.98700000000008</v>
      </c>
      <c r="T36" s="37">
        <f t="shared" si="17"/>
        <v>7289.8829999999998</v>
      </c>
      <c r="U36" s="39">
        <f t="shared" si="5"/>
        <v>0</v>
      </c>
      <c r="V36" s="38">
        <f>+'[1]C&amp;A'!D31*0.02</f>
        <v>21.911999999999999</v>
      </c>
      <c r="W36" s="37">
        <f t="shared" si="9"/>
        <v>8121.7820000000002</v>
      </c>
      <c r="X36" s="40"/>
      <c r="Y36" s="46"/>
      <c r="Z36" s="42">
        <f t="shared" si="19"/>
        <v>-7289.8829999999998</v>
      </c>
      <c r="AA36" s="53"/>
      <c r="AB36" s="45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</row>
    <row r="37" spans="1:45" s="43" customFormat="1">
      <c r="A37" s="27" t="s">
        <v>145</v>
      </c>
      <c r="B37" s="27" t="s">
        <v>72</v>
      </c>
      <c r="C37" s="29" t="s">
        <v>73</v>
      </c>
      <c r="D37" s="30">
        <v>41852</v>
      </c>
      <c r="E37" s="27" t="s">
        <v>54</v>
      </c>
      <c r="F37" s="101">
        <v>4365</v>
      </c>
      <c r="G37" s="32"/>
      <c r="H37" s="32"/>
      <c r="I37" s="33">
        <v>45.13</v>
      </c>
      <c r="J37" s="37">
        <f t="shared" si="0"/>
        <v>4319.87</v>
      </c>
      <c r="K37" s="44"/>
      <c r="L37" s="88"/>
      <c r="M37" s="34"/>
      <c r="N37" s="34"/>
      <c r="O37" s="34"/>
      <c r="P37" s="35"/>
      <c r="Q37" s="36">
        <v>0</v>
      </c>
      <c r="R37" s="37">
        <f t="shared" si="18"/>
        <v>4319.87</v>
      </c>
      <c r="S37" s="38">
        <f t="shared" si="4"/>
        <v>0</v>
      </c>
      <c r="T37" s="37">
        <f t="shared" si="17"/>
        <v>4319.87</v>
      </c>
      <c r="U37" s="39">
        <f t="shared" si="5"/>
        <v>431.98700000000002</v>
      </c>
      <c r="V37" s="38">
        <f>+'[1]C&amp;A'!D32*0.02</f>
        <v>21.911999999999999</v>
      </c>
      <c r="W37" s="37">
        <f t="shared" si="9"/>
        <v>4773.7690000000002</v>
      </c>
      <c r="X37" s="40"/>
      <c r="Y37" s="46"/>
      <c r="Z37" s="42">
        <f t="shared" si="19"/>
        <v>-4319.87</v>
      </c>
      <c r="AA37" s="42"/>
      <c r="AB37" s="48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</row>
    <row r="38" spans="1:45" s="43" customFormat="1">
      <c r="A38" s="45" t="s">
        <v>35</v>
      </c>
      <c r="B38" s="45" t="s">
        <v>74</v>
      </c>
      <c r="C38" s="51"/>
      <c r="D38" s="50">
        <v>42499</v>
      </c>
      <c r="E38" s="45" t="s">
        <v>75</v>
      </c>
      <c r="F38" s="102">
        <v>4224</v>
      </c>
      <c r="G38" s="32"/>
      <c r="H38" s="32"/>
      <c r="I38" s="33">
        <v>45.13</v>
      </c>
      <c r="J38" s="37">
        <f t="shared" si="0"/>
        <v>4178.87</v>
      </c>
      <c r="K38" s="44"/>
      <c r="L38" s="88"/>
      <c r="M38" s="34"/>
      <c r="N38" s="34"/>
      <c r="O38" s="34"/>
      <c r="P38" s="35"/>
      <c r="Q38" s="36">
        <v>0</v>
      </c>
      <c r="R38" s="37">
        <f t="shared" si="18"/>
        <v>4178.87</v>
      </c>
      <c r="S38" s="38">
        <f t="shared" si="4"/>
        <v>0</v>
      </c>
      <c r="T38" s="37">
        <f t="shared" si="17"/>
        <v>4178.87</v>
      </c>
      <c r="U38" s="39">
        <f t="shared" si="5"/>
        <v>417.887</v>
      </c>
      <c r="V38" s="38">
        <f>+'[1]C&amp;A'!D33*0.02</f>
        <v>21.911999999999999</v>
      </c>
      <c r="W38" s="37">
        <f t="shared" si="9"/>
        <v>4618.6689999999999</v>
      </c>
      <c r="X38" s="54"/>
      <c r="Y38" s="55"/>
      <c r="Z38" s="42">
        <f t="shared" si="19"/>
        <v>-4178.87</v>
      </c>
      <c r="AA38" s="56"/>
      <c r="AB38" s="48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</row>
    <row r="39" spans="1:45" s="43" customFormat="1">
      <c r="A39" s="45" t="s">
        <v>42</v>
      </c>
      <c r="B39" s="45" t="s">
        <v>76</v>
      </c>
      <c r="C39" s="51" t="s">
        <v>77</v>
      </c>
      <c r="D39" s="30">
        <v>42086</v>
      </c>
      <c r="E39" s="45" t="s">
        <v>78</v>
      </c>
      <c r="F39" s="127">
        <v>1900</v>
      </c>
      <c r="G39" s="32"/>
      <c r="H39" s="32"/>
      <c r="I39" s="33">
        <v>45.13</v>
      </c>
      <c r="J39" s="37">
        <f t="shared" si="0"/>
        <v>1854.87</v>
      </c>
      <c r="K39" s="44"/>
      <c r="L39" s="88"/>
      <c r="M39" s="34"/>
      <c r="N39" s="34"/>
      <c r="O39" s="34"/>
      <c r="P39" s="52"/>
      <c r="Q39" s="52">
        <v>0</v>
      </c>
      <c r="R39" s="37">
        <f t="shared" si="18"/>
        <v>1854.87</v>
      </c>
      <c r="S39" s="38">
        <f t="shared" si="4"/>
        <v>0</v>
      </c>
      <c r="T39" s="37">
        <f t="shared" si="17"/>
        <v>1854.87</v>
      </c>
      <c r="U39" s="39">
        <f t="shared" si="5"/>
        <v>185.48699999999999</v>
      </c>
      <c r="V39" s="38">
        <f>+'[1]C&amp;A'!D35*0.02</f>
        <v>21.911999999999999</v>
      </c>
      <c r="W39" s="37">
        <f t="shared" si="9"/>
        <v>2062.2689999999998</v>
      </c>
      <c r="X39" s="40"/>
      <c r="Y39" s="46"/>
      <c r="Z39" s="42">
        <f t="shared" si="19"/>
        <v>-1854.87</v>
      </c>
      <c r="AA39" s="42"/>
      <c r="AB39" s="48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</row>
    <row r="40" spans="1:45" s="57" customFormat="1" ht="19.5" customHeight="1">
      <c r="A40" s="28" t="s">
        <v>55</v>
      </c>
      <c r="B40" s="28" t="s">
        <v>79</v>
      </c>
      <c r="C40" s="110" t="s">
        <v>80</v>
      </c>
      <c r="D40" s="128">
        <v>41464</v>
      </c>
      <c r="E40" s="28" t="s">
        <v>70</v>
      </c>
      <c r="F40" s="111"/>
      <c r="G40" s="112"/>
      <c r="H40" s="112"/>
      <c r="I40" s="117"/>
      <c r="J40" s="118">
        <f t="shared" si="0"/>
        <v>0</v>
      </c>
      <c r="K40" s="112"/>
      <c r="L40" s="115"/>
      <c r="M40" s="113"/>
      <c r="N40" s="113"/>
      <c r="O40" s="113"/>
      <c r="P40" s="119"/>
      <c r="Q40" s="114"/>
      <c r="R40" s="118">
        <f t="shared" si="18"/>
        <v>0</v>
      </c>
      <c r="S40" s="113">
        <f t="shared" si="4"/>
        <v>0</v>
      </c>
      <c r="T40" s="118">
        <f t="shared" si="17"/>
        <v>0</v>
      </c>
      <c r="U40" s="113">
        <f t="shared" si="5"/>
        <v>0</v>
      </c>
      <c r="V40" s="113">
        <f>+'[1]C&amp;A'!D37*0.02</f>
        <v>21.911999999999999</v>
      </c>
      <c r="W40" s="118">
        <f t="shared" si="9"/>
        <v>21.911999999999999</v>
      </c>
      <c r="X40" s="120"/>
      <c r="Y40" s="121"/>
      <c r="Z40" s="122">
        <f t="shared" si="19"/>
        <v>0</v>
      </c>
      <c r="AA40" s="122"/>
      <c r="AB40" s="123" t="s">
        <v>162</v>
      </c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</row>
    <row r="41" spans="1:45" s="57" customFormat="1">
      <c r="A41" s="131" t="s">
        <v>35</v>
      </c>
      <c r="B41" s="131" t="s">
        <v>176</v>
      </c>
      <c r="C41" s="132"/>
      <c r="D41" s="133">
        <v>42706</v>
      </c>
      <c r="E41" s="131" t="s">
        <v>49</v>
      </c>
      <c r="F41" s="134">
        <v>1083.33</v>
      </c>
      <c r="G41" s="135"/>
      <c r="H41" s="135"/>
      <c r="I41" s="33">
        <v>45.13</v>
      </c>
      <c r="J41" s="37">
        <f t="shared" si="0"/>
        <v>1038.1999999999998</v>
      </c>
      <c r="K41" s="44"/>
      <c r="L41" s="88"/>
      <c r="M41" s="34"/>
      <c r="N41" s="34"/>
      <c r="O41" s="34"/>
      <c r="P41" s="35"/>
      <c r="Q41" s="36"/>
      <c r="R41" s="37">
        <f t="shared" ref="R41" si="31">+J41-SUM(K41:Q41)</f>
        <v>1038.1999999999998</v>
      </c>
      <c r="S41" s="38">
        <f t="shared" ref="S41" si="32">IF(J41&gt;4500,J41*0.1,0)</f>
        <v>0</v>
      </c>
      <c r="T41" s="37">
        <f t="shared" ref="T41" si="33">+R41-S41</f>
        <v>1038.1999999999998</v>
      </c>
      <c r="U41" s="39"/>
      <c r="V41" s="38"/>
      <c r="W41" s="37"/>
      <c r="X41" s="40"/>
      <c r="Y41" s="41"/>
      <c r="Z41" s="42"/>
      <c r="AA41" s="136"/>
      <c r="AB41" s="137" t="s">
        <v>181</v>
      </c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</row>
    <row r="42" spans="1:45" s="57" customFormat="1">
      <c r="A42" s="27" t="s">
        <v>55</v>
      </c>
      <c r="B42" s="27" t="s">
        <v>81</v>
      </c>
      <c r="C42" s="29">
        <v>56</v>
      </c>
      <c r="D42" s="30">
        <v>40033</v>
      </c>
      <c r="E42" s="27" t="s">
        <v>82</v>
      </c>
      <c r="F42" s="101">
        <v>8675.77</v>
      </c>
      <c r="G42" s="32"/>
      <c r="H42" s="32"/>
      <c r="I42" s="33">
        <v>45.13</v>
      </c>
      <c r="J42" s="37">
        <f t="shared" si="0"/>
        <v>8630.6400000000012</v>
      </c>
      <c r="K42" s="44"/>
      <c r="L42" s="88"/>
      <c r="M42" s="34"/>
      <c r="N42" s="34"/>
      <c r="O42" s="34"/>
      <c r="P42" s="35"/>
      <c r="Q42" s="36">
        <v>0</v>
      </c>
      <c r="R42" s="37">
        <f t="shared" si="18"/>
        <v>8630.6400000000012</v>
      </c>
      <c r="S42" s="38">
        <f t="shared" si="4"/>
        <v>863.06400000000019</v>
      </c>
      <c r="T42" s="37">
        <f t="shared" si="17"/>
        <v>7767.5760000000009</v>
      </c>
      <c r="U42" s="39">
        <f t="shared" si="5"/>
        <v>0</v>
      </c>
      <c r="V42" s="38">
        <f>+'[1]C&amp;A'!D38*0.02</f>
        <v>21.911999999999999</v>
      </c>
      <c r="W42" s="37">
        <f t="shared" si="9"/>
        <v>8652.5520000000015</v>
      </c>
      <c r="X42" s="40"/>
      <c r="Y42" s="41"/>
      <c r="Z42" s="42">
        <f t="shared" si="19"/>
        <v>-7767.5760000000009</v>
      </c>
      <c r="AA42" s="42"/>
      <c r="AB42" s="48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</row>
    <row r="43" spans="1:45" s="57" customFormat="1">
      <c r="A43" s="27" t="s">
        <v>55</v>
      </c>
      <c r="B43" s="27" t="s">
        <v>128</v>
      </c>
      <c r="C43" s="29"/>
      <c r="D43" s="30">
        <v>42591</v>
      </c>
      <c r="E43" s="27" t="s">
        <v>38</v>
      </c>
      <c r="F43" s="101"/>
      <c r="G43" s="32"/>
      <c r="H43" s="32"/>
      <c r="I43" s="33">
        <v>45.13</v>
      </c>
      <c r="J43" s="37">
        <f t="shared" si="0"/>
        <v>-45.13</v>
      </c>
      <c r="K43" s="44"/>
      <c r="L43" s="88"/>
      <c r="M43" s="34"/>
      <c r="N43" s="34"/>
      <c r="O43" s="34"/>
      <c r="P43" s="35"/>
      <c r="Q43" s="36">
        <v>0</v>
      </c>
      <c r="R43" s="37">
        <f t="shared" si="18"/>
        <v>-45.13</v>
      </c>
      <c r="S43" s="38"/>
      <c r="T43" s="37">
        <f t="shared" si="17"/>
        <v>-45.13</v>
      </c>
      <c r="U43" s="39"/>
      <c r="V43" s="38"/>
      <c r="W43" s="37"/>
      <c r="X43" s="40"/>
      <c r="Y43" s="41"/>
      <c r="Z43" s="42"/>
      <c r="AA43" s="42"/>
      <c r="AB43" s="45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</row>
    <row r="44" spans="1:45" s="43" customFormat="1">
      <c r="A44" s="27" t="s">
        <v>42</v>
      </c>
      <c r="B44" s="45" t="s">
        <v>83</v>
      </c>
      <c r="C44" s="29" t="s">
        <v>84</v>
      </c>
      <c r="D44" s="30">
        <v>42275</v>
      </c>
      <c r="E44" s="27" t="s">
        <v>85</v>
      </c>
      <c r="F44" s="101">
        <v>7319.41</v>
      </c>
      <c r="G44" s="32"/>
      <c r="H44" s="32"/>
      <c r="I44" s="33">
        <v>45.13</v>
      </c>
      <c r="J44" s="37">
        <f t="shared" si="0"/>
        <v>7274.28</v>
      </c>
      <c r="K44" s="44"/>
      <c r="L44" s="88"/>
      <c r="M44" s="34"/>
      <c r="N44" s="34"/>
      <c r="O44" s="34"/>
      <c r="P44" s="35"/>
      <c r="Q44" s="36">
        <v>0</v>
      </c>
      <c r="R44" s="37">
        <f t="shared" si="18"/>
        <v>7274.28</v>
      </c>
      <c r="S44" s="38">
        <f t="shared" ref="S44:S67" si="34">IF(J44&gt;4500,J44*0.1,0)</f>
        <v>727.428</v>
      </c>
      <c r="T44" s="37">
        <f t="shared" si="17"/>
        <v>6546.8519999999999</v>
      </c>
      <c r="U44" s="39">
        <f t="shared" ref="U44:U69" si="35">IF(J44&lt;4500,J44*0.1,0)</f>
        <v>0</v>
      </c>
      <c r="V44" s="38">
        <f>+'[1]C&amp;A'!D39*0.02</f>
        <v>21.911999999999999</v>
      </c>
      <c r="W44" s="37">
        <f t="shared" ref="W44:W69" si="36">+J44+U44+V44</f>
        <v>7296.192</v>
      </c>
      <c r="X44" s="40"/>
      <c r="Y44" s="46"/>
      <c r="Z44" s="42">
        <f t="shared" ref="Z44:Z56" si="37">+X44+Y44-T44</f>
        <v>-6546.8519999999999</v>
      </c>
      <c r="AA44" s="42"/>
      <c r="AB44" s="58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</row>
    <row r="45" spans="1:45" s="43" customFormat="1">
      <c r="A45" s="27" t="s">
        <v>55</v>
      </c>
      <c r="B45" s="27" t="s">
        <v>86</v>
      </c>
      <c r="C45" s="27">
        <v>23</v>
      </c>
      <c r="D45" s="30">
        <v>39114</v>
      </c>
      <c r="E45" s="27" t="s">
        <v>87</v>
      </c>
      <c r="F45" s="101">
        <v>16399.91</v>
      </c>
      <c r="G45" s="32"/>
      <c r="H45" s="32"/>
      <c r="I45" s="33">
        <v>45.13</v>
      </c>
      <c r="J45" s="37">
        <f t="shared" si="0"/>
        <v>16354.78</v>
      </c>
      <c r="K45" s="125"/>
      <c r="L45" s="88"/>
      <c r="M45" s="34"/>
      <c r="N45" s="34"/>
      <c r="O45" s="34"/>
      <c r="P45" s="35"/>
      <c r="Q45" s="36">
        <v>357.22</v>
      </c>
      <c r="R45" s="37">
        <f t="shared" si="18"/>
        <v>15997.560000000001</v>
      </c>
      <c r="S45" s="38">
        <f t="shared" si="34"/>
        <v>1635.4780000000001</v>
      </c>
      <c r="T45" s="37">
        <f t="shared" si="17"/>
        <v>14362.082000000002</v>
      </c>
      <c r="U45" s="39">
        <f t="shared" si="35"/>
        <v>0</v>
      </c>
      <c r="V45" s="38">
        <f>+'[1]C&amp;A'!D40*0.02</f>
        <v>21.911999999999999</v>
      </c>
      <c r="W45" s="37">
        <f t="shared" si="36"/>
        <v>16376.692000000001</v>
      </c>
      <c r="X45" s="40"/>
      <c r="Y45" s="59"/>
      <c r="Z45" s="42">
        <f t="shared" si="37"/>
        <v>-14362.082000000002</v>
      </c>
      <c r="AA45" s="42"/>
      <c r="AB45" s="45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</row>
    <row r="46" spans="1:45" s="43" customFormat="1">
      <c r="A46" s="27" t="s">
        <v>42</v>
      </c>
      <c r="B46" s="27" t="s">
        <v>88</v>
      </c>
      <c r="C46" s="27">
        <v>12</v>
      </c>
      <c r="D46" s="30">
        <v>39356</v>
      </c>
      <c r="E46" s="27" t="s">
        <v>78</v>
      </c>
      <c r="F46" s="126">
        <v>580</v>
      </c>
      <c r="G46" s="32"/>
      <c r="H46" s="32"/>
      <c r="I46" s="33">
        <v>45.13</v>
      </c>
      <c r="J46" s="37">
        <f t="shared" si="0"/>
        <v>534.87</v>
      </c>
      <c r="K46" s="44"/>
      <c r="L46" s="88"/>
      <c r="M46" s="34"/>
      <c r="N46" s="34"/>
      <c r="O46" s="34"/>
      <c r="P46" s="35"/>
      <c r="Q46" s="36">
        <v>0</v>
      </c>
      <c r="R46" s="37">
        <f t="shared" si="18"/>
        <v>534.87</v>
      </c>
      <c r="S46" s="38">
        <f t="shared" si="34"/>
        <v>0</v>
      </c>
      <c r="T46" s="37">
        <f t="shared" si="17"/>
        <v>534.87</v>
      </c>
      <c r="U46" s="39">
        <f t="shared" si="35"/>
        <v>53.487000000000002</v>
      </c>
      <c r="V46" s="38">
        <f>+'[1]C&amp;A'!D41*0.02</f>
        <v>21.911999999999999</v>
      </c>
      <c r="W46" s="37">
        <f t="shared" si="36"/>
        <v>610.26900000000001</v>
      </c>
      <c r="X46" s="40"/>
      <c r="Y46" s="59"/>
      <c r="Z46" s="42">
        <f t="shared" si="37"/>
        <v>-534.87</v>
      </c>
      <c r="AA46" s="42"/>
      <c r="AB46" s="45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</row>
    <row r="47" spans="1:45" s="43" customFormat="1">
      <c r="A47" s="45" t="s">
        <v>35</v>
      </c>
      <c r="B47" s="106" t="s">
        <v>135</v>
      </c>
      <c r="C47" s="66" t="s">
        <v>136</v>
      </c>
      <c r="D47" s="30">
        <v>42325</v>
      </c>
      <c r="E47" s="27" t="s">
        <v>137</v>
      </c>
      <c r="F47" s="102">
        <v>1500</v>
      </c>
      <c r="G47" s="45"/>
      <c r="H47" s="32"/>
      <c r="I47" s="33">
        <v>45.13</v>
      </c>
      <c r="J47" s="37">
        <f t="shared" si="0"/>
        <v>1454.87</v>
      </c>
      <c r="K47" s="44"/>
      <c r="L47" s="88"/>
      <c r="M47" s="34"/>
      <c r="N47" s="34"/>
      <c r="O47" s="34"/>
      <c r="P47" s="52"/>
      <c r="Q47" s="52">
        <v>0</v>
      </c>
      <c r="R47" s="37">
        <f t="shared" si="18"/>
        <v>1454.87</v>
      </c>
      <c r="S47" s="38">
        <f t="shared" si="34"/>
        <v>0</v>
      </c>
      <c r="T47" s="37">
        <f t="shared" si="17"/>
        <v>1454.87</v>
      </c>
      <c r="U47" s="39">
        <f t="shared" si="35"/>
        <v>145.48699999999999</v>
      </c>
      <c r="V47" s="38"/>
      <c r="W47" s="37"/>
      <c r="X47" s="40"/>
      <c r="Y47" s="59"/>
      <c r="Z47" s="42"/>
      <c r="AA47" s="42"/>
      <c r="AB47" s="45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</row>
    <row r="48" spans="1:45" s="43" customFormat="1">
      <c r="A48" s="27" t="s">
        <v>145</v>
      </c>
      <c r="B48" s="27" t="s">
        <v>89</v>
      </c>
      <c r="C48" s="29" t="s">
        <v>90</v>
      </c>
      <c r="D48" s="30">
        <v>40122</v>
      </c>
      <c r="E48" s="27" t="s">
        <v>91</v>
      </c>
      <c r="F48" s="101">
        <v>1800</v>
      </c>
      <c r="G48" s="32"/>
      <c r="H48" s="32"/>
      <c r="I48" s="33">
        <v>45.13</v>
      </c>
      <c r="J48" s="37">
        <f t="shared" si="0"/>
        <v>1754.87</v>
      </c>
      <c r="K48" s="44"/>
      <c r="L48" s="88"/>
      <c r="M48" s="34"/>
      <c r="N48" s="34"/>
      <c r="O48" s="34"/>
      <c r="P48" s="35"/>
      <c r="Q48" s="36">
        <v>0</v>
      </c>
      <c r="R48" s="37">
        <f t="shared" ref="R48:R67" si="38">+J48-SUM(K48:Q48)</f>
        <v>1754.87</v>
      </c>
      <c r="S48" s="38">
        <f t="shared" si="34"/>
        <v>0</v>
      </c>
      <c r="T48" s="37">
        <f t="shared" si="17"/>
        <v>1754.87</v>
      </c>
      <c r="U48" s="39">
        <f t="shared" si="35"/>
        <v>175.48699999999999</v>
      </c>
      <c r="V48" s="38">
        <f>+'[1]C&amp;A'!D43*0.02</f>
        <v>21.911999999999999</v>
      </c>
      <c r="W48" s="37">
        <f t="shared" si="36"/>
        <v>1952.269</v>
      </c>
      <c r="X48" s="40"/>
      <c r="Y48" s="46"/>
      <c r="Z48" s="42">
        <f t="shared" si="37"/>
        <v>-1754.87</v>
      </c>
      <c r="AA48" s="42"/>
      <c r="AB48" s="45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</row>
    <row r="49" spans="1:181" s="43" customFormat="1">
      <c r="A49" s="27" t="s">
        <v>92</v>
      </c>
      <c r="B49" s="27" t="s">
        <v>93</v>
      </c>
      <c r="C49" s="29">
        <v>9</v>
      </c>
      <c r="D49" s="30">
        <v>39814</v>
      </c>
      <c r="E49" s="27" t="s">
        <v>92</v>
      </c>
      <c r="F49" s="101">
        <v>41693.83</v>
      </c>
      <c r="G49" s="32"/>
      <c r="H49" s="32"/>
      <c r="I49" s="33">
        <v>45.13</v>
      </c>
      <c r="J49" s="37">
        <f t="shared" ref="J49:J68" si="39">SUM(F49:H49)-I49</f>
        <v>41648.700000000004</v>
      </c>
      <c r="K49" s="44">
        <v>4207.53</v>
      </c>
      <c r="L49" s="88"/>
      <c r="M49" s="34"/>
      <c r="N49" s="34"/>
      <c r="O49" s="34"/>
      <c r="P49" s="35"/>
      <c r="Q49" s="36">
        <v>905</v>
      </c>
      <c r="R49" s="37">
        <f t="shared" si="38"/>
        <v>36536.170000000006</v>
      </c>
      <c r="S49" s="38">
        <f t="shared" si="34"/>
        <v>4164.8700000000008</v>
      </c>
      <c r="T49" s="37">
        <f t="shared" ref="T49:T67" si="40">+R49-S49</f>
        <v>32371.300000000003</v>
      </c>
      <c r="U49" s="39">
        <f t="shared" si="35"/>
        <v>0</v>
      </c>
      <c r="V49" s="38">
        <f>+'[1]C&amp;A'!D44*0.02</f>
        <v>21.911999999999999</v>
      </c>
      <c r="W49" s="37">
        <f t="shared" si="36"/>
        <v>41670.612000000001</v>
      </c>
      <c r="X49" s="40"/>
      <c r="Y49" s="46"/>
      <c r="Z49" s="42">
        <f t="shared" si="37"/>
        <v>-32371.300000000003</v>
      </c>
      <c r="AA49" s="42"/>
      <c r="AB49" s="45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</row>
    <row r="50" spans="1:181" s="43" customFormat="1">
      <c r="A50" s="27" t="s">
        <v>35</v>
      </c>
      <c r="B50" s="27" t="s">
        <v>166</v>
      </c>
      <c r="C50" s="29"/>
      <c r="D50" s="30">
        <v>42692</v>
      </c>
      <c r="E50" s="27" t="s">
        <v>49</v>
      </c>
      <c r="F50" s="101">
        <v>1083.33</v>
      </c>
      <c r="G50" s="32"/>
      <c r="H50" s="32"/>
      <c r="I50" s="33">
        <v>45.13</v>
      </c>
      <c r="J50" s="37">
        <f t="shared" si="39"/>
        <v>1038.1999999999998</v>
      </c>
      <c r="K50" s="44"/>
      <c r="L50" s="88"/>
      <c r="M50" s="34"/>
      <c r="N50" s="34"/>
      <c r="O50" s="34"/>
      <c r="P50" s="35"/>
      <c r="Q50" s="36"/>
      <c r="R50" s="37">
        <f t="shared" ref="R50" si="41">+J50-SUM(K50:Q50)</f>
        <v>1038.1999999999998</v>
      </c>
      <c r="S50" s="38">
        <f t="shared" ref="S50" si="42">IF(J50&gt;4500,J50*0.1,0)</f>
        <v>0</v>
      </c>
      <c r="T50" s="37">
        <f t="shared" ref="T50" si="43">+R50-S50</f>
        <v>1038.1999999999998</v>
      </c>
      <c r="U50" s="39"/>
      <c r="V50" s="38"/>
      <c r="W50" s="37"/>
      <c r="X50" s="40"/>
      <c r="Y50" s="46"/>
      <c r="Z50" s="42"/>
      <c r="AA50" s="42">
        <v>1501687778</v>
      </c>
      <c r="AB50" s="48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</row>
    <row r="51" spans="1:181" s="43" customFormat="1">
      <c r="A51" s="27" t="s">
        <v>145</v>
      </c>
      <c r="B51" s="27" t="s">
        <v>142</v>
      </c>
      <c r="C51" s="27">
        <v>33</v>
      </c>
      <c r="D51" s="30">
        <v>39833</v>
      </c>
      <c r="E51" s="27" t="s">
        <v>95</v>
      </c>
      <c r="F51" s="101">
        <v>3290.65</v>
      </c>
      <c r="G51" s="32"/>
      <c r="H51" s="32"/>
      <c r="I51" s="33">
        <v>45.13</v>
      </c>
      <c r="J51" s="37">
        <f t="shared" si="39"/>
        <v>3245.52</v>
      </c>
      <c r="K51" s="125"/>
      <c r="L51" s="88"/>
      <c r="M51" s="34"/>
      <c r="N51" s="34"/>
      <c r="O51" s="34"/>
      <c r="P51" s="35"/>
      <c r="Q51" s="36">
        <v>0</v>
      </c>
      <c r="R51" s="37">
        <f t="shared" si="38"/>
        <v>3245.52</v>
      </c>
      <c r="S51" s="38">
        <f t="shared" si="34"/>
        <v>0</v>
      </c>
      <c r="T51" s="37">
        <f t="shared" si="40"/>
        <v>3245.52</v>
      </c>
      <c r="U51" s="39">
        <f t="shared" si="35"/>
        <v>324.55200000000002</v>
      </c>
      <c r="V51" s="38">
        <f>+'[1]C&amp;A'!D49*0.02</f>
        <v>21.911999999999999</v>
      </c>
      <c r="W51" s="37">
        <f t="shared" si="36"/>
        <v>3591.9839999999999</v>
      </c>
      <c r="X51" s="40"/>
      <c r="Y51" s="46"/>
      <c r="Z51" s="42">
        <f t="shared" si="37"/>
        <v>-3245.52</v>
      </c>
      <c r="AA51" s="42"/>
      <c r="AB51" s="45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</row>
    <row r="52" spans="1:181" s="43" customFormat="1">
      <c r="A52" s="45" t="s">
        <v>145</v>
      </c>
      <c r="B52" s="45" t="s">
        <v>97</v>
      </c>
      <c r="C52" s="51"/>
      <c r="D52" s="50">
        <v>42429</v>
      </c>
      <c r="E52" s="27" t="s">
        <v>61</v>
      </c>
      <c r="F52" s="101">
        <v>4814.3999999999996</v>
      </c>
      <c r="G52" s="32"/>
      <c r="H52" s="32"/>
      <c r="I52" s="33">
        <v>45.13</v>
      </c>
      <c r="J52" s="37">
        <f t="shared" si="39"/>
        <v>4769.2699999999995</v>
      </c>
      <c r="K52" s="44"/>
      <c r="L52" s="88"/>
      <c r="M52" s="34"/>
      <c r="N52" s="34"/>
      <c r="O52" s="34"/>
      <c r="P52" s="52"/>
      <c r="Q52" s="36">
        <v>0</v>
      </c>
      <c r="R52" s="37">
        <f t="shared" si="38"/>
        <v>4769.2699999999995</v>
      </c>
      <c r="S52" s="38">
        <f t="shared" si="34"/>
        <v>476.92699999999996</v>
      </c>
      <c r="T52" s="37">
        <f t="shared" si="40"/>
        <v>4292.3429999999998</v>
      </c>
      <c r="U52" s="39">
        <f t="shared" si="35"/>
        <v>0</v>
      </c>
      <c r="V52" s="38">
        <f>+'[1]C&amp;A'!D51*0.02</f>
        <v>21.911999999999999</v>
      </c>
      <c r="W52" s="37">
        <f t="shared" si="36"/>
        <v>4791.1819999999998</v>
      </c>
      <c r="X52" s="40"/>
      <c r="Y52" s="46"/>
      <c r="Z52" s="42">
        <f t="shared" si="37"/>
        <v>-4292.3429999999998</v>
      </c>
      <c r="AA52" s="42"/>
      <c r="AB52" s="45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</row>
    <row r="53" spans="1:181" s="43" customFormat="1">
      <c r="A53" s="27" t="s">
        <v>42</v>
      </c>
      <c r="B53" s="45" t="s">
        <v>98</v>
      </c>
      <c r="C53" s="29" t="s">
        <v>99</v>
      </c>
      <c r="D53" s="30">
        <v>42222</v>
      </c>
      <c r="E53" s="27" t="s">
        <v>100</v>
      </c>
      <c r="F53" s="101">
        <v>1000</v>
      </c>
      <c r="G53" s="32"/>
      <c r="H53" s="32"/>
      <c r="I53" s="33">
        <v>45.13</v>
      </c>
      <c r="J53" s="37">
        <f t="shared" si="39"/>
        <v>954.87</v>
      </c>
      <c r="K53" s="44"/>
      <c r="L53" s="88"/>
      <c r="M53" s="34"/>
      <c r="N53" s="34"/>
      <c r="O53" s="34"/>
      <c r="P53" s="35"/>
      <c r="Q53" s="36">
        <v>0</v>
      </c>
      <c r="R53" s="37">
        <f t="shared" si="38"/>
        <v>954.87</v>
      </c>
      <c r="S53" s="38">
        <f t="shared" si="34"/>
        <v>0</v>
      </c>
      <c r="T53" s="37">
        <f t="shared" si="40"/>
        <v>954.87</v>
      </c>
      <c r="U53" s="39">
        <f t="shared" si="35"/>
        <v>95.487000000000009</v>
      </c>
      <c r="V53" s="38">
        <f>+'[1]C&amp;A'!D52*0.02</f>
        <v>21.911999999999999</v>
      </c>
      <c r="W53" s="37">
        <f t="shared" si="36"/>
        <v>1072.269</v>
      </c>
      <c r="X53" s="40"/>
      <c r="Y53" s="46"/>
      <c r="Z53" s="42">
        <f t="shared" si="37"/>
        <v>-954.87</v>
      </c>
      <c r="AA53" s="42"/>
      <c r="AB53" s="48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</row>
    <row r="54" spans="1:181" s="43" customFormat="1">
      <c r="A54" s="27" t="s">
        <v>42</v>
      </c>
      <c r="B54" s="27" t="s">
        <v>101</v>
      </c>
      <c r="C54" s="29" t="s">
        <v>102</v>
      </c>
      <c r="D54" s="30">
        <v>40298</v>
      </c>
      <c r="E54" s="27" t="s">
        <v>152</v>
      </c>
      <c r="F54" s="101">
        <v>12477.1</v>
      </c>
      <c r="G54" s="32"/>
      <c r="H54" s="32"/>
      <c r="I54" s="33">
        <v>45.13</v>
      </c>
      <c r="J54" s="37">
        <f t="shared" si="39"/>
        <v>12431.970000000001</v>
      </c>
      <c r="K54" s="44"/>
      <c r="L54" s="88">
        <v>1</v>
      </c>
      <c r="M54" s="34"/>
      <c r="N54" s="34"/>
      <c r="O54" s="34"/>
      <c r="P54" s="35"/>
      <c r="Q54" s="36">
        <v>350</v>
      </c>
      <c r="R54" s="37">
        <f t="shared" si="38"/>
        <v>12080.970000000001</v>
      </c>
      <c r="S54" s="38">
        <f t="shared" si="34"/>
        <v>1243.1970000000001</v>
      </c>
      <c r="T54" s="37">
        <f t="shared" si="40"/>
        <v>10837.773000000001</v>
      </c>
      <c r="U54" s="39">
        <f t="shared" si="35"/>
        <v>0</v>
      </c>
      <c r="V54" s="38">
        <f>+'[1]C&amp;A'!D53*0.02</f>
        <v>21.911999999999999</v>
      </c>
      <c r="W54" s="37">
        <f t="shared" si="36"/>
        <v>12453.882000000001</v>
      </c>
      <c r="X54" s="40"/>
      <c r="Y54" s="46"/>
      <c r="Z54" s="42">
        <f t="shared" si="37"/>
        <v>-10837.773000000001</v>
      </c>
      <c r="AA54" s="42"/>
      <c r="AB54" s="47"/>
      <c r="AC54" s="17"/>
      <c r="AD54" s="17"/>
      <c r="AE54" s="17"/>
      <c r="AF54" s="17"/>
      <c r="AG54" s="17"/>
      <c r="AH54" s="17"/>
      <c r="AI54" s="17"/>
      <c r="AJ54" s="17"/>
      <c r="AN54" s="17"/>
      <c r="AO54" s="17"/>
      <c r="AP54" s="17"/>
      <c r="AQ54" s="17"/>
      <c r="AR54" s="17"/>
      <c r="AS54" s="17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</row>
    <row r="55" spans="1:181" s="43" customFormat="1">
      <c r="A55" s="27" t="s">
        <v>42</v>
      </c>
      <c r="B55" s="27" t="s">
        <v>103</v>
      </c>
      <c r="C55" s="29" t="s">
        <v>104</v>
      </c>
      <c r="D55" s="30">
        <v>41428</v>
      </c>
      <c r="E55" s="27" t="s">
        <v>105</v>
      </c>
      <c r="F55" s="101">
        <v>15851.1</v>
      </c>
      <c r="G55" s="32"/>
      <c r="H55" s="32"/>
      <c r="I55" s="33">
        <v>45.13</v>
      </c>
      <c r="J55" s="37">
        <f t="shared" si="39"/>
        <v>15805.970000000001</v>
      </c>
      <c r="K55" s="44"/>
      <c r="L55" s="88">
        <v>1</v>
      </c>
      <c r="M55" s="34"/>
      <c r="N55" s="34"/>
      <c r="O55" s="34"/>
      <c r="P55" s="35"/>
      <c r="Q55" s="36">
        <v>0</v>
      </c>
      <c r="R55" s="37">
        <f t="shared" si="38"/>
        <v>15804.970000000001</v>
      </c>
      <c r="S55" s="38">
        <f t="shared" si="34"/>
        <v>1580.5970000000002</v>
      </c>
      <c r="T55" s="37">
        <f t="shared" si="40"/>
        <v>14224.373000000001</v>
      </c>
      <c r="U55" s="39">
        <f t="shared" si="35"/>
        <v>0</v>
      </c>
      <c r="V55" s="38">
        <f>+'[1]C&amp;A'!D54*0.02</f>
        <v>21.911999999999999</v>
      </c>
      <c r="W55" s="37">
        <f t="shared" si="36"/>
        <v>15827.882000000001</v>
      </c>
      <c r="X55" s="40"/>
      <c r="Y55" s="41"/>
      <c r="Z55" s="42">
        <f t="shared" si="37"/>
        <v>-14224.373000000001</v>
      </c>
      <c r="AA55" s="42"/>
      <c r="AB55" s="45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</row>
    <row r="56" spans="1:181" s="60" customFormat="1">
      <c r="A56" s="27" t="s">
        <v>96</v>
      </c>
      <c r="B56" s="27" t="s">
        <v>106</v>
      </c>
      <c r="C56" s="29">
        <v>8</v>
      </c>
      <c r="D56" s="30">
        <v>39608</v>
      </c>
      <c r="E56" s="27" t="s">
        <v>107</v>
      </c>
      <c r="F56" s="101">
        <v>13698.72</v>
      </c>
      <c r="G56" s="32"/>
      <c r="H56" s="32"/>
      <c r="I56" s="33">
        <v>45.13</v>
      </c>
      <c r="J56" s="37">
        <f t="shared" si="39"/>
        <v>13653.59</v>
      </c>
      <c r="K56" s="44"/>
      <c r="L56" s="88"/>
      <c r="M56" s="34"/>
      <c r="N56" s="34"/>
      <c r="O56" s="34"/>
      <c r="P56" s="35">
        <v>1301.45</v>
      </c>
      <c r="Q56" s="36">
        <v>0</v>
      </c>
      <c r="R56" s="37">
        <f t="shared" si="38"/>
        <v>12352.14</v>
      </c>
      <c r="S56" s="38">
        <f t="shared" si="34"/>
        <v>1365.3590000000002</v>
      </c>
      <c r="T56" s="37">
        <f t="shared" si="40"/>
        <v>10986.780999999999</v>
      </c>
      <c r="U56" s="39">
        <f t="shared" si="35"/>
        <v>0</v>
      </c>
      <c r="V56" s="38">
        <f>+'[1]C&amp;A'!D55*0.02</f>
        <v>21.911999999999999</v>
      </c>
      <c r="W56" s="37">
        <f t="shared" si="36"/>
        <v>13675.502</v>
      </c>
      <c r="X56" s="40"/>
      <c r="Y56" s="46"/>
      <c r="Z56" s="42">
        <f t="shared" si="37"/>
        <v>-10986.780999999999</v>
      </c>
      <c r="AA56" s="42"/>
      <c r="AB56" s="48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</row>
    <row r="57" spans="1:181" s="60" customFormat="1">
      <c r="A57" s="27" t="s">
        <v>35</v>
      </c>
      <c r="B57" s="106" t="s">
        <v>138</v>
      </c>
      <c r="C57" s="29" t="s">
        <v>139</v>
      </c>
      <c r="D57" s="30">
        <v>41793</v>
      </c>
      <c r="E57" s="27" t="s">
        <v>140</v>
      </c>
      <c r="F57" s="101">
        <v>6250</v>
      </c>
      <c r="G57" s="32"/>
      <c r="H57" s="32"/>
      <c r="I57" s="33">
        <v>45.13</v>
      </c>
      <c r="J57" s="37">
        <f t="shared" si="39"/>
        <v>6204.87</v>
      </c>
      <c r="K57" s="44"/>
      <c r="L57" s="88"/>
      <c r="M57" s="34"/>
      <c r="N57" s="34"/>
      <c r="O57" s="34"/>
      <c r="P57" s="35"/>
      <c r="Q57" s="36">
        <v>0</v>
      </c>
      <c r="R57" s="37">
        <f t="shared" si="38"/>
        <v>6204.87</v>
      </c>
      <c r="S57" s="38"/>
      <c r="T57" s="37">
        <f t="shared" si="40"/>
        <v>6204.87</v>
      </c>
      <c r="U57" s="39"/>
      <c r="V57" s="38"/>
      <c r="W57" s="37"/>
      <c r="X57" s="40"/>
      <c r="Y57" s="46"/>
      <c r="Z57" s="42"/>
      <c r="AA57" s="42"/>
      <c r="AB57" s="48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1"/>
      <c r="FL57" s="61"/>
      <c r="FM57" s="61"/>
      <c r="FN57" s="61"/>
      <c r="FO57" s="61"/>
      <c r="FP57" s="61"/>
      <c r="FQ57" s="61"/>
      <c r="FR57" s="61"/>
      <c r="FS57" s="61"/>
      <c r="FT57" s="61"/>
      <c r="FU57" s="61"/>
      <c r="FV57" s="61"/>
      <c r="FW57" s="61"/>
      <c r="FX57" s="61"/>
      <c r="FY57" s="61"/>
    </row>
    <row r="58" spans="1:181" s="60" customFormat="1">
      <c r="A58" s="27" t="s">
        <v>42</v>
      </c>
      <c r="B58" s="27" t="s">
        <v>160</v>
      </c>
      <c r="C58" s="29"/>
      <c r="D58" s="30">
        <v>42626</v>
      </c>
      <c r="E58" s="27" t="s">
        <v>78</v>
      </c>
      <c r="F58" s="126">
        <v>1670</v>
      </c>
      <c r="G58" s="32"/>
      <c r="H58" s="32"/>
      <c r="I58" s="33">
        <v>45.13</v>
      </c>
      <c r="J58" s="37">
        <f t="shared" si="39"/>
        <v>1624.87</v>
      </c>
      <c r="K58" s="44"/>
      <c r="L58" s="88"/>
      <c r="M58" s="34"/>
      <c r="N58" s="34"/>
      <c r="O58" s="34"/>
      <c r="P58" s="35"/>
      <c r="Q58" s="36">
        <v>0</v>
      </c>
      <c r="R58" s="37">
        <f t="shared" ref="R58" si="44">+J58-SUM(K58:Q58)</f>
        <v>1624.87</v>
      </c>
      <c r="S58" s="38"/>
      <c r="T58" s="37">
        <f t="shared" ref="T58" si="45">+R58-S58</f>
        <v>1624.87</v>
      </c>
      <c r="U58" s="39"/>
      <c r="V58" s="38"/>
      <c r="W58" s="37"/>
      <c r="X58" s="40"/>
      <c r="Y58" s="46"/>
      <c r="Z58" s="42"/>
      <c r="AA58" s="65">
        <v>1136601197</v>
      </c>
      <c r="AB58" s="48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1"/>
      <c r="FF58" s="61"/>
      <c r="FG58" s="61"/>
      <c r="FH58" s="61"/>
      <c r="FI58" s="61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61"/>
      <c r="FU58" s="61"/>
      <c r="FV58" s="61"/>
      <c r="FW58" s="61"/>
      <c r="FX58" s="61"/>
      <c r="FY58" s="61"/>
    </row>
    <row r="59" spans="1:181" s="61" customFormat="1">
      <c r="A59" s="27" t="s">
        <v>55</v>
      </c>
      <c r="B59" s="27" t="s">
        <v>125</v>
      </c>
      <c r="C59" s="29"/>
      <c r="D59" s="30">
        <v>42569</v>
      </c>
      <c r="E59" s="27" t="s">
        <v>126</v>
      </c>
      <c r="F59" s="101"/>
      <c r="G59" s="32"/>
      <c r="H59" s="32"/>
      <c r="I59" s="33">
        <v>45.13</v>
      </c>
      <c r="J59" s="37">
        <f t="shared" si="39"/>
        <v>-45.13</v>
      </c>
      <c r="K59" s="44"/>
      <c r="L59" s="88"/>
      <c r="M59" s="34"/>
      <c r="N59" s="34"/>
      <c r="O59" s="34"/>
      <c r="P59" s="35"/>
      <c r="Q59" s="36">
        <v>0</v>
      </c>
      <c r="R59" s="37">
        <f t="shared" si="38"/>
        <v>-45.13</v>
      </c>
      <c r="S59" s="38">
        <f t="shared" si="34"/>
        <v>0</v>
      </c>
      <c r="T59" s="37">
        <f t="shared" si="40"/>
        <v>-45.13</v>
      </c>
      <c r="U59" s="39">
        <f t="shared" si="35"/>
        <v>-4.5130000000000008</v>
      </c>
      <c r="V59" s="38">
        <f>+'[1]C&amp;A'!D58*0.02</f>
        <v>21.911999999999999</v>
      </c>
      <c r="W59" s="37">
        <f t="shared" si="36"/>
        <v>-27.731000000000002</v>
      </c>
      <c r="X59" s="40"/>
      <c r="Y59" s="46"/>
      <c r="Z59" s="42"/>
      <c r="AA59" s="42"/>
      <c r="AB59" s="45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62"/>
    </row>
    <row r="60" spans="1:181" s="61" customFormat="1">
      <c r="A60" s="27" t="s">
        <v>42</v>
      </c>
      <c r="B60" s="27" t="s">
        <v>108</v>
      </c>
      <c r="C60" s="29">
        <v>18</v>
      </c>
      <c r="D60" s="30">
        <v>38733</v>
      </c>
      <c r="E60" s="27" t="s">
        <v>143</v>
      </c>
      <c r="F60" s="101">
        <v>12477.24</v>
      </c>
      <c r="G60" s="32"/>
      <c r="H60" s="32"/>
      <c r="I60" s="33">
        <v>45.13</v>
      </c>
      <c r="J60" s="37">
        <f t="shared" si="39"/>
        <v>12432.11</v>
      </c>
      <c r="K60" s="44"/>
      <c r="L60" s="88"/>
      <c r="M60" s="34"/>
      <c r="N60" s="34"/>
      <c r="O60" s="34"/>
      <c r="P60" s="35"/>
      <c r="Q60" s="36">
        <v>765</v>
      </c>
      <c r="R60" s="37">
        <f t="shared" si="38"/>
        <v>11667.11</v>
      </c>
      <c r="S60" s="38">
        <f t="shared" si="34"/>
        <v>1243.2110000000002</v>
      </c>
      <c r="T60" s="37">
        <f t="shared" si="40"/>
        <v>10423.899000000001</v>
      </c>
      <c r="U60" s="39">
        <f t="shared" si="35"/>
        <v>0</v>
      </c>
      <c r="V60" s="38">
        <f>+'[1]C&amp;A'!D57*0.02</f>
        <v>21.911999999999999</v>
      </c>
      <c r="W60" s="37">
        <f t="shared" si="36"/>
        <v>12454.022000000001</v>
      </c>
      <c r="X60" s="40"/>
      <c r="Y60" s="46"/>
      <c r="Z60" s="42">
        <f t="shared" ref="Z60:Z67" si="46">+X60+Y60-T60</f>
        <v>-10423.899000000001</v>
      </c>
      <c r="AA60" s="42"/>
      <c r="AB60" s="45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62"/>
    </row>
    <row r="61" spans="1:181" s="61" customFormat="1">
      <c r="A61" s="27" t="s">
        <v>145</v>
      </c>
      <c r="B61" s="27" t="s">
        <v>164</v>
      </c>
      <c r="C61" s="29"/>
      <c r="D61" s="30">
        <v>42688</v>
      </c>
      <c r="E61" s="27" t="s">
        <v>54</v>
      </c>
      <c r="F61" s="101">
        <v>1290</v>
      </c>
      <c r="G61" s="32"/>
      <c r="H61" s="32"/>
      <c r="I61" s="33">
        <v>45.13</v>
      </c>
      <c r="J61" s="37">
        <f t="shared" si="39"/>
        <v>1244.8699999999999</v>
      </c>
      <c r="K61" s="44"/>
      <c r="L61" s="88"/>
      <c r="M61" s="34"/>
      <c r="N61" s="34"/>
      <c r="O61" s="34"/>
      <c r="P61" s="35"/>
      <c r="Q61" s="36"/>
      <c r="R61" s="37">
        <f t="shared" ref="R61" si="47">+J61-SUM(K61:Q61)</f>
        <v>1244.8699999999999</v>
      </c>
      <c r="S61" s="38">
        <f t="shared" ref="S61" si="48">IF(J61&gt;4500,J61*0.1,0)</f>
        <v>0</v>
      </c>
      <c r="T61" s="37">
        <f t="shared" ref="T61" si="49">+R61-S61</f>
        <v>1244.8699999999999</v>
      </c>
      <c r="U61" s="39"/>
      <c r="V61" s="38"/>
      <c r="W61" s="37"/>
      <c r="X61" s="40"/>
      <c r="Y61" s="46"/>
      <c r="Z61" s="42"/>
      <c r="AA61" s="42">
        <v>1501247905</v>
      </c>
      <c r="AB61" s="45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62"/>
    </row>
    <row r="62" spans="1:181" s="61" customFormat="1">
      <c r="A62" s="27" t="s">
        <v>145</v>
      </c>
      <c r="B62" s="27" t="s">
        <v>148</v>
      </c>
      <c r="C62" s="29"/>
      <c r="D62" s="30">
        <v>42608</v>
      </c>
      <c r="E62" s="27" t="s">
        <v>54</v>
      </c>
      <c r="F62" s="101">
        <f>4300+917.02</f>
        <v>5217.0200000000004</v>
      </c>
      <c r="G62" s="32"/>
      <c r="H62" s="32"/>
      <c r="I62" s="33">
        <v>45.13</v>
      </c>
      <c r="J62" s="37">
        <f t="shared" si="39"/>
        <v>5171.8900000000003</v>
      </c>
      <c r="K62" s="44">
        <v>1763.06</v>
      </c>
      <c r="L62" s="88"/>
      <c r="M62" s="34"/>
      <c r="N62" s="34"/>
      <c r="O62" s="34"/>
      <c r="P62" s="35"/>
      <c r="Q62" s="36">
        <v>0</v>
      </c>
      <c r="R62" s="37">
        <f t="shared" ref="R62" si="50">+J62-SUM(K62:Q62)</f>
        <v>3408.8300000000004</v>
      </c>
      <c r="S62" s="38">
        <f t="shared" ref="S62" si="51">IF(J62&gt;4500,J62*0.1,0)</f>
        <v>517.18900000000008</v>
      </c>
      <c r="T62" s="37">
        <f t="shared" ref="T62" si="52">+R62-S62</f>
        <v>2891.6410000000005</v>
      </c>
      <c r="U62" s="39">
        <f t="shared" ref="U62" si="53">IF(J62&lt;4500,J62*0.1,0)</f>
        <v>0</v>
      </c>
      <c r="V62" s="38"/>
      <c r="W62" s="37"/>
      <c r="X62" s="40"/>
      <c r="Y62" s="46"/>
      <c r="Z62" s="42"/>
      <c r="AA62" s="42"/>
      <c r="AB62" s="48" t="s">
        <v>178</v>
      </c>
      <c r="AC62" s="17"/>
      <c r="AD62" s="17"/>
      <c r="AE62" s="62"/>
      <c r="AF62" s="63"/>
      <c r="AG62" s="63"/>
      <c r="AH62" s="63"/>
      <c r="AI62" s="63"/>
      <c r="AJ62" s="63"/>
      <c r="AK62" s="17"/>
      <c r="AL62" s="17"/>
      <c r="AM62" s="17"/>
      <c r="AN62" s="17"/>
      <c r="AO62" s="17"/>
      <c r="AP62" s="17"/>
      <c r="AQ62" s="17"/>
      <c r="AR62" s="17"/>
      <c r="AS62" s="17"/>
    </row>
    <row r="63" spans="1:181" s="64" customFormat="1">
      <c r="A63" s="27" t="s">
        <v>92</v>
      </c>
      <c r="B63" s="27" t="s">
        <v>109</v>
      </c>
      <c r="C63" s="27" t="s">
        <v>110</v>
      </c>
      <c r="D63" s="30">
        <v>42321</v>
      </c>
      <c r="E63" s="27" t="s">
        <v>92</v>
      </c>
      <c r="F63" s="101">
        <v>18203.84</v>
      </c>
      <c r="G63" s="32"/>
      <c r="H63" s="32"/>
      <c r="I63" s="33">
        <v>45.13</v>
      </c>
      <c r="J63" s="37">
        <f t="shared" si="39"/>
        <v>18158.71</v>
      </c>
      <c r="K63" s="44"/>
      <c r="L63" s="88"/>
      <c r="M63" s="34"/>
      <c r="N63" s="34"/>
      <c r="O63" s="34"/>
      <c r="P63" s="35"/>
      <c r="Q63" s="36">
        <v>345</v>
      </c>
      <c r="R63" s="37">
        <f t="shared" si="38"/>
        <v>17813.71</v>
      </c>
      <c r="S63" s="38">
        <f t="shared" si="34"/>
        <v>1815.8710000000001</v>
      </c>
      <c r="T63" s="37">
        <f t="shared" si="40"/>
        <v>15997.839</v>
      </c>
      <c r="U63" s="39">
        <f t="shared" si="35"/>
        <v>0</v>
      </c>
      <c r="V63" s="38">
        <f>+'[1]C&amp;A'!D61*0.02</f>
        <v>21.911999999999999</v>
      </c>
      <c r="W63" s="37">
        <f t="shared" si="36"/>
        <v>18180.621999999999</v>
      </c>
      <c r="X63" s="40"/>
      <c r="Y63" s="41"/>
      <c r="Z63" s="42">
        <f t="shared" si="46"/>
        <v>-15997.839</v>
      </c>
      <c r="AA63" s="42"/>
      <c r="AB63" s="45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</row>
    <row r="64" spans="1:181" s="64" customFormat="1">
      <c r="A64" s="27" t="s">
        <v>35</v>
      </c>
      <c r="B64" s="27" t="s">
        <v>163</v>
      </c>
      <c r="C64" s="27"/>
      <c r="D64" s="30">
        <v>42496</v>
      </c>
      <c r="E64" s="27" t="s">
        <v>169</v>
      </c>
      <c r="F64" s="101">
        <v>4753.3999999999996</v>
      </c>
      <c r="G64" s="32"/>
      <c r="H64" s="32"/>
      <c r="I64" s="33">
        <v>45.13</v>
      </c>
      <c r="J64" s="37">
        <f t="shared" si="39"/>
        <v>4708.2699999999995</v>
      </c>
      <c r="K64" s="44"/>
      <c r="L64" s="88"/>
      <c r="M64" s="34"/>
      <c r="N64" s="34"/>
      <c r="O64" s="34"/>
      <c r="P64" s="35"/>
      <c r="Q64" s="36"/>
      <c r="R64" s="37">
        <f t="shared" ref="R64" si="54">+J64-SUM(K64:Q64)</f>
        <v>4708.2699999999995</v>
      </c>
      <c r="S64" s="38">
        <f t="shared" ref="S64" si="55">IF(J64&gt;4500,J64*0.1,0)</f>
        <v>470.827</v>
      </c>
      <c r="T64" s="37">
        <f t="shared" ref="T64" si="56">+R64-S64</f>
        <v>4237.4429999999993</v>
      </c>
      <c r="U64" s="39"/>
      <c r="V64" s="38"/>
      <c r="W64" s="37"/>
      <c r="X64" s="40"/>
      <c r="Y64" s="41"/>
      <c r="Z64" s="42"/>
      <c r="AA64" s="42"/>
      <c r="AB64" s="45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</row>
    <row r="65" spans="1:181" s="64" customFormat="1">
      <c r="A65" s="27" t="s">
        <v>145</v>
      </c>
      <c r="B65" s="27" t="s">
        <v>157</v>
      </c>
      <c r="C65" s="27"/>
      <c r="D65" s="30">
        <v>42632</v>
      </c>
      <c r="E65" s="27" t="s">
        <v>61</v>
      </c>
      <c r="F65" s="101">
        <v>3507.65</v>
      </c>
      <c r="G65" s="32"/>
      <c r="H65" s="32"/>
      <c r="I65" s="33">
        <v>45.13</v>
      </c>
      <c r="J65" s="37">
        <f t="shared" si="39"/>
        <v>3462.52</v>
      </c>
      <c r="K65" s="44"/>
      <c r="L65" s="88"/>
      <c r="M65" s="34"/>
      <c r="N65" s="34"/>
      <c r="O65" s="34"/>
      <c r="P65" s="35"/>
      <c r="Q65" s="36">
        <v>1770</v>
      </c>
      <c r="R65" s="37">
        <f t="shared" ref="R65" si="57">+J65-SUM(K65:Q65)</f>
        <v>1692.52</v>
      </c>
      <c r="S65" s="38">
        <f t="shared" ref="S65" si="58">IF(J65&gt;4500,J65*0.1,0)</f>
        <v>0</v>
      </c>
      <c r="T65" s="37">
        <f t="shared" ref="T65" si="59">+R65-S65</f>
        <v>1692.52</v>
      </c>
      <c r="U65" s="39"/>
      <c r="V65" s="38"/>
      <c r="W65" s="37"/>
      <c r="X65" s="40"/>
      <c r="Y65" s="41"/>
      <c r="Z65" s="42"/>
      <c r="AA65" s="65">
        <v>2643837181</v>
      </c>
      <c r="AB65" s="45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</row>
    <row r="66" spans="1:181" s="64" customFormat="1">
      <c r="A66" s="27" t="s">
        <v>35</v>
      </c>
      <c r="B66" s="45" t="s">
        <v>111</v>
      </c>
      <c r="C66" s="27"/>
      <c r="D66" s="30">
        <v>42169</v>
      </c>
      <c r="E66" s="27" t="s">
        <v>38</v>
      </c>
      <c r="F66" s="101"/>
      <c r="G66" s="32"/>
      <c r="H66" s="32"/>
      <c r="I66" s="33">
        <v>45.13</v>
      </c>
      <c r="J66" s="37">
        <f t="shared" si="39"/>
        <v>-45.13</v>
      </c>
      <c r="K66" s="44"/>
      <c r="L66" s="88"/>
      <c r="M66" s="34"/>
      <c r="N66" s="34"/>
      <c r="O66" s="34"/>
      <c r="P66" s="35"/>
      <c r="Q66" s="36">
        <v>0</v>
      </c>
      <c r="R66" s="37">
        <f t="shared" si="38"/>
        <v>-45.13</v>
      </c>
      <c r="S66" s="38">
        <f t="shared" si="34"/>
        <v>0</v>
      </c>
      <c r="T66" s="37">
        <f t="shared" si="40"/>
        <v>-45.13</v>
      </c>
      <c r="U66" s="39">
        <f t="shared" si="35"/>
        <v>-4.5130000000000008</v>
      </c>
      <c r="V66" s="38">
        <f>+'[1]C&amp;A'!D62*0.02</f>
        <v>21.911999999999999</v>
      </c>
      <c r="W66" s="37">
        <f t="shared" si="36"/>
        <v>-27.731000000000002</v>
      </c>
      <c r="X66" s="40"/>
      <c r="Y66" s="41"/>
      <c r="Z66" s="42">
        <f t="shared" si="46"/>
        <v>45.13</v>
      </c>
      <c r="AA66" s="65"/>
      <c r="AB66" s="45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6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</row>
    <row r="67" spans="1:181" s="23" customFormat="1">
      <c r="A67" s="27" t="s">
        <v>145</v>
      </c>
      <c r="B67" s="27" t="s">
        <v>112</v>
      </c>
      <c r="C67" s="29" t="s">
        <v>113</v>
      </c>
      <c r="D67" s="30">
        <v>41939</v>
      </c>
      <c r="E67" s="27" t="s">
        <v>54</v>
      </c>
      <c r="F67" s="101">
        <v>2154</v>
      </c>
      <c r="G67" s="32"/>
      <c r="H67" s="32"/>
      <c r="I67" s="33">
        <v>45.13</v>
      </c>
      <c r="J67" s="37">
        <f t="shared" si="39"/>
        <v>2108.87</v>
      </c>
      <c r="K67" s="44">
        <v>599</v>
      </c>
      <c r="L67" s="87"/>
      <c r="M67" s="34"/>
      <c r="N67" s="34"/>
      <c r="O67" s="34"/>
      <c r="P67" s="35"/>
      <c r="Q67" s="36">
        <v>301</v>
      </c>
      <c r="R67" s="37">
        <f t="shared" si="38"/>
        <v>1208.8699999999999</v>
      </c>
      <c r="S67" s="38">
        <f t="shared" si="34"/>
        <v>0</v>
      </c>
      <c r="T67" s="37">
        <f t="shared" si="40"/>
        <v>1208.8699999999999</v>
      </c>
      <c r="U67" s="39">
        <f t="shared" si="35"/>
        <v>210.887</v>
      </c>
      <c r="V67" s="38">
        <f>+'[1]C&amp;A'!D63*0.02</f>
        <v>21.911999999999999</v>
      </c>
      <c r="W67" s="37">
        <f t="shared" si="36"/>
        <v>2341.6689999999999</v>
      </c>
      <c r="X67" s="40"/>
      <c r="Y67" s="46"/>
      <c r="Z67" s="42">
        <f t="shared" si="46"/>
        <v>-1208.8699999999999</v>
      </c>
      <c r="AA67" s="42"/>
      <c r="AB67" s="48" t="s">
        <v>179</v>
      </c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6"/>
    </row>
    <row r="68" spans="1:181" s="23" customFormat="1">
      <c r="A68" s="27" t="s">
        <v>145</v>
      </c>
      <c r="B68" s="27" t="s">
        <v>165</v>
      </c>
      <c r="C68" s="29"/>
      <c r="D68" s="30">
        <v>42688</v>
      </c>
      <c r="E68" s="27" t="s">
        <v>61</v>
      </c>
      <c r="F68" s="101">
        <v>2708.72</v>
      </c>
      <c r="G68" s="32"/>
      <c r="H68" s="32"/>
      <c r="I68" s="33">
        <v>45.13</v>
      </c>
      <c r="J68" s="37">
        <f t="shared" si="39"/>
        <v>2663.5899999999997</v>
      </c>
      <c r="K68" s="44"/>
      <c r="L68" s="87"/>
      <c r="M68" s="34"/>
      <c r="N68" s="34"/>
      <c r="O68" s="34"/>
      <c r="P68" s="35"/>
      <c r="Q68" s="36"/>
      <c r="R68" s="37">
        <f t="shared" ref="R68" si="60">+J68-SUM(K68:Q68)</f>
        <v>2663.5899999999997</v>
      </c>
      <c r="S68" s="38">
        <f t="shared" ref="S68" si="61">IF(J68&gt;4500,J68*0.1,0)</f>
        <v>0</v>
      </c>
      <c r="T68" s="37">
        <f t="shared" ref="T68" si="62">+R68-S68</f>
        <v>2663.5899999999997</v>
      </c>
      <c r="U68" s="39"/>
      <c r="V68" s="38"/>
      <c r="W68" s="37"/>
      <c r="X68" s="40"/>
      <c r="Y68" s="46"/>
      <c r="Z68" s="42"/>
      <c r="AA68" s="42" t="s">
        <v>170</v>
      </c>
      <c r="AB68" s="45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6"/>
    </row>
    <row r="69" spans="1:181" s="23" customFormat="1">
      <c r="A69" s="48"/>
      <c r="B69" s="27"/>
      <c r="C69" s="27"/>
      <c r="D69" s="27"/>
      <c r="E69" s="27"/>
      <c r="F69" s="101"/>
      <c r="G69" s="31"/>
      <c r="H69" s="31"/>
      <c r="I69" s="33"/>
      <c r="J69" s="37"/>
      <c r="K69" s="44"/>
      <c r="L69" s="87"/>
      <c r="M69" s="34"/>
      <c r="N69" s="34"/>
      <c r="O69" s="34"/>
      <c r="P69" s="38"/>
      <c r="Q69" s="38"/>
      <c r="R69" s="37"/>
      <c r="S69" s="38"/>
      <c r="T69" s="37"/>
      <c r="U69" s="39">
        <f t="shared" si="35"/>
        <v>0</v>
      </c>
      <c r="V69" s="38"/>
      <c r="W69" s="37">
        <f t="shared" si="36"/>
        <v>0</v>
      </c>
      <c r="X69" s="40"/>
      <c r="Y69" s="67"/>
      <c r="Z69" s="42"/>
      <c r="AA69" s="42"/>
      <c r="AB69" s="45"/>
      <c r="AC69" s="17"/>
      <c r="AD69" s="17"/>
      <c r="AE69" s="16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6"/>
    </row>
    <row r="70" spans="1:181" s="23" customFormat="1">
      <c r="A70" s="68"/>
      <c r="B70" s="69"/>
      <c r="C70" s="27"/>
      <c r="D70" s="27"/>
      <c r="E70" s="69"/>
      <c r="F70" s="103"/>
      <c r="G70" s="70"/>
      <c r="H70" s="70"/>
      <c r="I70" s="70"/>
      <c r="J70" s="71"/>
      <c r="K70" s="70"/>
      <c r="L70" s="89"/>
      <c r="M70" s="72"/>
      <c r="N70" s="72"/>
      <c r="O70" s="72"/>
      <c r="P70" s="72"/>
      <c r="Q70" s="72"/>
      <c r="R70" s="73"/>
      <c r="S70" s="72"/>
      <c r="T70" s="71"/>
      <c r="U70" s="72"/>
      <c r="V70" s="72"/>
      <c r="W70" s="71"/>
      <c r="X70" s="74"/>
      <c r="Y70" s="74"/>
      <c r="Z70" s="17"/>
      <c r="AA70" s="17"/>
      <c r="AB70" s="17"/>
      <c r="AC70" s="17"/>
      <c r="AD70" s="16"/>
      <c r="AE70" s="16"/>
      <c r="AF70" s="16"/>
      <c r="AG70" s="16"/>
      <c r="AH70" s="16"/>
      <c r="AI70" s="16"/>
      <c r="AJ70" s="16"/>
      <c r="AK70" s="17"/>
      <c r="AL70" s="17"/>
      <c r="AM70" s="17"/>
      <c r="AN70" s="17"/>
      <c r="AO70" s="17"/>
      <c r="AP70" s="17"/>
      <c r="AQ70" s="17"/>
      <c r="AR70" s="17"/>
      <c r="AS70" s="16"/>
    </row>
    <row r="71" spans="1:181" s="23" customFormat="1" ht="16.5" thickBot="1">
      <c r="A71" s="16"/>
      <c r="B71" s="75" t="s">
        <v>114</v>
      </c>
      <c r="C71" s="75"/>
      <c r="D71" s="75"/>
      <c r="E71" s="75"/>
      <c r="F71" s="104">
        <f>SUM(F7:F68)</f>
        <v>704440.08</v>
      </c>
      <c r="G71" s="76">
        <f t="shared" ref="G71:O71" si="63">SUM(G10:G63)</f>
        <v>0</v>
      </c>
      <c r="H71" s="76">
        <f t="shared" si="63"/>
        <v>0</v>
      </c>
      <c r="I71" s="76">
        <f>SUM(I7:I69)</f>
        <v>2752.9300000000039</v>
      </c>
      <c r="J71" s="76">
        <f>SUM(J8:J69)</f>
        <v>686967.5399999998</v>
      </c>
      <c r="K71" s="76">
        <f>SUM(K8:K67)</f>
        <v>10104.59</v>
      </c>
      <c r="L71" s="90">
        <f>SUM(L7:L69)</f>
        <v>2</v>
      </c>
      <c r="M71" s="76">
        <f t="shared" si="63"/>
        <v>0</v>
      </c>
      <c r="N71" s="76">
        <f t="shared" si="63"/>
        <v>0</v>
      </c>
      <c r="O71" s="76">
        <f t="shared" si="63"/>
        <v>0</v>
      </c>
      <c r="P71" s="76">
        <f>SUM(P8:P67)</f>
        <v>1301.45</v>
      </c>
      <c r="Q71" s="76">
        <f>SUM(Q7:Q69)</f>
        <v>22911.13</v>
      </c>
      <c r="R71" s="76">
        <f>SUM(R8:R69)</f>
        <v>654723.36999999988</v>
      </c>
      <c r="S71" s="76">
        <f>SUM(S10:S63)</f>
        <v>55728.860000000008</v>
      </c>
      <c r="T71" s="76">
        <f>SUM(T8:T69)</f>
        <v>597078.19599999976</v>
      </c>
      <c r="U71" s="76">
        <f>SUM(U10:U63)</f>
        <v>3396.7200000000007</v>
      </c>
      <c r="V71" s="76">
        <f>SUM(V10:V63)</f>
        <v>766.92000000000019</v>
      </c>
      <c r="W71" s="76">
        <f>SUM(W10:W63)</f>
        <v>487018.85299999971</v>
      </c>
      <c r="X71" s="74"/>
      <c r="Y71" s="74"/>
      <c r="Z71" s="17"/>
      <c r="AA71" s="17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</row>
    <row r="72" spans="1:181" s="23" customFormat="1" ht="16.5" thickTop="1">
      <c r="A72" s="16"/>
      <c r="B72" s="16"/>
      <c r="C72" s="16"/>
      <c r="D72" s="16"/>
      <c r="E72" s="16"/>
      <c r="F72" s="98"/>
      <c r="G72" s="13"/>
      <c r="H72" s="13"/>
      <c r="I72" s="13"/>
      <c r="J72" s="14"/>
      <c r="K72" s="13"/>
      <c r="L72" s="86"/>
      <c r="M72" s="13"/>
      <c r="N72" s="13"/>
      <c r="O72" s="13"/>
      <c r="P72" s="13"/>
      <c r="Q72" s="13"/>
      <c r="R72" s="14"/>
      <c r="S72" s="13"/>
      <c r="T72" s="14"/>
      <c r="U72" s="13"/>
      <c r="V72" s="13"/>
      <c r="W72" s="14"/>
      <c r="X72" s="74"/>
      <c r="Y72" s="74"/>
      <c r="Z72" s="17"/>
      <c r="AA72" s="17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</row>
    <row r="73" spans="1:181" s="23" customFormat="1">
      <c r="A73" s="145" t="s">
        <v>115</v>
      </c>
      <c r="B73" s="145"/>
      <c r="C73" s="27"/>
      <c r="D73" s="27"/>
      <c r="E73" s="27"/>
      <c r="F73" s="101"/>
      <c r="G73" s="31"/>
      <c r="H73" s="31"/>
      <c r="I73" s="31"/>
      <c r="J73" s="77"/>
      <c r="K73" s="31"/>
      <c r="L73" s="91"/>
      <c r="M73" s="31"/>
      <c r="N73" s="31"/>
      <c r="O73" s="31"/>
      <c r="P73" s="31"/>
      <c r="Q73" s="31"/>
      <c r="R73" s="77"/>
      <c r="S73" s="31">
        <f>+S71-S72</f>
        <v>55728.860000000008</v>
      </c>
      <c r="T73" s="77"/>
      <c r="U73" s="31"/>
      <c r="V73" s="31"/>
      <c r="W73" s="77"/>
      <c r="X73" s="78"/>
      <c r="Y73" s="78"/>
      <c r="Z73" s="27"/>
      <c r="AA73" s="27"/>
      <c r="AB73" s="27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</row>
    <row r="74" spans="1:181">
      <c r="A74" s="27" t="s">
        <v>55</v>
      </c>
      <c r="B74" s="27" t="s">
        <v>116</v>
      </c>
      <c r="C74" s="29"/>
      <c r="D74" s="30">
        <v>39516</v>
      </c>
      <c r="E74" s="27" t="s">
        <v>82</v>
      </c>
      <c r="F74" s="101">
        <v>6467.01</v>
      </c>
      <c r="G74" s="31">
        <v>1643.91</v>
      </c>
      <c r="H74" s="31"/>
      <c r="I74" s="33"/>
      <c r="J74" s="37">
        <f>SUM(F74:H74)-I74</f>
        <v>8110.92</v>
      </c>
      <c r="K74" s="44"/>
      <c r="L74" s="92"/>
      <c r="M74" s="34"/>
      <c r="N74" s="34"/>
      <c r="O74" s="34"/>
      <c r="P74" s="31"/>
      <c r="Q74" s="31">
        <v>4500</v>
      </c>
      <c r="R74" s="37">
        <f>+J74-K74</f>
        <v>8110.92</v>
      </c>
      <c r="S74" s="38">
        <f>+R74*0.05</f>
        <v>405.54600000000005</v>
      </c>
      <c r="T74" s="37">
        <f>+R74-N74-Q74</f>
        <v>3610.92</v>
      </c>
      <c r="U74" s="39">
        <f>IF(R74&lt;3000,R74*0.1,0)</f>
        <v>0</v>
      </c>
      <c r="V74" s="38">
        <v>0</v>
      </c>
      <c r="W74" s="37">
        <f>+R74+U74+V74</f>
        <v>8110.92</v>
      </c>
      <c r="X74" s="78"/>
      <c r="Y74" s="78"/>
      <c r="Z74" s="27"/>
      <c r="AA74" s="27"/>
      <c r="AB74" s="116" t="s">
        <v>180</v>
      </c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43"/>
      <c r="ES74" s="43"/>
      <c r="ET74" s="43"/>
      <c r="EU74" s="43"/>
      <c r="EV74" s="43"/>
      <c r="EW74" s="43"/>
      <c r="EX74" s="43"/>
      <c r="EY74" s="43"/>
      <c r="EZ74" s="43"/>
      <c r="FA74" s="43"/>
      <c r="FB74" s="43"/>
      <c r="FC74" s="43"/>
      <c r="FD74" s="43"/>
      <c r="FE74" s="43"/>
      <c r="FF74" s="43"/>
      <c r="FG74" s="43"/>
      <c r="FH74" s="43"/>
      <c r="FI74" s="43"/>
      <c r="FJ74" s="43"/>
      <c r="FK74" s="43"/>
      <c r="FL74" s="43"/>
      <c r="FM74" s="43"/>
      <c r="FN74" s="43"/>
      <c r="FO74" s="43"/>
      <c r="FP74" s="43"/>
      <c r="FQ74" s="43"/>
      <c r="FR74" s="43"/>
      <c r="FS74" s="43"/>
      <c r="FT74" s="43"/>
      <c r="FU74" s="43"/>
      <c r="FV74" s="43"/>
      <c r="FW74" s="43"/>
      <c r="FX74" s="43"/>
      <c r="FY74" s="43"/>
    </row>
    <row r="75" spans="1:181">
      <c r="A75" s="68"/>
      <c r="B75" s="79"/>
      <c r="C75" s="79"/>
      <c r="D75" s="79"/>
      <c r="E75" s="79"/>
      <c r="F75" s="105"/>
      <c r="G75" s="80"/>
      <c r="H75" s="80"/>
      <c r="I75" s="80"/>
      <c r="J75" s="81">
        <f>SUM(F75:I75)</f>
        <v>0</v>
      </c>
      <c r="K75" s="82"/>
      <c r="L75" s="93"/>
      <c r="M75" s="83"/>
      <c r="N75" s="83"/>
      <c r="O75" s="83"/>
      <c r="P75" s="83"/>
      <c r="Q75" s="83"/>
      <c r="R75" s="81">
        <f>+J75-K75</f>
        <v>0</v>
      </c>
      <c r="S75" s="72">
        <f>+R75*0.05</f>
        <v>0</v>
      </c>
      <c r="T75" s="81">
        <f>+R75-N75-Q75</f>
        <v>0</v>
      </c>
      <c r="U75" s="84">
        <f>IF(R75&lt;3000,R75*0.1,0)</f>
        <v>0</v>
      </c>
      <c r="V75" s="72">
        <v>0</v>
      </c>
      <c r="W75" s="81">
        <f>+R75+U75+V75</f>
        <v>0</v>
      </c>
    </row>
    <row r="76" spans="1:181" s="43" customFormat="1">
      <c r="A76" s="16"/>
      <c r="B76" s="16"/>
      <c r="C76" s="16"/>
      <c r="D76" s="16"/>
      <c r="E76" s="16"/>
      <c r="F76" s="98"/>
      <c r="G76" s="13"/>
      <c r="H76" s="13"/>
      <c r="I76" s="13"/>
      <c r="J76" s="14"/>
      <c r="K76" s="13"/>
      <c r="L76" s="86"/>
      <c r="M76" s="13"/>
      <c r="N76" s="13"/>
      <c r="O76" s="13"/>
      <c r="P76" s="13"/>
      <c r="Q76" s="13"/>
      <c r="R76" s="14"/>
      <c r="S76" s="13"/>
      <c r="T76" s="14"/>
      <c r="U76" s="13"/>
      <c r="V76" s="13"/>
      <c r="W76" s="14">
        <f>SUM(W74:W75)</f>
        <v>8110.92</v>
      </c>
      <c r="X76" s="15"/>
      <c r="Y76" s="15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</row>
    <row r="77" spans="1:181">
      <c r="B77" s="85" t="s">
        <v>117</v>
      </c>
      <c r="C77" s="85"/>
      <c r="D77" s="85"/>
      <c r="W77" s="14">
        <f>+W76*0.16</f>
        <v>1297.7472</v>
      </c>
    </row>
    <row r="78" spans="1:181" s="43" customFormat="1">
      <c r="A78" s="16"/>
      <c r="B78" s="85"/>
      <c r="C78" s="85"/>
      <c r="D78" s="85"/>
      <c r="E78" s="16"/>
      <c r="F78" s="98"/>
      <c r="G78" s="13"/>
      <c r="H78" s="13"/>
      <c r="I78" s="13"/>
      <c r="J78" s="14"/>
      <c r="K78" s="13"/>
      <c r="L78" s="86"/>
      <c r="M78" s="13"/>
      <c r="N78" s="13"/>
      <c r="O78" s="13"/>
      <c r="P78" s="13"/>
      <c r="Q78" s="13"/>
      <c r="R78" s="14"/>
      <c r="S78" s="13"/>
      <c r="T78" s="14"/>
      <c r="U78" s="13"/>
      <c r="V78" s="13"/>
      <c r="W78" s="14">
        <f>+W76+W77</f>
        <v>9408.6671999999999</v>
      </c>
      <c r="X78" s="15"/>
      <c r="Y78" s="15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</row>
    <row r="79" spans="1:181">
      <c r="B79" s="85"/>
      <c r="C79" s="85"/>
      <c r="D79" s="85"/>
    </row>
    <row r="84" spans="1:25">
      <c r="A84" s="16" t="s">
        <v>118</v>
      </c>
      <c r="B84" s="13"/>
    </row>
    <row r="85" spans="1:25">
      <c r="A85" s="16" t="s">
        <v>119</v>
      </c>
      <c r="B85" s="13"/>
    </row>
    <row r="86" spans="1:25">
      <c r="A86" s="16" t="s">
        <v>120</v>
      </c>
      <c r="B86" s="13"/>
    </row>
    <row r="87" spans="1:25">
      <c r="A87" s="16" t="s">
        <v>121</v>
      </c>
      <c r="B87" s="13"/>
    </row>
    <row r="88" spans="1:25">
      <c r="A88" s="16" t="s">
        <v>122</v>
      </c>
      <c r="B88" s="13"/>
    </row>
    <row r="89" spans="1:25">
      <c r="A89" s="16" t="s">
        <v>123</v>
      </c>
      <c r="B89" s="13"/>
    </row>
    <row r="92" spans="1:25">
      <c r="G92" s="16"/>
      <c r="H92" s="16"/>
      <c r="I92" s="16"/>
      <c r="J92" s="16"/>
      <c r="K92" s="16"/>
      <c r="L92" s="94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>
      <c r="G93" s="16"/>
      <c r="H93" s="16"/>
      <c r="I93" s="16"/>
      <c r="J93" s="16"/>
      <c r="K93" s="16"/>
      <c r="L93" s="94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>
      <c r="G94" s="16"/>
      <c r="H94" s="16"/>
      <c r="I94" s="16"/>
      <c r="J94" s="16"/>
      <c r="K94" s="16"/>
      <c r="L94" s="94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>
      <c r="G95" s="16"/>
      <c r="H95" s="16"/>
      <c r="I95" s="16"/>
      <c r="J95" s="16"/>
      <c r="K95" s="16"/>
      <c r="L95" s="94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>
      <c r="G96" s="16"/>
      <c r="H96" s="16"/>
      <c r="I96" s="16"/>
      <c r="J96" s="16"/>
      <c r="K96" s="16"/>
      <c r="L96" s="94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7:25">
      <c r="G97" s="16"/>
      <c r="H97" s="16"/>
      <c r="I97" s="16"/>
      <c r="J97" s="16"/>
      <c r="K97" s="16"/>
      <c r="L97" s="94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7:25">
      <c r="G98" s="16"/>
      <c r="H98" s="16"/>
      <c r="I98" s="16"/>
      <c r="J98" s="16"/>
      <c r="K98" s="16"/>
      <c r="L98" s="94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7:25">
      <c r="G99" s="16"/>
      <c r="H99" s="16"/>
      <c r="I99" s="16"/>
      <c r="J99" s="16"/>
      <c r="K99" s="16"/>
      <c r="L99" s="94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7:25">
      <c r="G100" s="16"/>
      <c r="H100" s="16"/>
      <c r="I100" s="16"/>
      <c r="J100" s="16"/>
      <c r="K100" s="16"/>
      <c r="L100" s="94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7:25">
      <c r="G101" s="16"/>
      <c r="H101" s="16"/>
      <c r="I101" s="16"/>
      <c r="J101" s="16"/>
      <c r="K101" s="16"/>
      <c r="L101" s="94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7:25">
      <c r="G102" s="16"/>
      <c r="H102" s="16"/>
      <c r="I102" s="16"/>
      <c r="J102" s="16"/>
      <c r="K102" s="16"/>
      <c r="L102" s="94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7:25">
      <c r="G103" s="16"/>
      <c r="H103" s="16"/>
      <c r="I103" s="16"/>
      <c r="J103" s="16"/>
      <c r="K103" s="16"/>
      <c r="L103" s="94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7:25">
      <c r="G104" s="16"/>
      <c r="H104" s="16"/>
      <c r="I104" s="16"/>
      <c r="J104" s="16"/>
      <c r="K104" s="16"/>
      <c r="L104" s="94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7:25">
      <c r="G105" s="16"/>
      <c r="H105" s="16"/>
      <c r="I105" s="16"/>
      <c r="J105" s="16"/>
      <c r="K105" s="16"/>
      <c r="L105" s="94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7:25">
      <c r="G106" s="16"/>
      <c r="H106" s="16"/>
      <c r="I106" s="16"/>
      <c r="J106" s="16"/>
      <c r="K106" s="16"/>
      <c r="L106" s="94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7:25">
      <c r="G107" s="16"/>
      <c r="H107" s="16"/>
      <c r="I107" s="16"/>
      <c r="J107" s="16"/>
      <c r="K107" s="16"/>
      <c r="L107" s="94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7:25">
      <c r="G108" s="16"/>
      <c r="H108" s="16"/>
      <c r="I108" s="16"/>
      <c r="J108" s="16"/>
      <c r="K108" s="16"/>
      <c r="L108" s="94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7:25">
      <c r="G109" s="16"/>
      <c r="H109" s="16"/>
      <c r="I109" s="16"/>
      <c r="J109" s="16"/>
      <c r="K109" s="16"/>
      <c r="L109" s="94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7:25">
      <c r="G110" s="16"/>
      <c r="H110" s="16"/>
      <c r="I110" s="16"/>
      <c r="J110" s="16"/>
      <c r="K110" s="16"/>
      <c r="L110" s="94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7:25">
      <c r="G111" s="16"/>
      <c r="H111" s="16"/>
      <c r="I111" s="16"/>
      <c r="J111" s="16"/>
      <c r="K111" s="16"/>
      <c r="L111" s="94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7:25">
      <c r="G112" s="16"/>
      <c r="H112" s="16"/>
      <c r="I112" s="16"/>
      <c r="J112" s="16"/>
      <c r="K112" s="16"/>
      <c r="L112" s="94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7:25">
      <c r="G113" s="16"/>
      <c r="H113" s="16"/>
      <c r="I113" s="16"/>
      <c r="J113" s="16"/>
      <c r="K113" s="16"/>
      <c r="L113" s="94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7:25">
      <c r="G114" s="16"/>
      <c r="H114" s="16"/>
      <c r="I114" s="16"/>
      <c r="J114" s="16"/>
      <c r="K114" s="16"/>
      <c r="L114" s="94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7:25">
      <c r="G115" s="16"/>
      <c r="H115" s="16"/>
      <c r="I115" s="16"/>
      <c r="J115" s="16"/>
      <c r="K115" s="16"/>
      <c r="L115" s="94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7:25">
      <c r="G116" s="16"/>
      <c r="H116" s="16"/>
      <c r="I116" s="16"/>
      <c r="J116" s="16"/>
      <c r="K116" s="16"/>
      <c r="L116" s="94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7:25">
      <c r="G117" s="16"/>
      <c r="H117" s="16"/>
      <c r="I117" s="16"/>
      <c r="J117" s="16"/>
      <c r="K117" s="16"/>
      <c r="L117" s="94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7:25">
      <c r="G118" s="16"/>
      <c r="H118" s="16"/>
      <c r="I118" s="16"/>
      <c r="J118" s="16"/>
      <c r="K118" s="16"/>
      <c r="L118" s="94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7:25">
      <c r="G119" s="16"/>
      <c r="H119" s="16"/>
      <c r="I119" s="16"/>
      <c r="J119" s="16"/>
      <c r="K119" s="16"/>
      <c r="L119" s="94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7:25">
      <c r="G120" s="16"/>
      <c r="H120" s="16"/>
      <c r="I120" s="16"/>
      <c r="J120" s="16"/>
      <c r="K120" s="16"/>
      <c r="L120" s="94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7:25">
      <c r="G121" s="16"/>
      <c r="H121" s="16"/>
      <c r="I121" s="16"/>
      <c r="J121" s="16"/>
      <c r="K121" s="16"/>
      <c r="L121" s="94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7:25">
      <c r="G122" s="16"/>
      <c r="H122" s="16"/>
      <c r="I122" s="16"/>
      <c r="J122" s="16"/>
      <c r="K122" s="16"/>
      <c r="L122" s="94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7:25">
      <c r="G123" s="16"/>
      <c r="H123" s="16"/>
      <c r="I123" s="16"/>
      <c r="J123" s="16"/>
      <c r="K123" s="16"/>
      <c r="L123" s="94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7:25">
      <c r="G124" s="16"/>
      <c r="H124" s="16"/>
      <c r="I124" s="16"/>
      <c r="J124" s="16"/>
      <c r="K124" s="16"/>
      <c r="L124" s="94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7:25">
      <c r="G125" s="16"/>
      <c r="H125" s="16"/>
      <c r="I125" s="16"/>
      <c r="J125" s="16"/>
      <c r="K125" s="16"/>
      <c r="L125" s="94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7:25">
      <c r="G126" s="16"/>
      <c r="H126" s="16"/>
      <c r="I126" s="16"/>
      <c r="J126" s="16"/>
      <c r="K126" s="16"/>
      <c r="L126" s="94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7:25">
      <c r="G127" s="16"/>
      <c r="H127" s="16"/>
      <c r="I127" s="16"/>
      <c r="J127" s="16"/>
      <c r="K127" s="16"/>
      <c r="L127" s="94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7:25">
      <c r="G128" s="16"/>
      <c r="H128" s="16"/>
      <c r="I128" s="16"/>
      <c r="J128" s="16"/>
      <c r="K128" s="16"/>
      <c r="L128" s="94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7:25">
      <c r="G129" s="16"/>
      <c r="H129" s="16"/>
      <c r="I129" s="16"/>
      <c r="J129" s="16"/>
      <c r="K129" s="16"/>
      <c r="L129" s="94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7:25">
      <c r="G130" s="16"/>
      <c r="H130" s="16"/>
      <c r="I130" s="16"/>
      <c r="J130" s="16"/>
      <c r="K130" s="16"/>
      <c r="L130" s="94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7:25">
      <c r="G131" s="16"/>
      <c r="H131" s="16"/>
      <c r="I131" s="16"/>
      <c r="J131" s="16"/>
      <c r="K131" s="16"/>
      <c r="L131" s="94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7:25">
      <c r="G132" s="16"/>
      <c r="H132" s="16"/>
      <c r="I132" s="16"/>
      <c r="J132" s="16"/>
      <c r="K132" s="16"/>
      <c r="L132" s="94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7:25">
      <c r="G133" s="16"/>
      <c r="H133" s="16"/>
      <c r="I133" s="16"/>
      <c r="J133" s="16"/>
      <c r="K133" s="16"/>
      <c r="L133" s="94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7:25">
      <c r="G134" s="16"/>
      <c r="H134" s="16"/>
      <c r="I134" s="16"/>
      <c r="J134" s="16"/>
      <c r="K134" s="16"/>
      <c r="L134" s="94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7:25">
      <c r="G135" s="16"/>
      <c r="H135" s="16"/>
      <c r="I135" s="16"/>
      <c r="J135" s="16"/>
      <c r="K135" s="16"/>
      <c r="L135" s="94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7:25">
      <c r="G136" s="16"/>
      <c r="H136" s="16"/>
      <c r="I136" s="16"/>
      <c r="J136" s="16"/>
      <c r="K136" s="16"/>
      <c r="L136" s="94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7:25">
      <c r="G137" s="16"/>
      <c r="H137" s="16"/>
      <c r="I137" s="16"/>
      <c r="J137" s="16"/>
      <c r="K137" s="16"/>
      <c r="L137" s="94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7:25">
      <c r="G138" s="16"/>
      <c r="H138" s="16"/>
      <c r="I138" s="16"/>
      <c r="J138" s="16"/>
      <c r="K138" s="16"/>
      <c r="L138" s="94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7:25">
      <c r="G139" s="16"/>
      <c r="H139" s="16"/>
      <c r="I139" s="16"/>
      <c r="J139" s="16"/>
      <c r="K139" s="16"/>
      <c r="L139" s="94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7:25">
      <c r="G140" s="16"/>
      <c r="H140" s="16"/>
      <c r="I140" s="16"/>
      <c r="J140" s="16"/>
      <c r="K140" s="16"/>
      <c r="L140" s="94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7:25">
      <c r="G141" s="16"/>
      <c r="H141" s="16"/>
      <c r="I141" s="16"/>
      <c r="J141" s="16"/>
      <c r="K141" s="16"/>
      <c r="L141" s="94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7:25">
      <c r="G142" s="16"/>
      <c r="H142" s="16"/>
      <c r="I142" s="16"/>
      <c r="J142" s="16"/>
      <c r="K142" s="16"/>
      <c r="L142" s="94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7:25">
      <c r="G143" s="16"/>
      <c r="H143" s="16"/>
      <c r="I143" s="16"/>
      <c r="J143" s="16"/>
      <c r="K143" s="16"/>
      <c r="L143" s="94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7:25">
      <c r="G144" s="16"/>
      <c r="H144" s="16"/>
      <c r="I144" s="16"/>
      <c r="J144" s="16"/>
      <c r="K144" s="16"/>
      <c r="L144" s="94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7:25">
      <c r="G145" s="16"/>
      <c r="H145" s="16"/>
      <c r="I145" s="16"/>
      <c r="J145" s="16"/>
      <c r="K145" s="16"/>
      <c r="L145" s="94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7:25">
      <c r="G146" s="16"/>
      <c r="H146" s="16"/>
      <c r="I146" s="16"/>
      <c r="J146" s="16"/>
      <c r="K146" s="16"/>
      <c r="L146" s="94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7:25">
      <c r="G147" s="16"/>
      <c r="H147" s="16"/>
      <c r="I147" s="16"/>
      <c r="J147" s="16"/>
      <c r="K147" s="16"/>
      <c r="L147" s="94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7:25">
      <c r="G148" s="16"/>
      <c r="H148" s="16"/>
      <c r="I148" s="16"/>
      <c r="J148" s="16"/>
      <c r="K148" s="16"/>
      <c r="L148" s="94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7:25">
      <c r="G149" s="16"/>
      <c r="H149" s="16"/>
      <c r="I149" s="16"/>
      <c r="J149" s="16"/>
      <c r="K149" s="16"/>
      <c r="L149" s="94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7:25">
      <c r="G150" s="16"/>
      <c r="H150" s="16"/>
      <c r="I150" s="16"/>
      <c r="J150" s="16"/>
      <c r="K150" s="16"/>
      <c r="L150" s="94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7:25">
      <c r="G151" s="16"/>
      <c r="H151" s="16"/>
      <c r="I151" s="16"/>
      <c r="J151" s="16"/>
      <c r="K151" s="16"/>
      <c r="L151" s="94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7:25">
      <c r="G152" s="16"/>
      <c r="H152" s="16"/>
      <c r="I152" s="16"/>
      <c r="J152" s="16"/>
      <c r="K152" s="16"/>
      <c r="L152" s="94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7:25">
      <c r="G153" s="16"/>
      <c r="H153" s="16"/>
      <c r="I153" s="16"/>
      <c r="J153" s="16"/>
      <c r="K153" s="16"/>
      <c r="L153" s="94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7:25">
      <c r="G154" s="16"/>
      <c r="H154" s="16"/>
      <c r="I154" s="16"/>
      <c r="J154" s="16"/>
      <c r="K154" s="16"/>
      <c r="L154" s="94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7:25">
      <c r="G155" s="16"/>
      <c r="H155" s="16"/>
      <c r="I155" s="16"/>
      <c r="J155" s="16"/>
      <c r="K155" s="16"/>
      <c r="L155" s="94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7:25">
      <c r="G156" s="16"/>
      <c r="H156" s="16"/>
      <c r="I156" s="16"/>
      <c r="J156" s="16"/>
      <c r="K156" s="16"/>
      <c r="L156" s="94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7:25">
      <c r="G157" s="16"/>
      <c r="H157" s="16"/>
      <c r="I157" s="16"/>
      <c r="J157" s="16"/>
      <c r="K157" s="16"/>
      <c r="L157" s="94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7:25">
      <c r="G158" s="16"/>
      <c r="H158" s="16"/>
      <c r="I158" s="16"/>
      <c r="J158" s="16"/>
      <c r="K158" s="16"/>
      <c r="L158" s="94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7:25">
      <c r="G159" s="16"/>
      <c r="H159" s="16"/>
      <c r="I159" s="16"/>
      <c r="J159" s="16"/>
      <c r="K159" s="16"/>
      <c r="L159" s="94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7:25">
      <c r="G160" s="16"/>
      <c r="H160" s="16"/>
      <c r="I160" s="16"/>
      <c r="J160" s="16"/>
      <c r="K160" s="16"/>
      <c r="L160" s="94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7:25">
      <c r="G161" s="16"/>
      <c r="H161" s="16"/>
      <c r="I161" s="16"/>
      <c r="J161" s="16"/>
      <c r="K161" s="16"/>
      <c r="L161" s="94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7:25">
      <c r="G162" s="16"/>
      <c r="H162" s="16"/>
      <c r="I162" s="16"/>
      <c r="J162" s="16"/>
      <c r="K162" s="16"/>
      <c r="L162" s="94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7:25">
      <c r="G163" s="16"/>
      <c r="H163" s="16"/>
      <c r="I163" s="16"/>
      <c r="J163" s="16"/>
      <c r="K163" s="16"/>
      <c r="L163" s="94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7:25">
      <c r="G164" s="16"/>
      <c r="H164" s="16"/>
      <c r="I164" s="16"/>
      <c r="J164" s="16"/>
      <c r="K164" s="16"/>
      <c r="L164" s="94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7:25">
      <c r="G165" s="16"/>
      <c r="H165" s="16"/>
      <c r="I165" s="16"/>
      <c r="J165" s="16"/>
      <c r="K165" s="16"/>
      <c r="L165" s="94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7:25">
      <c r="G166" s="16"/>
      <c r="H166" s="16"/>
      <c r="I166" s="16"/>
      <c r="J166" s="16"/>
      <c r="K166" s="16"/>
      <c r="L166" s="94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7:25">
      <c r="G167" s="16"/>
      <c r="H167" s="16"/>
      <c r="I167" s="16"/>
      <c r="J167" s="16"/>
      <c r="K167" s="16"/>
      <c r="L167" s="94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7:25">
      <c r="G168" s="16"/>
      <c r="H168" s="16"/>
      <c r="I168" s="16"/>
      <c r="J168" s="16"/>
      <c r="K168" s="16"/>
      <c r="L168" s="94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7:25">
      <c r="G169" s="16"/>
      <c r="H169" s="16"/>
      <c r="I169" s="16"/>
      <c r="J169" s="16"/>
      <c r="K169" s="16"/>
      <c r="L169" s="94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7:25">
      <c r="G170" s="16"/>
      <c r="H170" s="16"/>
      <c r="I170" s="16"/>
      <c r="J170" s="16"/>
      <c r="K170" s="16"/>
      <c r="L170" s="94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7:25">
      <c r="G171" s="16"/>
      <c r="H171" s="16"/>
      <c r="I171" s="16"/>
      <c r="J171" s="16"/>
      <c r="K171" s="16"/>
      <c r="L171" s="94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7:25">
      <c r="G172" s="16"/>
      <c r="H172" s="16"/>
      <c r="I172" s="16"/>
      <c r="J172" s="16"/>
      <c r="K172" s="16"/>
      <c r="L172" s="94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7:25">
      <c r="G173" s="16"/>
      <c r="H173" s="16"/>
      <c r="I173" s="16"/>
      <c r="J173" s="16"/>
      <c r="K173" s="16"/>
      <c r="L173" s="94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7:25">
      <c r="G174" s="16"/>
      <c r="H174" s="16"/>
      <c r="I174" s="16"/>
      <c r="J174" s="16"/>
      <c r="K174" s="16"/>
      <c r="L174" s="94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7:25">
      <c r="G175" s="16"/>
      <c r="H175" s="16"/>
      <c r="I175" s="16"/>
      <c r="J175" s="16"/>
      <c r="K175" s="16"/>
      <c r="L175" s="94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7:25">
      <c r="G176" s="16"/>
      <c r="H176" s="16"/>
      <c r="I176" s="16"/>
      <c r="J176" s="16"/>
      <c r="K176" s="16"/>
      <c r="L176" s="94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7:25">
      <c r="G177" s="16"/>
      <c r="H177" s="16"/>
      <c r="I177" s="16"/>
      <c r="J177" s="16"/>
      <c r="K177" s="16"/>
      <c r="L177" s="94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7:25">
      <c r="G178" s="16"/>
      <c r="H178" s="16"/>
      <c r="I178" s="16"/>
      <c r="J178" s="16"/>
      <c r="K178" s="16"/>
      <c r="L178" s="94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7:25">
      <c r="G179" s="16"/>
      <c r="H179" s="16"/>
      <c r="I179" s="16"/>
      <c r="J179" s="16"/>
      <c r="K179" s="16"/>
      <c r="L179" s="94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7:25">
      <c r="G180" s="16"/>
      <c r="H180" s="16"/>
      <c r="I180" s="16"/>
      <c r="J180" s="16"/>
      <c r="K180" s="16"/>
      <c r="L180" s="94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7:25">
      <c r="G181" s="16"/>
      <c r="H181" s="16"/>
      <c r="I181" s="16"/>
      <c r="J181" s="16"/>
      <c r="K181" s="16"/>
      <c r="L181" s="94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7:25">
      <c r="G182" s="16"/>
      <c r="H182" s="16"/>
      <c r="I182" s="16"/>
      <c r="J182" s="16"/>
      <c r="K182" s="16"/>
      <c r="L182" s="94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7:25">
      <c r="G183" s="16"/>
      <c r="H183" s="16"/>
      <c r="I183" s="16"/>
      <c r="J183" s="16"/>
      <c r="K183" s="16"/>
      <c r="L183" s="94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7:25">
      <c r="G184" s="16"/>
      <c r="H184" s="16"/>
      <c r="I184" s="16"/>
      <c r="J184" s="16"/>
      <c r="K184" s="16"/>
      <c r="L184" s="94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7:25">
      <c r="G185" s="16"/>
      <c r="H185" s="16"/>
      <c r="I185" s="16"/>
      <c r="J185" s="16"/>
      <c r="K185" s="16"/>
      <c r="L185" s="94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7:25">
      <c r="G186" s="16"/>
      <c r="H186" s="16"/>
      <c r="I186" s="16"/>
      <c r="J186" s="16"/>
      <c r="K186" s="16"/>
      <c r="L186" s="94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7:25">
      <c r="G187" s="16"/>
      <c r="H187" s="16"/>
      <c r="I187" s="16"/>
      <c r="J187" s="16"/>
      <c r="K187" s="16"/>
      <c r="L187" s="94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7:25">
      <c r="G188" s="16"/>
      <c r="H188" s="16"/>
      <c r="I188" s="16"/>
      <c r="J188" s="16"/>
      <c r="K188" s="16"/>
      <c r="L188" s="94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7:25">
      <c r="G189" s="16"/>
      <c r="H189" s="16"/>
      <c r="I189" s="16"/>
      <c r="J189" s="16"/>
      <c r="K189" s="16"/>
      <c r="L189" s="94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7:25">
      <c r="G190" s="16"/>
      <c r="H190" s="16"/>
      <c r="I190" s="16"/>
      <c r="J190" s="16"/>
      <c r="K190" s="16"/>
      <c r="L190" s="94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7:25">
      <c r="G191" s="16"/>
      <c r="H191" s="16"/>
      <c r="I191" s="16"/>
      <c r="J191" s="16"/>
      <c r="K191" s="16"/>
      <c r="L191" s="94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7:25">
      <c r="G192" s="16"/>
      <c r="H192" s="16"/>
      <c r="I192" s="16"/>
      <c r="J192" s="16"/>
      <c r="K192" s="16"/>
      <c r="L192" s="94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7:25">
      <c r="G193" s="16"/>
      <c r="H193" s="16"/>
      <c r="I193" s="16"/>
      <c r="J193" s="16"/>
      <c r="K193" s="16"/>
      <c r="L193" s="94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7:25">
      <c r="G194" s="16"/>
      <c r="H194" s="16"/>
      <c r="I194" s="16"/>
      <c r="J194" s="16"/>
      <c r="K194" s="16"/>
      <c r="L194" s="94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7:25">
      <c r="G195" s="16"/>
      <c r="H195" s="16"/>
      <c r="I195" s="16"/>
      <c r="J195" s="16"/>
      <c r="K195" s="16"/>
      <c r="L195" s="94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7:25">
      <c r="G196" s="16"/>
      <c r="H196" s="16"/>
      <c r="I196" s="16"/>
      <c r="J196" s="16"/>
      <c r="K196" s="16"/>
      <c r="L196" s="94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7:25">
      <c r="G197" s="16"/>
      <c r="H197" s="16"/>
      <c r="I197" s="16"/>
      <c r="J197" s="16"/>
      <c r="K197" s="16"/>
      <c r="L197" s="94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7:25">
      <c r="G198" s="16"/>
      <c r="H198" s="16"/>
      <c r="I198" s="16"/>
      <c r="J198" s="16"/>
      <c r="K198" s="16"/>
      <c r="L198" s="94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7:25">
      <c r="G199" s="16"/>
      <c r="H199" s="16"/>
      <c r="I199" s="16"/>
      <c r="J199" s="16"/>
      <c r="K199" s="16"/>
      <c r="L199" s="94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7:25">
      <c r="G200" s="16"/>
      <c r="H200" s="16"/>
      <c r="I200" s="16"/>
      <c r="J200" s="16"/>
      <c r="K200" s="16"/>
      <c r="L200" s="94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7:25">
      <c r="G201" s="16"/>
      <c r="H201" s="16"/>
      <c r="I201" s="16"/>
      <c r="J201" s="16"/>
      <c r="K201" s="16"/>
      <c r="L201" s="94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7:25">
      <c r="G202" s="16"/>
      <c r="H202" s="16"/>
      <c r="I202" s="16"/>
      <c r="J202" s="16"/>
      <c r="K202" s="16"/>
      <c r="L202" s="94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7:25">
      <c r="G203" s="16"/>
      <c r="H203" s="16"/>
      <c r="I203" s="16"/>
      <c r="J203" s="16"/>
      <c r="K203" s="16"/>
      <c r="L203" s="94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7:25">
      <c r="G204" s="16"/>
      <c r="H204" s="16"/>
      <c r="I204" s="16"/>
      <c r="J204" s="16"/>
      <c r="K204" s="16"/>
      <c r="L204" s="94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7:25">
      <c r="G205" s="16"/>
      <c r="H205" s="16"/>
      <c r="I205" s="16"/>
      <c r="J205" s="16"/>
      <c r="K205" s="16"/>
      <c r="L205" s="94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7:25">
      <c r="G206" s="16"/>
      <c r="H206" s="16"/>
      <c r="I206" s="16"/>
      <c r="J206" s="16"/>
      <c r="K206" s="16"/>
      <c r="L206" s="94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7:25">
      <c r="G207" s="16"/>
      <c r="H207" s="16"/>
      <c r="I207" s="16"/>
      <c r="J207" s="16"/>
      <c r="K207" s="16"/>
      <c r="L207" s="94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7:25">
      <c r="G208" s="16"/>
      <c r="H208" s="16"/>
      <c r="I208" s="16"/>
      <c r="J208" s="16"/>
      <c r="K208" s="16"/>
      <c r="L208" s="94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7:25">
      <c r="G209" s="16"/>
      <c r="H209" s="16"/>
      <c r="I209" s="16"/>
      <c r="J209" s="16"/>
      <c r="K209" s="16"/>
      <c r="L209" s="94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7:25">
      <c r="G210" s="16"/>
      <c r="H210" s="16"/>
      <c r="I210" s="16"/>
      <c r="J210" s="16"/>
      <c r="K210" s="16"/>
      <c r="L210" s="94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7:25">
      <c r="G211" s="16"/>
      <c r="H211" s="16"/>
      <c r="I211" s="16"/>
      <c r="J211" s="16"/>
      <c r="K211" s="16"/>
      <c r="L211" s="94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7:25">
      <c r="G212" s="16"/>
      <c r="H212" s="16"/>
      <c r="I212" s="16"/>
      <c r="J212" s="16"/>
      <c r="K212" s="16"/>
      <c r="L212" s="94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7:25">
      <c r="G213" s="16"/>
      <c r="H213" s="16"/>
      <c r="I213" s="16"/>
      <c r="J213" s="16"/>
      <c r="K213" s="16"/>
      <c r="L213" s="94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7:25">
      <c r="G214" s="16"/>
      <c r="H214" s="16"/>
      <c r="I214" s="16"/>
      <c r="J214" s="16"/>
      <c r="K214" s="16"/>
      <c r="L214" s="94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7:25">
      <c r="G215" s="16"/>
      <c r="H215" s="16"/>
      <c r="I215" s="16"/>
      <c r="J215" s="16"/>
      <c r="K215" s="16"/>
      <c r="L215" s="94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7:25">
      <c r="G216" s="16"/>
      <c r="H216" s="16"/>
      <c r="I216" s="16"/>
      <c r="J216" s="16"/>
      <c r="K216" s="16"/>
      <c r="L216" s="94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7:25">
      <c r="G217" s="16"/>
      <c r="H217" s="16"/>
      <c r="I217" s="16"/>
      <c r="J217" s="16"/>
      <c r="K217" s="16"/>
      <c r="L217" s="94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7:25">
      <c r="G218" s="16"/>
      <c r="H218" s="16"/>
      <c r="I218" s="16"/>
      <c r="J218" s="16"/>
      <c r="K218" s="16"/>
      <c r="L218" s="94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7:25">
      <c r="G219" s="16"/>
      <c r="H219" s="16"/>
      <c r="I219" s="16"/>
      <c r="J219" s="16"/>
      <c r="K219" s="16"/>
      <c r="L219" s="94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7:25">
      <c r="G220" s="16"/>
      <c r="H220" s="16"/>
      <c r="I220" s="16"/>
      <c r="J220" s="16"/>
      <c r="K220" s="16"/>
      <c r="L220" s="94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7:25">
      <c r="G221" s="16"/>
      <c r="H221" s="16"/>
      <c r="I221" s="16"/>
      <c r="J221" s="16"/>
      <c r="K221" s="16"/>
      <c r="L221" s="94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7:25">
      <c r="G222" s="16"/>
      <c r="H222" s="16"/>
      <c r="I222" s="16"/>
      <c r="J222" s="16"/>
      <c r="K222" s="16"/>
      <c r="L222" s="94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7:25">
      <c r="G223" s="16"/>
      <c r="H223" s="16"/>
      <c r="I223" s="16"/>
      <c r="J223" s="16"/>
      <c r="K223" s="16"/>
      <c r="L223" s="94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7:25">
      <c r="G224" s="16"/>
      <c r="H224" s="16"/>
      <c r="I224" s="16"/>
      <c r="J224" s="16"/>
      <c r="K224" s="16"/>
      <c r="L224" s="94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7:25">
      <c r="G225" s="16"/>
      <c r="H225" s="16"/>
      <c r="I225" s="16"/>
      <c r="J225" s="16"/>
      <c r="K225" s="16"/>
      <c r="L225" s="94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7:25">
      <c r="G226" s="16"/>
      <c r="H226" s="16"/>
      <c r="I226" s="16"/>
      <c r="J226" s="16"/>
      <c r="K226" s="16"/>
      <c r="L226" s="94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7:25">
      <c r="G227" s="16"/>
      <c r="H227" s="16"/>
      <c r="I227" s="16"/>
      <c r="J227" s="16"/>
      <c r="K227" s="16"/>
      <c r="L227" s="94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7:25">
      <c r="G228" s="16"/>
      <c r="H228" s="16"/>
      <c r="I228" s="16"/>
      <c r="J228" s="16"/>
      <c r="K228" s="16"/>
      <c r="L228" s="94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7:25">
      <c r="G229" s="16"/>
      <c r="H229" s="16"/>
      <c r="I229" s="16"/>
      <c r="J229" s="16"/>
      <c r="K229" s="16"/>
      <c r="L229" s="94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7:25">
      <c r="G230" s="16"/>
      <c r="H230" s="16"/>
      <c r="I230" s="16"/>
      <c r="J230" s="16"/>
      <c r="K230" s="16"/>
      <c r="L230" s="94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7:25">
      <c r="G231" s="16"/>
      <c r="H231" s="16"/>
      <c r="I231" s="16"/>
      <c r="J231" s="16"/>
      <c r="K231" s="16"/>
      <c r="L231" s="94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7:25">
      <c r="G232" s="16"/>
      <c r="H232" s="16"/>
      <c r="I232" s="16"/>
      <c r="J232" s="16"/>
      <c r="K232" s="16"/>
      <c r="L232" s="94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7:25">
      <c r="G233" s="16"/>
      <c r="H233" s="16"/>
      <c r="I233" s="16"/>
      <c r="J233" s="16"/>
      <c r="K233" s="16"/>
      <c r="L233" s="94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7:25">
      <c r="G234" s="16"/>
      <c r="H234" s="16"/>
      <c r="I234" s="16"/>
      <c r="J234" s="16"/>
      <c r="K234" s="16"/>
      <c r="L234" s="94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7:25">
      <c r="G235" s="16"/>
      <c r="H235" s="16"/>
      <c r="I235" s="16"/>
      <c r="J235" s="16"/>
      <c r="K235" s="16"/>
      <c r="L235" s="94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7:25">
      <c r="G236" s="16"/>
      <c r="H236" s="16"/>
      <c r="I236" s="16"/>
      <c r="J236" s="16"/>
      <c r="K236" s="16"/>
      <c r="L236" s="94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7:25">
      <c r="G237" s="16"/>
      <c r="H237" s="16"/>
      <c r="I237" s="16"/>
      <c r="J237" s="16"/>
      <c r="K237" s="16"/>
      <c r="L237" s="94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7:25">
      <c r="G238" s="16"/>
      <c r="H238" s="16"/>
      <c r="I238" s="16"/>
      <c r="J238" s="16"/>
      <c r="K238" s="16"/>
      <c r="L238" s="94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7:25">
      <c r="G239" s="16"/>
      <c r="H239" s="16"/>
      <c r="I239" s="16"/>
      <c r="J239" s="16"/>
      <c r="K239" s="16"/>
      <c r="L239" s="94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7:25">
      <c r="G240" s="16"/>
      <c r="H240" s="16"/>
      <c r="I240" s="16"/>
      <c r="J240" s="16"/>
      <c r="K240" s="16"/>
      <c r="L240" s="94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7:25">
      <c r="G241" s="16"/>
      <c r="H241" s="16"/>
      <c r="I241" s="16"/>
      <c r="J241" s="16"/>
      <c r="K241" s="16"/>
      <c r="L241" s="94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7:25">
      <c r="G242" s="16"/>
      <c r="H242" s="16"/>
      <c r="I242" s="16"/>
      <c r="J242" s="16"/>
      <c r="K242" s="16"/>
      <c r="L242" s="94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7:25">
      <c r="G243" s="16"/>
      <c r="H243" s="16"/>
      <c r="I243" s="16"/>
      <c r="J243" s="16"/>
      <c r="K243" s="16"/>
      <c r="L243" s="94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7:25">
      <c r="G244" s="16"/>
      <c r="H244" s="16"/>
      <c r="I244" s="16"/>
      <c r="J244" s="16"/>
      <c r="K244" s="16"/>
      <c r="L244" s="94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7:25">
      <c r="G245" s="16"/>
      <c r="H245" s="16"/>
      <c r="I245" s="16"/>
      <c r="J245" s="16"/>
      <c r="K245" s="16"/>
      <c r="L245" s="94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7:25">
      <c r="G246" s="16"/>
      <c r="H246" s="16"/>
      <c r="I246" s="16"/>
      <c r="J246" s="16"/>
      <c r="K246" s="16"/>
      <c r="L246" s="94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7:25">
      <c r="G247" s="16"/>
      <c r="H247" s="16"/>
      <c r="I247" s="16"/>
      <c r="J247" s="16"/>
      <c r="K247" s="16"/>
      <c r="L247" s="94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7:25">
      <c r="G248" s="16"/>
      <c r="H248" s="16"/>
      <c r="I248" s="16"/>
      <c r="J248" s="16"/>
      <c r="K248" s="16"/>
      <c r="L248" s="94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7:25">
      <c r="G249" s="16"/>
      <c r="H249" s="16"/>
      <c r="I249" s="16"/>
      <c r="J249" s="16"/>
      <c r="K249" s="16"/>
      <c r="L249" s="94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7:25">
      <c r="G250" s="16"/>
      <c r="H250" s="16"/>
      <c r="I250" s="16"/>
      <c r="J250" s="16"/>
      <c r="K250" s="16"/>
      <c r="L250" s="94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7:25">
      <c r="G251" s="16"/>
      <c r="H251" s="16"/>
      <c r="I251" s="16"/>
      <c r="J251" s="16"/>
      <c r="K251" s="16"/>
      <c r="L251" s="94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7:25">
      <c r="G252" s="16"/>
      <c r="H252" s="16"/>
      <c r="I252" s="16"/>
      <c r="J252" s="16"/>
      <c r="K252" s="16"/>
      <c r="L252" s="94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7:25">
      <c r="G253" s="16"/>
      <c r="H253" s="16"/>
      <c r="I253" s="16"/>
      <c r="J253" s="16"/>
      <c r="K253" s="16"/>
      <c r="L253" s="94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7:25">
      <c r="G254" s="16"/>
      <c r="H254" s="16"/>
      <c r="I254" s="16"/>
      <c r="J254" s="16"/>
      <c r="K254" s="16"/>
      <c r="L254" s="94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7:25">
      <c r="G255" s="16"/>
      <c r="H255" s="16"/>
      <c r="I255" s="16"/>
      <c r="J255" s="16"/>
      <c r="K255" s="16"/>
      <c r="L255" s="94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7:25">
      <c r="G256" s="16"/>
      <c r="H256" s="16"/>
      <c r="I256" s="16"/>
      <c r="J256" s="16"/>
      <c r="K256" s="16"/>
      <c r="L256" s="94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7:25">
      <c r="G257" s="16"/>
      <c r="H257" s="16"/>
      <c r="I257" s="16"/>
      <c r="J257" s="16"/>
      <c r="K257" s="16"/>
      <c r="L257" s="94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7:25">
      <c r="G258" s="16"/>
      <c r="H258" s="16"/>
      <c r="I258" s="16"/>
      <c r="J258" s="16"/>
      <c r="K258" s="16"/>
      <c r="L258" s="94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7:25">
      <c r="G259" s="16"/>
      <c r="H259" s="16"/>
      <c r="I259" s="16"/>
      <c r="J259" s="16"/>
      <c r="K259" s="16"/>
      <c r="L259" s="94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7:25">
      <c r="G260" s="16"/>
      <c r="H260" s="16"/>
      <c r="I260" s="16"/>
      <c r="J260" s="16"/>
      <c r="K260" s="16"/>
      <c r="L260" s="94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7:25">
      <c r="G261" s="16"/>
      <c r="H261" s="16"/>
      <c r="I261" s="16"/>
      <c r="J261" s="16"/>
      <c r="K261" s="16"/>
      <c r="L261" s="94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7:25">
      <c r="G262" s="16"/>
      <c r="H262" s="16"/>
      <c r="I262" s="16"/>
      <c r="J262" s="16"/>
      <c r="K262" s="16"/>
      <c r="L262" s="94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7:25">
      <c r="G263" s="16"/>
      <c r="H263" s="16"/>
      <c r="I263" s="16"/>
      <c r="J263" s="16"/>
      <c r="K263" s="16"/>
      <c r="L263" s="94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7:25">
      <c r="G264" s="16"/>
      <c r="H264" s="16"/>
      <c r="I264" s="16"/>
      <c r="J264" s="16"/>
      <c r="K264" s="16"/>
      <c r="L264" s="94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7:25">
      <c r="G265" s="16"/>
      <c r="H265" s="16"/>
      <c r="I265" s="16"/>
      <c r="J265" s="16"/>
      <c r="K265" s="16"/>
      <c r="L265" s="94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7:25">
      <c r="G266" s="16"/>
      <c r="H266" s="16"/>
      <c r="I266" s="16"/>
      <c r="J266" s="16"/>
      <c r="K266" s="16"/>
      <c r="L266" s="94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7:25">
      <c r="G267" s="16"/>
      <c r="H267" s="16"/>
      <c r="I267" s="16"/>
      <c r="J267" s="16"/>
      <c r="K267" s="16"/>
      <c r="L267" s="94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7:25">
      <c r="G268" s="16"/>
      <c r="H268" s="16"/>
      <c r="I268" s="16"/>
      <c r="J268" s="16"/>
      <c r="K268" s="16"/>
      <c r="L268" s="94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7:25">
      <c r="G269" s="16"/>
      <c r="H269" s="16"/>
      <c r="I269" s="16"/>
      <c r="J269" s="16"/>
      <c r="K269" s="16"/>
      <c r="L269" s="94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7:25">
      <c r="G270" s="16"/>
      <c r="H270" s="16"/>
      <c r="I270" s="16"/>
      <c r="J270" s="16"/>
      <c r="K270" s="16"/>
      <c r="L270" s="94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7:25">
      <c r="G271" s="16"/>
      <c r="H271" s="16"/>
      <c r="I271" s="16"/>
      <c r="J271" s="16"/>
      <c r="K271" s="16"/>
      <c r="L271" s="94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7:25">
      <c r="G272" s="16"/>
      <c r="H272" s="16"/>
      <c r="I272" s="16"/>
      <c r="J272" s="16"/>
      <c r="K272" s="16"/>
      <c r="L272" s="94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7:25">
      <c r="G273" s="16"/>
      <c r="H273" s="16"/>
      <c r="I273" s="16"/>
      <c r="J273" s="16"/>
      <c r="K273" s="16"/>
      <c r="L273" s="94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7:25">
      <c r="G274" s="16"/>
      <c r="H274" s="16"/>
      <c r="I274" s="16"/>
      <c r="J274" s="16"/>
      <c r="K274" s="16"/>
      <c r="L274" s="94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7:25">
      <c r="G275" s="16"/>
      <c r="H275" s="16"/>
      <c r="I275" s="16"/>
      <c r="J275" s="16"/>
      <c r="K275" s="16"/>
      <c r="L275" s="94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7:25">
      <c r="G276" s="16"/>
      <c r="H276" s="16"/>
      <c r="I276" s="16"/>
      <c r="J276" s="16"/>
      <c r="K276" s="16"/>
      <c r="L276" s="94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7:25">
      <c r="G277" s="16"/>
      <c r="H277" s="16"/>
      <c r="I277" s="16"/>
      <c r="J277" s="16"/>
      <c r="K277" s="16"/>
      <c r="L277" s="94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7:25">
      <c r="G278" s="16"/>
      <c r="H278" s="16"/>
      <c r="I278" s="16"/>
      <c r="J278" s="16"/>
      <c r="K278" s="16"/>
      <c r="L278" s="94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7:25">
      <c r="G279" s="16"/>
      <c r="H279" s="16"/>
      <c r="I279" s="16"/>
      <c r="J279" s="16"/>
      <c r="K279" s="16"/>
      <c r="L279" s="94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7:25">
      <c r="G280" s="16"/>
      <c r="H280" s="16"/>
      <c r="I280" s="16"/>
      <c r="J280" s="16"/>
      <c r="K280" s="16"/>
      <c r="L280" s="94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7:25">
      <c r="G281" s="16"/>
      <c r="H281" s="16"/>
      <c r="I281" s="16"/>
      <c r="J281" s="16"/>
      <c r="K281" s="16"/>
      <c r="L281" s="94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7:25">
      <c r="G282" s="16"/>
      <c r="H282" s="16"/>
      <c r="I282" s="16"/>
      <c r="J282" s="16"/>
      <c r="K282" s="16"/>
      <c r="L282" s="94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7:25">
      <c r="G283" s="16"/>
      <c r="H283" s="16"/>
      <c r="I283" s="16"/>
      <c r="J283" s="16"/>
      <c r="K283" s="16"/>
      <c r="L283" s="94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7:25">
      <c r="G284" s="16"/>
      <c r="H284" s="16"/>
      <c r="I284" s="16"/>
      <c r="J284" s="16"/>
      <c r="K284" s="16"/>
      <c r="L284" s="94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7:25">
      <c r="G285" s="16"/>
      <c r="H285" s="16"/>
      <c r="I285" s="16"/>
      <c r="J285" s="16"/>
      <c r="K285" s="16"/>
      <c r="L285" s="94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7:25">
      <c r="G286" s="16"/>
      <c r="H286" s="16"/>
      <c r="I286" s="16"/>
      <c r="J286" s="16"/>
      <c r="K286" s="16"/>
      <c r="L286" s="94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7:25">
      <c r="G287" s="16"/>
      <c r="H287" s="16"/>
      <c r="I287" s="16"/>
      <c r="J287" s="16"/>
      <c r="K287" s="16"/>
      <c r="L287" s="94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7:25">
      <c r="G288" s="16"/>
      <c r="H288" s="16"/>
      <c r="I288" s="16"/>
      <c r="J288" s="16"/>
      <c r="K288" s="16"/>
      <c r="L288" s="94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7:25">
      <c r="G289" s="16"/>
      <c r="H289" s="16"/>
      <c r="I289" s="16"/>
      <c r="J289" s="16"/>
      <c r="K289" s="16"/>
      <c r="L289" s="94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7:25">
      <c r="G290" s="16"/>
      <c r="H290" s="16"/>
      <c r="I290" s="16"/>
      <c r="J290" s="16"/>
      <c r="K290" s="16"/>
      <c r="L290" s="94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7:25">
      <c r="G291" s="16"/>
      <c r="H291" s="16"/>
      <c r="I291" s="16"/>
      <c r="J291" s="16"/>
      <c r="K291" s="16"/>
      <c r="L291" s="94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7:25">
      <c r="G292" s="16"/>
      <c r="H292" s="16"/>
      <c r="I292" s="16"/>
      <c r="J292" s="16"/>
      <c r="K292" s="16"/>
      <c r="L292" s="94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7:25">
      <c r="G293" s="16"/>
      <c r="H293" s="16"/>
      <c r="I293" s="16"/>
      <c r="J293" s="16"/>
      <c r="K293" s="16"/>
      <c r="L293" s="94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7:25">
      <c r="G294" s="16"/>
      <c r="H294" s="16"/>
      <c r="I294" s="16"/>
      <c r="J294" s="16"/>
      <c r="K294" s="16"/>
      <c r="L294" s="94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7:25">
      <c r="G295" s="16"/>
      <c r="H295" s="16"/>
      <c r="I295" s="16"/>
      <c r="J295" s="16"/>
      <c r="K295" s="16"/>
      <c r="L295" s="94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7:25">
      <c r="G296" s="16"/>
      <c r="H296" s="16"/>
      <c r="I296" s="16"/>
      <c r="J296" s="16"/>
      <c r="K296" s="16"/>
      <c r="L296" s="94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7:25">
      <c r="G297" s="16"/>
      <c r="H297" s="16"/>
      <c r="I297" s="16"/>
      <c r="J297" s="16"/>
      <c r="K297" s="16"/>
      <c r="L297" s="94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7:25">
      <c r="G298" s="16"/>
      <c r="H298" s="16"/>
      <c r="I298" s="16"/>
      <c r="J298" s="16"/>
      <c r="K298" s="16"/>
      <c r="L298" s="94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7:25">
      <c r="G299" s="16"/>
      <c r="H299" s="16"/>
      <c r="I299" s="16"/>
      <c r="J299" s="16"/>
      <c r="K299" s="16"/>
      <c r="L299" s="94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7:25">
      <c r="G300" s="16"/>
      <c r="H300" s="16"/>
      <c r="I300" s="16"/>
      <c r="J300" s="16"/>
      <c r="K300" s="16"/>
      <c r="L300" s="94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7:25">
      <c r="G301" s="16"/>
      <c r="H301" s="16"/>
      <c r="I301" s="16"/>
      <c r="J301" s="16"/>
      <c r="K301" s="16"/>
      <c r="L301" s="94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7:25">
      <c r="G302" s="16"/>
      <c r="H302" s="16"/>
      <c r="I302" s="16"/>
      <c r="J302" s="16"/>
      <c r="K302" s="16"/>
      <c r="L302" s="94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7:25">
      <c r="G303" s="16"/>
      <c r="H303" s="16"/>
      <c r="I303" s="16"/>
      <c r="J303" s="16"/>
      <c r="K303" s="16"/>
      <c r="L303" s="94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7:25">
      <c r="G304" s="16"/>
      <c r="H304" s="16"/>
      <c r="I304" s="16"/>
      <c r="J304" s="16"/>
      <c r="K304" s="16"/>
      <c r="L304" s="94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7:25">
      <c r="G305" s="16"/>
      <c r="H305" s="16"/>
      <c r="I305" s="16"/>
      <c r="J305" s="16"/>
      <c r="K305" s="16"/>
      <c r="L305" s="94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7:25">
      <c r="G306" s="16"/>
      <c r="H306" s="16"/>
      <c r="I306" s="16"/>
      <c r="J306" s="16"/>
      <c r="K306" s="16"/>
      <c r="L306" s="94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</sheetData>
  <autoFilter ref="A5:AB69">
    <filterColumn colId="23" showButton="0"/>
    <sortState ref="A8:AB59">
      <sortCondition ref="B5:B59"/>
    </sortState>
  </autoFilter>
  <mergeCells count="23">
    <mergeCell ref="V5:V6"/>
    <mergeCell ref="W5:W6"/>
    <mergeCell ref="X5:Y5"/>
    <mergeCell ref="Z5:Z6"/>
    <mergeCell ref="A73:B73"/>
    <mergeCell ref="P5:P6"/>
    <mergeCell ref="Q5:Q6"/>
    <mergeCell ref="R5:R6"/>
    <mergeCell ref="S5:S6"/>
    <mergeCell ref="T5:T6"/>
    <mergeCell ref="U5:U6"/>
    <mergeCell ref="I5:I6"/>
    <mergeCell ref="J5:J6"/>
    <mergeCell ref="K5:K6"/>
    <mergeCell ref="M5:M6"/>
    <mergeCell ref="N5:N6"/>
    <mergeCell ref="O5:O6"/>
    <mergeCell ref="A5:A6"/>
    <mergeCell ref="B5:B6"/>
    <mergeCell ref="C5:C6"/>
    <mergeCell ref="E5:E6"/>
    <mergeCell ref="G5:G6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cp:lastPrinted>2016-08-30T15:07:40Z</cp:lastPrinted>
  <dcterms:created xsi:type="dcterms:W3CDTF">2016-08-09T22:06:39Z</dcterms:created>
  <dcterms:modified xsi:type="dcterms:W3CDTF">2016-12-14T17:52:19Z</dcterms:modified>
</cp:coreProperties>
</file>