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0" windowWidth="14115" windowHeight="5445" activeTab="6"/>
  </bookViews>
  <sheets>
    <sheet name="FACTURA" sheetId="1" r:id="rId1"/>
    <sheet name="INGENIERIA" sheetId="3" r:id="rId2"/>
    <sheet name="SINDICATO" sheetId="4" r:id="rId3"/>
    <sheet name="BANCOS" sheetId="5" r:id="rId4"/>
    <sheet name="Hoja2" sheetId="2" r:id="rId5"/>
    <sheet name="POLIZA" sheetId="6" r:id="rId6"/>
    <sheet name="DISPERSIONES" sheetId="7" r:id="rId7"/>
  </sheets>
  <definedNames>
    <definedName name="_xlnm._FilterDatabase" localSheetId="0" hidden="1">FACTURA!$A$12:$BG$42</definedName>
    <definedName name="_xlnm.Print_Area" localSheetId="3">BANCOS!$D$1:$J$47</definedName>
    <definedName name="_xlnm.Print_Area" localSheetId="1">INGENIERIA!$A$1:$N$46</definedName>
    <definedName name="_xlnm.Print_Area" localSheetId="2">SINDICATO!$A$1:$K$45</definedName>
  </definedNames>
  <calcPr calcId="124519"/>
</workbook>
</file>

<file path=xl/calcChain.xml><?xml version="1.0" encoding="utf-8"?>
<calcChain xmlns="http://schemas.openxmlformats.org/spreadsheetml/2006/main">
  <c r="G4" i="7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"/>
  <c r="B34" i="6" l="1"/>
  <c r="B35" s="1"/>
  <c r="B13"/>
  <c r="B14" s="1"/>
  <c r="B36" l="1"/>
  <c r="B38" s="1"/>
  <c r="B15"/>
  <c r="B17" s="1"/>
  <c r="C14" i="1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13"/>
  <c r="C44" s="1"/>
  <c r="D45" i="4"/>
  <c r="F45"/>
  <c r="I45"/>
  <c r="E20"/>
  <c r="G20" s="1"/>
  <c r="E32"/>
  <c r="G32" s="1"/>
  <c r="R46" i="3"/>
  <c r="H40" i="4"/>
  <c r="O14" i="3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D46" l="1"/>
  <c r="E46"/>
  <c r="F46"/>
  <c r="G46"/>
  <c r="H46"/>
  <c r="K46"/>
  <c r="L46"/>
  <c r="C46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M40" s="1"/>
  <c r="J41"/>
  <c r="J42"/>
  <c r="J13"/>
  <c r="I14"/>
  <c r="H14" i="4" s="1"/>
  <c r="I15" i="3"/>
  <c r="H15" i="4" s="1"/>
  <c r="I16" i="3"/>
  <c r="H16" i="4" s="1"/>
  <c r="I17" i="3"/>
  <c r="H17" i="4" s="1"/>
  <c r="I18" i="3"/>
  <c r="H18" i="4" s="1"/>
  <c r="I19" i="3"/>
  <c r="H19" i="4" s="1"/>
  <c r="I20" i="3"/>
  <c r="H20" i="4" s="1"/>
  <c r="I21" i="3"/>
  <c r="H21" i="4" s="1"/>
  <c r="I22" i="3"/>
  <c r="H22" i="4" s="1"/>
  <c r="I23" i="3"/>
  <c r="H23" i="4" s="1"/>
  <c r="I24" i="3"/>
  <c r="H24" i="4" s="1"/>
  <c r="I25" i="3"/>
  <c r="H25" i="4" s="1"/>
  <c r="I26" i="3"/>
  <c r="H26" i="4" s="1"/>
  <c r="I27" i="3"/>
  <c r="H27" i="4" s="1"/>
  <c r="I28" i="3"/>
  <c r="H28" i="4" s="1"/>
  <c r="I29" i="3"/>
  <c r="H29" i="4" s="1"/>
  <c r="I30" i="3"/>
  <c r="H30" i="4" s="1"/>
  <c r="I31" i="3"/>
  <c r="H31" i="4" s="1"/>
  <c r="I32" i="3"/>
  <c r="H32" i="4" s="1"/>
  <c r="I33" i="3"/>
  <c r="H33" i="4" s="1"/>
  <c r="I34" i="3"/>
  <c r="H34" i="4" s="1"/>
  <c r="I35" i="3"/>
  <c r="H35" i="4" s="1"/>
  <c r="I36" i="3"/>
  <c r="H36" i="4" s="1"/>
  <c r="I37" i="3"/>
  <c r="H37" i="4" s="1"/>
  <c r="I38" i="3"/>
  <c r="H38" i="4" s="1"/>
  <c r="I39" i="3"/>
  <c r="H39" i="4" s="1"/>
  <c r="I41" i="3"/>
  <c r="H41" i="4" s="1"/>
  <c r="I42" i="3"/>
  <c r="H42" i="4" s="1"/>
  <c r="I13" i="3"/>
  <c r="H13" i="4" s="1"/>
  <c r="F44" i="1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13"/>
  <c r="D14"/>
  <c r="D15"/>
  <c r="D16"/>
  <c r="D17"/>
  <c r="D18"/>
  <c r="D19"/>
  <c r="D20"/>
  <c r="D21"/>
  <c r="D22"/>
  <c r="D23"/>
  <c r="D24"/>
  <c r="D25"/>
  <c r="D26"/>
  <c r="C26" i="4" s="1"/>
  <c r="E26" s="1"/>
  <c r="G26" s="1"/>
  <c r="D27" i="1"/>
  <c r="D28"/>
  <c r="D29"/>
  <c r="D30"/>
  <c r="D31"/>
  <c r="D32"/>
  <c r="D33"/>
  <c r="D34"/>
  <c r="D35"/>
  <c r="D36"/>
  <c r="D37"/>
  <c r="D38"/>
  <c r="D39"/>
  <c r="D40"/>
  <c r="D41"/>
  <c r="D42"/>
  <c r="D13"/>
  <c r="H45" i="4" l="1"/>
  <c r="N42" i="1"/>
  <c r="C42" i="4"/>
  <c r="E42" s="1"/>
  <c r="G42" s="1"/>
  <c r="N39" i="1"/>
  <c r="C39" i="4"/>
  <c r="E39" s="1"/>
  <c r="G39" s="1"/>
  <c r="C27"/>
  <c r="E27" s="1"/>
  <c r="G27" s="1"/>
  <c r="N27" i="1"/>
  <c r="N19"/>
  <c r="C19" i="4"/>
  <c r="E19" s="1"/>
  <c r="G19" s="1"/>
  <c r="N41" i="1"/>
  <c r="C41" i="4"/>
  <c r="E41" s="1"/>
  <c r="G41" s="1"/>
  <c r="N37" i="1"/>
  <c r="C37" i="4"/>
  <c r="E37" s="1"/>
  <c r="G37" s="1"/>
  <c r="N33" i="1"/>
  <c r="C33" i="4"/>
  <c r="E33" s="1"/>
  <c r="G33" s="1"/>
  <c r="N29" i="1"/>
  <c r="C29" i="4"/>
  <c r="E29" s="1"/>
  <c r="G29" s="1"/>
  <c r="N25" i="1"/>
  <c r="C25" i="4"/>
  <c r="E25" s="1"/>
  <c r="G25" s="1"/>
  <c r="N21" i="1"/>
  <c r="C21" i="4"/>
  <c r="E21" s="1"/>
  <c r="G21" s="1"/>
  <c r="N17" i="1"/>
  <c r="C17" i="4"/>
  <c r="E17" s="1"/>
  <c r="G17" s="1"/>
  <c r="M39" i="3"/>
  <c r="N39" s="1"/>
  <c r="S39" s="1"/>
  <c r="M35"/>
  <c r="N35" s="1"/>
  <c r="S35" s="1"/>
  <c r="M31"/>
  <c r="N31" s="1"/>
  <c r="S31" s="1"/>
  <c r="M27"/>
  <c r="N27" s="1"/>
  <c r="S27" s="1"/>
  <c r="M23"/>
  <c r="N23" s="1"/>
  <c r="S23" s="1"/>
  <c r="M19"/>
  <c r="N19" s="1"/>
  <c r="S19" s="1"/>
  <c r="M15"/>
  <c r="N15" s="1"/>
  <c r="S15" s="1"/>
  <c r="N34" i="1"/>
  <c r="C34" i="4"/>
  <c r="E34" s="1"/>
  <c r="G34" s="1"/>
  <c r="N22" i="1"/>
  <c r="C22" i="4"/>
  <c r="E22" s="1"/>
  <c r="G22" s="1"/>
  <c r="N38" i="1"/>
  <c r="C38" i="4"/>
  <c r="E38" s="1"/>
  <c r="G38" s="1"/>
  <c r="N30" i="1"/>
  <c r="C30" i="4"/>
  <c r="E30" s="1"/>
  <c r="G30" s="1"/>
  <c r="N18" i="1"/>
  <c r="C18" i="4"/>
  <c r="E18" s="1"/>
  <c r="G18" s="1"/>
  <c r="N31" i="1"/>
  <c r="C31" i="4"/>
  <c r="E31" s="1"/>
  <c r="G31" s="1"/>
  <c r="N14" i="1"/>
  <c r="C14" i="4"/>
  <c r="E14" s="1"/>
  <c r="G14" s="1"/>
  <c r="D44" i="1"/>
  <c r="N13"/>
  <c r="C13" i="4"/>
  <c r="N35" i="1"/>
  <c r="C35" i="4"/>
  <c r="E35" s="1"/>
  <c r="G35" s="1"/>
  <c r="N23" i="1"/>
  <c r="C23" i="4"/>
  <c r="E23" s="1"/>
  <c r="G23" s="1"/>
  <c r="N15" i="1"/>
  <c r="C15" i="4"/>
  <c r="E15" s="1"/>
  <c r="G15" s="1"/>
  <c r="N40" i="1"/>
  <c r="C40" i="4"/>
  <c r="E40" s="1"/>
  <c r="G40" s="1"/>
  <c r="C36"/>
  <c r="E36" s="1"/>
  <c r="G36" s="1"/>
  <c r="N36" i="1"/>
  <c r="N28"/>
  <c r="C28" i="4"/>
  <c r="E28" s="1"/>
  <c r="G28" s="1"/>
  <c r="N24" i="1"/>
  <c r="C24" i="4"/>
  <c r="E24" s="1"/>
  <c r="G24" s="1"/>
  <c r="C16"/>
  <c r="E16" s="1"/>
  <c r="G16" s="1"/>
  <c r="N16" i="1"/>
  <c r="M38" i="3"/>
  <c r="N38" s="1"/>
  <c r="S38" s="1"/>
  <c r="M34"/>
  <c r="N34" s="1"/>
  <c r="S34" s="1"/>
  <c r="M30"/>
  <c r="N30" s="1"/>
  <c r="S30" s="1"/>
  <c r="M26"/>
  <c r="N26" s="1"/>
  <c r="S26" s="1"/>
  <c r="M22"/>
  <c r="N22" s="1"/>
  <c r="S22" s="1"/>
  <c r="M18"/>
  <c r="N18" s="1"/>
  <c r="S18" s="1"/>
  <c r="J46"/>
  <c r="M14"/>
  <c r="N14" s="1"/>
  <c r="S14" s="1"/>
  <c r="M36"/>
  <c r="N36" s="1"/>
  <c r="S36" s="1"/>
  <c r="M32"/>
  <c r="N32" s="1"/>
  <c r="S32" s="1"/>
  <c r="M28"/>
  <c r="N28" s="1"/>
  <c r="S28" s="1"/>
  <c r="M24"/>
  <c r="N24" s="1"/>
  <c r="S24" s="1"/>
  <c r="M20"/>
  <c r="N20" s="1"/>
  <c r="S20" s="1"/>
  <c r="M16"/>
  <c r="N16" s="1"/>
  <c r="S16" s="1"/>
  <c r="M42"/>
  <c r="N42" s="1"/>
  <c r="S42" s="1"/>
  <c r="M13"/>
  <c r="N13" s="1"/>
  <c r="S13" s="1"/>
  <c r="M41"/>
  <c r="N41" s="1"/>
  <c r="S41" s="1"/>
  <c r="M37"/>
  <c r="N37" s="1"/>
  <c r="S37" s="1"/>
  <c r="M33"/>
  <c r="N33" s="1"/>
  <c r="S33" s="1"/>
  <c r="M29"/>
  <c r="N29" s="1"/>
  <c r="S29" s="1"/>
  <c r="M25"/>
  <c r="N25" s="1"/>
  <c r="S25" s="1"/>
  <c r="M21"/>
  <c r="N21" s="1"/>
  <c r="S21" s="1"/>
  <c r="M17"/>
  <c r="N17" s="1"/>
  <c r="S17" s="1"/>
  <c r="I46"/>
  <c r="N40"/>
  <c r="AN105" i="1"/>
  <c r="AO105" s="1"/>
  <c r="AN104"/>
  <c r="AO104" s="1"/>
  <c r="AO101"/>
  <c r="AN101"/>
  <c r="AP54"/>
  <c r="AP53"/>
  <c r="AP52"/>
  <c r="AA51"/>
  <c r="AH51" s="1"/>
  <c r="AP49"/>
  <c r="AP48"/>
  <c r="AG47"/>
  <c r="AF47"/>
  <c r="AE47"/>
  <c r="AD47"/>
  <c r="AB47"/>
  <c r="Y47"/>
  <c r="X47"/>
  <c r="AP46"/>
  <c r="AP45"/>
  <c r="AP44"/>
  <c r="AP43"/>
  <c r="AS42"/>
  <c r="AL42"/>
  <c r="AA42"/>
  <c r="AS41"/>
  <c r="AL41"/>
  <c r="AA41"/>
  <c r="AH41" s="1"/>
  <c r="AS40"/>
  <c r="AL40"/>
  <c r="AH40"/>
  <c r="AA40"/>
  <c r="AS39"/>
  <c r="AA39"/>
  <c r="AH39" s="1"/>
  <c r="AS38"/>
  <c r="AA38"/>
  <c r="AI38" s="1"/>
  <c r="AS37"/>
  <c r="AL37"/>
  <c r="AA37"/>
  <c r="AH37" s="1"/>
  <c r="AS36"/>
  <c r="AL36"/>
  <c r="AA36"/>
  <c r="AH36" s="1"/>
  <c r="AS35"/>
  <c r="AA35"/>
  <c r="AH35" s="1"/>
  <c r="AS34"/>
  <c r="AL34"/>
  <c r="AA34"/>
  <c r="AH34" s="1"/>
  <c r="AS33"/>
  <c r="AL33"/>
  <c r="W33"/>
  <c r="AA33" s="1"/>
  <c r="AS32"/>
  <c r="AL32"/>
  <c r="AA32"/>
  <c r="AH32" s="1"/>
  <c r="AS31"/>
  <c r="AL31"/>
  <c r="AA31"/>
  <c r="AH31" s="1"/>
  <c r="AS30"/>
  <c r="AL30"/>
  <c r="AA30"/>
  <c r="AH30" s="1"/>
  <c r="AS29"/>
  <c r="AL29"/>
  <c r="W29"/>
  <c r="AA29" s="1"/>
  <c r="AS28"/>
  <c r="AL28"/>
  <c r="AA28"/>
  <c r="AH28" s="1"/>
  <c r="AS27"/>
  <c r="AL27"/>
  <c r="AA27"/>
  <c r="AH27" s="1"/>
  <c r="AS26"/>
  <c r="AA26"/>
  <c r="AH26" s="1"/>
  <c r="AJ26" s="1"/>
  <c r="AS25"/>
  <c r="AL25"/>
  <c r="AA25"/>
  <c r="AH25" s="1"/>
  <c r="AS24"/>
  <c r="AL24"/>
  <c r="AA24"/>
  <c r="AH24" s="1"/>
  <c r="AS23"/>
  <c r="AL23"/>
  <c r="AA23"/>
  <c r="AH23" s="1"/>
  <c r="AS22"/>
  <c r="AL22"/>
  <c r="AA22"/>
  <c r="AH22" s="1"/>
  <c r="AS21"/>
  <c r="AL21"/>
  <c r="AA21"/>
  <c r="AH21" s="1"/>
  <c r="AS20"/>
  <c r="AL20"/>
  <c r="AA20"/>
  <c r="AH20" s="1"/>
  <c r="AS19"/>
  <c r="AL19"/>
  <c r="AA19"/>
  <c r="AH19" s="1"/>
  <c r="AS18"/>
  <c r="AL18"/>
  <c r="AA18"/>
  <c r="AH18" s="1"/>
  <c r="AS17"/>
  <c r="AL17"/>
  <c r="AA17"/>
  <c r="AH17" s="1"/>
  <c r="AS16"/>
  <c r="AL16"/>
  <c r="AA16"/>
  <c r="AS15"/>
  <c r="AL15"/>
  <c r="AA15"/>
  <c r="AH15" s="1"/>
  <c r="AS14"/>
  <c r="AL14"/>
  <c r="AA14"/>
  <c r="AH14" s="1"/>
  <c r="AS13"/>
  <c r="AL13"/>
  <c r="AL47" s="1"/>
  <c r="AA13"/>
  <c r="AH13" s="1"/>
  <c r="E13" i="4" l="1"/>
  <c r="C45"/>
  <c r="N46" i="3"/>
  <c r="S40"/>
  <c r="M46"/>
  <c r="AI19" i="1"/>
  <c r="AK26"/>
  <c r="AH38"/>
  <c r="AJ38" s="1"/>
  <c r="AI14"/>
  <c r="AJ14" s="1"/>
  <c r="AP14" s="1"/>
  <c r="AK14"/>
  <c r="AM14" s="1"/>
  <c r="AI16"/>
  <c r="AK16"/>
  <c r="AM16" s="1"/>
  <c r="AK29"/>
  <c r="AM29" s="1"/>
  <c r="AI29"/>
  <c r="AH29"/>
  <c r="AA47"/>
  <c r="AI13"/>
  <c r="AK13"/>
  <c r="AM13" s="1"/>
  <c r="AI15"/>
  <c r="AJ15" s="1"/>
  <c r="AP15" s="1"/>
  <c r="AK15"/>
  <c r="AM15" s="1"/>
  <c r="AH16"/>
  <c r="AI17"/>
  <c r="AJ17" s="1"/>
  <c r="AK17"/>
  <c r="AM17" s="1"/>
  <c r="AK18"/>
  <c r="AM18" s="1"/>
  <c r="AI18"/>
  <c r="AJ18" s="1"/>
  <c r="AP18" s="1"/>
  <c r="AJ19"/>
  <c r="AP19" s="1"/>
  <c r="AK19"/>
  <c r="AM19" s="1"/>
  <c r="AJ51"/>
  <c r="AP51" s="1"/>
  <c r="AK51"/>
  <c r="AM51" s="1"/>
  <c r="AI51"/>
  <c r="AK33"/>
  <c r="AM33" s="1"/>
  <c r="AI33"/>
  <c r="AH33"/>
  <c r="AI21"/>
  <c r="AJ21" s="1"/>
  <c r="AP21" s="1"/>
  <c r="AK21"/>
  <c r="AM21" s="1"/>
  <c r="AI23"/>
  <c r="AJ23" s="1"/>
  <c r="AP23" s="1"/>
  <c r="AK23"/>
  <c r="AM23" s="1"/>
  <c r="AI25"/>
  <c r="AJ25" s="1"/>
  <c r="AP25" s="1"/>
  <c r="AK25"/>
  <c r="AM25" s="1"/>
  <c r="AI27"/>
  <c r="AJ27" s="1"/>
  <c r="AP27" s="1"/>
  <c r="AK27"/>
  <c r="AM27" s="1"/>
  <c r="AI30"/>
  <c r="AJ30" s="1"/>
  <c r="AP30" s="1"/>
  <c r="AK30"/>
  <c r="AM30" s="1"/>
  <c r="AI34"/>
  <c r="AJ34" s="1"/>
  <c r="AK34"/>
  <c r="AM34" s="1"/>
  <c r="AI35"/>
  <c r="AJ35" s="1"/>
  <c r="AI37"/>
  <c r="AJ37" s="1"/>
  <c r="AP37" s="1"/>
  <c r="AK37"/>
  <c r="AM37" s="1"/>
  <c r="AI39"/>
  <c r="AJ39" s="1"/>
  <c r="AI41"/>
  <c r="AJ41" s="1"/>
  <c r="AP41" s="1"/>
  <c r="AK41"/>
  <c r="AM41" s="1"/>
  <c r="AM52" s="1"/>
  <c r="AH42"/>
  <c r="W47"/>
  <c r="AI20"/>
  <c r="AJ20" s="1"/>
  <c r="AP20" s="1"/>
  <c r="AK20"/>
  <c r="AM20" s="1"/>
  <c r="AI22"/>
  <c r="AJ22" s="1"/>
  <c r="AP22" s="1"/>
  <c r="AK22"/>
  <c r="AM22" s="1"/>
  <c r="AI24"/>
  <c r="AJ24" s="1"/>
  <c r="AP24" s="1"/>
  <c r="AK24"/>
  <c r="AM24" s="1"/>
  <c r="AI28"/>
  <c r="AJ28" s="1"/>
  <c r="AP28" s="1"/>
  <c r="AK28"/>
  <c r="AM28" s="1"/>
  <c r="AI31"/>
  <c r="AJ31" s="1"/>
  <c r="AK31"/>
  <c r="AM31" s="1"/>
  <c r="AI32"/>
  <c r="AJ32" s="1"/>
  <c r="AP32" s="1"/>
  <c r="AK32"/>
  <c r="AM32" s="1"/>
  <c r="AI36"/>
  <c r="AJ36" s="1"/>
  <c r="AP36" s="1"/>
  <c r="AK36"/>
  <c r="AM36" s="1"/>
  <c r="AI40"/>
  <c r="AJ40" s="1"/>
  <c r="AP40" s="1"/>
  <c r="AK40"/>
  <c r="AM40" s="1"/>
  <c r="AI42"/>
  <c r="AK42"/>
  <c r="AM42" s="1"/>
  <c r="AM47" l="1"/>
  <c r="G13" i="4"/>
  <c r="E45"/>
  <c r="AJ16" i="1"/>
  <c r="AP16" s="1"/>
  <c r="AM53"/>
  <c r="AM54" s="1"/>
  <c r="AM48"/>
  <c r="AM49" s="1"/>
  <c r="AJ42"/>
  <c r="AP42" s="1"/>
  <c r="AH47"/>
  <c r="AJ33"/>
  <c r="AP33" s="1"/>
  <c r="AI47"/>
  <c r="AI49" s="1"/>
  <c r="AJ29"/>
  <c r="AP29" s="1"/>
  <c r="AJ13"/>
  <c r="AK47"/>
  <c r="J13" i="4" l="1"/>
  <c r="K13" s="1"/>
  <c r="G45"/>
  <c r="AM56" i="1"/>
  <c r="AJ47"/>
  <c r="AP13"/>
  <c r="O13" i="3"/>
  <c r="I20" i="1" l="1"/>
  <c r="I39" i="5" l="1"/>
  <c r="I48" i="2"/>
  <c r="E39" i="5" l="1"/>
  <c r="E45" s="1"/>
  <c r="E43"/>
  <c r="E46" s="1"/>
  <c r="I43"/>
  <c r="I46"/>
  <c r="I45"/>
  <c r="G42"/>
  <c r="G41"/>
  <c r="C39"/>
  <c r="C28"/>
  <c r="C29"/>
  <c r="C30"/>
  <c r="C31"/>
  <c r="C32"/>
  <c r="C33"/>
  <c r="C34"/>
  <c r="C35"/>
  <c r="C36"/>
  <c r="C37"/>
  <c r="C38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9"/>
  <c r="G10"/>
  <c r="G19"/>
  <c r="G34"/>
  <c r="G20"/>
  <c r="G22"/>
  <c r="G15"/>
  <c r="G26"/>
  <c r="G17"/>
  <c r="G23"/>
  <c r="G35"/>
  <c r="G25"/>
  <c r="G28"/>
  <c r="G27"/>
  <c r="G31"/>
  <c r="G29"/>
  <c r="G21"/>
  <c r="G18"/>
  <c r="G30"/>
  <c r="G24"/>
  <c r="G37"/>
  <c r="G9"/>
  <c r="G16"/>
  <c r="G14"/>
  <c r="G11"/>
  <c r="G36"/>
  <c r="G32"/>
  <c r="G13"/>
  <c r="G12"/>
  <c r="G33"/>
  <c r="G38"/>
  <c r="E14" i="3"/>
  <c r="H14" i="1" s="1"/>
  <c r="E15" i="3"/>
  <c r="E16"/>
  <c r="H16" i="1" s="1"/>
  <c r="E17" i="3"/>
  <c r="E18"/>
  <c r="H18" i="1" s="1"/>
  <c r="E19" i="3"/>
  <c r="E20"/>
  <c r="H20" i="1" s="1"/>
  <c r="E21" i="3"/>
  <c r="E22"/>
  <c r="H22" i="1" s="1"/>
  <c r="E23" i="3"/>
  <c r="E24"/>
  <c r="H24" i="1" s="1"/>
  <c r="E25" i="3"/>
  <c r="E26"/>
  <c r="H26" i="1" s="1"/>
  <c r="E27" i="3"/>
  <c r="E28"/>
  <c r="H28" i="1" s="1"/>
  <c r="E29" i="3"/>
  <c r="E30"/>
  <c r="H30" i="1" s="1"/>
  <c r="E31" i="3"/>
  <c r="E32"/>
  <c r="H32" i="1" s="1"/>
  <c r="E33" i="3"/>
  <c r="E34"/>
  <c r="H34" i="1" s="1"/>
  <c r="E35" i="3"/>
  <c r="E36"/>
  <c r="H36" i="1" s="1"/>
  <c r="E37" i="3"/>
  <c r="E38"/>
  <c r="H38" i="1" s="1"/>
  <c r="E39" i="3"/>
  <c r="E40"/>
  <c r="H40" i="1" s="1"/>
  <c r="E41" i="3"/>
  <c r="H41" i="1" s="1"/>
  <c r="E42" i="3"/>
  <c r="E13"/>
  <c r="B4" i="4"/>
  <c r="D3" i="5" s="1"/>
  <c r="H3" s="1"/>
  <c r="P48" i="2"/>
  <c r="I14" i="1"/>
  <c r="I15"/>
  <c r="I16"/>
  <c r="I17"/>
  <c r="I18"/>
  <c r="I19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13"/>
  <c r="H15"/>
  <c r="H17"/>
  <c r="H19"/>
  <c r="H21"/>
  <c r="H23"/>
  <c r="H25"/>
  <c r="H27"/>
  <c r="H29"/>
  <c r="H31"/>
  <c r="H33"/>
  <c r="H35"/>
  <c r="H37"/>
  <c r="H39"/>
  <c r="H42"/>
  <c r="H13"/>
  <c r="O17"/>
  <c r="P17" s="1"/>
  <c r="O21"/>
  <c r="P21" s="1"/>
  <c r="O25"/>
  <c r="P25" s="1"/>
  <c r="O29"/>
  <c r="P29" s="1"/>
  <c r="O33"/>
  <c r="P33" s="1"/>
  <c r="O37"/>
  <c r="P37" s="1"/>
  <c r="AB43" i="2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13"/>
  <c r="J13" i="1" l="1"/>
  <c r="K13" s="1"/>
  <c r="L13" s="1"/>
  <c r="J14" i="4"/>
  <c r="I47" i="5"/>
  <c r="I44" i="1"/>
  <c r="J26" i="4"/>
  <c r="K26" s="1"/>
  <c r="J24"/>
  <c r="K24" s="1"/>
  <c r="J22"/>
  <c r="K22" s="1"/>
  <c r="J20"/>
  <c r="K20" s="1"/>
  <c r="J18"/>
  <c r="K18" s="1"/>
  <c r="J16"/>
  <c r="K16" s="1"/>
  <c r="J25" i="1"/>
  <c r="K25" s="1"/>
  <c r="L25" s="1"/>
  <c r="J40" i="4"/>
  <c r="K40" s="1"/>
  <c r="J38"/>
  <c r="K38" s="1"/>
  <c r="J34"/>
  <c r="K34" s="1"/>
  <c r="J32"/>
  <c r="K32" s="1"/>
  <c r="J28"/>
  <c r="K28" s="1"/>
  <c r="J42"/>
  <c r="K42" s="1"/>
  <c r="J39"/>
  <c r="K39" s="1"/>
  <c r="J35"/>
  <c r="K35" s="1"/>
  <c r="J31"/>
  <c r="K31" s="1"/>
  <c r="J27"/>
  <c r="K27" s="1"/>
  <c r="J23"/>
  <c r="K23" s="1"/>
  <c r="J19"/>
  <c r="K19" s="1"/>
  <c r="J41"/>
  <c r="K41" s="1"/>
  <c r="J36"/>
  <c r="K36" s="1"/>
  <c r="J30"/>
  <c r="K30" s="1"/>
  <c r="E47" i="5"/>
  <c r="E50" s="1"/>
  <c r="J23" i="1"/>
  <c r="K23" s="1"/>
  <c r="L23" s="1"/>
  <c r="J21"/>
  <c r="K21" s="1"/>
  <c r="L21" s="1"/>
  <c r="J19"/>
  <c r="K19" s="1"/>
  <c r="L19" s="1"/>
  <c r="J17"/>
  <c r="K17" s="1"/>
  <c r="L17" s="1"/>
  <c r="J15"/>
  <c r="K15" s="1"/>
  <c r="L15" s="1"/>
  <c r="H44"/>
  <c r="O42"/>
  <c r="P42" s="1"/>
  <c r="O40"/>
  <c r="P40" s="1"/>
  <c r="O39"/>
  <c r="P39" s="1"/>
  <c r="O36"/>
  <c r="P36" s="1"/>
  <c r="O35"/>
  <c r="P35" s="1"/>
  <c r="N32"/>
  <c r="O32" s="1"/>
  <c r="P32" s="1"/>
  <c r="O31"/>
  <c r="P31" s="1"/>
  <c r="O28"/>
  <c r="O27"/>
  <c r="P27" s="1"/>
  <c r="O24"/>
  <c r="P24" s="1"/>
  <c r="O23"/>
  <c r="P23" s="1"/>
  <c r="N20"/>
  <c r="O19"/>
  <c r="P19" s="1"/>
  <c r="O16"/>
  <c r="P16" s="1"/>
  <c r="O15"/>
  <c r="P15" s="1"/>
  <c r="J17" i="4"/>
  <c r="O41" i="1"/>
  <c r="O38"/>
  <c r="P38" s="1"/>
  <c r="O34"/>
  <c r="P34" s="1"/>
  <c r="O30"/>
  <c r="N26"/>
  <c r="O26" s="1"/>
  <c r="P26" s="1"/>
  <c r="O22"/>
  <c r="P22" s="1"/>
  <c r="O18"/>
  <c r="P18" s="1"/>
  <c r="O14"/>
  <c r="P14" s="1"/>
  <c r="J24"/>
  <c r="K24" s="1"/>
  <c r="L24" s="1"/>
  <c r="J22"/>
  <c r="K22" s="1"/>
  <c r="J20"/>
  <c r="J18"/>
  <c r="K18" s="1"/>
  <c r="J16"/>
  <c r="K16" s="1"/>
  <c r="L16" s="1"/>
  <c r="J14"/>
  <c r="K14" s="1"/>
  <c r="O20" l="1"/>
  <c r="P20" s="1"/>
  <c r="N44"/>
  <c r="K14" i="4"/>
  <c r="P28" i="1"/>
  <c r="K20"/>
  <c r="L20" s="1"/>
  <c r="P41"/>
  <c r="J21" i="4"/>
  <c r="K21" s="1"/>
  <c r="J37"/>
  <c r="K37" s="1"/>
  <c r="J15"/>
  <c r="K15" s="1"/>
  <c r="J29"/>
  <c r="K29" s="1"/>
  <c r="K17"/>
  <c r="J25"/>
  <c r="K25" s="1"/>
  <c r="J33"/>
  <c r="K33" s="1"/>
  <c r="P30" i="1"/>
  <c r="O13"/>
  <c r="O44" s="1"/>
  <c r="L14"/>
  <c r="L18"/>
  <c r="L22"/>
  <c r="J45" i="4" l="1"/>
  <c r="K45"/>
  <c r="K47" s="1"/>
  <c r="P13" i="1"/>
  <c r="P44" s="1"/>
  <c r="J27"/>
  <c r="K27" s="1"/>
  <c r="L27" s="1"/>
  <c r="J26"/>
  <c r="P49" i="2"/>
  <c r="I50" i="5" l="1"/>
  <c r="K26" i="1"/>
  <c r="L26" s="1"/>
  <c r="J29" l="1"/>
  <c r="K29" s="1"/>
  <c r="L29" s="1"/>
  <c r="J28"/>
  <c r="K28" l="1"/>
  <c r="J31" l="1"/>
  <c r="K31" s="1"/>
  <c r="L31" s="1"/>
  <c r="L28"/>
  <c r="J30"/>
  <c r="K30" l="1"/>
  <c r="J32"/>
  <c r="J33" l="1"/>
  <c r="K33" s="1"/>
  <c r="L33" s="1"/>
  <c r="L30"/>
  <c r="K32" l="1"/>
  <c r="L32" s="1"/>
  <c r="J35" l="1"/>
  <c r="K35" s="1"/>
  <c r="L35" s="1"/>
  <c r="J34"/>
  <c r="K34" l="1"/>
  <c r="L34" s="1"/>
  <c r="J36"/>
  <c r="K36" s="1"/>
  <c r="L36" s="1"/>
  <c r="J37" l="1"/>
  <c r="K37" s="1"/>
  <c r="L37" s="1"/>
  <c r="J38" l="1"/>
  <c r="J39" l="1"/>
  <c r="K39" s="1"/>
  <c r="L39" s="1"/>
  <c r="K38"/>
  <c r="L38" s="1"/>
  <c r="J40" l="1"/>
  <c r="K40" s="1"/>
  <c r="L40" s="1"/>
  <c r="J41" l="1"/>
  <c r="G44" l="1"/>
  <c r="M44"/>
  <c r="K41"/>
  <c r="L41" s="1"/>
  <c r="J42" l="1"/>
  <c r="K42" l="1"/>
  <c r="J44"/>
  <c r="L42" l="1"/>
  <c r="L44" s="1"/>
  <c r="K44"/>
</calcChain>
</file>

<file path=xl/sharedStrings.xml><?xml version="1.0" encoding="utf-8"?>
<sst xmlns="http://schemas.openxmlformats.org/spreadsheetml/2006/main" count="1082" uniqueCount="271">
  <si>
    <t>CONTPAQ i</t>
  </si>
  <si>
    <t xml:space="preserve">      NÓMINAS</t>
  </si>
  <si>
    <t>05 INGENIERIA FISCAL LABORAL SC</t>
  </si>
  <si>
    <t>Lista de Raya (forma tabular)</t>
  </si>
  <si>
    <t>Periodo 40 al 40 Semanal del 28/09/2016 al 04/10/2016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</si>
  <si>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</si>
  <si>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</si>
  <si>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</si>
  <si>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</si>
  <si>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</si>
  <si>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</si>
  <si>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*TOTAL* *PERCEPCIONES*</t>
  </si>
  <si>
    <t>Subsidio al Empleo (sp)</t>
  </si>
  <si>
    <t>I.S.R. (sp)</t>
  </si>
  <si>
    <t>I.M.S.S.</t>
  </si>
  <si>
    <t>Ajuste al neto</t>
  </si>
  <si>
    <t>*TOTAL* *DEDUCCIONES*</t>
  </si>
  <si>
    <t>*NETO*</t>
  </si>
  <si>
    <t xml:space="preserve">    Reg. Pat. IMSS:  Z3422423106</t>
  </si>
  <si>
    <t>0AQ28</t>
  </si>
  <si>
    <t>Alfaro Quezada Pablo Francisco</t>
  </si>
  <si>
    <t>0AR02</t>
  </si>
  <si>
    <t>Andrade Rodriguez Miguel Angel</t>
  </si>
  <si>
    <t>0AA30</t>
  </si>
  <si>
    <t>Arellano Alvarez Javier</t>
  </si>
  <si>
    <t>0BJ00</t>
  </si>
  <si>
    <t>Becerra Jimenez Alejandro Bonifacio</t>
  </si>
  <si>
    <t>BAC27</t>
  </si>
  <si>
    <t>Blanco Amezquita Cecilia</t>
  </si>
  <si>
    <t>0CG22</t>
  </si>
  <si>
    <t>Camarena Gamez Guillermo</t>
  </si>
  <si>
    <t>0CM12</t>
  </si>
  <si>
    <t>Carranco Mancera Viridiana</t>
  </si>
  <si>
    <t>00005</t>
  </si>
  <si>
    <t>Casas Villanueva Mario</t>
  </si>
  <si>
    <t>0CR06</t>
  </si>
  <si>
    <t>Castro Romero Lizbeth</t>
  </si>
  <si>
    <t>0CC08</t>
  </si>
  <si>
    <t>Cazares Chaires Erika</t>
  </si>
  <si>
    <t>0GT22</t>
  </si>
  <si>
    <t>Gomez Torres Rosaura</t>
  </si>
  <si>
    <t>0GD09</t>
  </si>
  <si>
    <t>Gonzalez  Duarte David</t>
  </si>
  <si>
    <t>0GG14</t>
  </si>
  <si>
    <t>Gonzalez Garcia Luis Roberto</t>
  </si>
  <si>
    <t>GOM24</t>
  </si>
  <si>
    <t>Gutierrez Olvera Marihuri</t>
  </si>
  <si>
    <t>00010</t>
  </si>
  <si>
    <t>Guzman Espiller Sergio Luis Alberto</t>
  </si>
  <si>
    <t>0HQ20</t>
  </si>
  <si>
    <t>Hernandez Quintero Maria De La Luz</t>
  </si>
  <si>
    <t>0HP01</t>
  </si>
  <si>
    <t>Herrera Parra Luis Enrique</t>
  </si>
  <si>
    <t>0LC00</t>
  </si>
  <si>
    <t>Leon Cabello Luis Alberto</t>
  </si>
  <si>
    <t>MGK07</t>
  </si>
  <si>
    <t>Martinez Gomez Kent Martin</t>
  </si>
  <si>
    <t>MMJ18</t>
  </si>
  <si>
    <t>Monzon Marroquin Juan Arcadio</t>
  </si>
  <si>
    <t>OMM01</t>
  </si>
  <si>
    <t>Oliveros Maldonado Miguel</t>
  </si>
  <si>
    <t>OSG21</t>
  </si>
  <si>
    <t>Ortega Sosa Guillermo</t>
  </si>
  <si>
    <t>PBG19</t>
  </si>
  <si>
    <t>Picazo Bastida Gustavo</t>
  </si>
  <si>
    <t>0RL14</t>
  </si>
  <si>
    <t>Ramirez Latour Victor Manuel Martin</t>
  </si>
  <si>
    <t>0RMR2</t>
  </si>
  <si>
    <t>Ramirez Mondragon Ricardo Heriberto</t>
  </si>
  <si>
    <t>RMC15</t>
  </si>
  <si>
    <t>Rodriguez Medina Cesar</t>
  </si>
  <si>
    <t>TBN05</t>
  </si>
  <si>
    <t>Tapia Bolaños Nancy</t>
  </si>
  <si>
    <t>0TE10</t>
  </si>
  <si>
    <t>Tierrafria Escaramusa Israel</t>
  </si>
  <si>
    <t>0VV28</t>
  </si>
  <si>
    <t>Vazquez  Villalobos Ma Felisa</t>
  </si>
  <si>
    <t>VSE07</t>
  </si>
  <si>
    <t>Ventura Santamaria Efrain Enrique</t>
  </si>
  <si>
    <t>0ZM30</t>
  </si>
  <si>
    <t>Zarate Martinez Ricardo</t>
  </si>
  <si>
    <t xml:space="preserve">  =============</t>
  </si>
  <si>
    <t>Total Gral.</t>
  </si>
  <si>
    <t xml:space="preserve"> </t>
  </si>
  <si>
    <t>Servicios Prestados a :  ALECSA CELAYA S DE RL DE CV</t>
  </si>
  <si>
    <t>devuelto a empresa</t>
  </si>
  <si>
    <t>Periodo Semana 40</t>
  </si>
  <si>
    <t>28/09/2016 AL 04/10/2016</t>
  </si>
  <si>
    <t>Area</t>
  </si>
  <si>
    <t>Nombre</t>
  </si>
  <si>
    <t>Suc</t>
  </si>
  <si>
    <t>Puesto</t>
  </si>
  <si>
    <t>Prima Vacacional</t>
  </si>
  <si>
    <t>Dias de Vacaciones</t>
  </si>
  <si>
    <t>SGV</t>
  </si>
  <si>
    <t>Total Percepciones</t>
  </si>
  <si>
    <t>Descuentos Cta 254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</si>
  <si>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</si>
  <si>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</si>
  <si>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</si>
  <si>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</si>
  <si>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</si>
  <si>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</si>
  <si>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</si>
  <si>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</si>
  <si>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</si>
  <si>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</si>
  <si>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DISPERSION</t>
  </si>
  <si>
    <t>OBSERVACIONES</t>
  </si>
  <si>
    <t>No. Cuenta</t>
  </si>
  <si>
    <t>Fecha de Ingreso</t>
  </si>
  <si>
    <t>Comisiones</t>
  </si>
  <si>
    <t>FALTAS</t>
  </si>
  <si>
    <t>CONSULTORES</t>
  </si>
  <si>
    <t>SINDICATO</t>
  </si>
  <si>
    <t>DIFERENCIA</t>
  </si>
  <si>
    <t>VENTAS</t>
  </si>
  <si>
    <t>ALFARO QUEZADA PABLO FRANCISCO</t>
  </si>
  <si>
    <t>AQ28</t>
  </si>
  <si>
    <t>ASESOR DE VENTAS</t>
  </si>
  <si>
    <t>CUENTA BANORTE</t>
  </si>
  <si>
    <t>2983764567</t>
  </si>
  <si>
    <t>ANDRADE RODRIGUEZ MIGUEL ANGEL</t>
  </si>
  <si>
    <t>AR02</t>
  </si>
  <si>
    <t>2948214670</t>
  </si>
  <si>
    <t>ARELLANO ALVAREZ JAVIER</t>
  </si>
  <si>
    <t>AA30</t>
  </si>
  <si>
    <t>1482165252</t>
  </si>
  <si>
    <t>CORPORATIVO</t>
  </si>
  <si>
    <t>BJ00</t>
  </si>
  <si>
    <t>JARDINERO</t>
  </si>
  <si>
    <t>2717430477</t>
  </si>
  <si>
    <t>SEMINUEVOS</t>
  </si>
  <si>
    <t>BLANCO AMEZQUITA CECILIA</t>
  </si>
  <si>
    <t>CAMARENA GAMEZ GUILLERMO</t>
  </si>
  <si>
    <t>CG22</t>
  </si>
  <si>
    <t>2799505563</t>
  </si>
  <si>
    <t>CARRANCO MANCERA VIRIDIANA</t>
  </si>
  <si>
    <t>CASAS VILLANUEVA MARIO</t>
  </si>
  <si>
    <t>COACH DE VENTAS</t>
  </si>
  <si>
    <t>2730894303</t>
  </si>
  <si>
    <t>CASTRO ROMERO LIZBETH</t>
  </si>
  <si>
    <t>CR06</t>
  </si>
  <si>
    <t>2952119943</t>
  </si>
  <si>
    <t>ADMON SERVICIO</t>
  </si>
  <si>
    <t>CAZARES CHAIRES ERIKA</t>
  </si>
  <si>
    <t>CC08</t>
  </si>
  <si>
    <t>ASESOR DE SERVICIO</t>
  </si>
  <si>
    <t>2763908836</t>
  </si>
  <si>
    <t>GOMEZ TORRES ROSAURA</t>
  </si>
  <si>
    <t>GT22</t>
  </si>
  <si>
    <t>2863632784</t>
  </si>
  <si>
    <t>GD09</t>
  </si>
  <si>
    <t>2845119553</t>
  </si>
  <si>
    <t>GONZALEZ GARCIA LUIS ROBERTO</t>
  </si>
  <si>
    <t>GG14</t>
  </si>
  <si>
    <t>2875214688</t>
  </si>
  <si>
    <t>GUTIERREZ OLVERA MARIHURI</t>
  </si>
  <si>
    <t>1499469494</t>
  </si>
  <si>
    <t>HERNANDEZ QUINTERO MARIA DE LA LUZ</t>
  </si>
  <si>
    <t>HQ10</t>
  </si>
  <si>
    <t>1457482116</t>
  </si>
  <si>
    <t>HERRERA PARRA LUIS ENRIQUE</t>
  </si>
  <si>
    <t>HP01</t>
  </si>
  <si>
    <t>2872328917</t>
  </si>
  <si>
    <t>LEON CABELLO LUIS ALBERTO</t>
  </si>
  <si>
    <t>LC03</t>
  </si>
  <si>
    <t>2735539994</t>
  </si>
  <si>
    <t>MARTINEZ GOMEZ KENT MARTIN</t>
  </si>
  <si>
    <t>MONZON MARROQUIN JUAN ARCADIO</t>
  </si>
  <si>
    <t>0208632386 BANORTE</t>
  </si>
  <si>
    <t>OLIVEROS MALDONADO MIGUEL</t>
  </si>
  <si>
    <t>ORTEGA SOSA GUILLERMO</t>
  </si>
  <si>
    <t>PICAZO BASTIDA GUSTAVO</t>
  </si>
  <si>
    <t>NUEVO INGRESO 19/09/2016</t>
  </si>
  <si>
    <t>RL14</t>
  </si>
  <si>
    <t>2986347665</t>
  </si>
  <si>
    <t>RMR26</t>
  </si>
  <si>
    <t>2885838584</t>
  </si>
  <si>
    <t>RODRIGUEZ MEDINA CESAR</t>
  </si>
  <si>
    <t>TAPIA BOLAÑOS NANCY</t>
  </si>
  <si>
    <t>TE10</t>
  </si>
  <si>
    <t>2906306063</t>
  </si>
  <si>
    <t>VV28</t>
  </si>
  <si>
    <t>VENTURA SANTAMARIA EFRAIN ENRIQUE</t>
  </si>
  <si>
    <t>WEB MASTER</t>
  </si>
  <si>
    <t>ZARATE MARTINEZ RICARDO</t>
  </si>
  <si>
    <t>ZM30</t>
  </si>
  <si>
    <t>1473959848</t>
  </si>
  <si>
    <t>TOTAL NOMINA</t>
  </si>
  <si>
    <t>INCAPACIDAD</t>
  </si>
  <si>
    <t>PASA A NOMINA SEMANAL</t>
  </si>
  <si>
    <t>BAJAS DURANTE LA QUINCENA</t>
  </si>
  <si>
    <t>700-070 VENTAS</t>
  </si>
  <si>
    <t>701-070 USADOS</t>
  </si>
  <si>
    <t>703-070 ADMON</t>
  </si>
  <si>
    <t>704-070 REFACC</t>
  </si>
  <si>
    <t>705-001-070 SERV</t>
  </si>
  <si>
    <t>683-001-001 COSTO</t>
  </si>
  <si>
    <t>INGENIERIA FISCAL LABORAL SC</t>
  </si>
  <si>
    <t>BECERRA JIMENEZ ALEJANDRO BONIFACIO</t>
  </si>
  <si>
    <t>GONZALEZ  DUARTE DAVID</t>
  </si>
  <si>
    <t>GUZMAN ESPILLER SERGIO LUIS ALBERTO</t>
  </si>
  <si>
    <t>RAMIREZ LATOUR VICTOR MANUEL MARTIN</t>
  </si>
  <si>
    <t>RAMIREZ MONDRAGON RICARDO HERIBERTO</t>
  </si>
  <si>
    <t>TIERRAFRIA ESCARAMUSA ISRAEL</t>
  </si>
  <si>
    <t>VAZQUEZ  VILLALOBOS MA FELISA</t>
  </si>
  <si>
    <t>Préstamo Infonavit</t>
  </si>
  <si>
    <t>Préstamo FONACOT</t>
  </si>
  <si>
    <t>FACTURA</t>
  </si>
  <si>
    <t>2% NOMINA</t>
  </si>
  <si>
    <t>7.5 % COMISIÓN</t>
  </si>
  <si>
    <t>SUBTOTAL</t>
  </si>
  <si>
    <t>IVA</t>
  </si>
  <si>
    <t>TOTAL</t>
  </si>
  <si>
    <t>COMIONES</t>
  </si>
  <si>
    <t>05 SINDICATO ASOCIACIÓN -- CELAYA</t>
  </si>
  <si>
    <t>SGMM</t>
  </si>
  <si>
    <t>APOYO</t>
  </si>
  <si>
    <t>OTROS 1</t>
  </si>
  <si>
    <t>OTROS 2</t>
  </si>
  <si>
    <t>Departamento 1 1200X05</t>
  </si>
  <si>
    <t>05 INGENIERIA FISCAL LABORAL SC -- CELAYA</t>
  </si>
  <si>
    <t>FISCAL</t>
  </si>
  <si>
    <t>CUENTA / TDP</t>
  </si>
  <si>
    <t>IMPORTE</t>
  </si>
  <si>
    <t>NOMBRE</t>
  </si>
  <si>
    <t xml:space="preserve">BANORTE </t>
  </si>
  <si>
    <t>1112995379</t>
  </si>
  <si>
    <t>1129582916</t>
  </si>
  <si>
    <t>1148534756</t>
  </si>
  <si>
    <t>1156979076</t>
  </si>
  <si>
    <t>1167172540</t>
  </si>
  <si>
    <t>1169179984</t>
  </si>
  <si>
    <t>1449517286</t>
  </si>
  <si>
    <t>2866078516</t>
  </si>
  <si>
    <t>B A N O R T E</t>
  </si>
  <si>
    <t>2971591843</t>
  </si>
  <si>
    <t>BANCOMER</t>
  </si>
  <si>
    <t>BANORTE</t>
  </si>
  <si>
    <t>Reg Pat IMSS: Z3422423106</t>
  </si>
  <si>
    <t>descuento SGV</t>
  </si>
  <si>
    <t>GARCIA RAMIREZ JUDITH</t>
  </si>
  <si>
    <t>Total Depto</t>
  </si>
  <si>
    <t>ASIMILADOS</t>
  </si>
  <si>
    <t>Consultores &amp; Asesores Integrales S.C.</t>
  </si>
  <si>
    <t>Periodo Semana 41</t>
  </si>
  <si>
    <t>05/10/2016 AL 11/10/2016</t>
  </si>
  <si>
    <t>BECERRA JIMENEZ ALEJANDRO bonifacio</t>
  </si>
  <si>
    <t>GUZMAN eSPILLER SERGIO LUIS ALBERTO</t>
  </si>
  <si>
    <t>RAMIREZ LATOUR VICTOR manuel martin</t>
  </si>
  <si>
    <t>RAMIREZ MONDRAGON RICARDO heriberto</t>
  </si>
  <si>
    <t>TIERRAFRIA ESCARAMUsA ISRAEL</t>
  </si>
  <si>
    <t>Periodo 41 al 41 Semanal del 05/10/2016 al 11/10/2016</t>
  </si>
  <si>
    <t>ALECSA CELAYA, SRL DE CV</t>
  </si>
  <si>
    <t xml:space="preserve">PERIODO SEMANAL </t>
  </si>
  <si>
    <t>BASE</t>
  </si>
  <si>
    <t>CUENTA</t>
  </si>
  <si>
    <t>700-070</t>
  </si>
  <si>
    <t>701-070</t>
  </si>
  <si>
    <t>702-070</t>
  </si>
  <si>
    <t>703-070</t>
  </si>
  <si>
    <t>704-070</t>
  </si>
  <si>
    <t>705-001-070</t>
  </si>
  <si>
    <t>683-001-001</t>
  </si>
  <si>
    <t>COMISIONES</t>
  </si>
  <si>
    <t>DESGLOSE DE NOMINA 41</t>
  </si>
  <si>
    <t>05/10/2016 al 11/10/2016</t>
  </si>
  <si>
    <t>NOMINA</t>
  </si>
  <si>
    <t>DISPERSIONES</t>
  </si>
  <si>
    <t>INGENIERIA</t>
  </si>
</sst>
</file>

<file path=xl/styles.xml><?xml version="1.0" encoding="utf-8"?>
<styleSheet xmlns="http://schemas.openxmlformats.org/spreadsheetml/2006/main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dd/mm/yy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name val="Arial"/>
      <family val="2"/>
    </font>
    <font>
      <b/>
      <sz val="11"/>
      <color indexed="60"/>
      <name val="Arial"/>
      <family val="2"/>
    </font>
    <font>
      <b/>
      <sz val="11"/>
      <name val="Arial"/>
      <family val="2"/>
    </font>
    <font>
      <b/>
      <sz val="11"/>
      <color indexed="48"/>
      <name val="Arial"/>
      <family val="2"/>
    </font>
    <font>
      <sz val="11"/>
      <color rgb="FFFF0000"/>
      <name val="Arial"/>
      <family val="2"/>
    </font>
    <font>
      <b/>
      <sz val="11"/>
      <color rgb="FF00B0F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4"/>
      <color theme="1"/>
      <name val="Calibri"/>
      <family val="2"/>
      <scheme val="minor"/>
    </font>
    <font>
      <sz val="10"/>
      <color theme="0" tint="-0.34998626667073579"/>
      <name val="Arial"/>
      <family val="2"/>
    </font>
    <font>
      <sz val="8"/>
      <color theme="0" tint="-0.34998626667073579"/>
      <name val="Arial"/>
      <family val="2"/>
    </font>
    <font>
      <sz val="11"/>
      <color theme="0" tint="-0.34998626667073579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7EEF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2"/>
        <bgColor indexed="64"/>
      </patternFill>
    </fill>
  </fills>
  <borders count="24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6" fillId="0" borderId="0"/>
    <xf numFmtId="43" fontId="14" fillId="0" borderId="0" applyFill="0" applyBorder="0" applyAlignment="0" applyProtection="0"/>
    <xf numFmtId="0" fontId="15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" fillId="0" borderId="0"/>
    <xf numFmtId="44" fontId="14" fillId="0" borderId="0" applyFill="0" applyBorder="0" applyAlignment="0" applyProtection="0"/>
    <xf numFmtId="43" fontId="14" fillId="0" borderId="0" applyFill="0" applyBorder="0" applyAlignment="0" applyProtection="0"/>
  </cellStyleXfs>
  <cellXfs count="356"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center"/>
    </xf>
    <xf numFmtId="0" fontId="14" fillId="0" borderId="0" xfId="2"/>
    <xf numFmtId="43" fontId="17" fillId="0" borderId="2" xfId="4" applyFont="1" applyBorder="1"/>
    <xf numFmtId="43" fontId="17" fillId="3" borderId="2" xfId="4" applyFont="1" applyFill="1" applyBorder="1"/>
    <xf numFmtId="43" fontId="17" fillId="0" borderId="0" xfId="4" applyFont="1"/>
    <xf numFmtId="0" fontId="18" fillId="0" borderId="0" xfId="5" applyFont="1" applyFill="1" applyAlignment="1" applyProtection="1">
      <alignment horizontal="left"/>
    </xf>
    <xf numFmtId="0" fontId="18" fillId="0" borderId="0" xfId="5" applyFont="1" applyFill="1" applyAlignment="1" applyProtection="1">
      <alignment horizontal="center"/>
    </xf>
    <xf numFmtId="43" fontId="17" fillId="0" borderId="0" xfId="4" applyFont="1" applyFill="1" applyAlignment="1" applyProtection="1">
      <alignment horizontal="center"/>
    </xf>
    <xf numFmtId="43" fontId="19" fillId="0" borderId="0" xfId="4" applyFont="1" applyFill="1" applyAlignment="1" applyProtection="1">
      <alignment horizontal="center"/>
    </xf>
    <xf numFmtId="0" fontId="17" fillId="0" borderId="0" xfId="2" applyFont="1" applyProtection="1"/>
    <xf numFmtId="0" fontId="17" fillId="0" borderId="0" xfId="2" applyFont="1" applyFill="1" applyProtection="1"/>
    <xf numFmtId="0" fontId="20" fillId="0" borderId="0" xfId="5" applyFont="1" applyFill="1" applyAlignment="1" applyProtection="1">
      <alignment horizontal="left"/>
    </xf>
    <xf numFmtId="0" fontId="20" fillId="0" borderId="0" xfId="5" applyFont="1" applyFill="1" applyAlignment="1" applyProtection="1">
      <alignment horizontal="center"/>
    </xf>
    <xf numFmtId="15" fontId="18" fillId="0" borderId="0" xfId="5" applyNumberFormat="1" applyFont="1" applyFill="1" applyAlignment="1" applyProtection="1">
      <alignment horizontal="left"/>
    </xf>
    <xf numFmtId="15" fontId="18" fillId="0" borderId="0" xfId="5" applyNumberFormat="1" applyFont="1" applyFill="1" applyAlignment="1" applyProtection="1">
      <alignment horizontal="center"/>
    </xf>
    <xf numFmtId="0" fontId="19" fillId="0" borderId="0" xfId="2" applyFont="1"/>
    <xf numFmtId="43" fontId="19" fillId="0" borderId="0" xfId="4" applyFont="1"/>
    <xf numFmtId="43" fontId="19" fillId="4" borderId="2" xfId="4" applyFont="1" applyFill="1" applyBorder="1" applyAlignment="1">
      <alignment horizontal="center" wrapText="1"/>
    </xf>
    <xf numFmtId="43" fontId="19" fillId="4" borderId="3" xfId="4" applyFont="1" applyFill="1" applyBorder="1" applyAlignment="1">
      <alignment horizontal="center" wrapText="1"/>
    </xf>
    <xf numFmtId="0" fontId="19" fillId="0" borderId="0" xfId="2" applyFont="1" applyFill="1"/>
    <xf numFmtId="43" fontId="19" fillId="4" borderId="4" xfId="4" applyFont="1" applyFill="1" applyBorder="1" applyAlignment="1">
      <alignment horizontal="center" vertical="center" wrapText="1"/>
    </xf>
    <xf numFmtId="0" fontId="17" fillId="0" borderId="2" xfId="2" applyFont="1" applyBorder="1"/>
    <xf numFmtId="43" fontId="21" fillId="3" borderId="2" xfId="4" applyFont="1" applyFill="1" applyBorder="1"/>
    <xf numFmtId="43" fontId="19" fillId="5" borderId="2" xfId="4" applyFont="1" applyFill="1" applyBorder="1"/>
    <xf numFmtId="43" fontId="17" fillId="6" borderId="2" xfId="4" applyFont="1" applyFill="1" applyBorder="1"/>
    <xf numFmtId="43" fontId="17" fillId="7" borderId="2" xfId="4" applyFont="1" applyFill="1" applyBorder="1" applyAlignment="1">
      <alignment horizontal="center"/>
    </xf>
    <xf numFmtId="43" fontId="17" fillId="0" borderId="2" xfId="4" applyFont="1" applyFill="1" applyBorder="1" applyAlignment="1">
      <alignment horizontal="center"/>
    </xf>
    <xf numFmtId="43" fontId="17" fillId="8" borderId="2" xfId="4" applyFont="1" applyFill="1" applyBorder="1" applyAlignment="1">
      <alignment horizontal="center"/>
    </xf>
    <xf numFmtId="0" fontId="17" fillId="0" borderId="0" xfId="2" applyFont="1" applyFill="1"/>
    <xf numFmtId="43" fontId="17" fillId="0" borderId="0" xfId="2" applyNumberFormat="1" applyFont="1" applyFill="1"/>
    <xf numFmtId="0" fontId="17" fillId="0" borderId="0" xfId="2" applyFont="1"/>
    <xf numFmtId="0" fontId="17" fillId="3" borderId="2" xfId="2" applyFont="1" applyFill="1" applyBorder="1"/>
    <xf numFmtId="0" fontId="17" fillId="9" borderId="0" xfId="2" applyFont="1" applyFill="1"/>
    <xf numFmtId="0" fontId="19" fillId="0" borderId="2" xfId="2" applyFont="1" applyFill="1" applyBorder="1"/>
    <xf numFmtId="0" fontId="17" fillId="0" borderId="5" xfId="2" applyFont="1" applyFill="1" applyBorder="1"/>
    <xf numFmtId="43" fontId="17" fillId="0" borderId="5" xfId="4" applyFont="1" applyFill="1" applyBorder="1"/>
    <xf numFmtId="43" fontId="19" fillId="0" borderId="2" xfId="4" applyFont="1" applyFill="1" applyBorder="1"/>
    <xf numFmtId="43" fontId="19" fillId="0" borderId="5" xfId="4" applyFont="1" applyFill="1" applyBorder="1"/>
    <xf numFmtId="0" fontId="19" fillId="0" borderId="6" xfId="2" applyFont="1" applyBorder="1"/>
    <xf numFmtId="43" fontId="19" fillId="0" borderId="6" xfId="4" applyFont="1" applyBorder="1"/>
    <xf numFmtId="0" fontId="22" fillId="0" borderId="0" xfId="2" applyFont="1"/>
    <xf numFmtId="43" fontId="19" fillId="0" borderId="0" xfId="4" applyFont="1" applyBorder="1"/>
    <xf numFmtId="43" fontId="19" fillId="5" borderId="0" xfId="4" applyFont="1" applyFill="1" applyBorder="1"/>
    <xf numFmtId="43" fontId="19" fillId="4" borderId="5" xfId="4" applyFont="1" applyFill="1" applyBorder="1" applyAlignment="1">
      <alignment horizontal="center" wrapText="1"/>
    </xf>
    <xf numFmtId="43" fontId="19" fillId="4" borderId="5" xfId="4" applyFont="1" applyFill="1" applyBorder="1" applyAlignment="1">
      <alignment horizontal="center" vertical="center" wrapText="1"/>
    </xf>
    <xf numFmtId="0" fontId="17" fillId="0" borderId="7" xfId="2" applyFont="1" applyBorder="1"/>
    <xf numFmtId="0" fontId="17" fillId="0" borderId="7" xfId="2" applyFont="1" applyBorder="1" applyAlignment="1">
      <alignment horizontal="right"/>
    </xf>
    <xf numFmtId="43" fontId="17" fillId="0" borderId="7" xfId="4" applyFont="1" applyBorder="1"/>
    <xf numFmtId="43" fontId="17" fillId="3" borderId="7" xfId="4" applyFont="1" applyFill="1" applyBorder="1"/>
    <xf numFmtId="43" fontId="21" fillId="3" borderId="7" xfId="4" applyFont="1" applyFill="1" applyBorder="1"/>
    <xf numFmtId="43" fontId="19" fillId="5" borderId="7" xfId="4" applyFont="1" applyFill="1" applyBorder="1"/>
    <xf numFmtId="43" fontId="17" fillId="6" borderId="7" xfId="4" applyFont="1" applyFill="1" applyBorder="1"/>
    <xf numFmtId="43" fontId="17" fillId="7" borderId="7" xfId="4" applyFont="1" applyFill="1" applyBorder="1" applyAlignment="1">
      <alignment horizontal="center"/>
    </xf>
    <xf numFmtId="43" fontId="17" fillId="0" borderId="7" xfId="4" applyFont="1" applyFill="1" applyBorder="1" applyAlignment="1">
      <alignment horizontal="center"/>
    </xf>
    <xf numFmtId="43" fontId="17" fillId="8" borderId="7" xfId="4" applyFont="1" applyFill="1" applyBorder="1" applyAlignment="1">
      <alignment horizontal="center"/>
    </xf>
    <xf numFmtId="0" fontId="17" fillId="0" borderId="8" xfId="2" applyFont="1" applyBorder="1"/>
    <xf numFmtId="0" fontId="17" fillId="0" borderId="8" xfId="2" applyFont="1" applyBorder="1" applyAlignment="1">
      <alignment horizontal="right"/>
    </xf>
    <xf numFmtId="43" fontId="17" fillId="0" borderId="8" xfId="4" applyFont="1" applyBorder="1"/>
    <xf numFmtId="43" fontId="17" fillId="3" borderId="8" xfId="4" applyFont="1" applyFill="1" applyBorder="1"/>
    <xf numFmtId="43" fontId="21" fillId="3" borderId="8" xfId="4" applyFont="1" applyFill="1" applyBorder="1"/>
    <xf numFmtId="43" fontId="19" fillId="5" borderId="8" xfId="4" applyFont="1" applyFill="1" applyBorder="1"/>
    <xf numFmtId="43" fontId="17" fillId="7" borderId="8" xfId="4" applyFont="1" applyFill="1" applyBorder="1" applyAlignment="1">
      <alignment horizontal="center"/>
    </xf>
    <xf numFmtId="43" fontId="17" fillId="0" borderId="8" xfId="4" applyFont="1" applyFill="1" applyBorder="1" applyAlignment="1">
      <alignment horizontal="center"/>
    </xf>
    <xf numFmtId="43" fontId="17" fillId="8" borderId="8" xfId="4" applyFont="1" applyFill="1" applyBorder="1" applyAlignment="1">
      <alignment horizontal="center"/>
    </xf>
    <xf numFmtId="0" fontId="17" fillId="0" borderId="8" xfId="2" applyFont="1" applyFill="1" applyBorder="1"/>
    <xf numFmtId="43" fontId="17" fillId="0" borderId="8" xfId="4" applyFont="1" applyFill="1" applyBorder="1"/>
    <xf numFmtId="0" fontId="17" fillId="0" borderId="8" xfId="2" applyFont="1" applyFill="1" applyBorder="1" applyAlignment="1">
      <alignment horizontal="left"/>
    </xf>
    <xf numFmtId="0" fontId="17" fillId="0" borderId="8" xfId="2" applyFont="1" applyFill="1" applyBorder="1" applyAlignment="1">
      <alignment horizontal="right"/>
    </xf>
    <xf numFmtId="12" fontId="17" fillId="3" borderId="8" xfId="4" applyNumberFormat="1" applyFont="1" applyFill="1" applyBorder="1"/>
    <xf numFmtId="43" fontId="17" fillId="5" borderId="8" xfId="4" applyFont="1" applyFill="1" applyBorder="1"/>
    <xf numFmtId="14" fontId="19" fillId="0" borderId="8" xfId="2" applyNumberFormat="1" applyFont="1" applyFill="1" applyBorder="1"/>
    <xf numFmtId="0" fontId="17" fillId="0" borderId="7" xfId="2" applyFont="1" applyFill="1" applyBorder="1"/>
    <xf numFmtId="0" fontId="17" fillId="0" borderId="7" xfId="2" applyFont="1" applyFill="1" applyBorder="1" applyAlignment="1">
      <alignment horizontal="right"/>
    </xf>
    <xf numFmtId="0" fontId="19" fillId="0" borderId="8" xfId="2" applyFont="1" applyFill="1" applyBorder="1"/>
    <xf numFmtId="4" fontId="17" fillId="0" borderId="8" xfId="2" applyNumberFormat="1" applyFont="1" applyBorder="1" applyAlignment="1">
      <alignment wrapText="1"/>
    </xf>
    <xf numFmtId="4" fontId="23" fillId="10" borderId="8" xfId="2" applyNumberFormat="1" applyFont="1" applyFill="1" applyBorder="1" applyAlignment="1">
      <alignment horizontal="right" wrapText="1"/>
    </xf>
    <xf numFmtId="3" fontId="19" fillId="4" borderId="2" xfId="2" applyNumberFormat="1" applyFont="1" applyFill="1" applyBorder="1"/>
    <xf numFmtId="3" fontId="19" fillId="4" borderId="5" xfId="2" applyNumberFormat="1" applyFont="1" applyFill="1" applyBorder="1"/>
    <xf numFmtId="165" fontId="2" fillId="0" borderId="8" xfId="2" applyNumberFormat="1" applyFont="1" applyFill="1" applyBorder="1" applyAlignment="1">
      <alignment horizontal="left" vertical="center"/>
    </xf>
    <xf numFmtId="43" fontId="17" fillId="0" borderId="8" xfId="2" applyNumberFormat="1" applyFont="1" applyFill="1" applyBorder="1"/>
    <xf numFmtId="0" fontId="17" fillId="0" borderId="8" xfId="2" applyFont="1" applyBorder="1" applyAlignment="1">
      <alignment wrapText="1"/>
    </xf>
    <xf numFmtId="43" fontId="14" fillId="0" borderId="8" xfId="4" applyBorder="1"/>
    <xf numFmtId="43" fontId="14" fillId="0" borderId="8" xfId="4" applyFill="1" applyBorder="1"/>
    <xf numFmtId="0" fontId="17" fillId="11" borderId="8" xfId="2" applyFont="1" applyFill="1" applyBorder="1" applyAlignment="1">
      <alignment wrapText="1"/>
    </xf>
    <xf numFmtId="4" fontId="17" fillId="11" borderId="8" xfId="2" applyNumberFormat="1" applyFont="1" applyFill="1" applyBorder="1" applyAlignment="1">
      <alignment wrapText="1"/>
    </xf>
    <xf numFmtId="43" fontId="17" fillId="11" borderId="8" xfId="2" applyNumberFormat="1" applyFont="1" applyFill="1" applyBorder="1"/>
    <xf numFmtId="0" fontId="17" fillId="11" borderId="0" xfId="2" applyFont="1" applyFill="1"/>
    <xf numFmtId="43" fontId="14" fillId="0" borderId="0" xfId="4" applyFont="1"/>
    <xf numFmtId="43" fontId="14" fillId="0" borderId="8" xfId="4" applyFont="1" applyFill="1" applyBorder="1"/>
    <xf numFmtId="43" fontId="14" fillId="0" borderId="8" xfId="4" applyFont="1" applyBorder="1"/>
    <xf numFmtId="43" fontId="14" fillId="0" borderId="8" xfId="4" applyFont="1" applyFill="1" applyBorder="1" applyAlignment="1">
      <alignment vertical="center"/>
    </xf>
    <xf numFmtId="0" fontId="19" fillId="0" borderId="8" xfId="4" applyNumberFormat="1" applyFont="1" applyFill="1" applyBorder="1" applyAlignment="1">
      <alignment horizontal="center"/>
    </xf>
    <xf numFmtId="43" fontId="17" fillId="13" borderId="8" xfId="4" applyFont="1" applyFill="1" applyBorder="1"/>
    <xf numFmtId="0" fontId="0" fillId="0" borderId="0" xfId="0"/>
    <xf numFmtId="0" fontId="3" fillId="0" borderId="0" xfId="0" applyFont="1"/>
    <xf numFmtId="49" fontId="3" fillId="0" borderId="0" xfId="0" applyNumberFormat="1" applyFont="1"/>
    <xf numFmtId="49" fontId="4" fillId="0" borderId="0" xfId="0" applyNumberFormat="1" applyFont="1" applyAlignment="1">
      <alignment horizontal="centerContinuous"/>
    </xf>
    <xf numFmtId="49" fontId="5" fillId="0" borderId="0" xfId="0" applyNumberFormat="1" applyFont="1" applyAlignment="1">
      <alignment horizontal="centerContinuous" vertical="top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10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49" fontId="12" fillId="0" borderId="0" xfId="0" applyNumberFormat="1" applyFont="1"/>
    <xf numFmtId="164" fontId="3" fillId="0" borderId="0" xfId="0" applyNumberFormat="1" applyFont="1"/>
    <xf numFmtId="164" fontId="13" fillId="0" borderId="0" xfId="0" applyNumberFormat="1" applyFont="1"/>
    <xf numFmtId="49" fontId="3" fillId="0" borderId="0" xfId="0" applyNumberFormat="1" applyFont="1" applyAlignment="1">
      <alignment horizontal="right"/>
    </xf>
    <xf numFmtId="0" fontId="10" fillId="0" borderId="0" xfId="0" applyFont="1"/>
    <xf numFmtId="164" fontId="10" fillId="0" borderId="0" xfId="0" applyNumberFormat="1" applyFont="1"/>
    <xf numFmtId="49" fontId="10" fillId="0" borderId="0" xfId="0" applyNumberFormat="1" applyFont="1" applyAlignment="1">
      <alignment horizontal="left"/>
    </xf>
    <xf numFmtId="0" fontId="0" fillId="0" borderId="0" xfId="0"/>
    <xf numFmtId="0" fontId="3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14" fillId="0" borderId="0" xfId="6"/>
    <xf numFmtId="0" fontId="11" fillId="2" borderId="17" xfId="6" applyFont="1" applyFill="1" applyBorder="1" applyAlignment="1">
      <alignment horizontal="center" vertical="center" wrapText="1"/>
    </xf>
    <xf numFmtId="49" fontId="12" fillId="0" borderId="0" xfId="0" applyNumberFormat="1" applyFont="1" applyFill="1"/>
    <xf numFmtId="49" fontId="3" fillId="0" borderId="0" xfId="0" applyNumberFormat="1" applyFont="1" applyFill="1"/>
    <xf numFmtId="0" fontId="3" fillId="0" borderId="0" xfId="6" applyFont="1" applyFill="1" applyAlignment="1">
      <alignment horizontal="right"/>
    </xf>
    <xf numFmtId="0" fontId="0" fillId="0" borderId="0" xfId="0" applyFill="1"/>
    <xf numFmtId="164" fontId="3" fillId="0" borderId="0" xfId="0" applyNumberFormat="1" applyFont="1" applyFill="1"/>
    <xf numFmtId="164" fontId="3" fillId="0" borderId="0" xfId="6" applyNumberFormat="1" applyFont="1" applyFill="1"/>
    <xf numFmtId="0" fontId="3" fillId="0" borderId="0" xfId="0" applyFont="1" applyFill="1"/>
    <xf numFmtId="0" fontId="14" fillId="0" borderId="0" xfId="6" applyFill="1"/>
    <xf numFmtId="164" fontId="10" fillId="0" borderId="13" xfId="6" applyNumberFormat="1" applyFont="1" applyFill="1" applyBorder="1"/>
    <xf numFmtId="0" fontId="3" fillId="0" borderId="0" xfId="0" applyFont="1"/>
    <xf numFmtId="49" fontId="3" fillId="0" borderId="0" xfId="0" applyNumberFormat="1" applyFont="1"/>
    <xf numFmtId="43" fontId="3" fillId="0" borderId="0" xfId="0" applyNumberFormat="1" applyFont="1"/>
    <xf numFmtId="0" fontId="14" fillId="0" borderId="0" xfId="2"/>
    <xf numFmtId="43" fontId="14" fillId="0" borderId="0" xfId="4"/>
    <xf numFmtId="0" fontId="14" fillId="0" borderId="0" xfId="2" applyAlignment="1"/>
    <xf numFmtId="0" fontId="3" fillId="0" borderId="0" xfId="2" applyFont="1"/>
    <xf numFmtId="164" fontId="3" fillId="0" borderId="0" xfId="2" applyNumberFormat="1" applyFont="1"/>
    <xf numFmtId="164" fontId="10" fillId="0" borderId="0" xfId="2" applyNumberFormat="1" applyFont="1"/>
    <xf numFmtId="0" fontId="3" fillId="0" borderId="0" xfId="2" applyFont="1" applyAlignment="1">
      <alignment horizontal="right"/>
    </xf>
    <xf numFmtId="49" fontId="4" fillId="0" borderId="0" xfId="2" applyNumberFormat="1" applyFont="1" applyAlignment="1">
      <alignment horizontal="centerContinuous"/>
    </xf>
    <xf numFmtId="49" fontId="5" fillId="0" borderId="0" xfId="2" applyNumberFormat="1" applyFont="1" applyAlignment="1">
      <alignment horizontal="centerContinuous" vertical="top"/>
    </xf>
    <xf numFmtId="49" fontId="3" fillId="0" borderId="0" xfId="2" applyNumberFormat="1" applyFont="1"/>
    <xf numFmtId="0" fontId="3" fillId="0" borderId="0" xfId="2" applyFont="1" applyAlignment="1">
      <alignment horizontal="left"/>
    </xf>
    <xf numFmtId="49" fontId="10" fillId="2" borderId="1" xfId="2" applyNumberFormat="1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49" fontId="12" fillId="0" borderId="0" xfId="2" applyNumberFormat="1" applyFont="1"/>
    <xf numFmtId="49" fontId="10" fillId="0" borderId="0" xfId="2" applyNumberFormat="1" applyFont="1"/>
    <xf numFmtId="49" fontId="3" fillId="0" borderId="0" xfId="2" applyNumberFormat="1" applyFont="1" applyAlignment="1">
      <alignment horizontal="right"/>
    </xf>
    <xf numFmtId="49" fontId="10" fillId="0" borderId="0" xfId="2" applyNumberFormat="1" applyFont="1" applyAlignment="1">
      <alignment horizontal="left"/>
    </xf>
    <xf numFmtId="164" fontId="14" fillId="0" borderId="0" xfId="2" applyNumberFormat="1"/>
    <xf numFmtId="0" fontId="7" fillId="0" borderId="0" xfId="2" applyFont="1" applyAlignment="1">
      <alignment horizontal="left" vertical="center"/>
    </xf>
    <xf numFmtId="0" fontId="14" fillId="0" borderId="0" xfId="2" applyAlignment="1">
      <alignment horizontal="left" vertical="center"/>
    </xf>
    <xf numFmtId="0" fontId="8" fillId="0" borderId="0" xfId="2" applyFont="1" applyAlignment="1"/>
    <xf numFmtId="0" fontId="9" fillId="0" borderId="0" xfId="2" applyFont="1" applyAlignment="1"/>
    <xf numFmtId="43" fontId="3" fillId="0" borderId="0" xfId="0" applyNumberFormat="1" applyFont="1" applyFill="1"/>
    <xf numFmtId="0" fontId="0" fillId="0" borderId="0" xfId="0"/>
    <xf numFmtId="0" fontId="3" fillId="0" borderId="0" xfId="0" applyFont="1"/>
    <xf numFmtId="49" fontId="3" fillId="0" borderId="0" xfId="0" applyNumberFormat="1" applyFont="1"/>
    <xf numFmtId="164" fontId="3" fillId="0" borderId="0" xfId="0" applyNumberFormat="1" applyFont="1"/>
    <xf numFmtId="43" fontId="19" fillId="4" borderId="0" xfId="4" applyFont="1" applyFill="1" applyBorder="1" applyAlignment="1">
      <alignment horizontal="center" wrapText="1"/>
    </xf>
    <xf numFmtId="43" fontId="19" fillId="4" borderId="0" xfId="4" applyFont="1" applyFill="1" applyBorder="1" applyAlignment="1">
      <alignment horizontal="center" vertical="center" wrapText="1"/>
    </xf>
    <xf numFmtId="0" fontId="14" fillId="0" borderId="0" xfId="6"/>
    <xf numFmtId="0" fontId="14" fillId="0" borderId="0" xfId="6" applyAlignment="1">
      <alignment vertical="center"/>
    </xf>
    <xf numFmtId="0" fontId="11" fillId="2" borderId="17" xfId="6" applyFont="1" applyFill="1" applyBorder="1" applyAlignment="1">
      <alignment horizontal="center" vertical="center" wrapText="1"/>
    </xf>
    <xf numFmtId="0" fontId="3" fillId="0" borderId="0" xfId="6" applyFont="1"/>
    <xf numFmtId="43" fontId="3" fillId="0" borderId="0" xfId="0" applyNumberFormat="1" applyFont="1"/>
    <xf numFmtId="164" fontId="3" fillId="0" borderId="0" xfId="2" applyNumberFormat="1" applyFont="1"/>
    <xf numFmtId="164" fontId="10" fillId="0" borderId="0" xfId="2" applyNumberFormat="1" applyFont="1"/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6" applyFont="1" applyAlignment="1">
      <alignment vertical="center"/>
    </xf>
    <xf numFmtId="0" fontId="14" fillId="0" borderId="0" xfId="6" applyFont="1"/>
    <xf numFmtId="0" fontId="25" fillId="0" borderId="0" xfId="9" applyFont="1" applyAlignment="1"/>
    <xf numFmtId="0" fontId="14" fillId="0" borderId="0" xfId="10" applyNumberFormat="1" applyFont="1" applyFill="1" applyAlignment="1"/>
    <xf numFmtId="0" fontId="14" fillId="0" borderId="0" xfId="10" applyFont="1" applyFill="1" applyAlignment="1"/>
    <xf numFmtId="0" fontId="14" fillId="0" borderId="0" xfId="6" applyFont="1" applyFill="1"/>
    <xf numFmtId="0" fontId="14" fillId="0" borderId="0" xfId="6" applyFont="1" applyAlignment="1">
      <alignment horizontal="center" vertical="center" wrapText="1"/>
    </xf>
    <xf numFmtId="0" fontId="26" fillId="0" borderId="0" xfId="6" applyFont="1"/>
    <xf numFmtId="0" fontId="27" fillId="14" borderId="18" xfId="6" applyFont="1" applyFill="1" applyBorder="1" applyAlignment="1">
      <alignment horizontal="center"/>
    </xf>
    <xf numFmtId="0" fontId="27" fillId="14" borderId="19" xfId="6" applyFont="1" applyFill="1" applyBorder="1" applyAlignment="1">
      <alignment horizontal="center"/>
    </xf>
    <xf numFmtId="0" fontId="14" fillId="0" borderId="0" xfId="8"/>
    <xf numFmtId="164" fontId="3" fillId="0" borderId="0" xfId="7" applyNumberFormat="1" applyFont="1"/>
    <xf numFmtId="0" fontId="3" fillId="0" borderId="0" xfId="7" applyFont="1"/>
    <xf numFmtId="0" fontId="14" fillId="0" borderId="0" xfId="8" quotePrefix="1" applyFill="1"/>
    <xf numFmtId="0" fontId="14" fillId="0" borderId="0" xfId="6" quotePrefix="1"/>
    <xf numFmtId="0" fontId="14" fillId="0" borderId="0" xfId="8" applyFont="1"/>
    <xf numFmtId="49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49" fontId="10" fillId="0" borderId="0" xfId="0" applyNumberFormat="1" applyFont="1" applyFill="1" applyAlignment="1">
      <alignment horizontal="left"/>
    </xf>
    <xf numFmtId="164" fontId="10" fillId="0" borderId="0" xfId="0" applyNumberFormat="1" applyFont="1" applyFill="1"/>
    <xf numFmtId="0" fontId="10" fillId="0" borderId="0" xfId="0" applyFont="1" applyFill="1"/>
    <xf numFmtId="3" fontId="19" fillId="4" borderId="0" xfId="2" applyNumberFormat="1" applyFont="1" applyFill="1" applyBorder="1"/>
    <xf numFmtId="0" fontId="19" fillId="12" borderId="0" xfId="2" applyFont="1" applyFill="1" applyBorder="1" applyAlignment="1">
      <alignment horizontal="center"/>
    </xf>
    <xf numFmtId="43" fontId="14" fillId="0" borderId="0" xfId="1" applyFont="1"/>
    <xf numFmtId="49" fontId="10" fillId="0" borderId="0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11" fillId="0" borderId="0" xfId="6" applyFont="1" applyFill="1" applyBorder="1" applyAlignment="1">
      <alignment horizontal="center" vertical="center" wrapText="1"/>
    </xf>
    <xf numFmtId="0" fontId="14" fillId="0" borderId="0" xfId="8" quotePrefix="1" applyFill="1" applyAlignment="1">
      <alignment horizontal="left"/>
    </xf>
    <xf numFmtId="0" fontId="14" fillId="0" borderId="0" xfId="6" quotePrefix="1" applyAlignment="1">
      <alignment horizontal="left"/>
    </xf>
    <xf numFmtId="0" fontId="14" fillId="0" borderId="0" xfId="6"/>
    <xf numFmtId="164" fontId="0" fillId="0" borderId="0" xfId="0" applyNumberFormat="1"/>
    <xf numFmtId="164" fontId="30" fillId="0" borderId="13" xfId="0" applyNumberFormat="1" applyFont="1" applyBorder="1"/>
    <xf numFmtId="0" fontId="14" fillId="0" borderId="0" xfId="6" applyFont="1" applyAlignment="1">
      <alignment vertical="center" wrapText="1"/>
    </xf>
    <xf numFmtId="0" fontId="31" fillId="0" borderId="0" xfId="6" applyFont="1"/>
    <xf numFmtId="0" fontId="31" fillId="0" borderId="0" xfId="6" applyFont="1" applyAlignment="1">
      <alignment vertical="center"/>
    </xf>
    <xf numFmtId="0" fontId="32" fillId="0" borderId="0" xfId="6" applyFont="1" applyAlignment="1">
      <alignment horizontal="center" vertical="center"/>
    </xf>
    <xf numFmtId="0" fontId="32" fillId="0" borderId="0" xfId="6" applyFont="1" applyFill="1" applyAlignment="1">
      <alignment horizontal="center" vertical="center"/>
    </xf>
    <xf numFmtId="0" fontId="31" fillId="0" borderId="0" xfId="6" applyFont="1" applyFill="1"/>
    <xf numFmtId="164" fontId="32" fillId="0" borderId="0" xfId="6" applyNumberFormat="1" applyFont="1" applyFill="1"/>
    <xf numFmtId="0" fontId="32" fillId="0" borderId="0" xfId="6" applyFont="1" applyFill="1" applyAlignment="1">
      <alignment horizontal="right"/>
    </xf>
    <xf numFmtId="0" fontId="33" fillId="0" borderId="0" xfId="0" applyFont="1" applyFill="1"/>
    <xf numFmtId="0" fontId="32" fillId="0" borderId="0" xfId="0" applyFont="1" applyFill="1"/>
    <xf numFmtId="0" fontId="32" fillId="0" borderId="0" xfId="0" applyFont="1"/>
    <xf numFmtId="49" fontId="3" fillId="13" borderId="0" xfId="0" applyNumberFormat="1" applyFont="1" applyFill="1"/>
    <xf numFmtId="0" fontId="3" fillId="13" borderId="0" xfId="0" applyFont="1" applyFill="1"/>
    <xf numFmtId="164" fontId="3" fillId="13" borderId="0" xfId="0" applyNumberFormat="1" applyFont="1" applyFill="1"/>
    <xf numFmtId="43" fontId="3" fillId="13" borderId="0" xfId="0" applyNumberFormat="1" applyFont="1" applyFill="1"/>
    <xf numFmtId="164" fontId="3" fillId="13" borderId="0" xfId="6" applyNumberFormat="1" applyFont="1" applyFill="1"/>
    <xf numFmtId="0" fontId="31" fillId="13" borderId="0" xfId="6" applyFont="1" applyFill="1"/>
    <xf numFmtId="49" fontId="34" fillId="13" borderId="0" xfId="0" applyNumberFormat="1" applyFont="1" applyFill="1"/>
    <xf numFmtId="0" fontId="34" fillId="13" borderId="0" xfId="0" applyFont="1" applyFill="1"/>
    <xf numFmtId="164" fontId="34" fillId="13" borderId="0" xfId="6" applyNumberFormat="1" applyFont="1" applyFill="1"/>
    <xf numFmtId="0" fontId="14" fillId="13" borderId="0" xfId="6" applyFont="1" applyFill="1"/>
    <xf numFmtId="164" fontId="3" fillId="13" borderId="0" xfId="2" applyNumberFormat="1" applyFont="1" applyFill="1"/>
    <xf numFmtId="0" fontId="0" fillId="13" borderId="0" xfId="0" applyFill="1"/>
    <xf numFmtId="0" fontId="3" fillId="0" borderId="0" xfId="0" applyNumberFormat="1" applyFont="1"/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right"/>
    </xf>
    <xf numFmtId="164" fontId="3" fillId="0" borderId="0" xfId="0" applyNumberFormat="1" applyFont="1"/>
    <xf numFmtId="49" fontId="10" fillId="0" borderId="0" xfId="0" applyNumberFormat="1" applyFont="1" applyAlignment="1">
      <alignment horizontal="left"/>
    </xf>
    <xf numFmtId="164" fontId="10" fillId="0" borderId="0" xfId="0" applyNumberFormat="1" applyFont="1"/>
    <xf numFmtId="0" fontId="3" fillId="0" borderId="0" xfId="0" applyFont="1"/>
    <xf numFmtId="164" fontId="3" fillId="0" borderId="0" xfId="0" applyNumberFormat="1" applyFont="1"/>
    <xf numFmtId="43" fontId="19" fillId="4" borderId="2" xfId="4" applyFont="1" applyFill="1" applyBorder="1" applyAlignment="1">
      <alignment horizontal="center" wrapText="1"/>
    </xf>
    <xf numFmtId="43" fontId="19" fillId="4" borderId="5" xfId="4" applyFont="1" applyFill="1" applyBorder="1" applyAlignment="1">
      <alignment horizontal="center" wrapText="1"/>
    </xf>
    <xf numFmtId="49" fontId="0" fillId="0" borderId="8" xfId="0" applyNumberForma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8" xfId="0" applyBorder="1" applyAlignment="1" applyProtection="1">
      <protection locked="0"/>
    </xf>
    <xf numFmtId="0" fontId="17" fillId="0" borderId="0" xfId="0" applyFont="1" applyProtection="1"/>
    <xf numFmtId="0" fontId="17" fillId="0" borderId="0" xfId="0" applyFont="1" applyFill="1" applyProtection="1"/>
    <xf numFmtId="0" fontId="19" fillId="0" borderId="0" xfId="0" applyFont="1"/>
    <xf numFmtId="3" fontId="19" fillId="4" borderId="2" xfId="0" applyNumberFormat="1" applyFont="1" applyFill="1" applyBorder="1"/>
    <xf numFmtId="0" fontId="19" fillId="0" borderId="0" xfId="0" applyFont="1" applyFill="1"/>
    <xf numFmtId="3" fontId="19" fillId="4" borderId="5" xfId="0" applyNumberFormat="1" applyFont="1" applyFill="1" applyBorder="1"/>
    <xf numFmtId="0" fontId="17" fillId="0" borderId="8" xfId="0" applyFont="1" applyBorder="1"/>
    <xf numFmtId="0" fontId="17" fillId="0" borderId="8" xfId="0" applyFont="1" applyFill="1" applyBorder="1"/>
    <xf numFmtId="0" fontId="17" fillId="0" borderId="8" xfId="0" applyFont="1" applyBorder="1" applyAlignment="1">
      <alignment horizontal="right"/>
    </xf>
    <xf numFmtId="165" fontId="2" fillId="0" borderId="8" xfId="0" applyNumberFormat="1" applyFont="1" applyFill="1" applyBorder="1" applyAlignment="1">
      <alignment horizontal="left" vertical="center"/>
    </xf>
    <xf numFmtId="0" fontId="17" fillId="0" borderId="8" xfId="0" applyFont="1" applyBorder="1" applyAlignment="1">
      <alignment wrapText="1"/>
    </xf>
    <xf numFmtId="4" fontId="17" fillId="0" borderId="8" xfId="0" applyNumberFormat="1" applyFont="1" applyBorder="1" applyAlignment="1">
      <alignment wrapText="1"/>
    </xf>
    <xf numFmtId="43" fontId="17" fillId="0" borderId="8" xfId="0" applyNumberFormat="1" applyFont="1" applyFill="1" applyBorder="1"/>
    <xf numFmtId="0" fontId="19" fillId="0" borderId="8" xfId="0" applyFont="1" applyFill="1" applyBorder="1"/>
    <xf numFmtId="0" fontId="17" fillId="0" borderId="0" xfId="0" applyFont="1" applyFill="1"/>
    <xf numFmtId="49" fontId="3" fillId="0" borderId="0" xfId="7" applyNumberFormat="1" applyFont="1"/>
    <xf numFmtId="0" fontId="17" fillId="11" borderId="8" xfId="0" applyFont="1" applyFill="1" applyBorder="1" applyAlignment="1">
      <alignment wrapText="1"/>
    </xf>
    <xf numFmtId="4" fontId="17" fillId="11" borderId="8" xfId="0" applyNumberFormat="1" applyFont="1" applyFill="1" applyBorder="1" applyAlignment="1">
      <alignment wrapText="1"/>
    </xf>
    <xf numFmtId="43" fontId="17" fillId="11" borderId="8" xfId="0" applyNumberFormat="1" applyFont="1" applyFill="1" applyBorder="1"/>
    <xf numFmtId="0" fontId="17" fillId="0" borderId="8" xfId="0" applyFont="1" applyFill="1" applyBorder="1" applyAlignment="1">
      <alignment horizontal="left"/>
    </xf>
    <xf numFmtId="0" fontId="17" fillId="0" borderId="8" xfId="0" applyFont="1" applyFill="1" applyBorder="1" applyAlignment="1">
      <alignment horizontal="right"/>
    </xf>
    <xf numFmtId="43" fontId="0" fillId="0" borderId="0" xfId="4" applyFont="1"/>
    <xf numFmtId="4" fontId="23" fillId="10" borderId="8" xfId="0" applyNumberFormat="1" applyFont="1" applyFill="1" applyBorder="1" applyAlignment="1">
      <alignment horizontal="right" wrapText="1"/>
    </xf>
    <xf numFmtId="43" fontId="0" fillId="0" borderId="8" xfId="4" applyFont="1" applyBorder="1"/>
    <xf numFmtId="0" fontId="17" fillId="0" borderId="7" xfId="0" applyFont="1" applyFill="1" applyBorder="1"/>
    <xf numFmtId="0" fontId="17" fillId="0" borderId="7" xfId="0" applyFont="1" applyFill="1" applyBorder="1" applyAlignment="1">
      <alignment horizontal="right"/>
    </xf>
    <xf numFmtId="14" fontId="19" fillId="0" borderId="8" xfId="0" applyNumberFormat="1" applyFont="1" applyFill="1" applyBorder="1"/>
    <xf numFmtId="0" fontId="17" fillId="0" borderId="7" xfId="0" applyFont="1" applyBorder="1"/>
    <xf numFmtId="0" fontId="17" fillId="0" borderId="7" xfId="0" applyFont="1" applyBorder="1" applyAlignment="1">
      <alignment horizontal="right"/>
    </xf>
    <xf numFmtId="43" fontId="17" fillId="0" borderId="0" xfId="0" applyNumberFormat="1" applyFont="1" applyFill="1"/>
    <xf numFmtId="0" fontId="19" fillId="0" borderId="2" xfId="0" applyFont="1" applyFill="1" applyBorder="1"/>
    <xf numFmtId="0" fontId="17" fillId="0" borderId="2" xfId="0" applyFont="1" applyBorder="1"/>
    <xf numFmtId="0" fontId="17" fillId="3" borderId="2" xfId="0" applyFont="1" applyFill="1" applyBorder="1"/>
    <xf numFmtId="0" fontId="17" fillId="0" borderId="5" xfId="0" applyFont="1" applyFill="1" applyBorder="1"/>
    <xf numFmtId="0" fontId="17" fillId="0" borderId="0" xfId="0" applyFont="1"/>
    <xf numFmtId="0" fontId="19" fillId="0" borderId="6" xfId="0" applyFont="1" applyBorder="1"/>
    <xf numFmtId="0" fontId="22" fillId="0" borderId="0" xfId="0" applyFont="1"/>
    <xf numFmtId="0" fontId="17" fillId="9" borderId="0" xfId="0" applyFont="1" applyFill="1"/>
    <xf numFmtId="0" fontId="17" fillId="13" borderId="8" xfId="0" applyFont="1" applyFill="1" applyBorder="1"/>
    <xf numFmtId="0" fontId="17" fillId="13" borderId="8" xfId="0" applyFont="1" applyFill="1" applyBorder="1" applyAlignment="1">
      <alignment horizontal="right"/>
    </xf>
    <xf numFmtId="165" fontId="2" fillId="13" borderId="8" xfId="0" applyNumberFormat="1" applyFont="1" applyFill="1" applyBorder="1" applyAlignment="1">
      <alignment horizontal="left" vertical="center"/>
    </xf>
    <xf numFmtId="43" fontId="14" fillId="13" borderId="8" xfId="4" applyFont="1" applyFill="1" applyBorder="1"/>
    <xf numFmtId="12" fontId="17" fillId="13" borderId="8" xfId="4" applyNumberFormat="1" applyFont="1" applyFill="1" applyBorder="1"/>
    <xf numFmtId="43" fontId="21" fillId="13" borderId="8" xfId="4" applyFont="1" applyFill="1" applyBorder="1"/>
    <xf numFmtId="43" fontId="19" fillId="13" borderId="8" xfId="4" applyFont="1" applyFill="1" applyBorder="1"/>
    <xf numFmtId="0" fontId="19" fillId="13" borderId="8" xfId="4" applyNumberFormat="1" applyFont="1" applyFill="1" applyBorder="1" applyAlignment="1">
      <alignment horizontal="center"/>
    </xf>
    <xf numFmtId="43" fontId="17" fillId="13" borderId="8" xfId="4" applyFont="1" applyFill="1" applyBorder="1" applyAlignment="1">
      <alignment horizontal="center"/>
    </xf>
    <xf numFmtId="0" fontId="17" fillId="13" borderId="8" xfId="0" applyFont="1" applyFill="1" applyBorder="1" applyAlignment="1">
      <alignment wrapText="1"/>
    </xf>
    <xf numFmtId="4" fontId="17" fillId="13" borderId="8" xfId="0" applyNumberFormat="1" applyFont="1" applyFill="1" applyBorder="1" applyAlignment="1">
      <alignment wrapText="1"/>
    </xf>
    <xf numFmtId="43" fontId="17" fillId="13" borderId="8" xfId="0" applyNumberFormat="1" applyFont="1" applyFill="1" applyBorder="1"/>
    <xf numFmtId="0" fontId="17" fillId="13" borderId="0" xfId="0" applyFont="1" applyFill="1"/>
    <xf numFmtId="49" fontId="3" fillId="13" borderId="0" xfId="7" applyNumberFormat="1" applyFont="1" applyFill="1"/>
    <xf numFmtId="0" fontId="3" fillId="13" borderId="0" xfId="7" applyFont="1" applyFill="1"/>
    <xf numFmtId="43" fontId="14" fillId="13" borderId="8" xfId="4" applyFill="1" applyBorder="1"/>
    <xf numFmtId="0" fontId="19" fillId="13" borderId="8" xfId="0" applyFont="1" applyFill="1" applyBorder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" fillId="0" borderId="0" xfId="0" applyFont="1"/>
    <xf numFmtId="49" fontId="3" fillId="0" borderId="0" xfId="0" applyNumberFormat="1" applyFont="1"/>
    <xf numFmtId="164" fontId="3" fillId="0" borderId="0" xfId="0" applyNumberFormat="1" applyFont="1"/>
    <xf numFmtId="164" fontId="10" fillId="0" borderId="0" xfId="0" applyNumberFormat="1" applyFont="1"/>
    <xf numFmtId="0" fontId="36" fillId="0" borderId="20" xfId="0" applyFont="1" applyBorder="1"/>
    <xf numFmtId="0" fontId="35" fillId="0" borderId="20" xfId="0" applyFont="1" applyBorder="1"/>
    <xf numFmtId="0" fontId="0" fillId="0" borderId="20" xfId="0" applyFont="1" applyBorder="1"/>
    <xf numFmtId="0" fontId="0" fillId="0" borderId="20" xfId="0" applyBorder="1"/>
    <xf numFmtId="14" fontId="36" fillId="0" borderId="20" xfId="0" applyNumberFormat="1" applyFont="1" applyBorder="1"/>
    <xf numFmtId="0" fontId="37" fillId="9" borderId="20" xfId="0" applyFont="1" applyFill="1" applyBorder="1" applyAlignment="1">
      <alignment horizontal="center"/>
    </xf>
    <xf numFmtId="43" fontId="1" fillId="0" borderId="20" xfId="16" applyFont="1" applyBorder="1"/>
    <xf numFmtId="43" fontId="1" fillId="0" borderId="21" xfId="16" applyFont="1" applyBorder="1"/>
    <xf numFmtId="43" fontId="1" fillId="0" borderId="22" xfId="16" applyFont="1" applyBorder="1"/>
    <xf numFmtId="43" fontId="1" fillId="0" borderId="23" xfId="16" applyFont="1" applyBorder="1"/>
    <xf numFmtId="43" fontId="35" fillId="0" borderId="22" xfId="16" applyFont="1" applyBorder="1"/>
    <xf numFmtId="0" fontId="24" fillId="0" borderId="14" xfId="6" applyFont="1" applyBorder="1" applyAlignment="1">
      <alignment horizontal="center" vertical="center"/>
    </xf>
    <xf numFmtId="0" fontId="24" fillId="0" borderId="15" xfId="6" applyFont="1" applyBorder="1" applyAlignment="1">
      <alignment horizontal="center" vertical="center"/>
    </xf>
    <xf numFmtId="0" fontId="24" fillId="0" borderId="16" xfId="6" applyFont="1" applyBorder="1" applyAlignment="1">
      <alignment horizontal="center" vertical="center"/>
    </xf>
    <xf numFmtId="0" fontId="24" fillId="0" borderId="14" xfId="6" applyFont="1" applyFill="1" applyBorder="1" applyAlignment="1">
      <alignment horizontal="center" vertical="center"/>
    </xf>
    <xf numFmtId="0" fontId="24" fillId="0" borderId="15" xfId="6" applyFont="1" applyFill="1" applyBorder="1" applyAlignment="1">
      <alignment horizontal="center" vertical="center"/>
    </xf>
    <xf numFmtId="0" fontId="24" fillId="0" borderId="16" xfId="6" applyFont="1" applyFill="1" applyBorder="1" applyAlignment="1">
      <alignment horizontal="center" vertical="center"/>
    </xf>
    <xf numFmtId="0" fontId="19" fillId="13" borderId="0" xfId="6" applyFont="1" applyFill="1" applyAlignment="1">
      <alignment horizontal="center"/>
    </xf>
    <xf numFmtId="3" fontId="19" fillId="4" borderId="2" xfId="0" applyNumberFormat="1" applyFont="1" applyFill="1" applyBorder="1"/>
    <xf numFmtId="3" fontId="19" fillId="4" borderId="5" xfId="0" applyNumberFormat="1" applyFont="1" applyFill="1" applyBorder="1"/>
    <xf numFmtId="0" fontId="19" fillId="12" borderId="10" xfId="0" applyFont="1" applyFill="1" applyBorder="1" applyAlignment="1">
      <alignment horizontal="center"/>
    </xf>
    <xf numFmtId="43" fontId="19" fillId="4" borderId="2" xfId="4" applyFont="1" applyFill="1" applyBorder="1" applyAlignment="1">
      <alignment horizontal="center" wrapText="1"/>
    </xf>
    <xf numFmtId="43" fontId="19" fillId="4" borderId="5" xfId="4" applyFont="1" applyFill="1" applyBorder="1" applyAlignment="1">
      <alignment horizontal="center" wrapText="1"/>
    </xf>
    <xf numFmtId="0" fontId="19" fillId="12" borderId="9" xfId="0" applyFont="1" applyFill="1" applyBorder="1" applyAlignment="1">
      <alignment horizontal="center"/>
    </xf>
    <xf numFmtId="43" fontId="19" fillId="4" borderId="11" xfId="4" applyFont="1" applyFill="1" applyBorder="1" applyAlignment="1">
      <alignment horizontal="center" wrapText="1"/>
    </xf>
    <xf numFmtId="43" fontId="19" fillId="4" borderId="12" xfId="4" applyFont="1" applyFill="1" applyBorder="1" applyAlignment="1">
      <alignment horizontal="center" wrapText="1"/>
    </xf>
    <xf numFmtId="0" fontId="19" fillId="12" borderId="4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2" applyFont="1" applyAlignment="1">
      <alignment horizontal="center"/>
    </xf>
    <xf numFmtId="0" fontId="14" fillId="0" borderId="0" xfId="2" applyAlignment="1"/>
    <xf numFmtId="0" fontId="19" fillId="12" borderId="9" xfId="2" applyFont="1" applyFill="1" applyBorder="1" applyAlignment="1">
      <alignment horizontal="center"/>
    </xf>
    <xf numFmtId="3" fontId="19" fillId="4" borderId="2" xfId="2" applyNumberFormat="1" applyFont="1" applyFill="1" applyBorder="1"/>
    <xf numFmtId="3" fontId="19" fillId="4" borderId="5" xfId="2" applyNumberFormat="1" applyFont="1" applyFill="1" applyBorder="1"/>
    <xf numFmtId="0" fontId="19" fillId="12" borderId="10" xfId="2" applyFont="1" applyFill="1" applyBorder="1" applyAlignment="1">
      <alignment horizontal="center"/>
    </xf>
    <xf numFmtId="0" fontId="19" fillId="12" borderId="4" xfId="2" applyFont="1" applyFill="1" applyBorder="1" applyAlignment="1">
      <alignment horizontal="center"/>
    </xf>
    <xf numFmtId="0" fontId="0" fillId="12" borderId="8" xfId="0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/>
    </xf>
    <xf numFmtId="0" fontId="0" fillId="12" borderId="8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/>
    </xf>
    <xf numFmtId="0" fontId="0" fillId="0" borderId="8" xfId="0" applyBorder="1"/>
    <xf numFmtId="2" fontId="0" fillId="0" borderId="8" xfId="0" applyNumberFormat="1" applyBorder="1"/>
    <xf numFmtId="8" fontId="0" fillId="0" borderId="8" xfId="0" applyNumberFormat="1" applyBorder="1"/>
    <xf numFmtId="4" fontId="0" fillId="0" borderId="8" xfId="0" applyNumberFormat="1" applyBorder="1"/>
  </cellXfs>
  <cellStyles count="17">
    <cellStyle name="Excel Built-in Normal" xfId="3"/>
    <cellStyle name="Followed Hyperlink" xfId="12"/>
    <cellStyle name="Hyperlink" xfId="13"/>
    <cellStyle name="Millares" xfId="1" builtinId="3"/>
    <cellStyle name="Millares 2" xfId="4"/>
    <cellStyle name="Millares 2 3" xfId="16"/>
    <cellStyle name="Moneda 2" xfId="15"/>
    <cellStyle name="Normal" xfId="0" builtinId="0"/>
    <cellStyle name="Normal 16 2" xfId="6"/>
    <cellStyle name="Normal 2" xfId="2"/>
    <cellStyle name="Normal 2 2" xfId="7"/>
    <cellStyle name="Normal 27" xfId="8"/>
    <cellStyle name="Normal 3" xfId="14"/>
    <cellStyle name="Normal 4" xfId="11"/>
    <cellStyle name="Normal 5" xfId="9"/>
    <cellStyle name="Normal 6" xfId="10"/>
    <cellStyle name="Normal_Hoja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BG110"/>
  <sheetViews>
    <sheetView workbookViewId="0">
      <pane xSplit="2" ySplit="8" topLeftCell="I30" activePane="bottomRight" state="frozen"/>
      <selection pane="topRight" activeCell="C1" sqref="C1"/>
      <selection pane="bottomLeft" activeCell="A9" sqref="A9"/>
      <selection pane="bottomRight" activeCell="N22" sqref="N22:N43"/>
    </sheetView>
  </sheetViews>
  <sheetFormatPr baseColWidth="10" defaultRowHeight="15"/>
  <cols>
    <col min="1" max="1" width="12.28515625" style="2" customWidth="1"/>
    <col min="2" max="2" width="30.7109375" style="1" customWidth="1"/>
    <col min="3" max="3" width="15.7109375" style="1" customWidth="1"/>
    <col min="4" max="4" width="11.42578125" style="1"/>
    <col min="5" max="5" width="2.5703125" style="1" customWidth="1"/>
    <col min="6" max="6" width="11.42578125" style="1"/>
    <col min="7" max="7" width="10.28515625" style="1" customWidth="1"/>
    <col min="8" max="12" width="11.42578125" style="1"/>
    <col min="13" max="13" width="7.140625" style="218" bestFit="1" customWidth="1"/>
    <col min="14" max="17" width="11.42578125" style="1"/>
    <col min="18" max="18" width="28.7109375" style="280" customWidth="1"/>
    <col min="19" max="19" width="43.85546875" style="280" customWidth="1"/>
    <col min="20" max="20" width="8.85546875" style="280" customWidth="1"/>
    <col min="21" max="21" width="21.140625" style="280" bestFit="1" customWidth="1"/>
    <col min="22" max="22" width="28.5703125" style="280" bestFit="1" customWidth="1"/>
    <col min="23" max="24" width="18.42578125" style="7" customWidth="1"/>
    <col min="25" max="26" width="13.5703125" style="7" customWidth="1"/>
    <col min="27" max="27" width="17" style="19" customWidth="1"/>
    <col min="28" max="30" width="13.5703125" style="7" customWidth="1"/>
    <col min="31" max="32" width="13.5703125" style="7" hidden="1" customWidth="1"/>
    <col min="33" max="33" width="13.5703125" style="7" customWidth="1"/>
    <col min="34" max="34" width="16.7109375" style="19" customWidth="1"/>
    <col min="35" max="35" width="16.7109375" style="7" customWidth="1"/>
    <col min="36" max="36" width="15.42578125" style="19" customWidth="1"/>
    <col min="37" max="38" width="13.5703125" style="7" hidden="1" customWidth="1"/>
    <col min="39" max="39" width="15.42578125" style="19" hidden="1" customWidth="1"/>
    <col min="40" max="40" width="23.140625" style="280" hidden="1" customWidth="1"/>
    <col min="41" max="41" width="17.85546875" style="280" hidden="1" customWidth="1"/>
    <col min="42" max="42" width="22.5703125" style="280" hidden="1" customWidth="1"/>
    <col min="43" max="43" width="29.7109375" style="280" bestFit="1" customWidth="1"/>
    <col min="44" max="44" width="28.42578125" style="280" customWidth="1"/>
    <col min="45" max="46" width="11.5703125" style="280"/>
    <col min="47" max="47" width="29" style="280" bestFit="1" customWidth="1"/>
    <col min="48" max="16384" width="11.42578125" style="1"/>
  </cols>
  <sheetData>
    <row r="1" spans="1:59" ht="18" customHeight="1">
      <c r="A1" s="99" t="s">
        <v>0</v>
      </c>
      <c r="B1" s="101" t="s">
        <v>83</v>
      </c>
      <c r="C1" s="96"/>
      <c r="D1" s="114"/>
      <c r="E1" s="114"/>
      <c r="F1" s="325" t="s">
        <v>244</v>
      </c>
      <c r="G1" s="325"/>
      <c r="H1" s="325"/>
      <c r="I1" s="325"/>
      <c r="J1" s="325"/>
      <c r="K1" s="325"/>
      <c r="L1" s="325"/>
      <c r="M1" s="209"/>
      <c r="N1" s="126"/>
      <c r="O1" s="126"/>
      <c r="P1" s="126"/>
      <c r="R1" s="8" t="s">
        <v>245</v>
      </c>
      <c r="S1" s="8"/>
      <c r="T1" s="8"/>
      <c r="U1" s="8"/>
      <c r="V1" s="9"/>
      <c r="W1" s="10"/>
      <c r="X1" s="10"/>
      <c r="Y1" s="10"/>
      <c r="Z1" s="10"/>
      <c r="AA1" s="11"/>
      <c r="AB1" s="10"/>
      <c r="AC1" s="10"/>
      <c r="AD1" s="10"/>
      <c r="AE1" s="10"/>
      <c r="AF1" s="10"/>
      <c r="AG1" s="10"/>
      <c r="AH1" s="11"/>
      <c r="AI1" s="10"/>
      <c r="AJ1" s="11"/>
      <c r="AK1" s="10"/>
      <c r="AL1" s="10"/>
      <c r="AM1" s="11"/>
      <c r="AN1" s="246"/>
      <c r="AO1" s="246"/>
      <c r="AP1" s="246"/>
      <c r="AQ1" s="247"/>
      <c r="AR1" s="246"/>
      <c r="AS1" s="246"/>
      <c r="AT1" s="246"/>
      <c r="AU1" s="246"/>
    </row>
    <row r="2" spans="1:59" ht="24.95" customHeight="1">
      <c r="A2" s="100" t="s">
        <v>1</v>
      </c>
      <c r="B2" s="301" t="s">
        <v>2</v>
      </c>
      <c r="C2" s="96"/>
      <c r="D2" s="114"/>
      <c r="E2" s="114"/>
      <c r="F2" s="117"/>
      <c r="G2" s="117"/>
      <c r="H2" s="117"/>
      <c r="I2" s="117"/>
      <c r="J2" s="117"/>
      <c r="K2" s="117"/>
      <c r="L2" s="117"/>
      <c r="M2" s="209"/>
      <c r="N2" s="126"/>
      <c r="O2" s="126"/>
      <c r="P2" s="126"/>
      <c r="R2" s="14" t="s">
        <v>84</v>
      </c>
      <c r="S2" s="14"/>
      <c r="T2" s="14"/>
      <c r="U2" s="14"/>
      <c r="V2" s="15"/>
      <c r="W2" s="10"/>
      <c r="X2" s="10"/>
      <c r="Y2" s="10"/>
      <c r="Z2" s="10"/>
      <c r="AA2" s="11"/>
      <c r="AB2" s="10" t="s">
        <v>85</v>
      </c>
      <c r="AC2" s="10"/>
      <c r="AD2" s="10"/>
      <c r="AE2" s="10"/>
      <c r="AF2" s="10"/>
      <c r="AG2" s="10"/>
      <c r="AH2" s="11"/>
      <c r="AI2" s="10"/>
      <c r="AJ2" s="11"/>
      <c r="AK2" s="10"/>
      <c r="AL2" s="10"/>
      <c r="AM2" s="11"/>
      <c r="AN2" s="246"/>
      <c r="AO2" s="246"/>
      <c r="AP2" s="246"/>
      <c r="AQ2" s="247"/>
      <c r="AR2" s="246"/>
      <c r="AS2" s="246"/>
      <c r="AT2" s="246"/>
      <c r="AU2" s="246"/>
    </row>
    <row r="3" spans="1:59" ht="15.75">
      <c r="A3" s="96"/>
      <c r="B3" s="302" t="s">
        <v>3</v>
      </c>
      <c r="C3" s="96"/>
      <c r="D3" s="114"/>
      <c r="E3" s="114"/>
      <c r="F3" s="117"/>
      <c r="G3" s="117"/>
      <c r="H3" s="117"/>
      <c r="I3" s="117"/>
      <c r="J3" s="117"/>
      <c r="K3" s="117"/>
      <c r="L3" s="117"/>
      <c r="M3" s="209"/>
      <c r="N3" s="126"/>
      <c r="O3" s="126"/>
      <c r="P3" s="126"/>
      <c r="R3" s="16" t="s">
        <v>246</v>
      </c>
      <c r="S3" s="16"/>
      <c r="T3" s="16"/>
      <c r="U3" s="16"/>
      <c r="V3" s="17"/>
      <c r="W3" s="10"/>
      <c r="X3" s="10"/>
      <c r="Y3" s="10"/>
      <c r="Z3" s="10"/>
      <c r="AA3" s="11"/>
      <c r="AB3" s="10"/>
      <c r="AC3" s="10"/>
      <c r="AD3" s="10"/>
      <c r="AE3" s="10"/>
      <c r="AF3" s="10"/>
      <c r="AG3" s="10"/>
      <c r="AH3" s="11"/>
      <c r="AI3" s="10"/>
      <c r="AJ3" s="11"/>
      <c r="AK3" s="10"/>
      <c r="AL3" s="10"/>
      <c r="AM3" s="11"/>
      <c r="AN3" s="246"/>
      <c r="AO3" s="246"/>
      <c r="AP3" s="246"/>
      <c r="AQ3" s="247"/>
      <c r="AR3" s="246"/>
      <c r="AS3" s="246"/>
      <c r="AT3" s="246"/>
      <c r="AU3" s="246"/>
    </row>
    <row r="4" spans="1:59">
      <c r="A4" s="96"/>
      <c r="B4" s="303" t="s">
        <v>253</v>
      </c>
      <c r="C4" s="96"/>
      <c r="D4" s="114"/>
      <c r="E4" s="114"/>
      <c r="F4" s="117"/>
      <c r="G4" s="117"/>
      <c r="H4" s="117"/>
      <c r="I4" s="117"/>
      <c r="J4" s="117"/>
      <c r="K4" s="117"/>
      <c r="L4" s="117"/>
      <c r="M4" s="209"/>
      <c r="N4" s="126"/>
      <c r="O4" s="126"/>
      <c r="P4" s="126"/>
      <c r="R4" s="16"/>
      <c r="S4" s="16"/>
      <c r="T4" s="16"/>
      <c r="U4" s="16"/>
      <c r="V4" s="17"/>
      <c r="W4" s="10"/>
      <c r="X4" s="10"/>
      <c r="Y4" s="10"/>
      <c r="Z4" s="10"/>
      <c r="AA4" s="11"/>
      <c r="AB4" s="10"/>
      <c r="AC4" s="10"/>
      <c r="AD4" s="10"/>
      <c r="AE4" s="10"/>
      <c r="AF4" s="10"/>
      <c r="AG4" s="10"/>
      <c r="AH4" s="11"/>
      <c r="AI4" s="10"/>
      <c r="AJ4" s="11"/>
      <c r="AK4" s="10"/>
      <c r="AL4" s="10"/>
      <c r="AM4" s="11"/>
      <c r="AN4" s="246"/>
      <c r="AO4" s="246"/>
      <c r="AP4" s="246"/>
      <c r="AQ4" s="247"/>
      <c r="AR4" s="246"/>
      <c r="AS4" s="246"/>
      <c r="AT4" s="246"/>
      <c r="AU4" s="246"/>
      <c r="AV4" s="239"/>
      <c r="AW4" s="239"/>
      <c r="AX4" s="239"/>
      <c r="AY4" s="239"/>
      <c r="AZ4" s="239"/>
      <c r="BA4" s="239"/>
      <c r="BB4" s="239"/>
      <c r="BC4" s="239"/>
      <c r="BD4" s="239"/>
      <c r="BE4" s="239"/>
      <c r="BF4" s="239"/>
      <c r="BG4" s="239"/>
    </row>
    <row r="5" spans="1:59">
      <c r="A5" s="96"/>
      <c r="B5" s="102" t="s">
        <v>240</v>
      </c>
      <c r="C5" s="96"/>
      <c r="D5" s="114"/>
      <c r="E5" s="114"/>
      <c r="F5" s="117"/>
      <c r="G5" s="117"/>
      <c r="H5" s="117"/>
      <c r="I5" s="117"/>
      <c r="J5" s="117"/>
      <c r="K5" s="117"/>
      <c r="L5" s="117"/>
      <c r="M5" s="209"/>
      <c r="N5" s="126"/>
      <c r="O5" s="126"/>
      <c r="P5" s="126"/>
      <c r="R5" s="16"/>
      <c r="S5" s="16"/>
      <c r="T5" s="16"/>
      <c r="U5" s="16"/>
      <c r="V5" s="17"/>
      <c r="W5" s="10"/>
      <c r="X5" s="10"/>
      <c r="Y5" s="10"/>
      <c r="Z5" s="10"/>
      <c r="AA5" s="11"/>
      <c r="AB5" s="10"/>
      <c r="AC5" s="10"/>
      <c r="AD5" s="10"/>
      <c r="AE5" s="10"/>
      <c r="AF5" s="10"/>
      <c r="AG5" s="10"/>
      <c r="AH5" s="11"/>
      <c r="AI5" s="10"/>
      <c r="AJ5" s="11"/>
      <c r="AK5" s="10"/>
      <c r="AL5" s="10"/>
      <c r="AM5" s="11"/>
      <c r="AN5" s="246"/>
      <c r="AO5" s="246"/>
      <c r="AP5" s="246"/>
      <c r="AQ5" s="247"/>
      <c r="AR5" s="246"/>
      <c r="AS5" s="246"/>
      <c r="AT5" s="246"/>
      <c r="AU5" s="246"/>
      <c r="AV5" s="239"/>
      <c r="AW5" s="239"/>
      <c r="AX5" s="239"/>
      <c r="AY5" s="239"/>
      <c r="AZ5" s="239"/>
      <c r="BA5" s="239"/>
      <c r="BB5" s="239"/>
      <c r="BC5" s="239"/>
      <c r="BD5" s="239"/>
      <c r="BE5" s="239"/>
      <c r="BF5" s="239"/>
      <c r="BG5" s="239"/>
    </row>
    <row r="6" spans="1:59">
      <c r="A6" s="96"/>
      <c r="B6" s="102" t="s">
        <v>6</v>
      </c>
      <c r="C6" s="96"/>
      <c r="D6" s="114"/>
      <c r="E6" s="114"/>
      <c r="F6" s="117"/>
      <c r="G6" s="117"/>
      <c r="H6" s="117"/>
      <c r="I6" s="117"/>
      <c r="J6" s="117"/>
      <c r="K6" s="117"/>
      <c r="L6" s="117"/>
      <c r="M6" s="209"/>
      <c r="N6" s="126"/>
      <c r="O6" s="126"/>
      <c r="P6" s="126"/>
      <c r="R6" s="16"/>
      <c r="S6" s="16"/>
      <c r="T6" s="16"/>
      <c r="U6" s="16"/>
      <c r="V6" s="17"/>
      <c r="W6" s="10"/>
      <c r="X6" s="10"/>
      <c r="Y6" s="10"/>
      <c r="Z6" s="10"/>
      <c r="AA6" s="11"/>
      <c r="AB6" s="10"/>
      <c r="AC6" s="10"/>
      <c r="AD6" s="10"/>
      <c r="AE6" s="10"/>
      <c r="AF6" s="10"/>
      <c r="AG6" s="10"/>
      <c r="AH6" s="11"/>
      <c r="AI6" s="10"/>
      <c r="AJ6" s="11"/>
      <c r="AK6" s="10"/>
      <c r="AL6" s="10"/>
      <c r="AM6" s="11"/>
      <c r="AN6" s="246"/>
      <c r="AO6" s="246"/>
      <c r="AP6" s="246"/>
      <c r="AQ6" s="247"/>
      <c r="AR6" s="246"/>
      <c r="AS6" s="246"/>
      <c r="AT6" s="246"/>
      <c r="AU6" s="246"/>
      <c r="AV6" s="239"/>
      <c r="AW6" s="239"/>
      <c r="AX6" s="239"/>
      <c r="AY6" s="239"/>
      <c r="AZ6" s="239"/>
      <c r="BA6" s="239"/>
      <c r="BB6" s="239"/>
      <c r="BC6" s="239"/>
      <c r="BD6" s="239"/>
      <c r="BE6" s="239"/>
      <c r="BF6" s="239"/>
      <c r="BG6" s="239"/>
    </row>
    <row r="7" spans="1:59">
      <c r="D7" s="114"/>
      <c r="E7" s="114"/>
      <c r="F7" s="319" t="s">
        <v>209</v>
      </c>
      <c r="G7" s="320"/>
      <c r="H7" s="320"/>
      <c r="I7" s="320"/>
      <c r="J7" s="320"/>
      <c r="K7" s="320"/>
      <c r="L7" s="321"/>
      <c r="M7" s="210"/>
      <c r="N7" s="322" t="s">
        <v>209</v>
      </c>
      <c r="O7" s="323"/>
      <c r="P7" s="324"/>
      <c r="R7" s="16"/>
      <c r="S7" s="16"/>
      <c r="T7" s="16"/>
      <c r="U7" s="16"/>
      <c r="V7" s="17"/>
      <c r="W7" s="10"/>
      <c r="X7" s="10"/>
      <c r="Y7" s="10"/>
      <c r="Z7" s="10"/>
      <c r="AA7" s="11"/>
      <c r="AB7" s="10"/>
      <c r="AC7" s="10"/>
      <c r="AD7" s="10"/>
      <c r="AE7" s="10"/>
      <c r="AF7" s="10"/>
      <c r="AG7" s="10"/>
      <c r="AH7" s="11"/>
      <c r="AI7" s="10"/>
      <c r="AJ7" s="11"/>
      <c r="AK7" s="10"/>
      <c r="AL7" s="10"/>
      <c r="AM7" s="11"/>
      <c r="AN7" s="246"/>
      <c r="AO7" s="246"/>
      <c r="AP7" s="246"/>
      <c r="AQ7" s="247"/>
      <c r="AR7" s="246"/>
      <c r="AS7" s="246"/>
      <c r="AT7" s="246"/>
      <c r="AU7" s="246"/>
      <c r="AV7" s="239"/>
      <c r="AW7" s="239"/>
      <c r="AX7" s="239"/>
      <c r="AY7" s="239"/>
      <c r="AZ7" s="239"/>
      <c r="BA7" s="239"/>
      <c r="BB7" s="239"/>
      <c r="BC7" s="239"/>
      <c r="BD7" s="239"/>
      <c r="BE7" s="239"/>
      <c r="BF7" s="239"/>
      <c r="BG7" s="239"/>
    </row>
    <row r="8" spans="1:59" s="3" customFormat="1" ht="35.25" thickBot="1">
      <c r="A8" s="104" t="s">
        <v>7</v>
      </c>
      <c r="B8" s="105" t="s">
        <v>8</v>
      </c>
      <c r="C8" s="106" t="s">
        <v>11</v>
      </c>
      <c r="D8" s="116" t="s">
        <v>11</v>
      </c>
      <c r="E8" s="115"/>
      <c r="F8" s="118" t="s">
        <v>11</v>
      </c>
      <c r="G8" s="118" t="s">
        <v>241</v>
      </c>
      <c r="H8" s="118" t="s">
        <v>210</v>
      </c>
      <c r="I8" s="118" t="s">
        <v>211</v>
      </c>
      <c r="J8" s="118" t="s">
        <v>212</v>
      </c>
      <c r="K8" s="118" t="s">
        <v>213</v>
      </c>
      <c r="L8" s="118" t="s">
        <v>214</v>
      </c>
      <c r="M8" s="211"/>
      <c r="N8" s="164" t="s">
        <v>215</v>
      </c>
      <c r="O8" s="164" t="s">
        <v>213</v>
      </c>
      <c r="P8" s="164" t="s">
        <v>214</v>
      </c>
      <c r="R8" s="16"/>
      <c r="S8" s="16"/>
      <c r="T8" s="16"/>
      <c r="U8" s="16"/>
      <c r="V8" s="17"/>
      <c r="W8" s="10"/>
      <c r="X8" s="10"/>
      <c r="Y8" s="10"/>
      <c r="Z8" s="10"/>
      <c r="AA8" s="11"/>
      <c r="AB8" s="10"/>
      <c r="AC8" s="10"/>
      <c r="AD8" s="10"/>
      <c r="AE8" s="10"/>
      <c r="AF8" s="10"/>
      <c r="AG8" s="10"/>
      <c r="AH8" s="11"/>
      <c r="AI8" s="10"/>
      <c r="AJ8" s="11"/>
      <c r="AK8" s="10"/>
      <c r="AL8" s="10"/>
      <c r="AM8" s="11"/>
      <c r="AN8" s="246"/>
      <c r="AO8" s="246"/>
      <c r="AP8" s="246"/>
      <c r="AQ8" s="247"/>
      <c r="AR8" s="246"/>
      <c r="AS8" s="246"/>
      <c r="AT8" s="246"/>
      <c r="AU8" s="246"/>
      <c r="AV8" s="239"/>
      <c r="AW8" s="239"/>
      <c r="AX8" s="239"/>
      <c r="AY8" s="239"/>
      <c r="AZ8" s="239"/>
      <c r="BA8" s="239"/>
      <c r="BB8" s="239"/>
      <c r="BC8" s="239"/>
      <c r="BD8" s="239"/>
      <c r="BE8" s="239"/>
      <c r="BF8" s="239"/>
      <c r="BG8" s="239"/>
    </row>
    <row r="9" spans="1:59" s="201" customFormat="1" ht="15.75" thickTop="1">
      <c r="A9" s="198"/>
      <c r="B9" s="199"/>
      <c r="C9" s="200"/>
      <c r="D9" s="200"/>
      <c r="F9" s="202"/>
      <c r="G9" s="202"/>
      <c r="H9" s="202"/>
      <c r="I9" s="202"/>
      <c r="J9" s="202"/>
      <c r="K9" s="202"/>
      <c r="L9" s="202"/>
      <c r="M9" s="212"/>
      <c r="N9" s="202"/>
      <c r="O9" s="202"/>
      <c r="P9" s="202"/>
      <c r="R9" s="16"/>
      <c r="S9" s="16"/>
      <c r="T9" s="16"/>
      <c r="U9" s="16"/>
      <c r="V9" s="17"/>
      <c r="W9" s="10"/>
      <c r="X9" s="10"/>
      <c r="Y9" s="10"/>
      <c r="Z9" s="10"/>
      <c r="AA9" s="11"/>
      <c r="AB9" s="10"/>
      <c r="AC9" s="10"/>
      <c r="AD9" s="10"/>
      <c r="AE9" s="10"/>
      <c r="AF9" s="10"/>
      <c r="AG9" s="10"/>
      <c r="AH9" s="11"/>
      <c r="AI9" s="10"/>
      <c r="AJ9" s="11"/>
      <c r="AK9" s="10"/>
      <c r="AL9" s="10"/>
      <c r="AM9" s="11"/>
      <c r="AN9" s="246"/>
      <c r="AO9" s="246"/>
      <c r="AP9" s="246"/>
      <c r="AQ9" s="247"/>
      <c r="AR9" s="246"/>
      <c r="AS9" s="246"/>
      <c r="AT9" s="246"/>
      <c r="AU9" s="246"/>
      <c r="AV9" s="239"/>
      <c r="AW9" s="239"/>
      <c r="AX9" s="239"/>
      <c r="AY9" s="239"/>
      <c r="AZ9" s="239"/>
      <c r="BA9" s="239"/>
      <c r="BB9" s="239"/>
      <c r="BC9" s="239"/>
      <c r="BD9" s="239"/>
      <c r="BE9" s="239"/>
      <c r="BF9" s="239"/>
      <c r="BG9" s="239"/>
    </row>
    <row r="10" spans="1:59" s="201" customFormat="1">
      <c r="A10" s="198"/>
      <c r="B10" s="199"/>
      <c r="C10" s="200"/>
      <c r="D10" s="200"/>
      <c r="F10" s="202"/>
      <c r="G10" s="202"/>
      <c r="H10" s="202"/>
      <c r="I10" s="202"/>
      <c r="J10" s="202"/>
      <c r="K10" s="202"/>
      <c r="L10" s="202"/>
      <c r="M10" s="212"/>
      <c r="N10" s="202"/>
      <c r="O10" s="202"/>
      <c r="P10" s="202"/>
      <c r="R10" s="248" t="s">
        <v>247</v>
      </c>
      <c r="S10" s="248"/>
      <c r="T10" s="248"/>
      <c r="U10" s="248"/>
      <c r="V10" s="248"/>
      <c r="W10" s="7"/>
      <c r="X10" s="7"/>
      <c r="Y10" s="7"/>
      <c r="Z10" s="7"/>
      <c r="AA10" s="19"/>
      <c r="AB10" s="7"/>
      <c r="AC10" s="7"/>
      <c r="AD10" s="7"/>
      <c r="AE10" s="7"/>
      <c r="AF10" s="7"/>
      <c r="AG10" s="7"/>
      <c r="AH10" s="19"/>
      <c r="AI10" s="7"/>
      <c r="AJ10" s="19"/>
      <c r="AK10" s="7"/>
      <c r="AL10" s="7"/>
      <c r="AM10" s="19"/>
      <c r="AN10" s="248"/>
      <c r="AO10" s="248"/>
      <c r="AP10" s="248"/>
      <c r="AQ10" s="248"/>
      <c r="AR10" s="248"/>
      <c r="AS10" s="248"/>
      <c r="AT10" s="248"/>
      <c r="AU10" s="248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</row>
    <row r="11" spans="1:59" s="125" customFormat="1">
      <c r="A11" s="119" t="s">
        <v>18</v>
      </c>
      <c r="B11" s="122"/>
      <c r="C11" s="122"/>
      <c r="D11" s="122"/>
      <c r="E11" s="122"/>
      <c r="F11" s="126"/>
      <c r="G11" s="126"/>
      <c r="H11" s="126"/>
      <c r="I11" s="126"/>
      <c r="J11" s="126"/>
      <c r="K11" s="126"/>
      <c r="L11" s="126"/>
      <c r="M11" s="213"/>
      <c r="N11" s="126"/>
      <c r="O11" s="126"/>
      <c r="P11" s="126"/>
      <c r="R11" s="326" t="s">
        <v>88</v>
      </c>
      <c r="S11" s="326" t="s">
        <v>89</v>
      </c>
      <c r="T11" s="326" t="s">
        <v>90</v>
      </c>
      <c r="U11" s="249"/>
      <c r="V11" s="326" t="s">
        <v>91</v>
      </c>
      <c r="W11" s="241"/>
      <c r="X11" s="329" t="s">
        <v>92</v>
      </c>
      <c r="Y11" s="329" t="s">
        <v>93</v>
      </c>
      <c r="Z11" s="329" t="s">
        <v>94</v>
      </c>
      <c r="AA11" s="329" t="s">
        <v>95</v>
      </c>
      <c r="AB11" s="329" t="s">
        <v>96</v>
      </c>
      <c r="AC11" s="241"/>
      <c r="AD11" s="329" t="s">
        <v>97</v>
      </c>
      <c r="AE11" s="329" t="s">
        <v>98</v>
      </c>
      <c r="AF11" s="329" t="s">
        <v>99</v>
      </c>
      <c r="AG11" s="329" t="s">
        <v>100</v>
      </c>
      <c r="AH11" s="329" t="s">
        <v>101</v>
      </c>
      <c r="AI11" s="329" t="s">
        <v>102</v>
      </c>
      <c r="AJ11" s="329" t="s">
        <v>103</v>
      </c>
      <c r="AK11" s="329" t="s">
        <v>104</v>
      </c>
      <c r="AL11" s="329" t="s">
        <v>105</v>
      </c>
      <c r="AM11" s="329" t="s">
        <v>106</v>
      </c>
      <c r="AN11" s="332" t="s">
        <v>107</v>
      </c>
      <c r="AO11" s="333"/>
      <c r="AP11" s="21"/>
      <c r="AQ11" s="334" t="s">
        <v>108</v>
      </c>
      <c r="AR11" s="328" t="s">
        <v>109</v>
      </c>
      <c r="AS11" s="250"/>
      <c r="AT11" s="250"/>
      <c r="AU11" s="250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</row>
    <row r="12" spans="1:59" s="125" customFormat="1">
      <c r="A12" s="120"/>
      <c r="D12" s="122"/>
      <c r="E12" s="122"/>
      <c r="F12" s="124"/>
      <c r="G12" s="124"/>
      <c r="H12" s="124"/>
      <c r="I12" s="124"/>
      <c r="J12" s="124"/>
      <c r="K12" s="124"/>
      <c r="L12" s="124"/>
      <c r="M12" s="214"/>
      <c r="N12" s="124"/>
      <c r="O12" s="124"/>
      <c r="P12" s="124"/>
      <c r="R12" s="327"/>
      <c r="S12" s="327"/>
      <c r="T12" s="327"/>
      <c r="U12" s="251" t="s">
        <v>110</v>
      </c>
      <c r="V12" s="327"/>
      <c r="W12" s="242" t="s">
        <v>111</v>
      </c>
      <c r="X12" s="330"/>
      <c r="Y12" s="330"/>
      <c r="Z12" s="330"/>
      <c r="AA12" s="330"/>
      <c r="AB12" s="330"/>
      <c r="AC12" s="242" t="s">
        <v>112</v>
      </c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47" t="s">
        <v>113</v>
      </c>
      <c r="AO12" s="47" t="s">
        <v>114</v>
      </c>
      <c r="AP12" s="23" t="s">
        <v>115</v>
      </c>
      <c r="AQ12" s="334"/>
      <c r="AR12" s="328"/>
      <c r="AS12" s="250"/>
      <c r="AT12" s="250"/>
      <c r="AU12" s="250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</row>
    <row r="13" spans="1:59" s="125" customFormat="1">
      <c r="A13" s="120" t="s">
        <v>19</v>
      </c>
      <c r="B13" s="125" t="s">
        <v>20</v>
      </c>
      <c r="C13" s="123">
        <f>+INGENIERIA!E13</f>
        <v>1026.76</v>
      </c>
      <c r="D13" s="155">
        <f>+W13</f>
        <v>8174.29</v>
      </c>
      <c r="E13" s="122"/>
      <c r="F13" s="124">
        <v>1026.76</v>
      </c>
      <c r="G13" s="124">
        <f>+Z13</f>
        <v>0</v>
      </c>
      <c r="H13" s="124">
        <f>+INGENIERIA!E13*2%</f>
        <v>20.5352</v>
      </c>
      <c r="I13" s="124">
        <f t="shared" ref="I13:I42" si="0">+F13*7.5%</f>
        <v>77.006999999999991</v>
      </c>
      <c r="J13" s="124">
        <f>SUM(F13:I13)</f>
        <v>1124.3022000000001</v>
      </c>
      <c r="K13" s="124">
        <f>+J13*0.16</f>
        <v>179.88835200000003</v>
      </c>
      <c r="L13" s="124">
        <f>+J13+K13</f>
        <v>1304.190552</v>
      </c>
      <c r="M13" s="213"/>
      <c r="N13" s="124">
        <f>+D13</f>
        <v>8174.29</v>
      </c>
      <c r="O13" s="124">
        <f>+N13*0.16</f>
        <v>1307.8864000000001</v>
      </c>
      <c r="P13" s="124">
        <f>+N13+O13</f>
        <v>9482.1764000000003</v>
      </c>
      <c r="R13" s="252" t="s">
        <v>116</v>
      </c>
      <c r="S13" s="253" t="s">
        <v>117</v>
      </c>
      <c r="T13" s="254" t="s">
        <v>118</v>
      </c>
      <c r="U13" s="255">
        <v>41575</v>
      </c>
      <c r="V13" s="252" t="s">
        <v>119</v>
      </c>
      <c r="W13" s="90">
        <v>8174.29</v>
      </c>
      <c r="X13" s="61"/>
      <c r="Y13" s="61"/>
      <c r="Z13" s="62"/>
      <c r="AA13" s="63">
        <f t="shared" ref="AA13:AA42" si="1">SUM(W13:Y13)-Z13</f>
        <v>8174.29</v>
      </c>
      <c r="AB13" s="94"/>
      <c r="AC13" s="94"/>
      <c r="AD13" s="64"/>
      <c r="AE13" s="64"/>
      <c r="AF13" s="60"/>
      <c r="AG13" s="60">
        <v>0</v>
      </c>
      <c r="AH13" s="63">
        <f t="shared" ref="AH13:AH30" si="2">+AA13-SUM(AB13:AG13)</f>
        <v>8174.29</v>
      </c>
      <c r="AI13" s="65">
        <f>IF(AA13&gt;2250,AA13*0.1,0)</f>
        <v>817.42900000000009</v>
      </c>
      <c r="AJ13" s="63">
        <f t="shared" ref="AJ13:AJ30" si="3">+AH13-AI13</f>
        <v>7356.8609999999999</v>
      </c>
      <c r="AK13" s="66">
        <f>IF(AA13&lt;2250,AA13*0.1,0)</f>
        <v>0</v>
      </c>
      <c r="AL13" s="65" t="e">
        <f>#REF!*0.02</f>
        <v>#REF!</v>
      </c>
      <c r="AM13" s="63" t="e">
        <f t="shared" ref="AM13:AM30" si="4">+AA13+AK13+AL13</f>
        <v>#REF!</v>
      </c>
      <c r="AN13" s="256"/>
      <c r="AO13" s="257"/>
      <c r="AP13" s="258">
        <f>+AN13+AO13-AJ13</f>
        <v>-7356.8609999999999</v>
      </c>
      <c r="AQ13" s="259" t="s">
        <v>120</v>
      </c>
      <c r="AR13" s="253" t="s">
        <v>121</v>
      </c>
      <c r="AS13" s="260" t="str">
        <f>IF(AU13=S13,"si","no")</f>
        <v>si</v>
      </c>
      <c r="AT13" s="261" t="s">
        <v>19</v>
      </c>
      <c r="AU13" s="186" t="s">
        <v>20</v>
      </c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</row>
    <row r="14" spans="1:59" s="125" customFormat="1">
      <c r="A14" s="120" t="s">
        <v>21</v>
      </c>
      <c r="B14" s="125" t="s">
        <v>22</v>
      </c>
      <c r="C14" s="123">
        <f>+INGENIERIA!E14</f>
        <v>1026.76</v>
      </c>
      <c r="D14" s="155">
        <f t="shared" ref="D14:D42" si="5">+W14</f>
        <v>0</v>
      </c>
      <c r="E14" s="122"/>
      <c r="F14" s="124">
        <v>1026.76</v>
      </c>
      <c r="G14" s="124">
        <f t="shared" ref="G14:G42" si="6">+Z14</f>
        <v>0</v>
      </c>
      <c r="H14" s="124">
        <f>+INGENIERIA!E14*2%</f>
        <v>20.5352</v>
      </c>
      <c r="I14" s="124">
        <f t="shared" si="0"/>
        <v>77.006999999999991</v>
      </c>
      <c r="J14" s="124">
        <f t="shared" ref="J14:J42" si="7">SUM(F14:I14)</f>
        <v>1124.3022000000001</v>
      </c>
      <c r="K14" s="124">
        <f t="shared" ref="K14:K42" si="8">+J14*0.16</f>
        <v>179.88835200000003</v>
      </c>
      <c r="L14" s="124">
        <f t="shared" ref="L14:L42" si="9">+J14+K14</f>
        <v>1304.190552</v>
      </c>
      <c r="M14" s="213"/>
      <c r="N14" s="124">
        <f t="shared" ref="N14:N42" si="10">+D14</f>
        <v>0</v>
      </c>
      <c r="O14" s="124">
        <f t="shared" ref="O14:O42" si="11">+N14*0.16</f>
        <v>0</v>
      </c>
      <c r="P14" s="124">
        <f t="shared" ref="P14:P42" si="12">+N14+O14</f>
        <v>0</v>
      </c>
      <c r="R14" s="252" t="s">
        <v>116</v>
      </c>
      <c r="S14" s="253" t="s">
        <v>122</v>
      </c>
      <c r="T14" s="254" t="s">
        <v>123</v>
      </c>
      <c r="U14" s="255">
        <v>42310</v>
      </c>
      <c r="V14" s="252" t="s">
        <v>119</v>
      </c>
      <c r="W14" s="84"/>
      <c r="X14" s="60"/>
      <c r="Y14" s="60"/>
      <c r="Z14" s="62"/>
      <c r="AA14" s="63">
        <f t="shared" si="1"/>
        <v>0</v>
      </c>
      <c r="AB14" s="94"/>
      <c r="AC14" s="94"/>
      <c r="AD14" s="64"/>
      <c r="AE14" s="64"/>
      <c r="AF14" s="60"/>
      <c r="AG14" s="60">
        <v>0</v>
      </c>
      <c r="AH14" s="63">
        <f t="shared" si="2"/>
        <v>0</v>
      </c>
      <c r="AI14" s="65">
        <f t="shared" ref="AI14:AI42" si="13">IF(AA14&gt;2250,AA14*0.1,0)</f>
        <v>0</v>
      </c>
      <c r="AJ14" s="63">
        <f t="shared" si="3"/>
        <v>0</v>
      </c>
      <c r="AK14" s="66">
        <f t="shared" ref="AK14:AK42" si="14">IF(AA14&lt;2250,AA14*0.1,0)</f>
        <v>0</v>
      </c>
      <c r="AL14" s="65" t="e">
        <f>#REF!*0.02</f>
        <v>#REF!</v>
      </c>
      <c r="AM14" s="63" t="e">
        <f t="shared" si="4"/>
        <v>#REF!</v>
      </c>
      <c r="AN14" s="256"/>
      <c r="AO14" s="257"/>
      <c r="AP14" s="258">
        <f t="shared" ref="AP14:AP54" si="15">+AN14+AO14-AJ14</f>
        <v>0</v>
      </c>
      <c r="AQ14" s="253"/>
      <c r="AR14" s="253" t="s">
        <v>124</v>
      </c>
      <c r="AS14" s="260" t="str">
        <f t="shared" ref="AS14:AS42" si="16">IF(AU14=S14,"si","no")</f>
        <v>si</v>
      </c>
      <c r="AT14" s="261" t="s">
        <v>21</v>
      </c>
      <c r="AU14" s="186" t="s">
        <v>22</v>
      </c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</row>
    <row r="15" spans="1:59" s="125" customFormat="1">
      <c r="A15" s="120" t="s">
        <v>23</v>
      </c>
      <c r="B15" s="125" t="s">
        <v>24</v>
      </c>
      <c r="C15" s="123">
        <f>+INGENIERIA!E15</f>
        <v>1026.76</v>
      </c>
      <c r="D15" s="155">
        <f t="shared" si="5"/>
        <v>2597.1799999999998</v>
      </c>
      <c r="E15" s="122"/>
      <c r="F15" s="124">
        <v>1026.76</v>
      </c>
      <c r="G15" s="124">
        <f t="shared" si="6"/>
        <v>0</v>
      </c>
      <c r="H15" s="124">
        <f>+INGENIERIA!E15*2%</f>
        <v>20.5352</v>
      </c>
      <c r="I15" s="124">
        <f t="shared" si="0"/>
        <v>77.006999999999991</v>
      </c>
      <c r="J15" s="124">
        <f t="shared" si="7"/>
        <v>1124.3022000000001</v>
      </c>
      <c r="K15" s="124">
        <f t="shared" si="8"/>
        <v>179.88835200000003</v>
      </c>
      <c r="L15" s="124">
        <f t="shared" si="9"/>
        <v>1304.190552</v>
      </c>
      <c r="M15" s="213"/>
      <c r="N15" s="124">
        <f t="shared" si="10"/>
        <v>2597.1799999999998</v>
      </c>
      <c r="O15" s="124">
        <f t="shared" si="11"/>
        <v>415.54879999999997</v>
      </c>
      <c r="P15" s="124">
        <f t="shared" si="12"/>
        <v>3012.7287999999999</v>
      </c>
      <c r="R15" s="252" t="s">
        <v>116</v>
      </c>
      <c r="S15" s="253" t="s">
        <v>125</v>
      </c>
      <c r="T15" s="254" t="s">
        <v>126</v>
      </c>
      <c r="U15" s="255">
        <v>42215</v>
      </c>
      <c r="V15" s="252" t="s">
        <v>119</v>
      </c>
      <c r="W15" s="90">
        <v>2597.1799999999998</v>
      </c>
      <c r="X15" s="60"/>
      <c r="Y15" s="60"/>
      <c r="Z15" s="62"/>
      <c r="AA15" s="63">
        <f t="shared" si="1"/>
        <v>2597.1799999999998</v>
      </c>
      <c r="AB15" s="94"/>
      <c r="AC15" s="94"/>
      <c r="AD15" s="64"/>
      <c r="AE15" s="64"/>
      <c r="AF15" s="60"/>
      <c r="AG15" s="60">
        <v>713</v>
      </c>
      <c r="AH15" s="63">
        <f t="shared" si="2"/>
        <v>1884.1799999999998</v>
      </c>
      <c r="AI15" s="65">
        <f t="shared" si="13"/>
        <v>259.71800000000002</v>
      </c>
      <c r="AJ15" s="63">
        <f t="shared" si="3"/>
        <v>1624.4619999999998</v>
      </c>
      <c r="AK15" s="66">
        <f t="shared" si="14"/>
        <v>0</v>
      </c>
      <c r="AL15" s="65" t="e">
        <f>#REF!*0.02</f>
        <v>#REF!</v>
      </c>
      <c r="AM15" s="63" t="e">
        <f t="shared" si="4"/>
        <v>#REF!</v>
      </c>
      <c r="AN15" s="256"/>
      <c r="AO15" s="257"/>
      <c r="AP15" s="258">
        <f t="shared" si="15"/>
        <v>-1624.4619999999998</v>
      </c>
      <c r="AQ15" s="253"/>
      <c r="AR15" s="253" t="s">
        <v>127</v>
      </c>
      <c r="AS15" s="260" t="str">
        <f t="shared" si="16"/>
        <v>si</v>
      </c>
      <c r="AT15" s="261" t="s">
        <v>23</v>
      </c>
      <c r="AU15" s="186" t="s">
        <v>24</v>
      </c>
      <c r="AV15" s="201"/>
      <c r="AW15" s="201"/>
      <c r="AX15" s="201"/>
      <c r="AY15" s="201"/>
      <c r="AZ15" s="201"/>
      <c r="BA15" s="201"/>
      <c r="BB15" s="201"/>
      <c r="BC15" s="201"/>
      <c r="BD15" s="201"/>
      <c r="BE15" s="201"/>
      <c r="BF15" s="201"/>
      <c r="BG15" s="201"/>
    </row>
    <row r="16" spans="1:59" s="125" customFormat="1">
      <c r="A16" s="120" t="s">
        <v>25</v>
      </c>
      <c r="B16" s="125" t="s">
        <v>26</v>
      </c>
      <c r="C16" s="123">
        <f>+INGENIERIA!E16</f>
        <v>1750</v>
      </c>
      <c r="D16" s="155">
        <f t="shared" si="5"/>
        <v>0</v>
      </c>
      <c r="E16" s="122"/>
      <c r="F16" s="124">
        <v>1750</v>
      </c>
      <c r="G16" s="124">
        <f t="shared" si="6"/>
        <v>0</v>
      </c>
      <c r="H16" s="124">
        <f>+INGENIERIA!E16*2%</f>
        <v>35</v>
      </c>
      <c r="I16" s="124">
        <f t="shared" si="0"/>
        <v>131.25</v>
      </c>
      <c r="J16" s="124">
        <f t="shared" si="7"/>
        <v>1916.25</v>
      </c>
      <c r="K16" s="124">
        <f t="shared" si="8"/>
        <v>306.60000000000002</v>
      </c>
      <c r="L16" s="124">
        <f t="shared" si="9"/>
        <v>2222.85</v>
      </c>
      <c r="M16" s="213"/>
      <c r="N16" s="124">
        <f t="shared" si="10"/>
        <v>0</v>
      </c>
      <c r="O16" s="124">
        <f t="shared" si="11"/>
        <v>0</v>
      </c>
      <c r="P16" s="124">
        <f t="shared" si="12"/>
        <v>0</v>
      </c>
      <c r="R16" s="252" t="s">
        <v>128</v>
      </c>
      <c r="S16" s="253" t="s">
        <v>248</v>
      </c>
      <c r="T16" s="254" t="s">
        <v>129</v>
      </c>
      <c r="U16" s="255">
        <v>40147</v>
      </c>
      <c r="V16" s="252" t="s">
        <v>130</v>
      </c>
      <c r="W16" s="84"/>
      <c r="X16" s="61"/>
      <c r="Y16" s="61"/>
      <c r="Z16" s="62"/>
      <c r="AA16" s="63">
        <f t="shared" si="1"/>
        <v>0</v>
      </c>
      <c r="AB16" s="94"/>
      <c r="AC16" s="94"/>
      <c r="AD16" s="64"/>
      <c r="AE16" s="64"/>
      <c r="AF16" s="60"/>
      <c r="AG16" s="60">
        <v>0</v>
      </c>
      <c r="AH16" s="63">
        <f t="shared" si="2"/>
        <v>0</v>
      </c>
      <c r="AI16" s="65">
        <f t="shared" si="13"/>
        <v>0</v>
      </c>
      <c r="AJ16" s="63">
        <f t="shared" si="3"/>
        <v>0</v>
      </c>
      <c r="AK16" s="66">
        <f t="shared" si="14"/>
        <v>0</v>
      </c>
      <c r="AL16" s="65" t="e">
        <f>#REF!*0.02</f>
        <v>#REF!</v>
      </c>
      <c r="AM16" s="63" t="e">
        <f t="shared" si="4"/>
        <v>#REF!</v>
      </c>
      <c r="AN16" s="256"/>
      <c r="AO16" s="257"/>
      <c r="AP16" s="258">
        <f t="shared" si="15"/>
        <v>0</v>
      </c>
      <c r="AQ16" s="253"/>
      <c r="AR16" s="253" t="s">
        <v>131</v>
      </c>
      <c r="AS16" s="260" t="str">
        <f t="shared" si="16"/>
        <v>si</v>
      </c>
      <c r="AT16" s="261" t="s">
        <v>25</v>
      </c>
      <c r="AU16" s="186" t="s">
        <v>26</v>
      </c>
      <c r="AV16" s="201"/>
      <c r="AW16" s="201"/>
      <c r="AX16" s="201"/>
      <c r="AY16" s="201"/>
      <c r="AZ16" s="201"/>
      <c r="BA16" s="201"/>
      <c r="BB16" s="201"/>
      <c r="BC16" s="201"/>
      <c r="BD16" s="201"/>
      <c r="BE16" s="201"/>
      <c r="BF16" s="201"/>
      <c r="BG16" s="201"/>
    </row>
    <row r="17" spans="1:59" s="125" customFormat="1">
      <c r="A17" s="120" t="s">
        <v>27</v>
      </c>
      <c r="B17" s="125" t="s">
        <v>28</v>
      </c>
      <c r="C17" s="123">
        <f>+INGENIERIA!E17</f>
        <v>1026.76</v>
      </c>
      <c r="D17" s="155">
        <f t="shared" si="5"/>
        <v>930.1</v>
      </c>
      <c r="E17" s="122"/>
      <c r="F17" s="124">
        <v>1026.76</v>
      </c>
      <c r="G17" s="124">
        <f t="shared" si="6"/>
        <v>0</v>
      </c>
      <c r="H17" s="124">
        <f>+INGENIERIA!E17*2%</f>
        <v>20.5352</v>
      </c>
      <c r="I17" s="124">
        <f t="shared" si="0"/>
        <v>77.006999999999991</v>
      </c>
      <c r="J17" s="124">
        <f t="shared" si="7"/>
        <v>1124.3022000000001</v>
      </c>
      <c r="K17" s="124">
        <f t="shared" si="8"/>
        <v>179.88835200000003</v>
      </c>
      <c r="L17" s="124">
        <f t="shared" si="9"/>
        <v>1304.190552</v>
      </c>
      <c r="M17" s="213"/>
      <c r="N17" s="124">
        <f t="shared" si="10"/>
        <v>930.1</v>
      </c>
      <c r="O17" s="124">
        <f t="shared" si="11"/>
        <v>148.816</v>
      </c>
      <c r="P17" s="124">
        <f t="shared" si="12"/>
        <v>1078.9159999999999</v>
      </c>
      <c r="R17" s="252" t="s">
        <v>132</v>
      </c>
      <c r="S17" s="253" t="s">
        <v>133</v>
      </c>
      <c r="T17" s="254"/>
      <c r="U17" s="255">
        <v>42548</v>
      </c>
      <c r="V17" s="252" t="s">
        <v>119</v>
      </c>
      <c r="W17" s="84">
        <v>930.1</v>
      </c>
      <c r="X17" s="61"/>
      <c r="Y17" s="61"/>
      <c r="Z17" s="62"/>
      <c r="AA17" s="63">
        <f t="shared" si="1"/>
        <v>930.1</v>
      </c>
      <c r="AB17" s="94"/>
      <c r="AC17" s="94"/>
      <c r="AD17" s="64"/>
      <c r="AE17" s="64"/>
      <c r="AF17" s="60"/>
      <c r="AG17" s="60">
        <v>900</v>
      </c>
      <c r="AH17" s="63">
        <f t="shared" si="2"/>
        <v>30.100000000000023</v>
      </c>
      <c r="AI17" s="65">
        <f t="shared" si="13"/>
        <v>0</v>
      </c>
      <c r="AJ17" s="63">
        <f>+AH17-AI17</f>
        <v>30.100000000000023</v>
      </c>
      <c r="AK17" s="66">
        <f>IF(AA17&lt;2250,AA17*0.1,0)</f>
        <v>93.01</v>
      </c>
      <c r="AL17" s="65" t="e">
        <f>#REF!*0.02</f>
        <v>#REF!</v>
      </c>
      <c r="AM17" s="63" t="e">
        <f>+AA17+AK17+AL17</f>
        <v>#REF!</v>
      </c>
      <c r="AN17" s="262"/>
      <c r="AO17" s="263"/>
      <c r="AP17" s="264"/>
      <c r="AQ17" s="253"/>
      <c r="AR17" s="265">
        <v>1167172540</v>
      </c>
      <c r="AS17" s="260" t="str">
        <f t="shared" si="16"/>
        <v>si</v>
      </c>
      <c r="AT17" s="261" t="s">
        <v>27</v>
      </c>
      <c r="AU17" s="186" t="s">
        <v>28</v>
      </c>
    </row>
    <row r="18" spans="1:59" s="125" customFormat="1">
      <c r="A18" s="120" t="s">
        <v>29</v>
      </c>
      <c r="B18" s="125" t="s">
        <v>30</v>
      </c>
      <c r="C18" s="123">
        <f>+INGENIERIA!E18</f>
        <v>1026.76</v>
      </c>
      <c r="D18" s="155">
        <f t="shared" si="5"/>
        <v>4591.07</v>
      </c>
      <c r="E18" s="122"/>
      <c r="F18" s="124">
        <v>1026.76</v>
      </c>
      <c r="G18" s="124">
        <f t="shared" si="6"/>
        <v>0</v>
      </c>
      <c r="H18" s="124">
        <f>+INGENIERIA!E18*2%</f>
        <v>20.5352</v>
      </c>
      <c r="I18" s="124">
        <f t="shared" si="0"/>
        <v>77.006999999999991</v>
      </c>
      <c r="J18" s="124">
        <f t="shared" si="7"/>
        <v>1124.3022000000001</v>
      </c>
      <c r="K18" s="124">
        <f t="shared" si="8"/>
        <v>179.88835200000003</v>
      </c>
      <c r="L18" s="124">
        <f t="shared" si="9"/>
        <v>1304.190552</v>
      </c>
      <c r="M18" s="213"/>
      <c r="N18" s="124">
        <f t="shared" si="10"/>
        <v>4591.07</v>
      </c>
      <c r="O18" s="124">
        <f t="shared" si="11"/>
        <v>734.57119999999998</v>
      </c>
      <c r="P18" s="124">
        <f t="shared" si="12"/>
        <v>5325.6412</v>
      </c>
      <c r="R18" s="252" t="s">
        <v>132</v>
      </c>
      <c r="S18" s="253" t="s">
        <v>134</v>
      </c>
      <c r="T18" s="254" t="s">
        <v>135</v>
      </c>
      <c r="U18" s="255">
        <v>41842</v>
      </c>
      <c r="V18" s="252" t="s">
        <v>119</v>
      </c>
      <c r="W18" s="93">
        <v>4591.07</v>
      </c>
      <c r="X18" s="60"/>
      <c r="Y18" s="60"/>
      <c r="Z18" s="62"/>
      <c r="AA18" s="63">
        <f t="shared" si="1"/>
        <v>4591.07</v>
      </c>
      <c r="AB18" s="94"/>
      <c r="AC18" s="94"/>
      <c r="AD18" s="64"/>
      <c r="AE18" s="64"/>
      <c r="AF18" s="60"/>
      <c r="AG18" s="60">
        <v>0</v>
      </c>
      <c r="AH18" s="63">
        <f t="shared" si="2"/>
        <v>4591.07</v>
      </c>
      <c r="AI18" s="65">
        <f t="shared" si="13"/>
        <v>459.10699999999997</v>
      </c>
      <c r="AJ18" s="63">
        <f t="shared" si="3"/>
        <v>4131.9629999999997</v>
      </c>
      <c r="AK18" s="66">
        <f t="shared" si="14"/>
        <v>0</v>
      </c>
      <c r="AL18" s="65" t="e">
        <f>#REF!*0.02</f>
        <v>#REF!</v>
      </c>
      <c r="AM18" s="63" t="e">
        <f t="shared" si="4"/>
        <v>#REF!</v>
      </c>
      <c r="AN18" s="256"/>
      <c r="AO18" s="256"/>
      <c r="AP18" s="258">
        <f t="shared" si="15"/>
        <v>-4131.9629999999997</v>
      </c>
      <c r="AQ18" s="253"/>
      <c r="AR18" s="253" t="s">
        <v>136</v>
      </c>
      <c r="AS18" s="260" t="str">
        <f t="shared" si="16"/>
        <v>si</v>
      </c>
      <c r="AT18" s="261" t="s">
        <v>29</v>
      </c>
      <c r="AU18" s="186" t="s">
        <v>30</v>
      </c>
    </row>
    <row r="19" spans="1:59" s="125" customFormat="1">
      <c r="A19" s="120" t="s">
        <v>31</v>
      </c>
      <c r="B19" s="125" t="s">
        <v>32</v>
      </c>
      <c r="C19" s="123">
        <f>+INGENIERIA!E19</f>
        <v>1026.76</v>
      </c>
      <c r="D19" s="155">
        <f t="shared" si="5"/>
        <v>15646.33</v>
      </c>
      <c r="E19" s="122"/>
      <c r="F19" s="124">
        <v>1026.76</v>
      </c>
      <c r="G19" s="124">
        <f t="shared" si="6"/>
        <v>0</v>
      </c>
      <c r="H19" s="124">
        <f>+INGENIERIA!E19*2%</f>
        <v>20.5352</v>
      </c>
      <c r="I19" s="124">
        <f t="shared" si="0"/>
        <v>77.006999999999991</v>
      </c>
      <c r="J19" s="124">
        <f t="shared" si="7"/>
        <v>1124.3022000000001</v>
      </c>
      <c r="K19" s="124">
        <f t="shared" si="8"/>
        <v>179.88835200000003</v>
      </c>
      <c r="L19" s="124">
        <f t="shared" si="9"/>
        <v>1304.190552</v>
      </c>
      <c r="M19" s="213"/>
      <c r="N19" s="124">
        <f t="shared" si="10"/>
        <v>15646.33</v>
      </c>
      <c r="O19" s="124">
        <f t="shared" si="11"/>
        <v>2503.4128000000001</v>
      </c>
      <c r="P19" s="124">
        <f t="shared" si="12"/>
        <v>18149.7428</v>
      </c>
      <c r="R19" s="252" t="s">
        <v>132</v>
      </c>
      <c r="S19" s="253" t="s">
        <v>137</v>
      </c>
      <c r="T19" s="266"/>
      <c r="U19" s="255">
        <v>42167</v>
      </c>
      <c r="V19" s="253" t="s">
        <v>119</v>
      </c>
      <c r="W19" s="85">
        <v>15646.33</v>
      </c>
      <c r="X19" s="60"/>
      <c r="Y19" s="60"/>
      <c r="Z19" s="62"/>
      <c r="AA19" s="63">
        <f t="shared" si="1"/>
        <v>15646.33</v>
      </c>
      <c r="AB19" s="94"/>
      <c r="AC19" s="94"/>
      <c r="AD19" s="64"/>
      <c r="AE19" s="64"/>
      <c r="AF19" s="60"/>
      <c r="AG19" s="60">
        <v>0</v>
      </c>
      <c r="AH19" s="63">
        <f t="shared" si="2"/>
        <v>15646.33</v>
      </c>
      <c r="AI19" s="65">
        <f t="shared" si="13"/>
        <v>1564.633</v>
      </c>
      <c r="AJ19" s="63">
        <f t="shared" si="3"/>
        <v>14081.697</v>
      </c>
      <c r="AK19" s="66">
        <f t="shared" si="14"/>
        <v>0</v>
      </c>
      <c r="AL19" s="65" t="e">
        <f>#REF!*0.02</f>
        <v>#REF!</v>
      </c>
      <c r="AM19" s="63" t="e">
        <f t="shared" si="4"/>
        <v>#REF!</v>
      </c>
      <c r="AN19" s="256"/>
      <c r="AO19" s="257"/>
      <c r="AP19" s="258">
        <f t="shared" si="15"/>
        <v>-14081.697</v>
      </c>
      <c r="AQ19" s="253"/>
      <c r="AR19" s="265">
        <v>1449517286</v>
      </c>
      <c r="AS19" s="260" t="str">
        <f t="shared" si="16"/>
        <v>si</v>
      </c>
      <c r="AT19" s="261" t="s">
        <v>31</v>
      </c>
      <c r="AU19" s="186" t="s">
        <v>32</v>
      </c>
    </row>
    <row r="20" spans="1:59" s="220" customFormat="1">
      <c r="A20" s="219" t="s">
        <v>33</v>
      </c>
      <c r="B20" s="220" t="s">
        <v>34</v>
      </c>
      <c r="C20" s="221">
        <f>+INGENIERIA!E20</f>
        <v>4666.76</v>
      </c>
      <c r="D20" s="222">
        <f t="shared" si="5"/>
        <v>981.48</v>
      </c>
      <c r="F20" s="223">
        <v>4666.76</v>
      </c>
      <c r="G20" s="223">
        <f t="shared" si="6"/>
        <v>0</v>
      </c>
      <c r="H20" s="223">
        <f>+INGENIERIA!E20*2%</f>
        <v>93.3352</v>
      </c>
      <c r="I20" s="223">
        <f>+F20*7.5%</f>
        <v>350.00700000000001</v>
      </c>
      <c r="J20" s="223">
        <f t="shared" si="7"/>
        <v>5110.1022000000003</v>
      </c>
      <c r="K20" s="223">
        <f t="shared" si="8"/>
        <v>817.61635200000001</v>
      </c>
      <c r="L20" s="223">
        <f>+J20+K20</f>
        <v>5927.7185520000003</v>
      </c>
      <c r="M20" s="224"/>
      <c r="N20" s="223">
        <f t="shared" ref="N20:N32" si="17">+D20</f>
        <v>981.48</v>
      </c>
      <c r="O20" s="223">
        <f t="shared" si="11"/>
        <v>157.0368</v>
      </c>
      <c r="P20" s="223">
        <f t="shared" si="12"/>
        <v>1138.5168000000001</v>
      </c>
      <c r="R20" s="284" t="s">
        <v>116</v>
      </c>
      <c r="S20" s="284" t="s">
        <v>138</v>
      </c>
      <c r="T20" s="285">
        <v>5</v>
      </c>
      <c r="U20" s="286">
        <v>40310</v>
      </c>
      <c r="V20" s="284" t="s">
        <v>139</v>
      </c>
      <c r="W20" s="287">
        <v>981.48</v>
      </c>
      <c r="X20" s="288"/>
      <c r="Y20" s="95"/>
      <c r="Z20" s="289"/>
      <c r="AA20" s="290">
        <f t="shared" si="1"/>
        <v>981.48</v>
      </c>
      <c r="AB20" s="291"/>
      <c r="AC20" s="291"/>
      <c r="AD20" s="292"/>
      <c r="AE20" s="292"/>
      <c r="AF20" s="95"/>
      <c r="AG20" s="95">
        <v>0</v>
      </c>
      <c r="AH20" s="290">
        <f t="shared" si="2"/>
        <v>981.48</v>
      </c>
      <c r="AI20" s="292">
        <f t="shared" si="13"/>
        <v>0</v>
      </c>
      <c r="AJ20" s="290">
        <f t="shared" si="3"/>
        <v>981.48</v>
      </c>
      <c r="AK20" s="292">
        <f t="shared" si="14"/>
        <v>98.14800000000001</v>
      </c>
      <c r="AL20" s="292" t="e">
        <f>#REF!*0.02</f>
        <v>#REF!</v>
      </c>
      <c r="AM20" s="290" t="e">
        <f t="shared" si="4"/>
        <v>#REF!</v>
      </c>
      <c r="AN20" s="293"/>
      <c r="AO20" s="294"/>
      <c r="AP20" s="295">
        <f t="shared" si="15"/>
        <v>-981.48</v>
      </c>
      <c r="AQ20" s="284"/>
      <c r="AR20" s="284" t="s">
        <v>140</v>
      </c>
      <c r="AS20" s="296" t="str">
        <f t="shared" si="16"/>
        <v>si</v>
      </c>
      <c r="AT20" s="297" t="s">
        <v>33</v>
      </c>
      <c r="AU20" s="298" t="s">
        <v>34</v>
      </c>
    </row>
    <row r="21" spans="1:59" s="125" customFormat="1">
      <c r="A21" s="120" t="s">
        <v>35</v>
      </c>
      <c r="B21" s="125" t="s">
        <v>36</v>
      </c>
      <c r="C21" s="123">
        <f>+INGENIERIA!E21</f>
        <v>1026.76</v>
      </c>
      <c r="D21" s="155">
        <f t="shared" si="5"/>
        <v>12420.55</v>
      </c>
      <c r="E21" s="122"/>
      <c r="F21" s="124">
        <v>1026.76</v>
      </c>
      <c r="G21" s="124">
        <f t="shared" si="6"/>
        <v>0</v>
      </c>
      <c r="H21" s="124">
        <f>+INGENIERIA!E21*2%</f>
        <v>20.5352</v>
      </c>
      <c r="I21" s="124">
        <f t="shared" si="0"/>
        <v>77.006999999999991</v>
      </c>
      <c r="J21" s="124">
        <f t="shared" si="7"/>
        <v>1124.3022000000001</v>
      </c>
      <c r="K21" s="124">
        <f t="shared" si="8"/>
        <v>179.88835200000003</v>
      </c>
      <c r="L21" s="124">
        <f t="shared" si="9"/>
        <v>1304.190552</v>
      </c>
      <c r="M21" s="213"/>
      <c r="N21" s="124">
        <f t="shared" si="10"/>
        <v>12420.55</v>
      </c>
      <c r="O21" s="124">
        <f t="shared" si="11"/>
        <v>1987.288</v>
      </c>
      <c r="P21" s="124">
        <f t="shared" si="12"/>
        <v>14407.838</v>
      </c>
      <c r="R21" s="252" t="s">
        <v>116</v>
      </c>
      <c r="S21" s="253" t="s">
        <v>141</v>
      </c>
      <c r="T21" s="254" t="s">
        <v>142</v>
      </c>
      <c r="U21" s="255">
        <v>41311</v>
      </c>
      <c r="V21" s="252" t="s">
        <v>119</v>
      </c>
      <c r="W21" s="85">
        <v>12420.55</v>
      </c>
      <c r="X21" s="60"/>
      <c r="Y21" s="60"/>
      <c r="Z21" s="62"/>
      <c r="AA21" s="63">
        <f t="shared" si="1"/>
        <v>12420.55</v>
      </c>
      <c r="AB21" s="94"/>
      <c r="AC21" s="94"/>
      <c r="AD21" s="64"/>
      <c r="AE21" s="64"/>
      <c r="AF21" s="60"/>
      <c r="AG21" s="60">
        <v>0</v>
      </c>
      <c r="AH21" s="63">
        <f t="shared" si="2"/>
        <v>12420.55</v>
      </c>
      <c r="AI21" s="65">
        <f t="shared" si="13"/>
        <v>1242.0550000000001</v>
      </c>
      <c r="AJ21" s="63">
        <f t="shared" si="3"/>
        <v>11178.494999999999</v>
      </c>
      <c r="AK21" s="66">
        <f t="shared" si="14"/>
        <v>0</v>
      </c>
      <c r="AL21" s="65" t="e">
        <f>#REF!*0.02</f>
        <v>#REF!</v>
      </c>
      <c r="AM21" s="63" t="e">
        <f t="shared" si="4"/>
        <v>#REF!</v>
      </c>
      <c r="AN21" s="256"/>
      <c r="AO21" s="257"/>
      <c r="AP21" s="258">
        <f t="shared" si="15"/>
        <v>-11178.494999999999</v>
      </c>
      <c r="AQ21" s="253"/>
      <c r="AR21" s="253" t="s">
        <v>143</v>
      </c>
      <c r="AS21" s="260" t="str">
        <f t="shared" si="16"/>
        <v>si</v>
      </c>
      <c r="AT21" s="261" t="s">
        <v>35</v>
      </c>
      <c r="AU21" s="186" t="s">
        <v>36</v>
      </c>
    </row>
    <row r="22" spans="1:59" s="125" customFormat="1">
      <c r="A22" s="120" t="s">
        <v>37</v>
      </c>
      <c r="B22" s="125" t="s">
        <v>38</v>
      </c>
      <c r="C22" s="123">
        <f>+INGENIERIA!E22</f>
        <v>1166.76</v>
      </c>
      <c r="D22" s="155">
        <f t="shared" si="5"/>
        <v>1268.32</v>
      </c>
      <c r="E22" s="122"/>
      <c r="F22" s="124">
        <v>1166.76</v>
      </c>
      <c r="G22" s="124">
        <f t="shared" si="6"/>
        <v>0</v>
      </c>
      <c r="H22" s="124">
        <f>+INGENIERIA!E22*2%</f>
        <v>23.3352</v>
      </c>
      <c r="I22" s="124">
        <f t="shared" si="0"/>
        <v>87.506999999999991</v>
      </c>
      <c r="J22" s="124">
        <f t="shared" si="7"/>
        <v>1277.6022</v>
      </c>
      <c r="K22" s="124">
        <f t="shared" si="8"/>
        <v>204.41635200000002</v>
      </c>
      <c r="L22" s="124">
        <f t="shared" si="9"/>
        <v>1482.018552</v>
      </c>
      <c r="M22" s="213"/>
      <c r="N22" s="124">
        <f t="shared" si="10"/>
        <v>1268.32</v>
      </c>
      <c r="O22" s="124">
        <f t="shared" si="11"/>
        <v>202.93119999999999</v>
      </c>
      <c r="P22" s="124">
        <f t="shared" si="12"/>
        <v>1471.2511999999999</v>
      </c>
      <c r="R22" s="252" t="s">
        <v>144</v>
      </c>
      <c r="S22" s="253" t="s">
        <v>145</v>
      </c>
      <c r="T22" s="254" t="s">
        <v>146</v>
      </c>
      <c r="U22" s="255">
        <v>40610</v>
      </c>
      <c r="V22" s="252" t="s">
        <v>147</v>
      </c>
      <c r="W22" s="85">
        <v>1268.32</v>
      </c>
      <c r="X22" s="60"/>
      <c r="Y22" s="60"/>
      <c r="Z22" s="62"/>
      <c r="AA22" s="63">
        <f t="shared" si="1"/>
        <v>1268.32</v>
      </c>
      <c r="AB22" s="94"/>
      <c r="AC22" s="94"/>
      <c r="AD22" s="64"/>
      <c r="AE22" s="64"/>
      <c r="AF22" s="60"/>
      <c r="AG22" s="60">
        <v>490</v>
      </c>
      <c r="AH22" s="63">
        <f t="shared" si="2"/>
        <v>778.31999999999994</v>
      </c>
      <c r="AI22" s="65">
        <f t="shared" si="13"/>
        <v>0</v>
      </c>
      <c r="AJ22" s="63">
        <f t="shared" si="3"/>
        <v>778.31999999999994</v>
      </c>
      <c r="AK22" s="66">
        <f t="shared" si="14"/>
        <v>126.83199999999999</v>
      </c>
      <c r="AL22" s="65" t="e">
        <f>#REF!*0.02</f>
        <v>#REF!</v>
      </c>
      <c r="AM22" s="63" t="e">
        <f t="shared" si="4"/>
        <v>#REF!</v>
      </c>
      <c r="AN22" s="256"/>
      <c r="AO22" s="257"/>
      <c r="AP22" s="258">
        <f t="shared" si="15"/>
        <v>-778.31999999999994</v>
      </c>
      <c r="AQ22" s="253"/>
      <c r="AR22" s="253" t="s">
        <v>148</v>
      </c>
      <c r="AS22" s="260" t="str">
        <f t="shared" si="16"/>
        <v>si</v>
      </c>
      <c r="AT22" s="261" t="s">
        <v>37</v>
      </c>
      <c r="AU22" s="186" t="s">
        <v>38</v>
      </c>
    </row>
    <row r="23" spans="1:59" s="125" customFormat="1">
      <c r="A23" s="120" t="s">
        <v>39</v>
      </c>
      <c r="B23" s="125" t="s">
        <v>40</v>
      </c>
      <c r="C23" s="123">
        <f>+INGENIERIA!E23</f>
        <v>1026.76</v>
      </c>
      <c r="D23" s="155">
        <f t="shared" si="5"/>
        <v>0</v>
      </c>
      <c r="E23" s="122"/>
      <c r="F23" s="124">
        <v>1026.76</v>
      </c>
      <c r="G23" s="124">
        <f t="shared" si="6"/>
        <v>0</v>
      </c>
      <c r="H23" s="124">
        <f>+INGENIERIA!E23*2%</f>
        <v>20.5352</v>
      </c>
      <c r="I23" s="124">
        <f t="shared" si="0"/>
        <v>77.006999999999991</v>
      </c>
      <c r="J23" s="124">
        <f t="shared" si="7"/>
        <v>1124.3022000000001</v>
      </c>
      <c r="K23" s="124">
        <f t="shared" si="8"/>
        <v>179.88835200000003</v>
      </c>
      <c r="L23" s="124">
        <f t="shared" si="9"/>
        <v>1304.190552</v>
      </c>
      <c r="M23" s="213"/>
      <c r="N23" s="124">
        <f t="shared" si="10"/>
        <v>0</v>
      </c>
      <c r="O23" s="124">
        <f t="shared" si="11"/>
        <v>0</v>
      </c>
      <c r="P23" s="124">
        <f t="shared" si="12"/>
        <v>0</v>
      </c>
      <c r="R23" s="252" t="s">
        <v>116</v>
      </c>
      <c r="S23" s="253" t="s">
        <v>149</v>
      </c>
      <c r="T23" s="254" t="s">
        <v>150</v>
      </c>
      <c r="U23" s="255">
        <v>41842</v>
      </c>
      <c r="V23" s="252" t="s">
        <v>119</v>
      </c>
      <c r="W23" s="267"/>
      <c r="X23" s="61"/>
      <c r="Y23" s="61"/>
      <c r="Z23" s="62"/>
      <c r="AA23" s="63">
        <f t="shared" si="1"/>
        <v>0</v>
      </c>
      <c r="AB23" s="94"/>
      <c r="AC23" s="94"/>
      <c r="AD23" s="64"/>
      <c r="AE23" s="64"/>
      <c r="AF23" s="60"/>
      <c r="AG23" s="60">
        <v>0</v>
      </c>
      <c r="AH23" s="63">
        <f t="shared" si="2"/>
        <v>0</v>
      </c>
      <c r="AI23" s="65">
        <f t="shared" si="13"/>
        <v>0</v>
      </c>
      <c r="AJ23" s="63">
        <f t="shared" si="3"/>
        <v>0</v>
      </c>
      <c r="AK23" s="66">
        <f t="shared" si="14"/>
        <v>0</v>
      </c>
      <c r="AL23" s="65" t="e">
        <f>#REF!*0.02</f>
        <v>#REF!</v>
      </c>
      <c r="AM23" s="63" t="e">
        <f t="shared" si="4"/>
        <v>#REF!</v>
      </c>
      <c r="AN23" s="256"/>
      <c r="AO23" s="257"/>
      <c r="AP23" s="258">
        <f t="shared" si="15"/>
        <v>0</v>
      </c>
      <c r="AQ23" s="253"/>
      <c r="AR23" s="253" t="s">
        <v>151</v>
      </c>
      <c r="AS23" s="260" t="str">
        <f t="shared" si="16"/>
        <v>si</v>
      </c>
      <c r="AT23" s="261" t="s">
        <v>39</v>
      </c>
      <c r="AU23" s="186" t="s">
        <v>40</v>
      </c>
    </row>
    <row r="24" spans="1:59" s="125" customFormat="1">
      <c r="A24" s="120" t="s">
        <v>41</v>
      </c>
      <c r="B24" s="125" t="s">
        <v>42</v>
      </c>
      <c r="C24" s="123">
        <f>+INGENIERIA!E24</f>
        <v>1026.76</v>
      </c>
      <c r="D24" s="155">
        <f t="shared" si="5"/>
        <v>1097.49</v>
      </c>
      <c r="E24" s="122"/>
      <c r="F24" s="124">
        <v>1026.76</v>
      </c>
      <c r="G24" s="124">
        <f t="shared" si="6"/>
        <v>0</v>
      </c>
      <c r="H24" s="124">
        <f>+INGENIERIA!E24*2%</f>
        <v>20.5352</v>
      </c>
      <c r="I24" s="124">
        <f t="shared" si="0"/>
        <v>77.006999999999991</v>
      </c>
      <c r="J24" s="124">
        <f t="shared" si="7"/>
        <v>1124.3022000000001</v>
      </c>
      <c r="K24" s="124">
        <f t="shared" si="8"/>
        <v>179.88835200000003</v>
      </c>
      <c r="L24" s="124">
        <f t="shared" si="9"/>
        <v>1304.190552</v>
      </c>
      <c r="M24" s="213"/>
      <c r="N24" s="124">
        <f t="shared" si="10"/>
        <v>1097.49</v>
      </c>
      <c r="O24" s="124">
        <f t="shared" si="11"/>
        <v>175.5984</v>
      </c>
      <c r="P24" s="124">
        <f t="shared" si="12"/>
        <v>1273.0884000000001</v>
      </c>
      <c r="R24" s="252" t="s">
        <v>116</v>
      </c>
      <c r="S24" s="253" t="s">
        <v>201</v>
      </c>
      <c r="T24" s="254" t="s">
        <v>152</v>
      </c>
      <c r="U24" s="255">
        <v>41768</v>
      </c>
      <c r="V24" s="252" t="s">
        <v>119</v>
      </c>
      <c r="W24" s="92">
        <v>1097.49</v>
      </c>
      <c r="X24" s="61"/>
      <c r="Y24" s="61"/>
      <c r="Z24" s="62"/>
      <c r="AA24" s="63">
        <f t="shared" si="1"/>
        <v>1097.49</v>
      </c>
      <c r="AB24" s="94"/>
      <c r="AC24" s="94"/>
      <c r="AD24" s="64"/>
      <c r="AE24" s="64"/>
      <c r="AF24" s="60"/>
      <c r="AG24" s="60">
        <v>0</v>
      </c>
      <c r="AH24" s="63">
        <f t="shared" si="2"/>
        <v>1097.49</v>
      </c>
      <c r="AI24" s="65">
        <f t="shared" si="13"/>
        <v>0</v>
      </c>
      <c r="AJ24" s="63">
        <f t="shared" si="3"/>
        <v>1097.49</v>
      </c>
      <c r="AK24" s="66">
        <f t="shared" si="14"/>
        <v>109.74900000000001</v>
      </c>
      <c r="AL24" s="65" t="e">
        <f>#REF!*0.02</f>
        <v>#REF!</v>
      </c>
      <c r="AM24" s="63" t="e">
        <f t="shared" si="4"/>
        <v>#REF!</v>
      </c>
      <c r="AN24" s="256"/>
      <c r="AO24" s="257"/>
      <c r="AP24" s="258">
        <f t="shared" si="15"/>
        <v>-1097.49</v>
      </c>
      <c r="AQ24" s="253"/>
      <c r="AR24" s="253" t="s">
        <v>153</v>
      </c>
      <c r="AS24" s="260" t="str">
        <f t="shared" si="16"/>
        <v>si</v>
      </c>
      <c r="AT24" s="261" t="s">
        <v>41</v>
      </c>
      <c r="AU24" s="186" t="s">
        <v>42</v>
      </c>
    </row>
    <row r="25" spans="1:59" s="125" customFormat="1">
      <c r="A25" s="120" t="s">
        <v>43</v>
      </c>
      <c r="B25" s="125" t="s">
        <v>44</v>
      </c>
      <c r="C25" s="123">
        <f>+INGENIERIA!E25</f>
        <v>1026.76</v>
      </c>
      <c r="D25" s="155">
        <f t="shared" si="5"/>
        <v>5881.68</v>
      </c>
      <c r="E25" s="122"/>
      <c r="F25" s="124">
        <v>1026.76</v>
      </c>
      <c r="G25" s="124">
        <f t="shared" si="6"/>
        <v>0</v>
      </c>
      <c r="H25" s="124">
        <f>+INGENIERIA!E25*2%</f>
        <v>20.5352</v>
      </c>
      <c r="I25" s="124">
        <f t="shared" si="0"/>
        <v>77.006999999999991</v>
      </c>
      <c r="J25" s="124">
        <f t="shared" si="7"/>
        <v>1124.3022000000001</v>
      </c>
      <c r="K25" s="124">
        <f t="shared" si="8"/>
        <v>179.88835200000003</v>
      </c>
      <c r="L25" s="124">
        <f t="shared" si="9"/>
        <v>1304.190552</v>
      </c>
      <c r="M25" s="213"/>
      <c r="N25" s="124">
        <f t="shared" si="10"/>
        <v>5881.68</v>
      </c>
      <c r="O25" s="124">
        <f t="shared" si="11"/>
        <v>941.06880000000001</v>
      </c>
      <c r="P25" s="124">
        <f t="shared" si="12"/>
        <v>6822.7488000000003</v>
      </c>
      <c r="R25" s="253" t="s">
        <v>116</v>
      </c>
      <c r="S25" s="253" t="s">
        <v>154</v>
      </c>
      <c r="T25" s="266" t="s">
        <v>155</v>
      </c>
      <c r="U25" s="255">
        <v>41957</v>
      </c>
      <c r="V25" s="253" t="s">
        <v>119</v>
      </c>
      <c r="W25" s="90">
        <v>5881.68</v>
      </c>
      <c r="X25" s="68"/>
      <c r="Y25" s="68"/>
      <c r="Z25" s="62"/>
      <c r="AA25" s="63">
        <f t="shared" si="1"/>
        <v>5881.68</v>
      </c>
      <c r="AB25" s="94"/>
      <c r="AC25" s="94"/>
      <c r="AD25" s="64"/>
      <c r="AE25" s="64"/>
      <c r="AF25" s="60"/>
      <c r="AG25" s="60">
        <v>0</v>
      </c>
      <c r="AH25" s="63">
        <f t="shared" si="2"/>
        <v>5881.68</v>
      </c>
      <c r="AI25" s="65">
        <f t="shared" si="13"/>
        <v>588.16800000000001</v>
      </c>
      <c r="AJ25" s="63">
        <f t="shared" si="3"/>
        <v>5293.5120000000006</v>
      </c>
      <c r="AK25" s="66">
        <f t="shared" si="14"/>
        <v>0</v>
      </c>
      <c r="AL25" s="65" t="e">
        <f>#REF!*0.02</f>
        <v>#REF!</v>
      </c>
      <c r="AM25" s="63" t="e">
        <f t="shared" si="4"/>
        <v>#REF!</v>
      </c>
      <c r="AN25" s="256"/>
      <c r="AO25" s="257"/>
      <c r="AP25" s="258">
        <f t="shared" si="15"/>
        <v>-5293.5120000000006</v>
      </c>
      <c r="AQ25" s="253"/>
      <c r="AR25" s="253" t="s">
        <v>156</v>
      </c>
      <c r="AS25" s="260" t="str">
        <f t="shared" si="16"/>
        <v>si</v>
      </c>
      <c r="AT25" s="261" t="s">
        <v>43</v>
      </c>
      <c r="AU25" s="186" t="s">
        <v>44</v>
      </c>
    </row>
    <row r="26" spans="1:59" s="226" customFormat="1">
      <c r="A26" s="225" t="s">
        <v>45</v>
      </c>
      <c r="B26" s="226" t="s">
        <v>46</v>
      </c>
      <c r="C26" s="221">
        <f>+INGENIERIA!E26</f>
        <v>4666.76</v>
      </c>
      <c r="D26" s="222">
        <f t="shared" si="5"/>
        <v>0</v>
      </c>
      <c r="F26" s="227">
        <v>4666.76</v>
      </c>
      <c r="G26" s="223">
        <f t="shared" si="6"/>
        <v>0</v>
      </c>
      <c r="H26" s="227">
        <f>+INGENIERIA!E26*2%</f>
        <v>93.3352</v>
      </c>
      <c r="I26" s="227">
        <f t="shared" si="0"/>
        <v>350.00700000000001</v>
      </c>
      <c r="J26" s="227">
        <f t="shared" si="7"/>
        <v>5110.1022000000003</v>
      </c>
      <c r="K26" s="227">
        <f t="shared" si="8"/>
        <v>817.61635200000001</v>
      </c>
      <c r="L26" s="227">
        <f t="shared" si="9"/>
        <v>5927.7185520000003</v>
      </c>
      <c r="M26" s="228"/>
      <c r="N26" s="227">
        <f t="shared" si="17"/>
        <v>0</v>
      </c>
      <c r="O26" s="227">
        <f t="shared" si="11"/>
        <v>0</v>
      </c>
      <c r="P26" s="227">
        <f t="shared" si="12"/>
        <v>0</v>
      </c>
      <c r="Q26" s="220"/>
      <c r="R26" s="284" t="s">
        <v>116</v>
      </c>
      <c r="S26" s="284" t="s">
        <v>157</v>
      </c>
      <c r="T26" s="285"/>
      <c r="U26" s="286">
        <v>41906</v>
      </c>
      <c r="V26" s="284" t="s">
        <v>139</v>
      </c>
      <c r="W26" s="299"/>
      <c r="X26" s="95"/>
      <c r="Y26" s="95"/>
      <c r="Z26" s="289"/>
      <c r="AA26" s="290">
        <f t="shared" si="1"/>
        <v>0</v>
      </c>
      <c r="AB26" s="291"/>
      <c r="AC26" s="291"/>
      <c r="AD26" s="292"/>
      <c r="AE26" s="292"/>
      <c r="AF26" s="95"/>
      <c r="AG26" s="95">
        <v>350</v>
      </c>
      <c r="AH26" s="290">
        <f t="shared" si="2"/>
        <v>-350</v>
      </c>
      <c r="AI26" s="292"/>
      <c r="AJ26" s="290">
        <f>+AH26-AI26</f>
        <v>-350</v>
      </c>
      <c r="AK26" s="292">
        <f>IF(AA26&lt;2250,AA26*0.1,0)</f>
        <v>0</v>
      </c>
      <c r="AL26" s="292"/>
      <c r="AM26" s="290"/>
      <c r="AN26" s="293"/>
      <c r="AO26" s="294"/>
      <c r="AP26" s="295"/>
      <c r="AQ26" s="284"/>
      <c r="AR26" s="284"/>
      <c r="AS26" s="296" t="str">
        <f t="shared" si="16"/>
        <v>si</v>
      </c>
      <c r="AT26" s="297" t="s">
        <v>45</v>
      </c>
      <c r="AU26" s="298" t="s">
        <v>46</v>
      </c>
      <c r="AV26" s="220"/>
      <c r="AW26" s="220"/>
      <c r="AX26" s="220"/>
      <c r="AY26" s="220"/>
      <c r="AZ26" s="220"/>
      <c r="BA26" s="220"/>
      <c r="BB26" s="220"/>
      <c r="BC26" s="220"/>
      <c r="BD26" s="220"/>
      <c r="BE26" s="220"/>
      <c r="BF26" s="220"/>
      <c r="BG26" s="220"/>
    </row>
    <row r="27" spans="1:59" s="125" customFormat="1">
      <c r="A27" s="120" t="s">
        <v>47</v>
      </c>
      <c r="B27" s="125" t="s">
        <v>48</v>
      </c>
      <c r="C27" s="123">
        <f>+INGENIERIA!E27</f>
        <v>1166.76</v>
      </c>
      <c r="D27" s="155">
        <f t="shared" si="5"/>
        <v>1347.91</v>
      </c>
      <c r="E27" s="122"/>
      <c r="F27" s="124">
        <v>1166.76</v>
      </c>
      <c r="G27" s="124">
        <f t="shared" si="6"/>
        <v>0</v>
      </c>
      <c r="H27" s="124">
        <f>+INGENIERIA!E27*2%</f>
        <v>23.3352</v>
      </c>
      <c r="I27" s="124">
        <f t="shared" si="0"/>
        <v>87.506999999999991</v>
      </c>
      <c r="J27" s="124">
        <f t="shared" si="7"/>
        <v>1277.6022</v>
      </c>
      <c r="K27" s="124">
        <f t="shared" si="8"/>
        <v>204.41635200000002</v>
      </c>
      <c r="L27" s="124">
        <f t="shared" si="9"/>
        <v>1482.018552</v>
      </c>
      <c r="M27" s="213"/>
      <c r="N27" s="124">
        <f t="shared" si="10"/>
        <v>1347.91</v>
      </c>
      <c r="O27" s="124">
        <f t="shared" si="11"/>
        <v>215.66560000000001</v>
      </c>
      <c r="P27" s="124">
        <f t="shared" si="12"/>
        <v>1563.5756000000001</v>
      </c>
      <c r="R27" s="252" t="s">
        <v>144</v>
      </c>
      <c r="S27" s="253" t="s">
        <v>249</v>
      </c>
      <c r="T27" s="254">
        <v>21</v>
      </c>
      <c r="U27" s="255">
        <v>39332</v>
      </c>
      <c r="V27" s="252" t="s">
        <v>147</v>
      </c>
      <c r="W27" s="91">
        <v>1347.91</v>
      </c>
      <c r="X27" s="60"/>
      <c r="Y27" s="60"/>
      <c r="Z27" s="62"/>
      <c r="AA27" s="63">
        <f t="shared" si="1"/>
        <v>1347.91</v>
      </c>
      <c r="AB27" s="94"/>
      <c r="AC27" s="94"/>
      <c r="AD27" s="64"/>
      <c r="AE27" s="64"/>
      <c r="AF27" s="60"/>
      <c r="AG27" s="60">
        <v>83.6</v>
      </c>
      <c r="AH27" s="63">
        <f t="shared" si="2"/>
        <v>1264.3100000000002</v>
      </c>
      <c r="AI27" s="65">
        <f t="shared" si="13"/>
        <v>0</v>
      </c>
      <c r="AJ27" s="63">
        <f>+AH27-AI27</f>
        <v>1264.3100000000002</v>
      </c>
      <c r="AK27" s="66">
        <f t="shared" si="14"/>
        <v>134.79100000000003</v>
      </c>
      <c r="AL27" s="65" t="e">
        <f>#REF!*0.02</f>
        <v>#REF!</v>
      </c>
      <c r="AM27" s="63" t="e">
        <f t="shared" si="4"/>
        <v>#REF!</v>
      </c>
      <c r="AN27" s="256"/>
      <c r="AO27" s="257"/>
      <c r="AP27" s="258">
        <f>+AN27+AO27-AJ27</f>
        <v>-1264.3100000000002</v>
      </c>
      <c r="AQ27" s="253"/>
      <c r="AR27" s="253" t="s">
        <v>158</v>
      </c>
      <c r="AS27" s="260" t="str">
        <f t="shared" si="16"/>
        <v>si</v>
      </c>
      <c r="AT27" s="261" t="s">
        <v>47</v>
      </c>
      <c r="AU27" s="186" t="s">
        <v>48</v>
      </c>
    </row>
    <row r="28" spans="1:59" s="125" customFormat="1">
      <c r="A28" s="120" t="s">
        <v>49</v>
      </c>
      <c r="B28" s="125" t="s">
        <v>50</v>
      </c>
      <c r="C28" s="123">
        <f>+INGENIERIA!E28</f>
        <v>1026.76</v>
      </c>
      <c r="D28" s="155">
        <f t="shared" si="5"/>
        <v>10497.57</v>
      </c>
      <c r="E28" s="122"/>
      <c r="F28" s="124">
        <v>1026.76</v>
      </c>
      <c r="G28" s="124">
        <f t="shared" si="6"/>
        <v>0</v>
      </c>
      <c r="H28" s="124">
        <f>+INGENIERIA!E28*2%</f>
        <v>20.5352</v>
      </c>
      <c r="I28" s="124">
        <f t="shared" si="0"/>
        <v>77.006999999999991</v>
      </c>
      <c r="J28" s="124">
        <f t="shared" si="7"/>
        <v>1124.3022000000001</v>
      </c>
      <c r="K28" s="124">
        <f t="shared" si="8"/>
        <v>179.88835200000003</v>
      </c>
      <c r="L28" s="124">
        <f t="shared" si="9"/>
        <v>1304.190552</v>
      </c>
      <c r="M28" s="213"/>
      <c r="N28" s="124">
        <f t="shared" si="10"/>
        <v>10497.57</v>
      </c>
      <c r="O28" s="124">
        <f t="shared" si="11"/>
        <v>1679.6112000000001</v>
      </c>
      <c r="P28" s="124">
        <f t="shared" si="12"/>
        <v>12177.181199999999</v>
      </c>
      <c r="R28" s="253" t="s">
        <v>116</v>
      </c>
      <c r="S28" s="253" t="s">
        <v>159</v>
      </c>
      <c r="T28" s="266" t="s">
        <v>160</v>
      </c>
      <c r="U28" s="255">
        <v>41680</v>
      </c>
      <c r="V28" s="253" t="s">
        <v>119</v>
      </c>
      <c r="W28" s="92">
        <v>10497.57</v>
      </c>
      <c r="X28" s="68"/>
      <c r="Y28" s="68"/>
      <c r="Z28" s="62"/>
      <c r="AA28" s="63">
        <f t="shared" si="1"/>
        <v>10497.57</v>
      </c>
      <c r="AB28" s="94"/>
      <c r="AC28" s="94"/>
      <c r="AD28" s="64"/>
      <c r="AE28" s="64"/>
      <c r="AF28" s="60"/>
      <c r="AG28" s="60">
        <v>0</v>
      </c>
      <c r="AH28" s="63">
        <f>+AA28-SUM(AB28:AG28)</f>
        <v>10497.57</v>
      </c>
      <c r="AI28" s="65">
        <f t="shared" si="13"/>
        <v>1049.7570000000001</v>
      </c>
      <c r="AJ28" s="63">
        <f>+AH28-AI28</f>
        <v>9447.8130000000001</v>
      </c>
      <c r="AK28" s="66">
        <f t="shared" si="14"/>
        <v>0</v>
      </c>
      <c r="AL28" s="65" t="e">
        <f>#REF!*0.02</f>
        <v>#REF!</v>
      </c>
      <c r="AM28" s="63" t="e">
        <f>+AA28+AK28+AL28</f>
        <v>#REF!</v>
      </c>
      <c r="AN28" s="256"/>
      <c r="AO28" s="257"/>
      <c r="AP28" s="258">
        <f t="shared" si="15"/>
        <v>-9447.8130000000001</v>
      </c>
      <c r="AQ28" s="253"/>
      <c r="AR28" s="253" t="s">
        <v>161</v>
      </c>
      <c r="AS28" s="260" t="str">
        <f t="shared" si="16"/>
        <v>si</v>
      </c>
      <c r="AT28" s="261" t="s">
        <v>49</v>
      </c>
      <c r="AU28" s="186" t="s">
        <v>50</v>
      </c>
    </row>
    <row r="29" spans="1:59" s="125" customFormat="1">
      <c r="A29" s="120" t="s">
        <v>51</v>
      </c>
      <c r="B29" s="125" t="s">
        <v>52</v>
      </c>
      <c r="C29" s="123">
        <f>+INGENIERIA!E29</f>
        <v>1026.76</v>
      </c>
      <c r="D29" s="155">
        <f t="shared" si="5"/>
        <v>8051.17</v>
      </c>
      <c r="E29" s="122"/>
      <c r="F29" s="124">
        <v>1026.76</v>
      </c>
      <c r="G29" s="124">
        <f t="shared" si="6"/>
        <v>0</v>
      </c>
      <c r="H29" s="124">
        <f>+INGENIERIA!E29*2%</f>
        <v>20.5352</v>
      </c>
      <c r="I29" s="124">
        <f t="shared" si="0"/>
        <v>77.006999999999991</v>
      </c>
      <c r="J29" s="124">
        <f t="shared" si="7"/>
        <v>1124.3022000000001</v>
      </c>
      <c r="K29" s="124">
        <f t="shared" si="8"/>
        <v>179.88835200000003</v>
      </c>
      <c r="L29" s="124">
        <f t="shared" si="9"/>
        <v>1304.190552</v>
      </c>
      <c r="M29" s="213"/>
      <c r="N29" s="124">
        <f t="shared" si="10"/>
        <v>8051.17</v>
      </c>
      <c r="O29" s="124">
        <f t="shared" si="11"/>
        <v>1288.1872000000001</v>
      </c>
      <c r="P29" s="124">
        <f t="shared" si="12"/>
        <v>9339.3572000000004</v>
      </c>
      <c r="R29" s="253" t="s">
        <v>116</v>
      </c>
      <c r="S29" s="253" t="s">
        <v>162</v>
      </c>
      <c r="T29" s="266" t="s">
        <v>163</v>
      </c>
      <c r="U29" s="255">
        <v>41944</v>
      </c>
      <c r="V29" s="253" t="s">
        <v>119</v>
      </c>
      <c r="W29" s="267">
        <f>2000+6051.17</f>
        <v>8051.17</v>
      </c>
      <c r="X29" s="68"/>
      <c r="Y29" s="68"/>
      <c r="Z29" s="62"/>
      <c r="AA29" s="63">
        <f t="shared" si="1"/>
        <v>8051.17</v>
      </c>
      <c r="AB29" s="94"/>
      <c r="AC29" s="94"/>
      <c r="AD29" s="64"/>
      <c r="AE29" s="64"/>
      <c r="AF29" s="60"/>
      <c r="AG29" s="60">
        <v>0</v>
      </c>
      <c r="AH29" s="63">
        <f>+AA29-SUM(AB29:AG29)</f>
        <v>8051.17</v>
      </c>
      <c r="AI29" s="65">
        <f t="shared" si="13"/>
        <v>805.11700000000008</v>
      </c>
      <c r="AJ29" s="63">
        <f>+AH29-AI29</f>
        <v>7246.0529999999999</v>
      </c>
      <c r="AK29" s="66">
        <f t="shared" si="14"/>
        <v>0</v>
      </c>
      <c r="AL29" s="65" t="e">
        <f>#REF!*0.02</f>
        <v>#REF!</v>
      </c>
      <c r="AM29" s="63" t="e">
        <f>+AA29+AK29+AL29</f>
        <v>#REF!</v>
      </c>
      <c r="AN29" s="256"/>
      <c r="AO29" s="257"/>
      <c r="AP29" s="258">
        <f t="shared" si="15"/>
        <v>-7246.0529999999999</v>
      </c>
      <c r="AQ29" s="253"/>
      <c r="AR29" s="253" t="s">
        <v>164</v>
      </c>
      <c r="AS29" s="260" t="str">
        <f t="shared" si="16"/>
        <v>si</v>
      </c>
      <c r="AT29" s="261" t="s">
        <v>51</v>
      </c>
      <c r="AU29" s="186" t="s">
        <v>52</v>
      </c>
    </row>
    <row r="30" spans="1:59" s="125" customFormat="1">
      <c r="A30" s="120" t="s">
        <v>53</v>
      </c>
      <c r="B30" s="125" t="s">
        <v>54</v>
      </c>
      <c r="C30" s="123">
        <f>+INGENIERIA!E30</f>
        <v>1166.76</v>
      </c>
      <c r="D30" s="155">
        <f t="shared" si="5"/>
        <v>1321.6</v>
      </c>
      <c r="E30" s="122"/>
      <c r="F30" s="124">
        <v>1166.76</v>
      </c>
      <c r="G30" s="124">
        <f t="shared" si="6"/>
        <v>0</v>
      </c>
      <c r="H30" s="124">
        <f>+INGENIERIA!E30*2%</f>
        <v>23.3352</v>
      </c>
      <c r="I30" s="124">
        <f t="shared" si="0"/>
        <v>87.506999999999991</v>
      </c>
      <c r="J30" s="124">
        <f t="shared" si="7"/>
        <v>1277.6022</v>
      </c>
      <c r="K30" s="124">
        <f t="shared" si="8"/>
        <v>204.41635200000002</v>
      </c>
      <c r="L30" s="124">
        <f t="shared" si="9"/>
        <v>1482.018552</v>
      </c>
      <c r="M30" s="213"/>
      <c r="N30" s="124">
        <f t="shared" si="10"/>
        <v>1321.6</v>
      </c>
      <c r="O30" s="124">
        <f t="shared" si="11"/>
        <v>211.45599999999999</v>
      </c>
      <c r="P30" s="124">
        <f t="shared" si="12"/>
        <v>1533.0559999999998</v>
      </c>
      <c r="R30" s="252" t="s">
        <v>144</v>
      </c>
      <c r="S30" s="253" t="s">
        <v>165</v>
      </c>
      <c r="T30" s="254" t="s">
        <v>166</v>
      </c>
      <c r="U30" s="255">
        <v>40362</v>
      </c>
      <c r="V30" s="252" t="s">
        <v>147</v>
      </c>
      <c r="W30" s="91">
        <v>1321.6</v>
      </c>
      <c r="X30" s="60"/>
      <c r="Y30" s="60"/>
      <c r="Z30" s="62"/>
      <c r="AA30" s="63">
        <f t="shared" si="1"/>
        <v>1321.6</v>
      </c>
      <c r="AB30" s="94"/>
      <c r="AC30" s="94"/>
      <c r="AD30" s="64"/>
      <c r="AE30" s="64"/>
      <c r="AF30" s="60"/>
      <c r="AG30" s="60">
        <v>0</v>
      </c>
      <c r="AH30" s="63">
        <f t="shared" si="2"/>
        <v>1321.6</v>
      </c>
      <c r="AI30" s="65">
        <f t="shared" si="13"/>
        <v>0</v>
      </c>
      <c r="AJ30" s="63">
        <f t="shared" si="3"/>
        <v>1321.6</v>
      </c>
      <c r="AK30" s="66">
        <f t="shared" si="14"/>
        <v>132.16</v>
      </c>
      <c r="AL30" s="65" t="e">
        <f>#REF!*0.02</f>
        <v>#REF!</v>
      </c>
      <c r="AM30" s="63" t="e">
        <f t="shared" si="4"/>
        <v>#REF!</v>
      </c>
      <c r="AN30" s="256"/>
      <c r="AO30" s="257"/>
      <c r="AP30" s="258">
        <f t="shared" si="15"/>
        <v>-1321.6</v>
      </c>
      <c r="AQ30" s="253"/>
      <c r="AR30" s="253" t="s">
        <v>167</v>
      </c>
      <c r="AS30" s="260" t="str">
        <f t="shared" si="16"/>
        <v>si</v>
      </c>
      <c r="AT30" s="261" t="s">
        <v>53</v>
      </c>
      <c r="AU30" s="186" t="s">
        <v>54</v>
      </c>
    </row>
    <row r="31" spans="1:59" s="125" customFormat="1">
      <c r="A31" s="120" t="s">
        <v>55</v>
      </c>
      <c r="B31" s="125" t="s">
        <v>56</v>
      </c>
      <c r="C31" s="123">
        <f>+INGENIERIA!E31</f>
        <v>1026.76</v>
      </c>
      <c r="D31" s="155">
        <f t="shared" si="5"/>
        <v>8237.59</v>
      </c>
      <c r="E31" s="122"/>
      <c r="F31" s="124">
        <v>1026.76</v>
      </c>
      <c r="G31" s="124">
        <f t="shared" si="6"/>
        <v>0</v>
      </c>
      <c r="H31" s="124">
        <f>+INGENIERIA!E31*2%</f>
        <v>20.5352</v>
      </c>
      <c r="I31" s="124">
        <f t="shared" si="0"/>
        <v>77.006999999999991</v>
      </c>
      <c r="J31" s="124">
        <f t="shared" si="7"/>
        <v>1124.3022000000001</v>
      </c>
      <c r="K31" s="124">
        <f t="shared" si="8"/>
        <v>179.88835200000003</v>
      </c>
      <c r="L31" s="124">
        <f t="shared" si="9"/>
        <v>1304.190552</v>
      </c>
      <c r="M31" s="213"/>
      <c r="N31" s="124">
        <f t="shared" si="10"/>
        <v>8237.59</v>
      </c>
      <c r="O31" s="124">
        <f t="shared" si="11"/>
        <v>1318.0144</v>
      </c>
      <c r="P31" s="124">
        <f t="shared" si="12"/>
        <v>9555.6044000000002</v>
      </c>
      <c r="R31" s="253" t="s">
        <v>116</v>
      </c>
      <c r="S31" s="253" t="s">
        <v>168</v>
      </c>
      <c r="T31" s="266"/>
      <c r="U31" s="255">
        <v>42557</v>
      </c>
      <c r="V31" s="253" t="s">
        <v>119</v>
      </c>
      <c r="W31" s="91">
        <v>8237.59</v>
      </c>
      <c r="X31" s="68"/>
      <c r="Y31" s="68"/>
      <c r="Z31" s="62"/>
      <c r="AA31" s="63">
        <f t="shared" si="1"/>
        <v>8237.59</v>
      </c>
      <c r="AB31" s="94"/>
      <c r="AC31" s="94"/>
      <c r="AD31" s="64"/>
      <c r="AE31" s="64"/>
      <c r="AF31" s="60"/>
      <c r="AG31" s="60"/>
      <c r="AH31" s="63">
        <f>+AA31-SUM(AB31:AG31)</f>
        <v>8237.59</v>
      </c>
      <c r="AI31" s="65">
        <f>IF(AA31&gt;2250,AA31*0.1,0)</f>
        <v>823.75900000000001</v>
      </c>
      <c r="AJ31" s="63">
        <f>+AH31-AI31</f>
        <v>7413.8310000000001</v>
      </c>
      <c r="AK31" s="66">
        <f>IF(AA31&lt;2250,AA31*0.1,0)</f>
        <v>0</v>
      </c>
      <c r="AL31" s="65" t="e">
        <f>#REF!*0.02</f>
        <v>#REF!</v>
      </c>
      <c r="AM31" s="63" t="e">
        <f>+AA31+AK31+AL31</f>
        <v>#REF!</v>
      </c>
      <c r="AN31" s="256"/>
      <c r="AO31" s="256"/>
      <c r="AP31" s="258"/>
      <c r="AQ31" s="253" t="s">
        <v>120</v>
      </c>
      <c r="AR31" s="265">
        <v>405715097</v>
      </c>
      <c r="AS31" s="260" t="str">
        <f t="shared" si="16"/>
        <v>si</v>
      </c>
      <c r="AT31" s="261" t="s">
        <v>55</v>
      </c>
      <c r="AU31" s="186" t="s">
        <v>56</v>
      </c>
    </row>
    <row r="32" spans="1:59" s="220" customFormat="1">
      <c r="A32" s="219" t="s">
        <v>57</v>
      </c>
      <c r="B32" s="220" t="s">
        <v>58</v>
      </c>
      <c r="C32" s="221">
        <f>+INGENIERIA!E32</f>
        <v>4666.76</v>
      </c>
      <c r="D32" s="222">
        <f t="shared" si="5"/>
        <v>11680.36</v>
      </c>
      <c r="F32" s="223">
        <v>4666.76</v>
      </c>
      <c r="G32" s="223">
        <f t="shared" si="6"/>
        <v>0</v>
      </c>
      <c r="H32" s="223">
        <f>+INGENIERIA!E32*2%</f>
        <v>93.3352</v>
      </c>
      <c r="I32" s="223">
        <f t="shared" si="0"/>
        <v>350.00700000000001</v>
      </c>
      <c r="J32" s="223">
        <f>SUM(F32:I32)</f>
        <v>5110.1022000000003</v>
      </c>
      <c r="K32" s="223">
        <f t="shared" si="8"/>
        <v>817.61635200000001</v>
      </c>
      <c r="L32" s="223">
        <f t="shared" si="9"/>
        <v>5927.7185520000003</v>
      </c>
      <c r="M32" s="224"/>
      <c r="N32" s="223">
        <f t="shared" si="17"/>
        <v>11680.36</v>
      </c>
      <c r="O32" s="223">
        <f t="shared" si="11"/>
        <v>1868.8576</v>
      </c>
      <c r="P32" s="223">
        <f t="shared" si="12"/>
        <v>13549.2176</v>
      </c>
      <c r="R32" s="284" t="s">
        <v>132</v>
      </c>
      <c r="S32" s="284" t="s">
        <v>169</v>
      </c>
      <c r="T32" s="285"/>
      <c r="U32" s="286">
        <v>42478</v>
      </c>
      <c r="V32" s="284" t="s">
        <v>139</v>
      </c>
      <c r="W32" s="287">
        <v>11680.36</v>
      </c>
      <c r="X32" s="95"/>
      <c r="Y32" s="95"/>
      <c r="Z32" s="289"/>
      <c r="AA32" s="290">
        <f t="shared" si="1"/>
        <v>11680.36</v>
      </c>
      <c r="AB32" s="291"/>
      <c r="AC32" s="291"/>
      <c r="AD32" s="292"/>
      <c r="AE32" s="292"/>
      <c r="AF32" s="95"/>
      <c r="AG32" s="95">
        <v>403</v>
      </c>
      <c r="AH32" s="290">
        <f t="shared" ref="AH32:AH42" si="18">+AA32-SUM(AB32:AG32)</f>
        <v>11277.36</v>
      </c>
      <c r="AI32" s="292">
        <f t="shared" si="13"/>
        <v>1168.0360000000001</v>
      </c>
      <c r="AJ32" s="290">
        <f t="shared" ref="AJ32:AJ42" si="19">+AH32-AI32</f>
        <v>10109.324000000001</v>
      </c>
      <c r="AK32" s="292">
        <f t="shared" si="14"/>
        <v>0</v>
      </c>
      <c r="AL32" s="292" t="e">
        <f>#REF!*0.02</f>
        <v>#REF!</v>
      </c>
      <c r="AM32" s="290" t="e">
        <f>+AA32+AK32+AL32</f>
        <v>#REF!</v>
      </c>
      <c r="AN32" s="293"/>
      <c r="AO32" s="294"/>
      <c r="AP32" s="295">
        <f t="shared" si="15"/>
        <v>-10109.324000000001</v>
      </c>
      <c r="AQ32" s="300"/>
      <c r="AR32" s="284" t="s">
        <v>170</v>
      </c>
      <c r="AS32" s="296" t="str">
        <f t="shared" si="16"/>
        <v>si</v>
      </c>
      <c r="AT32" s="297" t="s">
        <v>57</v>
      </c>
      <c r="AU32" s="298" t="s">
        <v>58</v>
      </c>
      <c r="AV32" s="226"/>
      <c r="AW32" s="226"/>
      <c r="AX32" s="226"/>
      <c r="AY32" s="226"/>
      <c r="AZ32" s="226"/>
      <c r="BA32" s="226"/>
      <c r="BB32" s="226"/>
      <c r="BC32" s="226"/>
      <c r="BD32" s="226"/>
      <c r="BE32" s="226"/>
      <c r="BF32" s="226"/>
      <c r="BG32" s="226"/>
    </row>
    <row r="33" spans="1:59" s="125" customFormat="1">
      <c r="A33" s="120" t="s">
        <v>59</v>
      </c>
      <c r="B33" s="125" t="s">
        <v>60</v>
      </c>
      <c r="C33" s="123">
        <f>+INGENIERIA!E33</f>
        <v>1026.76</v>
      </c>
      <c r="D33" s="155">
        <f t="shared" si="5"/>
        <v>5712.99</v>
      </c>
      <c r="E33" s="122"/>
      <c r="F33" s="124">
        <v>1026.76</v>
      </c>
      <c r="G33" s="124">
        <f t="shared" si="6"/>
        <v>0</v>
      </c>
      <c r="H33" s="124">
        <f>+INGENIERIA!E33*2%</f>
        <v>20.5352</v>
      </c>
      <c r="I33" s="124">
        <f t="shared" si="0"/>
        <v>77.006999999999991</v>
      </c>
      <c r="J33" s="124">
        <f t="shared" si="7"/>
        <v>1124.3022000000001</v>
      </c>
      <c r="K33" s="124">
        <f t="shared" si="8"/>
        <v>179.88835200000003</v>
      </c>
      <c r="L33" s="124">
        <f t="shared" si="9"/>
        <v>1304.190552</v>
      </c>
      <c r="M33" s="213"/>
      <c r="N33" s="124">
        <f t="shared" si="10"/>
        <v>5712.99</v>
      </c>
      <c r="O33" s="124">
        <f t="shared" si="11"/>
        <v>914.07839999999999</v>
      </c>
      <c r="P33" s="124">
        <f t="shared" si="12"/>
        <v>6627.0684000000001</v>
      </c>
      <c r="R33" s="253" t="s">
        <v>116</v>
      </c>
      <c r="S33" s="253" t="s">
        <v>171</v>
      </c>
      <c r="T33" s="266"/>
      <c r="U33" s="255">
        <v>42430</v>
      </c>
      <c r="V33" s="253" t="s">
        <v>119</v>
      </c>
      <c r="W33" s="92">
        <f>5712.99</f>
        <v>5712.99</v>
      </c>
      <c r="X33" s="68"/>
      <c r="Y33" s="68"/>
      <c r="Z33" s="62"/>
      <c r="AA33" s="63">
        <f t="shared" si="1"/>
        <v>5712.99</v>
      </c>
      <c r="AB33" s="94"/>
      <c r="AC33" s="94"/>
      <c r="AD33" s="64"/>
      <c r="AE33" s="64"/>
      <c r="AF33" s="60"/>
      <c r="AG33" s="60">
        <v>0</v>
      </c>
      <c r="AH33" s="63">
        <f t="shared" si="18"/>
        <v>5712.99</v>
      </c>
      <c r="AI33" s="65">
        <f t="shared" si="13"/>
        <v>571.29899999999998</v>
      </c>
      <c r="AJ33" s="63">
        <f t="shared" si="19"/>
        <v>5141.6909999999998</v>
      </c>
      <c r="AK33" s="66">
        <f t="shared" si="14"/>
        <v>0</v>
      </c>
      <c r="AL33" s="65" t="e">
        <f>#REF!*0.02</f>
        <v>#REF!</v>
      </c>
      <c r="AM33" s="63" t="e">
        <f t="shared" ref="AM33:AM42" si="20">+AA33+AK33+AL33</f>
        <v>#REF!</v>
      </c>
      <c r="AN33" s="256"/>
      <c r="AO33" s="257"/>
      <c r="AP33" s="258">
        <f t="shared" si="15"/>
        <v>-5141.6909999999998</v>
      </c>
      <c r="AQ33" s="253"/>
      <c r="AR33" s="265"/>
      <c r="AS33" s="260" t="str">
        <f t="shared" si="16"/>
        <v>si</v>
      </c>
      <c r="AT33" s="261" t="s">
        <v>59</v>
      </c>
      <c r="AU33" s="186" t="s">
        <v>60</v>
      </c>
    </row>
    <row r="34" spans="1:59" s="125" customFormat="1">
      <c r="A34" s="120" t="s">
        <v>61</v>
      </c>
      <c r="B34" s="125" t="s">
        <v>62</v>
      </c>
      <c r="C34" s="123">
        <f>+INGENIERIA!E34</f>
        <v>1026.76</v>
      </c>
      <c r="D34" s="155">
        <f t="shared" si="5"/>
        <v>1160.3699999999999</v>
      </c>
      <c r="E34" s="122"/>
      <c r="F34" s="124">
        <v>1026.76</v>
      </c>
      <c r="G34" s="124">
        <f t="shared" si="6"/>
        <v>0</v>
      </c>
      <c r="H34" s="124">
        <f>+INGENIERIA!E34*2%</f>
        <v>20.5352</v>
      </c>
      <c r="I34" s="124">
        <f t="shared" si="0"/>
        <v>77.006999999999991</v>
      </c>
      <c r="J34" s="124">
        <f t="shared" si="7"/>
        <v>1124.3022000000001</v>
      </c>
      <c r="K34" s="124">
        <f t="shared" si="8"/>
        <v>179.88835200000003</v>
      </c>
      <c r="L34" s="124">
        <f t="shared" si="9"/>
        <v>1304.190552</v>
      </c>
      <c r="M34" s="213"/>
      <c r="N34" s="124">
        <f t="shared" si="10"/>
        <v>1160.3699999999999</v>
      </c>
      <c r="O34" s="124">
        <f t="shared" si="11"/>
        <v>185.6592</v>
      </c>
      <c r="P34" s="124">
        <f t="shared" si="12"/>
        <v>1346.0291999999999</v>
      </c>
      <c r="R34" s="253" t="s">
        <v>116</v>
      </c>
      <c r="S34" s="253" t="s">
        <v>172</v>
      </c>
      <c r="T34" s="266"/>
      <c r="U34" s="255">
        <v>42570</v>
      </c>
      <c r="V34" s="253" t="s">
        <v>119</v>
      </c>
      <c r="W34" s="92">
        <v>1160.3699999999999</v>
      </c>
      <c r="X34" s="68"/>
      <c r="Y34" s="68"/>
      <c r="Z34" s="62"/>
      <c r="AA34" s="63">
        <f t="shared" si="1"/>
        <v>1160.3699999999999</v>
      </c>
      <c r="AB34" s="94"/>
      <c r="AC34" s="94"/>
      <c r="AD34" s="64"/>
      <c r="AE34" s="64"/>
      <c r="AF34" s="60"/>
      <c r="AG34" s="60">
        <v>820</v>
      </c>
      <c r="AH34" s="63">
        <f t="shared" si="18"/>
        <v>340.36999999999989</v>
      </c>
      <c r="AI34" s="65">
        <f>IF(AA34&gt;2250,AA34*0.1,0)</f>
        <v>0</v>
      </c>
      <c r="AJ34" s="63">
        <f>+AH34-AI34</f>
        <v>340.36999999999989</v>
      </c>
      <c r="AK34" s="66">
        <f t="shared" si="14"/>
        <v>116.03699999999999</v>
      </c>
      <c r="AL34" s="65" t="e">
        <f>#REF!*0.02</f>
        <v>#REF!</v>
      </c>
      <c r="AM34" s="63" t="e">
        <f t="shared" si="20"/>
        <v>#REF!</v>
      </c>
      <c r="AN34" s="256"/>
      <c r="AO34" s="257"/>
      <c r="AP34" s="258"/>
      <c r="AQ34" s="253"/>
      <c r="AR34" s="265"/>
      <c r="AS34" s="260" t="str">
        <f t="shared" si="16"/>
        <v>si</v>
      </c>
      <c r="AT34" s="261" t="s">
        <v>61</v>
      </c>
      <c r="AU34" s="186" t="s">
        <v>62</v>
      </c>
    </row>
    <row r="35" spans="1:59" s="125" customFormat="1">
      <c r="A35" s="120" t="s">
        <v>63</v>
      </c>
      <c r="B35" s="125" t="s">
        <v>64</v>
      </c>
      <c r="C35" s="123">
        <f>+INGENIERIA!E35</f>
        <v>1026.76</v>
      </c>
      <c r="D35" s="155">
        <f t="shared" si="5"/>
        <v>0</v>
      </c>
      <c r="E35" s="122"/>
      <c r="F35" s="124">
        <v>1026.76</v>
      </c>
      <c r="G35" s="124">
        <f t="shared" si="6"/>
        <v>0</v>
      </c>
      <c r="H35" s="124">
        <f>+INGENIERIA!E35*2%</f>
        <v>20.5352</v>
      </c>
      <c r="I35" s="124">
        <f t="shared" si="0"/>
        <v>77.006999999999991</v>
      </c>
      <c r="J35" s="124">
        <f t="shared" si="7"/>
        <v>1124.3022000000001</v>
      </c>
      <c r="K35" s="124">
        <f t="shared" si="8"/>
        <v>179.88835200000003</v>
      </c>
      <c r="L35" s="124">
        <f t="shared" si="9"/>
        <v>1304.190552</v>
      </c>
      <c r="M35" s="213"/>
      <c r="N35" s="124">
        <f t="shared" si="10"/>
        <v>0</v>
      </c>
      <c r="O35" s="124">
        <f t="shared" si="11"/>
        <v>0</v>
      </c>
      <c r="P35" s="124">
        <f t="shared" si="12"/>
        <v>0</v>
      </c>
      <c r="R35" s="253" t="s">
        <v>132</v>
      </c>
      <c r="S35" s="253" t="s">
        <v>173</v>
      </c>
      <c r="T35" s="266"/>
      <c r="U35" s="255">
        <v>42632</v>
      </c>
      <c r="V35" s="253" t="s">
        <v>119</v>
      </c>
      <c r="W35" s="92"/>
      <c r="X35" s="68"/>
      <c r="Y35" s="68"/>
      <c r="Z35" s="62"/>
      <c r="AA35" s="63">
        <f t="shared" si="1"/>
        <v>0</v>
      </c>
      <c r="AB35" s="94"/>
      <c r="AC35" s="94"/>
      <c r="AD35" s="64">
        <v>215</v>
      </c>
      <c r="AE35" s="64"/>
      <c r="AF35" s="60"/>
      <c r="AG35" s="60"/>
      <c r="AH35" s="63">
        <f>+AA35-SUM(AB35:AG35)</f>
        <v>-215</v>
      </c>
      <c r="AI35" s="65">
        <f>IF(AA35&gt;2250,AA35*0.1,0)</f>
        <v>0</v>
      </c>
      <c r="AJ35" s="63">
        <f>+AH35-AI35</f>
        <v>-215</v>
      </c>
      <c r="AK35" s="66"/>
      <c r="AL35" s="65"/>
      <c r="AM35" s="63"/>
      <c r="AN35" s="256"/>
      <c r="AO35" s="257"/>
      <c r="AP35" s="258"/>
      <c r="AQ35" s="253" t="s">
        <v>174</v>
      </c>
      <c r="AR35" s="265"/>
      <c r="AS35" s="260" t="str">
        <f t="shared" si="16"/>
        <v>si</v>
      </c>
      <c r="AT35" s="261" t="s">
        <v>63</v>
      </c>
      <c r="AU35" s="186" t="s">
        <v>64</v>
      </c>
    </row>
    <row r="36" spans="1:59" s="125" customFormat="1">
      <c r="A36" s="120" t="s">
        <v>65</v>
      </c>
      <c r="B36" s="125" t="s">
        <v>66</v>
      </c>
      <c r="C36" s="123">
        <f>+INGENIERIA!E36</f>
        <v>1026.76</v>
      </c>
      <c r="D36" s="155">
        <f t="shared" si="5"/>
        <v>0</v>
      </c>
      <c r="E36" s="122"/>
      <c r="F36" s="124">
        <v>1026.76</v>
      </c>
      <c r="G36" s="124">
        <f t="shared" si="6"/>
        <v>0</v>
      </c>
      <c r="H36" s="124">
        <f>+INGENIERIA!E36*2%</f>
        <v>20.5352</v>
      </c>
      <c r="I36" s="124">
        <f t="shared" si="0"/>
        <v>77.006999999999991</v>
      </c>
      <c r="J36" s="124">
        <f t="shared" si="7"/>
        <v>1124.3022000000001</v>
      </c>
      <c r="K36" s="124">
        <f t="shared" si="8"/>
        <v>179.88835200000003</v>
      </c>
      <c r="L36" s="124">
        <f t="shared" si="9"/>
        <v>1304.190552</v>
      </c>
      <c r="M36" s="213"/>
      <c r="N36" s="124">
        <f t="shared" si="10"/>
        <v>0</v>
      </c>
      <c r="O36" s="124">
        <f t="shared" si="11"/>
        <v>0</v>
      </c>
      <c r="P36" s="124">
        <f t="shared" si="12"/>
        <v>0</v>
      </c>
      <c r="R36" s="252" t="s">
        <v>116</v>
      </c>
      <c r="S36" s="253" t="s">
        <v>250</v>
      </c>
      <c r="T36" s="254" t="s">
        <v>175</v>
      </c>
      <c r="U36" s="255">
        <v>41592</v>
      </c>
      <c r="V36" s="252" t="s">
        <v>119</v>
      </c>
      <c r="W36" s="91"/>
      <c r="X36" s="61"/>
      <c r="Y36" s="61"/>
      <c r="Z36" s="62"/>
      <c r="AA36" s="63">
        <f t="shared" si="1"/>
        <v>0</v>
      </c>
      <c r="AB36" s="94"/>
      <c r="AC36" s="94"/>
      <c r="AD36" s="64"/>
      <c r="AE36" s="64"/>
      <c r="AF36" s="60"/>
      <c r="AG36" s="60">
        <v>0</v>
      </c>
      <c r="AH36" s="63">
        <f t="shared" si="18"/>
        <v>0</v>
      </c>
      <c r="AI36" s="65">
        <f t="shared" si="13"/>
        <v>0</v>
      </c>
      <c r="AJ36" s="63">
        <f t="shared" si="19"/>
        <v>0</v>
      </c>
      <c r="AK36" s="66">
        <f t="shared" si="14"/>
        <v>0</v>
      </c>
      <c r="AL36" s="65" t="e">
        <f>#REF!*0.02</f>
        <v>#REF!</v>
      </c>
      <c r="AM36" s="63" t="e">
        <f t="shared" si="20"/>
        <v>#REF!</v>
      </c>
      <c r="AN36" s="256"/>
      <c r="AO36" s="257"/>
      <c r="AP36" s="258">
        <f t="shared" si="15"/>
        <v>0</v>
      </c>
      <c r="AQ36" s="253"/>
      <c r="AR36" s="253" t="s">
        <v>176</v>
      </c>
      <c r="AS36" s="260" t="str">
        <f t="shared" si="16"/>
        <v>si</v>
      </c>
      <c r="AT36" s="261" t="s">
        <v>65</v>
      </c>
      <c r="AU36" s="186" t="s">
        <v>66</v>
      </c>
    </row>
    <row r="37" spans="1:59" s="125" customFormat="1">
      <c r="A37" s="120" t="s">
        <v>67</v>
      </c>
      <c r="B37" s="125" t="s">
        <v>68</v>
      </c>
      <c r="C37" s="123">
        <f>+INGENIERIA!E37</f>
        <v>1026.76</v>
      </c>
      <c r="D37" s="155">
        <f t="shared" si="5"/>
        <v>18160.150000000001</v>
      </c>
      <c r="E37" s="122"/>
      <c r="F37" s="124">
        <v>1026.76</v>
      </c>
      <c r="G37" s="124">
        <f t="shared" si="6"/>
        <v>0</v>
      </c>
      <c r="H37" s="124">
        <f>+INGENIERIA!E37*2%</f>
        <v>20.5352</v>
      </c>
      <c r="I37" s="124">
        <f t="shared" si="0"/>
        <v>77.006999999999991</v>
      </c>
      <c r="J37" s="124">
        <f t="shared" si="7"/>
        <v>1124.3022000000001</v>
      </c>
      <c r="K37" s="124">
        <f t="shared" si="8"/>
        <v>179.88835200000003</v>
      </c>
      <c r="L37" s="124">
        <f t="shared" si="9"/>
        <v>1304.190552</v>
      </c>
      <c r="M37" s="213"/>
      <c r="N37" s="124">
        <f t="shared" si="10"/>
        <v>18160.150000000001</v>
      </c>
      <c r="O37" s="124">
        <f t="shared" si="11"/>
        <v>2905.6240000000003</v>
      </c>
      <c r="P37" s="124">
        <f t="shared" si="12"/>
        <v>21065.774000000001</v>
      </c>
      <c r="R37" s="252" t="s">
        <v>132</v>
      </c>
      <c r="S37" s="253" t="s">
        <v>251</v>
      </c>
      <c r="T37" s="254" t="s">
        <v>177</v>
      </c>
      <c r="U37" s="255">
        <v>42030</v>
      </c>
      <c r="V37" s="252" t="s">
        <v>119</v>
      </c>
      <c r="W37" s="91">
        <v>18160.150000000001</v>
      </c>
      <c r="X37" s="60"/>
      <c r="Y37" s="60"/>
      <c r="Z37" s="62"/>
      <c r="AA37" s="63">
        <f t="shared" si="1"/>
        <v>18160.150000000001</v>
      </c>
      <c r="AB37" s="94"/>
      <c r="AC37" s="94"/>
      <c r="AD37" s="64"/>
      <c r="AE37" s="64"/>
      <c r="AF37" s="60"/>
      <c r="AG37" s="60">
        <v>0</v>
      </c>
      <c r="AH37" s="63">
        <f t="shared" si="18"/>
        <v>18160.150000000001</v>
      </c>
      <c r="AI37" s="65">
        <f t="shared" si="13"/>
        <v>1816.0150000000003</v>
      </c>
      <c r="AJ37" s="63">
        <f t="shared" si="19"/>
        <v>16344.135000000002</v>
      </c>
      <c r="AK37" s="66">
        <f t="shared" si="14"/>
        <v>0</v>
      </c>
      <c r="AL37" s="65" t="e">
        <f>#REF!*0.02</f>
        <v>#REF!</v>
      </c>
      <c r="AM37" s="63" t="e">
        <f t="shared" si="20"/>
        <v>#REF!</v>
      </c>
      <c r="AN37" s="256"/>
      <c r="AO37" s="268"/>
      <c r="AP37" s="258">
        <f t="shared" si="15"/>
        <v>-16344.135000000002</v>
      </c>
      <c r="AQ37" s="253"/>
      <c r="AR37" s="253" t="s">
        <v>178</v>
      </c>
      <c r="AS37" s="260" t="str">
        <f t="shared" si="16"/>
        <v>si</v>
      </c>
      <c r="AT37" s="261" t="s">
        <v>67</v>
      </c>
      <c r="AU37" s="186" t="s">
        <v>68</v>
      </c>
    </row>
    <row r="38" spans="1:59" s="125" customFormat="1">
      <c r="A38" s="120" t="s">
        <v>69</v>
      </c>
      <c r="B38" s="125" t="s">
        <v>70</v>
      </c>
      <c r="C38" s="123">
        <f>+INGENIERIA!E38</f>
        <v>1026.76</v>
      </c>
      <c r="D38" s="155">
        <f t="shared" si="5"/>
        <v>0</v>
      </c>
      <c r="E38" s="122"/>
      <c r="F38" s="124">
        <v>1026.76</v>
      </c>
      <c r="G38" s="124">
        <f t="shared" si="6"/>
        <v>0</v>
      </c>
      <c r="H38" s="124">
        <f>+INGENIERIA!E38*2%</f>
        <v>20.5352</v>
      </c>
      <c r="I38" s="124">
        <f t="shared" si="0"/>
        <v>77.006999999999991</v>
      </c>
      <c r="J38" s="124">
        <f t="shared" si="7"/>
        <v>1124.3022000000001</v>
      </c>
      <c r="K38" s="124">
        <f t="shared" si="8"/>
        <v>179.88835200000003</v>
      </c>
      <c r="L38" s="124">
        <f t="shared" si="9"/>
        <v>1304.190552</v>
      </c>
      <c r="M38" s="213"/>
      <c r="N38" s="124">
        <f t="shared" si="10"/>
        <v>0</v>
      </c>
      <c r="O38" s="124">
        <f t="shared" si="11"/>
        <v>0</v>
      </c>
      <c r="P38" s="124">
        <f t="shared" si="12"/>
        <v>0</v>
      </c>
      <c r="R38" s="252" t="s">
        <v>116</v>
      </c>
      <c r="S38" s="253" t="s">
        <v>179</v>
      </c>
      <c r="T38" s="254"/>
      <c r="U38" s="255">
        <v>42597</v>
      </c>
      <c r="V38" s="252" t="s">
        <v>119</v>
      </c>
      <c r="W38" s="91"/>
      <c r="X38" s="60"/>
      <c r="Y38" s="60"/>
      <c r="Z38" s="62"/>
      <c r="AA38" s="63">
        <f t="shared" si="1"/>
        <v>0</v>
      </c>
      <c r="AB38" s="94"/>
      <c r="AC38" s="94"/>
      <c r="AD38" s="64"/>
      <c r="AE38" s="64"/>
      <c r="AF38" s="60"/>
      <c r="AG38" s="60"/>
      <c r="AH38" s="63">
        <f>+AA38-SUM(AB38:AG38)</f>
        <v>0</v>
      </c>
      <c r="AI38" s="65">
        <f>IF(AA38&gt;2250,AA38*0.1,0)</f>
        <v>0</v>
      </c>
      <c r="AJ38" s="63">
        <f>+AH38-AI38</f>
        <v>0</v>
      </c>
      <c r="AK38" s="66"/>
      <c r="AL38" s="65"/>
      <c r="AM38" s="63"/>
      <c r="AN38" s="256"/>
      <c r="AO38" s="268"/>
      <c r="AP38" s="258"/>
      <c r="AQ38" s="253"/>
      <c r="AR38" s="265">
        <v>1148534756</v>
      </c>
      <c r="AS38" s="260" t="str">
        <f t="shared" si="16"/>
        <v>si</v>
      </c>
      <c r="AT38" s="261" t="s">
        <v>69</v>
      </c>
      <c r="AU38" s="186" t="s">
        <v>70</v>
      </c>
      <c r="AV38" s="220"/>
      <c r="AW38" s="220"/>
      <c r="AX38" s="220"/>
      <c r="AY38" s="220"/>
      <c r="AZ38" s="220"/>
      <c r="BA38" s="220"/>
      <c r="BB38" s="220"/>
      <c r="BC38" s="220"/>
      <c r="BD38" s="220"/>
      <c r="BE38" s="220"/>
      <c r="BF38" s="220"/>
      <c r="BG38" s="220"/>
    </row>
    <row r="39" spans="1:59" s="125" customFormat="1">
      <c r="A39" s="120" t="s">
        <v>71</v>
      </c>
      <c r="B39" s="125" t="s">
        <v>72</v>
      </c>
      <c r="C39" s="123">
        <f>+INGENIERIA!E39</f>
        <v>1166.69</v>
      </c>
      <c r="D39" s="155">
        <f t="shared" si="5"/>
        <v>1169.3499999999999</v>
      </c>
      <c r="E39" s="122"/>
      <c r="F39" s="124">
        <v>1166.69</v>
      </c>
      <c r="G39" s="124">
        <f t="shared" si="6"/>
        <v>0</v>
      </c>
      <c r="H39" s="124">
        <f>+INGENIERIA!E39*2%</f>
        <v>23.3338</v>
      </c>
      <c r="I39" s="124">
        <f t="shared" si="0"/>
        <v>87.501750000000001</v>
      </c>
      <c r="J39" s="124">
        <f t="shared" si="7"/>
        <v>1277.5255500000001</v>
      </c>
      <c r="K39" s="124">
        <f t="shared" si="8"/>
        <v>204.404088</v>
      </c>
      <c r="L39" s="124">
        <f t="shared" si="9"/>
        <v>1481.9296380000001</v>
      </c>
      <c r="M39" s="213"/>
      <c r="N39" s="124">
        <f t="shared" si="10"/>
        <v>1169.3499999999999</v>
      </c>
      <c r="O39" s="124">
        <f t="shared" si="11"/>
        <v>187.09599999999998</v>
      </c>
      <c r="P39" s="124">
        <f t="shared" si="12"/>
        <v>1356.4459999999999</v>
      </c>
      <c r="R39" s="253" t="s">
        <v>144</v>
      </c>
      <c r="S39" s="253" t="s">
        <v>180</v>
      </c>
      <c r="T39" s="266"/>
      <c r="U39" s="255">
        <v>42618</v>
      </c>
      <c r="V39" s="253" t="s">
        <v>147</v>
      </c>
      <c r="W39" s="269">
        <v>1169.3499999999999</v>
      </c>
      <c r="X39" s="68"/>
      <c r="Y39" s="68"/>
      <c r="Z39" s="62"/>
      <c r="AA39" s="63">
        <f>SUM(W39:Y39)-Z39</f>
        <v>1169.3499999999999</v>
      </c>
      <c r="AB39" s="94"/>
      <c r="AC39" s="94"/>
      <c r="AD39" s="64"/>
      <c r="AE39" s="64"/>
      <c r="AF39" s="60"/>
      <c r="AG39" s="60"/>
      <c r="AH39" s="63">
        <f>+AA39-SUM(AB39:AG39)</f>
        <v>1169.3499999999999</v>
      </c>
      <c r="AI39" s="65">
        <f>IF(AA39&gt;2250,AA39*0.1,0)</f>
        <v>0</v>
      </c>
      <c r="AJ39" s="63">
        <f>+AH39-AI39</f>
        <v>1169.3499999999999</v>
      </c>
      <c r="AK39" s="66"/>
      <c r="AL39" s="65"/>
      <c r="AM39" s="63"/>
      <c r="AN39" s="256"/>
      <c r="AO39" s="257"/>
      <c r="AP39" s="258"/>
      <c r="AQ39" s="253"/>
      <c r="AR39" s="265">
        <v>1137834713</v>
      </c>
      <c r="AS39" s="260" t="str">
        <f t="shared" si="16"/>
        <v>si</v>
      </c>
      <c r="AT39" s="261" t="s">
        <v>71</v>
      </c>
      <c r="AU39" s="186" t="s">
        <v>72</v>
      </c>
    </row>
    <row r="40" spans="1:59" s="125" customFormat="1">
      <c r="A40" s="120" t="s">
        <v>73</v>
      </c>
      <c r="B40" s="125" t="s">
        <v>74</v>
      </c>
      <c r="C40" s="123">
        <f>+INGENIERIA!E40</f>
        <v>1026.76</v>
      </c>
      <c r="D40" s="155">
        <f t="shared" si="5"/>
        <v>3626.14</v>
      </c>
      <c r="E40" s="122"/>
      <c r="F40" s="124">
        <v>1026.76</v>
      </c>
      <c r="G40" s="124">
        <f t="shared" si="6"/>
        <v>0</v>
      </c>
      <c r="H40" s="124">
        <f>+INGENIERIA!E40*2%</f>
        <v>20.5352</v>
      </c>
      <c r="I40" s="124">
        <f t="shared" si="0"/>
        <v>77.006999999999991</v>
      </c>
      <c r="J40" s="124">
        <f t="shared" si="7"/>
        <v>1124.3022000000001</v>
      </c>
      <c r="K40" s="124">
        <f t="shared" si="8"/>
        <v>179.88835200000003</v>
      </c>
      <c r="L40" s="124">
        <f t="shared" si="9"/>
        <v>1304.190552</v>
      </c>
      <c r="M40" s="213"/>
      <c r="N40" s="124">
        <f t="shared" si="10"/>
        <v>3626.14</v>
      </c>
      <c r="O40" s="124">
        <f t="shared" si="11"/>
        <v>580.18240000000003</v>
      </c>
      <c r="P40" s="124">
        <f t="shared" si="12"/>
        <v>4206.3224</v>
      </c>
      <c r="R40" s="252" t="s">
        <v>132</v>
      </c>
      <c r="S40" s="253" t="s">
        <v>252</v>
      </c>
      <c r="T40" s="254" t="s">
        <v>181</v>
      </c>
      <c r="U40" s="255">
        <v>41435</v>
      </c>
      <c r="V40" s="252" t="s">
        <v>119</v>
      </c>
      <c r="W40" s="84">
        <v>3626.14</v>
      </c>
      <c r="X40" s="60"/>
      <c r="Y40" s="60"/>
      <c r="Z40" s="62"/>
      <c r="AA40" s="63">
        <f t="shared" si="1"/>
        <v>3626.14</v>
      </c>
      <c r="AB40" s="94"/>
      <c r="AC40" s="94"/>
      <c r="AD40" s="64"/>
      <c r="AE40" s="64"/>
      <c r="AF40" s="60"/>
      <c r="AG40" s="60">
        <v>2750</v>
      </c>
      <c r="AH40" s="63">
        <f t="shared" si="18"/>
        <v>876.13999999999987</v>
      </c>
      <c r="AI40" s="65">
        <f t="shared" si="13"/>
        <v>362.61400000000003</v>
      </c>
      <c r="AJ40" s="63">
        <f t="shared" si="19"/>
        <v>513.52599999999984</v>
      </c>
      <c r="AK40" s="66">
        <f t="shared" si="14"/>
        <v>0</v>
      </c>
      <c r="AL40" s="65" t="e">
        <f>#REF!*0.02</f>
        <v>#REF!</v>
      </c>
      <c r="AM40" s="63" t="e">
        <f t="shared" si="20"/>
        <v>#REF!</v>
      </c>
      <c r="AN40" s="256"/>
      <c r="AO40" s="268"/>
      <c r="AP40" s="258">
        <f t="shared" si="15"/>
        <v>-513.52599999999984</v>
      </c>
      <c r="AQ40" s="253"/>
      <c r="AR40" s="253" t="s">
        <v>182</v>
      </c>
      <c r="AS40" s="260" t="str">
        <f t="shared" si="16"/>
        <v>si</v>
      </c>
      <c r="AT40" s="261" t="s">
        <v>73</v>
      </c>
      <c r="AU40" s="186" t="s">
        <v>74</v>
      </c>
    </row>
    <row r="41" spans="1:59" s="125" customFormat="1">
      <c r="A41" s="120" t="s">
        <v>77</v>
      </c>
      <c r="B41" s="125" t="s">
        <v>78</v>
      </c>
      <c r="C41" s="123">
        <f>+INGENIERIA!E41</f>
        <v>1026.76</v>
      </c>
      <c r="D41" s="155">
        <f t="shared" si="5"/>
        <v>0</v>
      </c>
      <c r="E41" s="122"/>
      <c r="F41" s="124">
        <v>1026.76</v>
      </c>
      <c r="G41" s="124">
        <f t="shared" si="6"/>
        <v>0</v>
      </c>
      <c r="H41" s="124">
        <f>+INGENIERIA!E41*2%</f>
        <v>20.5352</v>
      </c>
      <c r="I41" s="124">
        <f t="shared" si="0"/>
        <v>77.006999999999991</v>
      </c>
      <c r="J41" s="124">
        <f t="shared" si="7"/>
        <v>1124.3022000000001</v>
      </c>
      <c r="K41" s="124">
        <f t="shared" si="8"/>
        <v>179.88835200000003</v>
      </c>
      <c r="L41" s="124">
        <f t="shared" si="9"/>
        <v>1304.190552</v>
      </c>
      <c r="M41" s="213"/>
      <c r="N41" s="124">
        <f t="shared" si="10"/>
        <v>0</v>
      </c>
      <c r="O41" s="124">
        <f t="shared" si="11"/>
        <v>0</v>
      </c>
      <c r="P41" s="124">
        <f t="shared" si="12"/>
        <v>0</v>
      </c>
      <c r="R41" s="270" t="s">
        <v>116</v>
      </c>
      <c r="S41" s="270" t="s">
        <v>184</v>
      </c>
      <c r="T41" s="271"/>
      <c r="U41" s="255">
        <v>42496</v>
      </c>
      <c r="V41" s="253" t="s">
        <v>185</v>
      </c>
      <c r="W41" s="85"/>
      <c r="X41" s="68"/>
      <c r="Y41" s="68"/>
      <c r="Z41" s="62"/>
      <c r="AA41" s="63">
        <f t="shared" si="1"/>
        <v>0</v>
      </c>
      <c r="AB41" s="94"/>
      <c r="AC41" s="94"/>
      <c r="AD41" s="64"/>
      <c r="AE41" s="64"/>
      <c r="AF41" s="60"/>
      <c r="AG41" s="60">
        <v>0</v>
      </c>
      <c r="AH41" s="63">
        <f>+AA41-SUM(AB41:AG41)</f>
        <v>0</v>
      </c>
      <c r="AI41" s="65">
        <f>IF(AA41&gt;2250,AA41*0.1,0)</f>
        <v>0</v>
      </c>
      <c r="AJ41" s="72">
        <f>+AH41-AI41</f>
        <v>0</v>
      </c>
      <c r="AK41" s="66">
        <f t="shared" si="14"/>
        <v>0</v>
      </c>
      <c r="AL41" s="65" t="e">
        <f>#REF!*0.02</f>
        <v>#REF!</v>
      </c>
      <c r="AM41" s="63" t="e">
        <f>+AA41+AK41+AL41</f>
        <v>#REF!</v>
      </c>
      <c r="AN41" s="256"/>
      <c r="AO41" s="256"/>
      <c r="AP41" s="258">
        <f>+AN41+AO41-AJ41</f>
        <v>0</v>
      </c>
      <c r="AQ41" s="272"/>
      <c r="AR41" s="265">
        <v>1129582916</v>
      </c>
      <c r="AS41" s="260" t="str">
        <f t="shared" si="16"/>
        <v>si</v>
      </c>
      <c r="AT41" s="261" t="s">
        <v>77</v>
      </c>
      <c r="AU41" s="186" t="s">
        <v>78</v>
      </c>
    </row>
    <row r="42" spans="1:59" s="125" customFormat="1">
      <c r="A42" s="120" t="s">
        <v>79</v>
      </c>
      <c r="B42" s="125" t="s">
        <v>80</v>
      </c>
      <c r="C42" s="123">
        <f>+INGENIERIA!E42</f>
        <v>1026.76</v>
      </c>
      <c r="D42" s="155">
        <f t="shared" si="5"/>
        <v>0</v>
      </c>
      <c r="E42" s="122"/>
      <c r="F42" s="124">
        <v>1026.76</v>
      </c>
      <c r="G42" s="124">
        <f t="shared" si="6"/>
        <v>0</v>
      </c>
      <c r="H42" s="124">
        <f>+INGENIERIA!E42*2%</f>
        <v>20.5352</v>
      </c>
      <c r="I42" s="124">
        <f t="shared" si="0"/>
        <v>77.006999999999991</v>
      </c>
      <c r="J42" s="124">
        <f t="shared" si="7"/>
        <v>1124.3022000000001</v>
      </c>
      <c r="K42" s="124">
        <f t="shared" si="8"/>
        <v>179.88835200000003</v>
      </c>
      <c r="L42" s="124">
        <f t="shared" si="9"/>
        <v>1304.190552</v>
      </c>
      <c r="M42" s="213"/>
      <c r="N42" s="124">
        <f t="shared" si="10"/>
        <v>0</v>
      </c>
      <c r="O42" s="124">
        <f t="shared" si="11"/>
        <v>0</v>
      </c>
      <c r="P42" s="124">
        <f t="shared" si="12"/>
        <v>0</v>
      </c>
      <c r="R42" s="252" t="s">
        <v>116</v>
      </c>
      <c r="S42" s="253" t="s">
        <v>186</v>
      </c>
      <c r="T42" s="254" t="s">
        <v>187</v>
      </c>
      <c r="U42" s="255">
        <v>42215</v>
      </c>
      <c r="V42" s="252" t="s">
        <v>119</v>
      </c>
      <c r="W42" s="92"/>
      <c r="X42" s="61"/>
      <c r="Y42" s="61"/>
      <c r="Z42" s="62"/>
      <c r="AA42" s="63">
        <f t="shared" si="1"/>
        <v>0</v>
      </c>
      <c r="AB42" s="94"/>
      <c r="AC42" s="94"/>
      <c r="AD42" s="64"/>
      <c r="AE42" s="64"/>
      <c r="AF42" s="60"/>
      <c r="AG42" s="60">
        <v>0</v>
      </c>
      <c r="AH42" s="63">
        <f t="shared" si="18"/>
        <v>0</v>
      </c>
      <c r="AI42" s="65">
        <f t="shared" si="13"/>
        <v>0</v>
      </c>
      <c r="AJ42" s="63">
        <f t="shared" si="19"/>
        <v>0</v>
      </c>
      <c r="AK42" s="66">
        <f t="shared" si="14"/>
        <v>0</v>
      </c>
      <c r="AL42" s="65" t="e">
        <f>#REF!*0.02</f>
        <v>#REF!</v>
      </c>
      <c r="AM42" s="63" t="e">
        <f t="shared" si="20"/>
        <v>#REF!</v>
      </c>
      <c r="AN42" s="256"/>
      <c r="AO42" s="257"/>
      <c r="AP42" s="258">
        <f t="shared" si="15"/>
        <v>0</v>
      </c>
      <c r="AQ42" s="259"/>
      <c r="AR42" s="253" t="s">
        <v>188</v>
      </c>
      <c r="AS42" s="260" t="str">
        <f t="shared" si="16"/>
        <v>si</v>
      </c>
      <c r="AT42" s="261" t="s">
        <v>79</v>
      </c>
      <c r="AU42" s="186" t="s">
        <v>80</v>
      </c>
    </row>
    <row r="43" spans="1:59" s="125" customFormat="1">
      <c r="A43" s="120"/>
      <c r="D43" s="122"/>
      <c r="E43" s="122"/>
      <c r="F43" s="124"/>
      <c r="G43" s="124"/>
      <c r="H43" s="124"/>
      <c r="I43" s="124"/>
      <c r="J43" s="124"/>
      <c r="K43" s="124"/>
      <c r="L43" s="124"/>
      <c r="M43" s="215"/>
      <c r="N43" s="121"/>
      <c r="O43" s="121"/>
      <c r="P43" s="121"/>
      <c r="R43" s="273"/>
      <c r="S43" s="273"/>
      <c r="T43" s="274"/>
      <c r="U43" s="274"/>
      <c r="V43" s="273"/>
      <c r="W43" s="50"/>
      <c r="X43" s="51"/>
      <c r="Y43" s="51"/>
      <c r="Z43" s="52"/>
      <c r="AA43" s="53"/>
      <c r="AB43" s="54"/>
      <c r="AC43" s="94"/>
      <c r="AD43" s="55"/>
      <c r="AE43" s="55"/>
      <c r="AF43" s="50"/>
      <c r="AG43" s="50"/>
      <c r="AH43" s="53"/>
      <c r="AI43" s="56"/>
      <c r="AJ43" s="53"/>
      <c r="AK43" s="57"/>
      <c r="AL43" s="56"/>
      <c r="AM43" s="53"/>
      <c r="AN43" s="260"/>
      <c r="AO43" s="260"/>
      <c r="AP43" s="275">
        <f t="shared" si="15"/>
        <v>0</v>
      </c>
      <c r="AQ43" s="260"/>
      <c r="AR43" s="260"/>
      <c r="AS43" s="260"/>
      <c r="AT43" s="260"/>
      <c r="AU43" s="260"/>
    </row>
    <row r="44" spans="1:59" s="125" customFormat="1" ht="15.75" thickBot="1">
      <c r="A44" s="120"/>
      <c r="C44" s="127">
        <f>SUM(C13:C43)</f>
        <v>43005.970000000008</v>
      </c>
      <c r="D44" s="127">
        <f>SUM(D13:D43)</f>
        <v>124553.69000000002</v>
      </c>
      <c r="E44" s="122"/>
      <c r="F44" s="127">
        <f>SUM(F13:F43)</f>
        <v>43005.970000000008</v>
      </c>
      <c r="G44" s="127">
        <f t="shared" ref="G44:P44" si="21">SUM(G13:G43)</f>
        <v>0</v>
      </c>
      <c r="H44" s="127">
        <f t="shared" si="21"/>
        <v>860.11940000000016</v>
      </c>
      <c r="I44" s="127">
        <f t="shared" si="21"/>
        <v>3225.4477500000007</v>
      </c>
      <c r="J44" s="127">
        <f t="shared" si="21"/>
        <v>47091.537149999982</v>
      </c>
      <c r="K44" s="127">
        <f t="shared" si="21"/>
        <v>7534.6459439999999</v>
      </c>
      <c r="L44" s="127">
        <f t="shared" si="21"/>
        <v>54626.183094000007</v>
      </c>
      <c r="M44" s="127">
        <f t="shared" si="21"/>
        <v>0</v>
      </c>
      <c r="N44" s="127">
        <f>SUM(N13:N43)</f>
        <v>124553.69000000002</v>
      </c>
      <c r="O44" s="127">
        <f t="shared" si="21"/>
        <v>19928.590400000005</v>
      </c>
      <c r="P44" s="127">
        <f t="shared" si="21"/>
        <v>144482.28040000002</v>
      </c>
      <c r="R44" s="276"/>
      <c r="S44" s="277"/>
      <c r="T44" s="278"/>
      <c r="U44" s="278"/>
      <c r="V44" s="277"/>
      <c r="W44" s="5"/>
      <c r="X44" s="5"/>
      <c r="Y44" s="5"/>
      <c r="Z44" s="25"/>
      <c r="AA44" s="26"/>
      <c r="AB44" s="27"/>
      <c r="AC44" s="94"/>
      <c r="AD44" s="28"/>
      <c r="AE44" s="28"/>
      <c r="AF44" s="5"/>
      <c r="AG44" s="5"/>
      <c r="AH44" s="26"/>
      <c r="AI44" s="29"/>
      <c r="AJ44" s="26"/>
      <c r="AK44" s="30"/>
      <c r="AL44" s="29"/>
      <c r="AM44" s="26"/>
      <c r="AN44" s="260"/>
      <c r="AO44" s="260"/>
      <c r="AP44" s="275">
        <f t="shared" si="15"/>
        <v>0</v>
      </c>
      <c r="AQ44" s="260"/>
      <c r="AR44" s="260"/>
      <c r="AS44" s="260"/>
      <c r="AT44" s="260"/>
      <c r="AU44" s="260"/>
    </row>
    <row r="45" spans="1:59" s="191" customFormat="1" ht="15.75" thickTop="1">
      <c r="A45" s="190"/>
      <c r="F45" s="126"/>
      <c r="G45" s="126"/>
      <c r="H45" s="126"/>
      <c r="I45" s="126"/>
      <c r="J45" s="126"/>
      <c r="K45" s="126"/>
      <c r="L45" s="126"/>
      <c r="M45" s="213"/>
      <c r="N45" s="126"/>
      <c r="O45" s="126"/>
      <c r="P45" s="126"/>
      <c r="Q45" s="125"/>
      <c r="R45" s="276"/>
      <c r="S45" s="277"/>
      <c r="T45" s="278"/>
      <c r="U45" s="278"/>
      <c r="V45" s="277"/>
      <c r="W45" s="5"/>
      <c r="X45" s="5"/>
      <c r="Y45" s="5"/>
      <c r="Z45" s="25"/>
      <c r="AA45" s="26"/>
      <c r="AB45" s="27"/>
      <c r="AC45" s="94"/>
      <c r="AD45" s="28"/>
      <c r="AE45" s="28"/>
      <c r="AF45" s="29"/>
      <c r="AG45" s="29"/>
      <c r="AH45" s="26"/>
      <c r="AI45" s="29"/>
      <c r="AJ45" s="26"/>
      <c r="AK45" s="30"/>
      <c r="AL45" s="29"/>
      <c r="AM45" s="26"/>
      <c r="AN45" s="260"/>
      <c r="AO45" s="260"/>
      <c r="AP45" s="275">
        <f t="shared" si="15"/>
        <v>0</v>
      </c>
      <c r="AQ45" s="260"/>
      <c r="AR45" s="260"/>
      <c r="AS45" s="260"/>
      <c r="AT45" s="260"/>
      <c r="AU45" s="260"/>
      <c r="AV45" s="125"/>
      <c r="AW45" s="125"/>
      <c r="AX45" s="125"/>
      <c r="AY45" s="125"/>
      <c r="AZ45" s="125"/>
      <c r="BA45" s="125"/>
      <c r="BB45" s="125"/>
      <c r="BC45" s="125"/>
      <c r="BD45" s="125"/>
      <c r="BE45" s="125"/>
      <c r="BF45" s="125"/>
      <c r="BG45" s="125"/>
    </row>
    <row r="46" spans="1:59" s="125" customFormat="1">
      <c r="A46" s="192" t="s">
        <v>82</v>
      </c>
      <c r="B46" s="125" t="s">
        <v>83</v>
      </c>
      <c r="C46" s="193"/>
      <c r="M46" s="213"/>
      <c r="N46" s="191"/>
      <c r="O46" s="191"/>
      <c r="P46" s="191"/>
      <c r="R46" s="276"/>
      <c r="S46" s="279"/>
      <c r="T46" s="279"/>
      <c r="U46" s="279"/>
      <c r="V46" s="279"/>
      <c r="W46" s="38"/>
      <c r="X46" s="38"/>
      <c r="Y46" s="38"/>
      <c r="Z46" s="38"/>
      <c r="AA46" s="39"/>
      <c r="AB46" s="38"/>
      <c r="AC46" s="38"/>
      <c r="AD46" s="29"/>
      <c r="AE46" s="29"/>
      <c r="AF46" s="29"/>
      <c r="AG46" s="29"/>
      <c r="AH46" s="40"/>
      <c r="AI46" s="29"/>
      <c r="AJ46" s="39"/>
      <c r="AK46" s="29"/>
      <c r="AL46" s="29"/>
      <c r="AM46" s="39"/>
      <c r="AN46" s="260"/>
      <c r="AO46" s="260"/>
      <c r="AP46" s="275">
        <f t="shared" si="15"/>
        <v>0</v>
      </c>
      <c r="AQ46" s="260"/>
      <c r="AR46" s="260"/>
      <c r="AS46" s="260"/>
      <c r="AT46" s="260"/>
      <c r="AU46" s="260"/>
    </row>
    <row r="47" spans="1:59" s="125" customFormat="1" ht="15.75" thickBot="1">
      <c r="A47" s="120"/>
      <c r="M47" s="213"/>
      <c r="N47" s="191"/>
      <c r="O47" s="191"/>
      <c r="P47" s="191"/>
      <c r="R47" s="280"/>
      <c r="S47" s="281" t="s">
        <v>189</v>
      </c>
      <c r="T47" s="281"/>
      <c r="U47" s="281"/>
      <c r="V47" s="281"/>
      <c r="W47" s="42">
        <f>SUM(W13:W42)</f>
        <v>124553.69000000002</v>
      </c>
      <c r="X47" s="42">
        <f>SUM(X13:X36)</f>
        <v>0</v>
      </c>
      <c r="Y47" s="42">
        <f>SUM(Y13:Y36)</f>
        <v>0</v>
      </c>
      <c r="Z47" s="42"/>
      <c r="AA47" s="42">
        <f>SUM(AA13:AA42)</f>
        <v>124553.69000000002</v>
      </c>
      <c r="AB47" s="42">
        <f>SUM(AB13:AB36)</f>
        <v>0</v>
      </c>
      <c r="AC47" s="42"/>
      <c r="AD47" s="42">
        <f>SUM(AD13:AD36)</f>
        <v>215</v>
      </c>
      <c r="AE47" s="42">
        <f>SUM(AE13:AE36)</f>
        <v>0</v>
      </c>
      <c r="AF47" s="42">
        <f>SUM(AF13:AF36)</f>
        <v>0</v>
      </c>
      <c r="AG47" s="42">
        <f>SUM(AG13:AG42)</f>
        <v>6509.6</v>
      </c>
      <c r="AH47" s="42">
        <f>SUM(AH13:AH42)</f>
        <v>117829.09000000001</v>
      </c>
      <c r="AI47" s="42">
        <f>SUBTOTAL(9,AI11:AI46)</f>
        <v>11527.707</v>
      </c>
      <c r="AJ47" s="42">
        <f>SUM(AJ13:AJ42)</f>
        <v>106301.38299999999</v>
      </c>
      <c r="AK47" s="42">
        <f>SUM(AK13:AK36)</f>
        <v>810.72700000000009</v>
      </c>
      <c r="AL47" s="42" t="e">
        <f>SUM(AL13:AL36)</f>
        <v>#REF!</v>
      </c>
      <c r="AM47" s="42" t="e">
        <f>SUBTOTAL(9,AM11:AM46)</f>
        <v>#REF!</v>
      </c>
      <c r="AN47" s="260"/>
      <c r="AO47" s="260"/>
      <c r="AP47" s="275"/>
      <c r="AQ47" s="280"/>
      <c r="AR47" s="260"/>
      <c r="AS47" s="260"/>
      <c r="AT47" s="280"/>
      <c r="AU47" s="280"/>
    </row>
    <row r="48" spans="1:59" s="125" customFormat="1" ht="15.75" thickTop="1">
      <c r="A48" s="122"/>
      <c r="B48" s="122"/>
      <c r="C48" s="125" t="s">
        <v>83</v>
      </c>
      <c r="M48" s="213"/>
      <c r="N48" s="191"/>
      <c r="O48" s="191"/>
      <c r="P48" s="191"/>
      <c r="R48" s="280"/>
      <c r="S48" s="280"/>
      <c r="T48" s="280"/>
      <c r="U48" s="280"/>
      <c r="V48" s="280"/>
      <c r="W48" s="7"/>
      <c r="X48" s="7"/>
      <c r="Y48" s="7"/>
      <c r="Z48" s="7"/>
      <c r="AA48" s="19"/>
      <c r="AB48" s="7"/>
      <c r="AC48" s="7"/>
      <c r="AD48" s="7"/>
      <c r="AE48" s="7"/>
      <c r="AF48" s="7"/>
      <c r="AG48" s="7"/>
      <c r="AH48" s="19"/>
      <c r="AI48" s="7"/>
      <c r="AJ48" s="19"/>
      <c r="AK48" s="7"/>
      <c r="AL48" s="7"/>
      <c r="AM48" s="19" t="e">
        <f>AM47*0.16</f>
        <v>#REF!</v>
      </c>
      <c r="AN48" s="260"/>
      <c r="AO48" s="260"/>
      <c r="AP48" s="275">
        <f t="shared" si="15"/>
        <v>0</v>
      </c>
      <c r="AQ48" s="280"/>
      <c r="AR48" s="260"/>
      <c r="AS48" s="260"/>
      <c r="AT48" s="280"/>
      <c r="AU48" s="280"/>
    </row>
    <row r="49" spans="1:59" s="125" customFormat="1">
      <c r="A49" s="120" t="s">
        <v>83</v>
      </c>
      <c r="B49" s="125" t="s">
        <v>83</v>
      </c>
      <c r="C49" s="194"/>
      <c r="M49" s="213"/>
      <c r="N49" s="191"/>
      <c r="O49" s="191"/>
      <c r="P49" s="191"/>
      <c r="R49" s="331" t="s">
        <v>190</v>
      </c>
      <c r="S49" s="331"/>
      <c r="T49" s="280"/>
      <c r="U49" s="280"/>
      <c r="V49" s="280"/>
      <c r="W49" s="7"/>
      <c r="X49" s="7"/>
      <c r="Y49" s="7"/>
      <c r="Z49" s="7"/>
      <c r="AA49" s="19"/>
      <c r="AB49" s="7"/>
      <c r="AC49" s="7"/>
      <c r="AD49" s="7"/>
      <c r="AE49" s="7"/>
      <c r="AF49" s="7"/>
      <c r="AG49" s="7"/>
      <c r="AH49" s="19"/>
      <c r="AI49" s="7">
        <f>+AI47-AI48</f>
        <v>11527.707</v>
      </c>
      <c r="AJ49" s="19"/>
      <c r="AK49" s="7"/>
      <c r="AL49" s="7"/>
      <c r="AM49" s="19" t="e">
        <f>+AM47+AM48</f>
        <v>#REF!</v>
      </c>
      <c r="AN49" s="260"/>
      <c r="AO49" s="260"/>
      <c r="AP49" s="275">
        <f t="shared" si="15"/>
        <v>0</v>
      </c>
      <c r="AQ49" s="7">
        <v>112981.14</v>
      </c>
      <c r="AR49" s="280"/>
      <c r="AS49" s="260"/>
      <c r="AT49" s="280"/>
      <c r="AU49" s="280"/>
    </row>
    <row r="50" spans="1:59" s="125" customFormat="1">
      <c r="A50" s="120"/>
      <c r="D50" s="122"/>
      <c r="M50" s="213"/>
      <c r="N50" s="126"/>
      <c r="O50" s="126"/>
      <c r="P50" s="126"/>
      <c r="R50" s="280"/>
      <c r="S50" s="280"/>
      <c r="T50" s="280"/>
      <c r="U50" s="280"/>
      <c r="V50" s="280"/>
      <c r="W50" s="7"/>
      <c r="X50" s="7"/>
      <c r="Y50" s="7"/>
      <c r="Z50" s="7"/>
      <c r="AA50" s="19"/>
      <c r="AB50" s="7"/>
      <c r="AC50" s="7"/>
      <c r="AD50" s="7"/>
      <c r="AE50" s="7"/>
      <c r="AF50" s="7"/>
      <c r="AG50" s="7"/>
      <c r="AH50" s="19"/>
      <c r="AI50" s="7"/>
      <c r="AJ50" s="19"/>
      <c r="AK50" s="7"/>
      <c r="AL50" s="7"/>
      <c r="AM50" s="19"/>
      <c r="AN50" s="280"/>
      <c r="AO50" s="280"/>
      <c r="AP50" s="280"/>
      <c r="AQ50" s="280"/>
      <c r="AR50" s="280"/>
      <c r="AS50" s="280"/>
      <c r="AT50" s="280"/>
      <c r="AU50" s="280"/>
    </row>
    <row r="51" spans="1:59" s="125" customFormat="1">
      <c r="A51" s="120"/>
      <c r="M51" s="213"/>
      <c r="N51" s="126"/>
      <c r="O51" s="126"/>
      <c r="P51" s="126"/>
      <c r="R51" s="276"/>
      <c r="S51" s="278"/>
      <c r="T51" s="278"/>
      <c r="U51" s="278"/>
      <c r="V51" s="278"/>
      <c r="W51" s="6"/>
      <c r="X51" s="6"/>
      <c r="Y51" s="6"/>
      <c r="Z51" s="6"/>
      <c r="AA51" s="26">
        <f>SUM(W51:Z51)</f>
        <v>0</v>
      </c>
      <c r="AB51" s="27"/>
      <c r="AC51" s="27"/>
      <c r="AD51" s="28"/>
      <c r="AE51" s="28"/>
      <c r="AF51" s="28"/>
      <c r="AG51" s="28"/>
      <c r="AH51" s="26">
        <f>+AA51-AB51</f>
        <v>0</v>
      </c>
      <c r="AI51" s="29">
        <f>+AH51*0.05</f>
        <v>0</v>
      </c>
      <c r="AJ51" s="26">
        <f>+AH51-AD51-AG51</f>
        <v>0</v>
      </c>
      <c r="AK51" s="30">
        <f>IF(AH51&lt;3000,AH51*0.1,0)</f>
        <v>0</v>
      </c>
      <c r="AL51" s="29">
        <v>0</v>
      </c>
      <c r="AM51" s="26">
        <f>+AH51+AK51+AL51</f>
        <v>0</v>
      </c>
      <c r="AN51" s="260"/>
      <c r="AO51" s="260"/>
      <c r="AP51" s="275">
        <f t="shared" si="15"/>
        <v>0</v>
      </c>
      <c r="AQ51" s="280"/>
      <c r="AR51" s="280"/>
      <c r="AS51" s="280"/>
      <c r="AT51" s="280"/>
      <c r="AU51" s="280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</row>
    <row r="52" spans="1:59" s="125" customFormat="1">
      <c r="A52" s="120"/>
      <c r="D52" s="122"/>
      <c r="E52" s="122"/>
      <c r="F52" s="126"/>
      <c r="G52" s="126"/>
      <c r="H52" s="126"/>
      <c r="I52" s="126"/>
      <c r="J52" s="126"/>
      <c r="K52" s="126"/>
      <c r="L52" s="126"/>
      <c r="M52" s="213"/>
      <c r="N52" s="126"/>
      <c r="O52" s="126"/>
      <c r="P52" s="126"/>
      <c r="R52" s="280"/>
      <c r="S52" s="280"/>
      <c r="T52" s="280"/>
      <c r="U52" s="280"/>
      <c r="V52" s="280"/>
      <c r="W52" s="7"/>
      <c r="X52" s="7"/>
      <c r="Y52" s="7"/>
      <c r="Z52" s="7"/>
      <c r="AA52" s="19"/>
      <c r="AB52" s="7"/>
      <c r="AC52" s="7"/>
      <c r="AD52" s="7"/>
      <c r="AE52" s="7"/>
      <c r="AF52" s="7"/>
      <c r="AG52" s="7"/>
      <c r="AH52" s="19"/>
      <c r="AI52" s="7"/>
      <c r="AJ52" s="19"/>
      <c r="AK52" s="7"/>
      <c r="AL52" s="7"/>
      <c r="AM52" s="19" t="e">
        <f>SUM(AM41:AM51)</f>
        <v>#REF!</v>
      </c>
      <c r="AN52" s="260"/>
      <c r="AO52" s="260"/>
      <c r="AP52" s="275">
        <f t="shared" si="15"/>
        <v>0</v>
      </c>
      <c r="AQ52" s="280"/>
      <c r="AR52" s="280"/>
      <c r="AS52" s="280"/>
      <c r="AT52" s="280"/>
      <c r="AU52" s="280"/>
    </row>
    <row r="53" spans="1:59" s="125" customFormat="1">
      <c r="A53" s="120"/>
      <c r="D53" s="122"/>
      <c r="E53" s="122"/>
      <c r="F53" s="126"/>
      <c r="G53" s="126"/>
      <c r="H53" s="126"/>
      <c r="I53" s="126"/>
      <c r="J53" s="126"/>
      <c r="K53" s="126"/>
      <c r="L53" s="126"/>
      <c r="M53" s="213"/>
      <c r="N53" s="126"/>
      <c r="O53" s="126"/>
      <c r="P53" s="126"/>
      <c r="R53" s="280"/>
      <c r="S53" s="282" t="s">
        <v>191</v>
      </c>
      <c r="T53" s="282"/>
      <c r="U53" s="282"/>
      <c r="V53" s="280"/>
      <c r="W53" s="7"/>
      <c r="X53" s="7"/>
      <c r="Y53" s="7"/>
      <c r="Z53" s="7"/>
      <c r="AA53" s="19"/>
      <c r="AB53" s="7"/>
      <c r="AC53" s="7"/>
      <c r="AD53" s="7"/>
      <c r="AE53" s="7"/>
      <c r="AF53" s="7"/>
      <c r="AG53" s="7"/>
      <c r="AH53" s="19"/>
      <c r="AI53" s="7"/>
      <c r="AJ53" s="19"/>
      <c r="AK53" s="7"/>
      <c r="AL53" s="7"/>
      <c r="AM53" s="19" t="e">
        <f>+AM52*0.16</f>
        <v>#REF!</v>
      </c>
      <c r="AN53" s="260"/>
      <c r="AO53" s="260"/>
      <c r="AP53" s="275">
        <f t="shared" si="15"/>
        <v>0</v>
      </c>
      <c r="AQ53" s="280"/>
      <c r="AR53" s="280"/>
      <c r="AS53" s="280"/>
      <c r="AT53" s="280"/>
      <c r="AU53" s="280"/>
    </row>
    <row r="54" spans="1:59" s="125" customFormat="1">
      <c r="A54" s="120"/>
      <c r="D54" s="122"/>
      <c r="E54" s="122"/>
      <c r="F54" s="126"/>
      <c r="G54" s="126"/>
      <c r="H54" s="126"/>
      <c r="I54" s="126"/>
      <c r="J54" s="126"/>
      <c r="K54" s="126"/>
      <c r="L54" s="126"/>
      <c r="M54" s="213"/>
      <c r="N54" s="126"/>
      <c r="O54" s="126"/>
      <c r="P54" s="126"/>
      <c r="R54" s="280"/>
      <c r="S54" s="282"/>
      <c r="T54" s="282"/>
      <c r="U54" s="282"/>
      <c r="V54" s="280"/>
      <c r="W54" s="7"/>
      <c r="X54" s="7"/>
      <c r="Y54" s="7"/>
      <c r="Z54" s="7"/>
      <c r="AA54" s="19"/>
      <c r="AB54" s="7"/>
      <c r="AC54" s="7"/>
      <c r="AD54" s="7"/>
      <c r="AE54" s="7"/>
      <c r="AF54" s="7"/>
      <c r="AG54" s="7"/>
      <c r="AH54" s="19"/>
      <c r="AI54" s="7"/>
      <c r="AJ54" s="19"/>
      <c r="AK54" s="7"/>
      <c r="AL54" s="7"/>
      <c r="AM54" s="19" t="e">
        <f>+AM52+AM53</f>
        <v>#REF!</v>
      </c>
      <c r="AN54" s="283"/>
      <c r="AO54" s="283"/>
      <c r="AP54" s="275">
        <f t="shared" si="15"/>
        <v>0</v>
      </c>
      <c r="AQ54" s="280"/>
      <c r="AR54" s="280"/>
      <c r="AS54" s="280"/>
      <c r="AT54" s="280"/>
      <c r="AU54" s="280"/>
    </row>
    <row r="55" spans="1:59" s="125" customFormat="1">
      <c r="A55" s="120"/>
      <c r="D55" s="122"/>
      <c r="E55" s="122"/>
      <c r="F55" s="126"/>
      <c r="G55" s="126"/>
      <c r="H55" s="126"/>
      <c r="I55" s="126"/>
      <c r="J55" s="126"/>
      <c r="K55" s="126"/>
      <c r="L55" s="126"/>
      <c r="M55" s="213"/>
      <c r="N55" s="126"/>
      <c r="O55" s="126"/>
      <c r="P55" s="126"/>
      <c r="R55" s="280"/>
      <c r="S55" s="282"/>
      <c r="T55" s="282"/>
      <c r="U55" s="282"/>
      <c r="V55" s="280"/>
      <c r="W55" s="7"/>
      <c r="X55" s="7"/>
      <c r="Y55" s="7"/>
      <c r="Z55" s="7"/>
      <c r="AA55" s="19"/>
      <c r="AB55" s="7"/>
      <c r="AC55" s="7"/>
      <c r="AD55" s="7"/>
      <c r="AE55" s="7"/>
      <c r="AF55" s="7"/>
      <c r="AG55" s="7"/>
      <c r="AH55" s="19"/>
      <c r="AI55" s="7"/>
      <c r="AJ55" s="19"/>
      <c r="AK55" s="7"/>
      <c r="AL55" s="7"/>
      <c r="AM55" s="19"/>
      <c r="AN55" s="260"/>
      <c r="AO55" s="260"/>
      <c r="AP55" s="260"/>
      <c r="AQ55" s="280"/>
      <c r="AR55" s="280"/>
      <c r="AS55" s="280"/>
      <c r="AT55" s="280"/>
      <c r="AU55" s="280"/>
    </row>
    <row r="56" spans="1:59" s="125" customFormat="1">
      <c r="A56" s="120"/>
      <c r="D56" s="122"/>
      <c r="E56" s="122"/>
      <c r="F56" s="126"/>
      <c r="G56" s="126"/>
      <c r="H56" s="126"/>
      <c r="I56" s="126"/>
      <c r="J56" s="126"/>
      <c r="K56" s="126"/>
      <c r="L56" s="126"/>
      <c r="M56" s="213"/>
      <c r="N56" s="126"/>
      <c r="O56" s="126"/>
      <c r="P56" s="126"/>
      <c r="R56" s="280"/>
      <c r="S56" s="282" t="s">
        <v>192</v>
      </c>
      <c r="T56" s="282"/>
      <c r="U56" s="282"/>
      <c r="V56" s="280"/>
      <c r="W56" s="7"/>
      <c r="X56" s="7"/>
      <c r="Y56" s="7"/>
      <c r="Z56" s="7"/>
      <c r="AA56" s="19"/>
      <c r="AB56" s="7"/>
      <c r="AC56" s="7"/>
      <c r="AD56" s="7"/>
      <c r="AE56" s="7"/>
      <c r="AF56" s="7"/>
      <c r="AG56" s="7"/>
      <c r="AH56" s="19"/>
      <c r="AI56" s="7"/>
      <c r="AJ56" s="19"/>
      <c r="AK56" s="7"/>
      <c r="AL56" s="7"/>
      <c r="AM56" s="19" t="e">
        <f>+AM49+AM54</f>
        <v>#REF!</v>
      </c>
      <c r="AN56" s="260"/>
      <c r="AO56" s="260"/>
      <c r="AP56" s="260"/>
      <c r="AQ56" s="280"/>
      <c r="AR56" s="280"/>
      <c r="AS56" s="280"/>
      <c r="AT56" s="280"/>
      <c r="AU56" s="280"/>
    </row>
    <row r="57" spans="1:59" s="125" customFormat="1">
      <c r="A57" s="120"/>
      <c r="D57" s="122"/>
      <c r="E57" s="122"/>
      <c r="F57" s="126"/>
      <c r="G57" s="126"/>
      <c r="H57" s="126"/>
      <c r="I57" s="126"/>
      <c r="J57" s="126"/>
      <c r="K57" s="126"/>
      <c r="L57" s="126"/>
      <c r="M57" s="213"/>
      <c r="N57" s="126"/>
      <c r="O57" s="126"/>
      <c r="P57" s="126"/>
      <c r="R57" s="280"/>
      <c r="S57" s="260"/>
      <c r="T57" s="280"/>
      <c r="U57" s="280"/>
      <c r="V57" s="280"/>
      <c r="W57" s="7"/>
      <c r="X57" s="7"/>
      <c r="Y57" s="7"/>
      <c r="Z57" s="7"/>
      <c r="AA57" s="19"/>
      <c r="AB57" s="7"/>
      <c r="AC57" s="7"/>
      <c r="AD57" s="7"/>
      <c r="AE57" s="7"/>
      <c r="AF57" s="7"/>
      <c r="AG57" s="7"/>
      <c r="AH57" s="19"/>
      <c r="AI57" s="7"/>
      <c r="AJ57" s="19"/>
      <c r="AK57" s="7"/>
      <c r="AL57" s="7"/>
      <c r="AM57" s="19"/>
      <c r="AN57" s="260"/>
      <c r="AO57" s="260"/>
      <c r="AP57" s="260"/>
      <c r="AQ57" s="280"/>
      <c r="AR57" s="280"/>
      <c r="AS57" s="280"/>
      <c r="AT57" s="280"/>
      <c r="AU57" s="280"/>
    </row>
    <row r="58" spans="1:59" s="125" customFormat="1">
      <c r="A58" s="120"/>
      <c r="D58" s="122"/>
      <c r="E58" s="122"/>
      <c r="F58" s="126"/>
      <c r="G58" s="126"/>
      <c r="H58" s="126"/>
      <c r="I58" s="126"/>
      <c r="J58" s="126"/>
      <c r="K58" s="126"/>
      <c r="L58" s="126"/>
      <c r="M58" s="213"/>
      <c r="N58" s="126"/>
      <c r="O58" s="126"/>
      <c r="P58" s="126"/>
      <c r="R58" s="280"/>
      <c r="S58" s="260"/>
      <c r="T58" s="280"/>
      <c r="U58" s="280"/>
      <c r="V58" s="280"/>
      <c r="W58" s="7"/>
      <c r="X58" s="7"/>
      <c r="Y58" s="7"/>
      <c r="Z58" s="7"/>
      <c r="AA58" s="19"/>
      <c r="AB58" s="7"/>
      <c r="AC58" s="7"/>
      <c r="AD58" s="7"/>
      <c r="AE58" s="7"/>
      <c r="AF58" s="7"/>
      <c r="AG58" s="7"/>
      <c r="AH58" s="19"/>
      <c r="AI58" s="7"/>
      <c r="AJ58" s="19"/>
      <c r="AK58" s="7"/>
      <c r="AL58" s="7"/>
      <c r="AM58" s="19"/>
      <c r="AN58" s="260"/>
      <c r="AO58" s="260"/>
      <c r="AP58" s="260"/>
      <c r="AQ58" s="280"/>
      <c r="AR58" s="280"/>
      <c r="AS58" s="280"/>
      <c r="AT58" s="280"/>
      <c r="AU58" s="280"/>
    </row>
    <row r="59" spans="1:59" s="125" customFormat="1">
      <c r="A59" s="120"/>
      <c r="D59" s="122"/>
      <c r="E59" s="122"/>
      <c r="F59" s="126"/>
      <c r="G59" s="126"/>
      <c r="H59" s="126"/>
      <c r="I59" s="126"/>
      <c r="J59" s="126"/>
      <c r="K59" s="126"/>
      <c r="L59" s="126"/>
      <c r="M59" s="213"/>
      <c r="N59" s="126"/>
      <c r="O59" s="126"/>
      <c r="P59" s="126"/>
      <c r="R59" s="280"/>
      <c r="S59" s="260"/>
      <c r="T59" s="280"/>
      <c r="U59" s="280"/>
      <c r="V59" s="280"/>
      <c r="W59" s="7"/>
      <c r="X59" s="7"/>
      <c r="Y59" s="7"/>
      <c r="Z59" s="7"/>
      <c r="AA59" s="19"/>
      <c r="AB59" s="7"/>
      <c r="AC59" s="7"/>
      <c r="AD59" s="7"/>
      <c r="AE59" s="7"/>
      <c r="AF59" s="7"/>
      <c r="AG59" s="7"/>
      <c r="AH59" s="19"/>
      <c r="AI59" s="7"/>
      <c r="AJ59" s="19"/>
      <c r="AK59" s="7"/>
      <c r="AL59" s="7"/>
      <c r="AM59" s="19"/>
      <c r="AN59" s="260"/>
      <c r="AO59" s="260"/>
      <c r="AP59" s="260"/>
      <c r="AQ59" s="280"/>
      <c r="AR59" s="280"/>
      <c r="AS59" s="280"/>
      <c r="AT59" s="280"/>
      <c r="AU59" s="280"/>
    </row>
    <row r="60" spans="1:59" s="125" customFormat="1">
      <c r="A60" s="120"/>
      <c r="D60" s="122"/>
      <c r="E60" s="122"/>
      <c r="F60" s="126"/>
      <c r="G60" s="126"/>
      <c r="H60" s="126"/>
      <c r="I60" s="126"/>
      <c r="J60" s="126"/>
      <c r="K60" s="126"/>
      <c r="L60" s="126"/>
      <c r="M60" s="213"/>
      <c r="N60" s="126"/>
      <c r="O60" s="126"/>
      <c r="P60" s="126"/>
      <c r="R60" s="280"/>
      <c r="S60" s="260"/>
      <c r="T60" s="280"/>
      <c r="U60" s="280"/>
      <c r="V60" s="280"/>
      <c r="W60" s="7"/>
      <c r="X60" s="7"/>
      <c r="Y60" s="7"/>
      <c r="Z60" s="7"/>
      <c r="AA60" s="19"/>
      <c r="AB60" s="7"/>
      <c r="AC60" s="7"/>
      <c r="AD60" s="7"/>
      <c r="AE60" s="7"/>
      <c r="AF60" s="7"/>
      <c r="AG60" s="7"/>
      <c r="AH60" s="19"/>
      <c r="AI60" s="7"/>
      <c r="AJ60" s="19"/>
      <c r="AK60" s="7"/>
      <c r="AL60" s="7"/>
      <c r="AM60" s="19"/>
      <c r="AN60" s="260"/>
      <c r="AO60" s="260"/>
      <c r="AP60" s="260"/>
      <c r="AQ60" s="280"/>
      <c r="AR60" s="280"/>
      <c r="AS60" s="280"/>
      <c r="AT60" s="280"/>
      <c r="AU60" s="280"/>
    </row>
    <row r="61" spans="1:59" s="125" customFormat="1">
      <c r="A61" s="120"/>
      <c r="D61" s="122"/>
      <c r="E61" s="122"/>
      <c r="F61" s="122"/>
      <c r="G61" s="122"/>
      <c r="H61" s="122"/>
      <c r="I61" s="122"/>
      <c r="J61" s="122"/>
      <c r="K61" s="122"/>
      <c r="L61" s="122"/>
      <c r="M61" s="216"/>
      <c r="N61" s="122"/>
      <c r="O61" s="122"/>
      <c r="P61" s="122"/>
      <c r="R61" s="280"/>
      <c r="S61" s="280"/>
      <c r="T61" s="280"/>
      <c r="U61" s="280"/>
      <c r="V61" s="280"/>
      <c r="W61" s="7"/>
      <c r="X61" s="7"/>
      <c r="Y61" s="7"/>
      <c r="Z61" s="7"/>
      <c r="AA61" s="19"/>
      <c r="AB61" s="7"/>
      <c r="AC61" s="7"/>
      <c r="AD61" s="7"/>
      <c r="AE61" s="7"/>
      <c r="AF61" s="7"/>
      <c r="AG61" s="7"/>
      <c r="AH61" s="19"/>
      <c r="AI61" s="7"/>
      <c r="AJ61" s="19"/>
      <c r="AK61" s="7"/>
      <c r="AL61" s="7"/>
      <c r="AM61" s="19"/>
      <c r="AN61" s="260"/>
      <c r="AO61" s="260"/>
      <c r="AP61" s="260"/>
      <c r="AQ61" s="280"/>
      <c r="AR61" s="280"/>
      <c r="AS61" s="280"/>
      <c r="AT61" s="280"/>
      <c r="AU61" s="280"/>
    </row>
    <row r="62" spans="1:59" s="125" customFormat="1">
      <c r="A62" s="120"/>
      <c r="D62" s="122"/>
      <c r="E62" s="122"/>
      <c r="F62" s="122"/>
      <c r="G62" s="122"/>
      <c r="H62" s="122"/>
      <c r="I62" s="122"/>
      <c r="J62" s="122"/>
      <c r="K62" s="122"/>
      <c r="L62" s="122"/>
      <c r="M62" s="216"/>
      <c r="N62" s="122"/>
      <c r="O62" s="122"/>
      <c r="P62" s="122"/>
      <c r="R62" s="280"/>
      <c r="S62" s="280"/>
      <c r="T62" s="280"/>
      <c r="U62" s="280"/>
      <c r="V62" s="280"/>
      <c r="W62" s="7"/>
      <c r="X62" s="7"/>
      <c r="Y62" s="7"/>
      <c r="Z62" s="7"/>
      <c r="AA62" s="19"/>
      <c r="AB62" s="7"/>
      <c r="AC62" s="7"/>
      <c r="AD62" s="7"/>
      <c r="AE62" s="7"/>
      <c r="AF62" s="7"/>
      <c r="AG62" s="7"/>
      <c r="AH62" s="19"/>
      <c r="AI62" s="7"/>
      <c r="AJ62" s="19"/>
      <c r="AK62" s="7"/>
      <c r="AL62" s="7"/>
      <c r="AM62" s="19"/>
      <c r="AN62" s="260"/>
      <c r="AO62" s="260"/>
      <c r="AP62" s="260"/>
      <c r="AQ62" s="280"/>
      <c r="AR62" s="280"/>
      <c r="AS62" s="280"/>
      <c r="AT62" s="280"/>
      <c r="AU62" s="280"/>
    </row>
    <row r="63" spans="1:59" s="125" customFormat="1">
      <c r="A63" s="120"/>
      <c r="D63" s="122"/>
      <c r="E63" s="122"/>
      <c r="F63" s="122"/>
      <c r="G63" s="122"/>
      <c r="H63" s="122"/>
      <c r="I63" s="122"/>
      <c r="J63" s="122"/>
      <c r="K63" s="122"/>
      <c r="L63" s="122"/>
      <c r="M63" s="216"/>
      <c r="N63" s="122"/>
      <c r="O63" s="122"/>
      <c r="P63" s="122"/>
      <c r="R63" s="280" t="s">
        <v>193</v>
      </c>
      <c r="S63" s="7"/>
      <c r="T63" s="280"/>
      <c r="U63" s="280"/>
      <c r="V63" s="280"/>
      <c r="W63" s="7"/>
      <c r="X63" s="7"/>
      <c r="Y63" s="7"/>
      <c r="Z63" s="7"/>
      <c r="AA63" s="19"/>
      <c r="AB63" s="7"/>
      <c r="AC63" s="7"/>
      <c r="AD63" s="7"/>
      <c r="AE63" s="7"/>
      <c r="AF63" s="7"/>
      <c r="AG63" s="7"/>
      <c r="AH63" s="19"/>
      <c r="AI63" s="7"/>
      <c r="AJ63" s="19"/>
      <c r="AK63" s="7"/>
      <c r="AL63" s="7"/>
      <c r="AM63" s="19"/>
      <c r="AN63" s="260"/>
      <c r="AO63" s="260"/>
      <c r="AP63" s="260"/>
      <c r="AQ63" s="280"/>
      <c r="AR63" s="280"/>
      <c r="AS63" s="280"/>
      <c r="AT63" s="280"/>
      <c r="AU63" s="280"/>
    </row>
    <row r="64" spans="1:59" s="125" customFormat="1">
      <c r="A64" s="120"/>
      <c r="D64" s="122"/>
      <c r="E64" s="122"/>
      <c r="F64" s="122"/>
      <c r="G64" s="122"/>
      <c r="H64" s="122"/>
      <c r="I64" s="122"/>
      <c r="J64" s="122"/>
      <c r="K64" s="122"/>
      <c r="L64" s="122"/>
      <c r="M64" s="216"/>
      <c r="N64" s="122"/>
      <c r="O64" s="122"/>
      <c r="P64" s="122"/>
      <c r="R64" s="280" t="s">
        <v>194</v>
      </c>
      <c r="S64" s="7"/>
      <c r="T64" s="280"/>
      <c r="U64" s="280"/>
      <c r="V64" s="280"/>
      <c r="W64" s="7"/>
      <c r="X64" s="7"/>
      <c r="Y64" s="7"/>
      <c r="Z64" s="7"/>
      <c r="AA64" s="19"/>
      <c r="AB64" s="7"/>
      <c r="AC64" s="7"/>
      <c r="AD64" s="7"/>
      <c r="AE64" s="7"/>
      <c r="AF64" s="7"/>
      <c r="AG64" s="7"/>
      <c r="AH64" s="19"/>
      <c r="AI64" s="7"/>
      <c r="AJ64" s="19"/>
      <c r="AK64" s="7"/>
      <c r="AL64" s="7"/>
      <c r="AM64" s="19"/>
      <c r="AN64" s="260"/>
      <c r="AO64" s="260"/>
      <c r="AP64" s="260"/>
      <c r="AQ64" s="280"/>
      <c r="AR64" s="280"/>
      <c r="AS64" s="280"/>
      <c r="AT64" s="280"/>
      <c r="AU64" s="280"/>
    </row>
    <row r="65" spans="1:47" s="125" customFormat="1">
      <c r="A65" s="120"/>
      <c r="D65" s="122"/>
      <c r="E65" s="122"/>
      <c r="F65" s="122"/>
      <c r="G65" s="122"/>
      <c r="H65" s="122"/>
      <c r="I65" s="122"/>
      <c r="J65" s="122"/>
      <c r="K65" s="122"/>
      <c r="L65" s="122"/>
      <c r="M65" s="216"/>
      <c r="N65" s="122"/>
      <c r="O65" s="122"/>
      <c r="P65" s="122"/>
      <c r="R65" s="280" t="s">
        <v>195</v>
      </c>
      <c r="S65" s="7"/>
      <c r="T65" s="280"/>
      <c r="U65" s="280"/>
      <c r="V65" s="280"/>
      <c r="W65" s="7"/>
      <c r="X65" s="7"/>
      <c r="Y65" s="7"/>
      <c r="Z65" s="7"/>
      <c r="AA65" s="19"/>
      <c r="AB65" s="7"/>
      <c r="AC65" s="7"/>
      <c r="AD65" s="7"/>
      <c r="AE65" s="7"/>
      <c r="AF65" s="7"/>
      <c r="AG65" s="7"/>
      <c r="AH65" s="19"/>
      <c r="AI65" s="7"/>
      <c r="AJ65" s="19"/>
      <c r="AK65" s="7"/>
      <c r="AL65" s="7"/>
      <c r="AM65" s="19"/>
      <c r="AN65" s="260"/>
      <c r="AO65" s="260"/>
      <c r="AP65" s="260"/>
      <c r="AQ65" s="280"/>
      <c r="AR65" s="280"/>
      <c r="AS65" s="280"/>
      <c r="AT65" s="280"/>
      <c r="AU65" s="280"/>
    </row>
    <row r="66" spans="1:47" s="125" customFormat="1">
      <c r="A66" s="120"/>
      <c r="M66" s="217"/>
      <c r="R66" s="280" t="s">
        <v>196</v>
      </c>
      <c r="S66" s="7"/>
      <c r="T66" s="280"/>
      <c r="U66" s="280"/>
      <c r="V66" s="280"/>
      <c r="W66" s="7"/>
      <c r="X66" s="7"/>
      <c r="Y66" s="7"/>
      <c r="Z66" s="7"/>
      <c r="AA66" s="19"/>
      <c r="AB66" s="7"/>
      <c r="AC66" s="7"/>
      <c r="AD66" s="7"/>
      <c r="AE66" s="7"/>
      <c r="AF66" s="7"/>
      <c r="AG66" s="7"/>
      <c r="AH66" s="19"/>
      <c r="AI66" s="7"/>
      <c r="AJ66" s="19"/>
      <c r="AK66" s="7"/>
      <c r="AL66" s="7"/>
      <c r="AM66" s="19"/>
      <c r="AN66" s="260"/>
      <c r="AO66" s="260"/>
      <c r="AP66" s="260"/>
      <c r="AQ66" s="280"/>
      <c r="AR66" s="280"/>
      <c r="AS66" s="280"/>
      <c r="AT66" s="280"/>
      <c r="AU66" s="280"/>
    </row>
    <row r="67" spans="1:47" s="125" customFormat="1">
      <c r="A67" s="120"/>
      <c r="M67" s="217"/>
      <c r="R67" s="280" t="s">
        <v>197</v>
      </c>
      <c r="S67" s="7"/>
      <c r="T67" s="280"/>
      <c r="U67" s="280"/>
      <c r="V67" s="280"/>
      <c r="W67" s="7"/>
      <c r="X67" s="7"/>
      <c r="Y67" s="7"/>
      <c r="Z67" s="7"/>
      <c r="AA67" s="19"/>
      <c r="AB67" s="7"/>
      <c r="AC67" s="7"/>
      <c r="AD67" s="7"/>
      <c r="AE67" s="7"/>
      <c r="AF67" s="7"/>
      <c r="AG67" s="7"/>
      <c r="AH67" s="19"/>
      <c r="AI67" s="7"/>
      <c r="AJ67" s="19"/>
      <c r="AK67" s="7"/>
      <c r="AL67" s="7"/>
      <c r="AM67" s="19"/>
      <c r="AN67" s="260"/>
      <c r="AO67" s="260"/>
      <c r="AP67" s="260"/>
      <c r="AQ67" s="280"/>
      <c r="AR67" s="280"/>
      <c r="AS67" s="280"/>
      <c r="AT67" s="280"/>
      <c r="AU67" s="280"/>
    </row>
    <row r="68" spans="1:47" s="125" customFormat="1">
      <c r="A68" s="120"/>
      <c r="M68" s="217"/>
      <c r="R68" s="280" t="s">
        <v>198</v>
      </c>
      <c r="S68" s="7"/>
      <c r="T68" s="280"/>
      <c r="U68" s="280"/>
      <c r="V68" s="280"/>
      <c r="W68" s="7"/>
      <c r="X68" s="7"/>
      <c r="Y68" s="7"/>
      <c r="Z68" s="7"/>
      <c r="AA68" s="19"/>
      <c r="AB68" s="7"/>
      <c r="AC68" s="7"/>
      <c r="AD68" s="7"/>
      <c r="AE68" s="7"/>
      <c r="AF68" s="7"/>
      <c r="AG68" s="7"/>
      <c r="AH68" s="19"/>
      <c r="AI68" s="7"/>
      <c r="AJ68" s="19"/>
      <c r="AK68" s="7"/>
      <c r="AL68" s="7"/>
      <c r="AM68" s="19"/>
      <c r="AN68" s="260"/>
      <c r="AO68" s="260"/>
      <c r="AP68" s="260"/>
      <c r="AQ68" s="280"/>
      <c r="AR68" s="280"/>
      <c r="AS68" s="280"/>
      <c r="AT68" s="280"/>
      <c r="AU68" s="280"/>
    </row>
    <row r="69" spans="1:47" s="125" customFormat="1">
      <c r="A69" s="120"/>
      <c r="M69" s="217"/>
      <c r="R69" s="280"/>
      <c r="S69" s="280"/>
      <c r="T69" s="280"/>
      <c r="U69" s="280"/>
      <c r="V69" s="280"/>
      <c r="W69" s="7"/>
      <c r="X69" s="7"/>
      <c r="Y69" s="7"/>
      <c r="Z69" s="7"/>
      <c r="AA69" s="19"/>
      <c r="AB69" s="7"/>
      <c r="AC69" s="7"/>
      <c r="AD69" s="7"/>
      <c r="AE69" s="7"/>
      <c r="AF69" s="7"/>
      <c r="AG69" s="7"/>
      <c r="AH69" s="19"/>
      <c r="AI69" s="7"/>
      <c r="AJ69" s="19"/>
      <c r="AK69" s="7"/>
      <c r="AL69" s="7"/>
      <c r="AM69" s="19"/>
      <c r="AN69" s="260"/>
      <c r="AO69" s="260"/>
      <c r="AP69" s="260"/>
      <c r="AQ69" s="280"/>
      <c r="AR69" s="280"/>
      <c r="AS69" s="280"/>
      <c r="AT69" s="280"/>
      <c r="AU69" s="280"/>
    </row>
    <row r="70" spans="1:47" s="125" customFormat="1">
      <c r="A70" s="120"/>
      <c r="M70" s="217"/>
      <c r="R70" s="280"/>
      <c r="S70" s="280"/>
      <c r="T70" s="280"/>
      <c r="U70" s="280"/>
      <c r="V70" s="280"/>
      <c r="W70" s="7"/>
      <c r="X70" s="7"/>
      <c r="Y70" s="7"/>
      <c r="Z70" s="7"/>
      <c r="AA70" s="19"/>
      <c r="AB70" s="7"/>
      <c r="AC70" s="7"/>
      <c r="AD70" s="7"/>
      <c r="AE70" s="7"/>
      <c r="AF70" s="7"/>
      <c r="AG70" s="7"/>
      <c r="AH70" s="19"/>
      <c r="AI70" s="7"/>
      <c r="AJ70" s="19"/>
      <c r="AK70" s="7"/>
      <c r="AL70" s="7"/>
      <c r="AM70" s="19"/>
      <c r="AN70" s="260"/>
      <c r="AO70" s="260"/>
      <c r="AP70" s="260"/>
      <c r="AQ70" s="280"/>
      <c r="AR70" s="280"/>
      <c r="AS70" s="280"/>
      <c r="AT70" s="280"/>
      <c r="AU70" s="280"/>
    </row>
    <row r="71" spans="1:47" s="125" customFormat="1">
      <c r="A71" s="120"/>
      <c r="M71" s="217"/>
      <c r="R71" s="280"/>
      <c r="S71" s="280"/>
      <c r="T71" s="280"/>
      <c r="U71" s="280"/>
      <c r="V71" s="280"/>
      <c r="W71" s="7"/>
      <c r="X71" s="7"/>
      <c r="Y71" s="7"/>
      <c r="Z71" s="7"/>
      <c r="AA71" s="19"/>
      <c r="AB71" s="7"/>
      <c r="AC71" s="7"/>
      <c r="AD71" s="7"/>
      <c r="AE71" s="7"/>
      <c r="AF71" s="7"/>
      <c r="AG71" s="7"/>
      <c r="AH71" s="19"/>
      <c r="AI71" s="7"/>
      <c r="AJ71" s="19"/>
      <c r="AK71" s="7"/>
      <c r="AL71" s="7"/>
      <c r="AM71" s="19"/>
      <c r="AN71" s="260"/>
      <c r="AO71" s="260"/>
      <c r="AP71" s="260"/>
      <c r="AQ71" s="280"/>
      <c r="AR71" s="280"/>
      <c r="AS71" s="280"/>
      <c r="AT71" s="280"/>
      <c r="AU71" s="280"/>
    </row>
    <row r="72" spans="1:47" s="125" customFormat="1">
      <c r="A72" s="120"/>
      <c r="M72" s="217"/>
      <c r="R72" s="280"/>
      <c r="S72" s="280"/>
      <c r="T72" s="280"/>
      <c r="U72" s="280"/>
      <c r="V72" s="280"/>
      <c r="W72" s="7"/>
      <c r="X72" s="7"/>
      <c r="Y72" s="7"/>
      <c r="Z72" s="7"/>
      <c r="AA72" s="19"/>
      <c r="AB72" s="7"/>
      <c r="AC72" s="7"/>
      <c r="AD72" s="7"/>
      <c r="AE72" s="7"/>
      <c r="AF72" s="7"/>
      <c r="AG72" s="7"/>
      <c r="AH72" s="19"/>
      <c r="AI72" s="7"/>
      <c r="AJ72" s="19"/>
      <c r="AK72" s="7"/>
      <c r="AL72" s="7"/>
      <c r="AM72" s="19"/>
      <c r="AN72" s="260"/>
      <c r="AO72" s="260"/>
      <c r="AP72" s="260"/>
      <c r="AQ72" s="280"/>
      <c r="AR72" s="280"/>
      <c r="AS72" s="280"/>
      <c r="AT72" s="280"/>
      <c r="AU72" s="280"/>
    </row>
    <row r="73" spans="1:47" s="125" customFormat="1">
      <c r="A73" s="120"/>
      <c r="M73" s="217"/>
      <c r="R73" s="280"/>
      <c r="S73" s="280"/>
      <c r="T73" s="280"/>
      <c r="U73" s="280"/>
      <c r="V73" s="280"/>
      <c r="W73" s="7"/>
      <c r="X73" s="7"/>
      <c r="Y73" s="7"/>
      <c r="Z73" s="7"/>
      <c r="AA73" s="19"/>
      <c r="AB73" s="7"/>
      <c r="AC73" s="7"/>
      <c r="AD73" s="7"/>
      <c r="AE73" s="7"/>
      <c r="AF73" s="7"/>
      <c r="AG73" s="7"/>
      <c r="AH73" s="19"/>
      <c r="AI73" s="7"/>
      <c r="AJ73" s="19"/>
      <c r="AK73" s="7"/>
      <c r="AL73" s="7"/>
      <c r="AM73" s="19"/>
      <c r="AN73" s="283"/>
      <c r="AO73" s="283"/>
      <c r="AP73" s="283"/>
      <c r="AQ73" s="280"/>
      <c r="AR73" s="280"/>
      <c r="AS73" s="280"/>
      <c r="AT73" s="280"/>
      <c r="AU73" s="280"/>
    </row>
    <row r="74" spans="1:47" s="125" customFormat="1">
      <c r="A74" s="120"/>
      <c r="M74" s="217"/>
      <c r="R74" s="280"/>
      <c r="S74" s="280"/>
      <c r="T74" s="280"/>
      <c r="U74" s="280"/>
      <c r="V74" s="280"/>
      <c r="W74" s="7"/>
      <c r="X74" s="7"/>
      <c r="Y74" s="7"/>
      <c r="Z74" s="7"/>
      <c r="AA74" s="19"/>
      <c r="AB74" s="7"/>
      <c r="AC74" s="7"/>
      <c r="AD74" s="7"/>
      <c r="AE74" s="7"/>
      <c r="AF74" s="7"/>
      <c r="AG74" s="7"/>
      <c r="AH74" s="19"/>
      <c r="AI74" s="7"/>
      <c r="AJ74" s="19"/>
      <c r="AK74" s="7"/>
      <c r="AL74" s="7"/>
      <c r="AM74" s="19"/>
      <c r="AN74" s="260"/>
      <c r="AO74" s="260"/>
      <c r="AP74" s="260"/>
      <c r="AQ74" s="280"/>
      <c r="AR74" s="280"/>
      <c r="AS74" s="280"/>
      <c r="AT74" s="280"/>
      <c r="AU74" s="280"/>
    </row>
    <row r="75" spans="1:47" s="125" customFormat="1">
      <c r="A75" s="120"/>
      <c r="M75" s="217"/>
      <c r="R75" s="280"/>
      <c r="S75" s="280"/>
      <c r="T75" s="280"/>
      <c r="U75" s="280"/>
      <c r="V75" s="280"/>
      <c r="W75" s="7"/>
      <c r="X75" s="7"/>
      <c r="Y75" s="7"/>
      <c r="Z75" s="7"/>
      <c r="AA75" s="19"/>
      <c r="AB75" s="7"/>
      <c r="AC75" s="7"/>
      <c r="AD75" s="7"/>
      <c r="AE75" s="7"/>
      <c r="AF75" s="7"/>
      <c r="AG75" s="7"/>
      <c r="AH75" s="19"/>
      <c r="AI75" s="7"/>
      <c r="AJ75" s="19"/>
      <c r="AK75" s="7"/>
      <c r="AL75" s="7"/>
      <c r="AM75" s="19"/>
      <c r="AN75" s="260"/>
      <c r="AO75" s="260"/>
      <c r="AP75" s="260"/>
      <c r="AQ75" s="280"/>
      <c r="AR75" s="280"/>
      <c r="AS75" s="280"/>
      <c r="AT75" s="280"/>
      <c r="AU75" s="280"/>
    </row>
    <row r="76" spans="1:47" s="125" customFormat="1">
      <c r="A76" s="120"/>
      <c r="M76" s="217"/>
      <c r="R76" s="280"/>
      <c r="S76" s="280"/>
      <c r="T76" s="280"/>
      <c r="U76" s="280"/>
      <c r="V76" s="280"/>
      <c r="W76" s="7"/>
      <c r="X76" s="7"/>
      <c r="Y76" s="7"/>
      <c r="Z76" s="7"/>
      <c r="AA76" s="19"/>
      <c r="AB76" s="7"/>
      <c r="AC76" s="7"/>
      <c r="AD76" s="7"/>
      <c r="AE76" s="7"/>
      <c r="AF76" s="7"/>
      <c r="AG76" s="7"/>
      <c r="AH76" s="19"/>
      <c r="AI76" s="7"/>
      <c r="AJ76" s="19"/>
      <c r="AK76" s="7"/>
      <c r="AL76" s="7"/>
      <c r="AM76" s="19"/>
      <c r="AN76" s="260"/>
      <c r="AO76" s="260"/>
      <c r="AP76" s="260"/>
      <c r="AQ76" s="280"/>
      <c r="AR76" s="280"/>
      <c r="AS76" s="280"/>
      <c r="AT76" s="280"/>
      <c r="AU76" s="280"/>
    </row>
    <row r="77" spans="1:47" s="125" customFormat="1">
      <c r="A77" s="120"/>
      <c r="M77" s="217"/>
      <c r="R77" s="280"/>
      <c r="S77" s="280"/>
      <c r="T77" s="280"/>
      <c r="U77" s="280"/>
      <c r="V77" s="280"/>
      <c r="W77" s="7"/>
      <c r="X77" s="7"/>
      <c r="Y77" s="7"/>
      <c r="Z77" s="7"/>
      <c r="AA77" s="19"/>
      <c r="AB77" s="7"/>
      <c r="AC77" s="7"/>
      <c r="AD77" s="7"/>
      <c r="AE77" s="7"/>
      <c r="AF77" s="7"/>
      <c r="AG77" s="7"/>
      <c r="AH77" s="19"/>
      <c r="AI77" s="7"/>
      <c r="AJ77" s="19"/>
      <c r="AK77" s="7"/>
      <c r="AL77" s="7"/>
      <c r="AM77" s="19"/>
      <c r="AN77" s="260"/>
      <c r="AO77" s="260"/>
      <c r="AP77" s="260"/>
      <c r="AQ77" s="280"/>
      <c r="AR77" s="280"/>
      <c r="AS77" s="280"/>
      <c r="AT77" s="280"/>
      <c r="AU77" s="280"/>
    </row>
    <row r="78" spans="1:47" s="125" customFormat="1">
      <c r="A78" s="120"/>
      <c r="M78" s="217"/>
      <c r="R78" s="280"/>
      <c r="S78" s="280"/>
      <c r="T78" s="280"/>
      <c r="U78" s="280"/>
      <c r="V78" s="280"/>
      <c r="W78" s="7"/>
      <c r="X78" s="7"/>
      <c r="Y78" s="7"/>
      <c r="Z78" s="7"/>
      <c r="AA78" s="19"/>
      <c r="AB78" s="7"/>
      <c r="AC78" s="7"/>
      <c r="AD78" s="7"/>
      <c r="AE78" s="7"/>
      <c r="AF78" s="7"/>
      <c r="AG78" s="7"/>
      <c r="AH78" s="19"/>
      <c r="AI78" s="7"/>
      <c r="AJ78" s="19"/>
      <c r="AK78" s="7"/>
      <c r="AL78" s="7"/>
      <c r="AM78" s="19"/>
      <c r="AN78" s="260"/>
      <c r="AO78" s="260"/>
      <c r="AP78" s="260"/>
      <c r="AQ78" s="280"/>
      <c r="AR78" s="280"/>
      <c r="AS78" s="280"/>
      <c r="AT78" s="280"/>
      <c r="AU78" s="280"/>
    </row>
    <row r="79" spans="1:47" s="125" customFormat="1">
      <c r="A79" s="120"/>
      <c r="M79" s="217"/>
      <c r="R79" s="280"/>
      <c r="S79" s="280"/>
      <c r="T79" s="280"/>
      <c r="U79" s="280"/>
      <c r="V79" s="280"/>
      <c r="W79" s="7"/>
      <c r="X79" s="7"/>
      <c r="Y79" s="7"/>
      <c r="Z79" s="7"/>
      <c r="AA79" s="19"/>
      <c r="AB79" s="7"/>
      <c r="AC79" s="7"/>
      <c r="AD79" s="7"/>
      <c r="AE79" s="7"/>
      <c r="AF79" s="7"/>
      <c r="AG79" s="7"/>
      <c r="AH79" s="19"/>
      <c r="AI79" s="7"/>
      <c r="AJ79" s="19"/>
      <c r="AK79" s="7"/>
      <c r="AL79" s="7"/>
      <c r="AM79" s="19"/>
      <c r="AN79" s="260"/>
      <c r="AO79" s="260"/>
      <c r="AP79" s="260"/>
      <c r="AQ79" s="280"/>
      <c r="AR79" s="280"/>
      <c r="AS79" s="280"/>
      <c r="AT79" s="280"/>
      <c r="AU79" s="280"/>
    </row>
    <row r="80" spans="1:47" s="125" customFormat="1">
      <c r="A80" s="120"/>
      <c r="M80" s="217"/>
      <c r="R80" s="280"/>
      <c r="S80" s="280"/>
      <c r="T80" s="280"/>
      <c r="U80" s="280"/>
      <c r="V80" s="280"/>
      <c r="W80" s="7"/>
      <c r="X80" s="7"/>
      <c r="Y80" s="7"/>
      <c r="Z80" s="7"/>
      <c r="AA80" s="19"/>
      <c r="AB80" s="7"/>
      <c r="AC80" s="7"/>
      <c r="AD80" s="7"/>
      <c r="AE80" s="7"/>
      <c r="AF80" s="7"/>
      <c r="AG80" s="7"/>
      <c r="AH80" s="19"/>
      <c r="AI80" s="7"/>
      <c r="AJ80" s="19"/>
      <c r="AK80" s="7"/>
      <c r="AL80" s="7"/>
      <c r="AM80" s="19"/>
      <c r="AN80" s="260"/>
      <c r="AO80" s="260"/>
      <c r="AP80" s="260"/>
      <c r="AQ80" s="280"/>
      <c r="AR80" s="280"/>
      <c r="AS80" s="280"/>
      <c r="AT80" s="280"/>
      <c r="AU80" s="280"/>
    </row>
    <row r="81" spans="1:47" s="125" customFormat="1">
      <c r="A81" s="120"/>
      <c r="M81" s="217"/>
      <c r="R81" s="280"/>
      <c r="S81" s="280"/>
      <c r="T81" s="280"/>
      <c r="U81" s="280"/>
      <c r="V81" s="280"/>
      <c r="W81" s="7"/>
      <c r="X81" s="7"/>
      <c r="Y81" s="7"/>
      <c r="Z81" s="7"/>
      <c r="AA81" s="19"/>
      <c r="AB81" s="7"/>
      <c r="AC81" s="7"/>
      <c r="AD81" s="7"/>
      <c r="AE81" s="7"/>
      <c r="AF81" s="7"/>
      <c r="AG81" s="7"/>
      <c r="AH81" s="19"/>
      <c r="AI81" s="7"/>
      <c r="AJ81" s="19"/>
      <c r="AK81" s="7"/>
      <c r="AL81" s="7"/>
      <c r="AM81" s="19"/>
      <c r="AN81" s="260"/>
      <c r="AO81" s="260"/>
      <c r="AP81" s="260"/>
      <c r="AQ81" s="280"/>
      <c r="AR81" s="280"/>
      <c r="AS81" s="280"/>
      <c r="AT81" s="280"/>
      <c r="AU81" s="280"/>
    </row>
    <row r="82" spans="1:47" s="125" customFormat="1">
      <c r="A82" s="120"/>
      <c r="M82" s="217"/>
      <c r="R82" s="280"/>
      <c r="S82" s="280"/>
      <c r="T82" s="280"/>
      <c r="U82" s="280"/>
      <c r="V82" s="280"/>
      <c r="W82" s="7"/>
      <c r="X82" s="7"/>
      <c r="Y82" s="7"/>
      <c r="Z82" s="7"/>
      <c r="AA82" s="19"/>
      <c r="AB82" s="7"/>
      <c r="AC82" s="7"/>
      <c r="AD82" s="7"/>
      <c r="AE82" s="7"/>
      <c r="AF82" s="7"/>
      <c r="AG82" s="7"/>
      <c r="AH82" s="19"/>
      <c r="AI82" s="7"/>
      <c r="AJ82" s="19"/>
      <c r="AK82" s="7"/>
      <c r="AL82" s="7"/>
      <c r="AM82" s="19"/>
      <c r="AN82" s="260"/>
      <c r="AO82" s="260"/>
      <c r="AP82" s="260"/>
      <c r="AQ82" s="280"/>
      <c r="AR82" s="280"/>
      <c r="AS82" s="280"/>
      <c r="AT82" s="280"/>
      <c r="AU82" s="280"/>
    </row>
    <row r="83" spans="1:47" s="125" customFormat="1">
      <c r="A83" s="120"/>
      <c r="M83" s="217"/>
      <c r="R83" s="280"/>
      <c r="S83" s="280"/>
      <c r="T83" s="280"/>
      <c r="U83" s="280"/>
      <c r="V83" s="280"/>
      <c r="W83" s="7"/>
      <c r="X83" s="7"/>
      <c r="Y83" s="7"/>
      <c r="Z83" s="7"/>
      <c r="AA83" s="19"/>
      <c r="AB83" s="7"/>
      <c r="AC83" s="7"/>
      <c r="AD83" s="7"/>
      <c r="AE83" s="7"/>
      <c r="AF83" s="7"/>
      <c r="AG83" s="7"/>
      <c r="AH83" s="19"/>
      <c r="AI83" s="7"/>
      <c r="AJ83" s="19"/>
      <c r="AK83" s="7"/>
      <c r="AL83" s="7"/>
      <c r="AM83" s="19"/>
      <c r="AN83" s="283"/>
      <c r="AO83" s="283"/>
      <c r="AP83" s="283"/>
      <c r="AQ83" s="280"/>
      <c r="AR83" s="280"/>
      <c r="AS83" s="280"/>
      <c r="AT83" s="280"/>
      <c r="AU83" s="280"/>
    </row>
    <row r="84" spans="1:47" s="125" customFormat="1">
      <c r="A84" s="120"/>
      <c r="M84" s="217"/>
      <c r="R84" s="280"/>
      <c r="S84" s="280"/>
      <c r="T84" s="280"/>
      <c r="U84" s="280"/>
      <c r="V84" s="280"/>
      <c r="W84" s="7"/>
      <c r="X84" s="7"/>
      <c r="Y84" s="7"/>
      <c r="Z84" s="7"/>
      <c r="AA84" s="19"/>
      <c r="AB84" s="7"/>
      <c r="AC84" s="7"/>
      <c r="AD84" s="7"/>
      <c r="AE84" s="7"/>
      <c r="AF84" s="7"/>
      <c r="AG84" s="7"/>
      <c r="AH84" s="19"/>
      <c r="AI84" s="7"/>
      <c r="AJ84" s="19"/>
      <c r="AK84" s="7"/>
      <c r="AL84" s="7"/>
      <c r="AM84" s="19"/>
      <c r="AN84" s="260"/>
      <c r="AO84" s="260"/>
      <c r="AP84" s="260"/>
      <c r="AQ84" s="280"/>
      <c r="AR84" s="280"/>
      <c r="AS84" s="280"/>
      <c r="AT84" s="280"/>
      <c r="AU84" s="280"/>
    </row>
    <row r="85" spans="1:47" s="125" customFormat="1">
      <c r="A85" s="120"/>
      <c r="M85" s="217"/>
      <c r="R85" s="280"/>
      <c r="S85" s="280"/>
      <c r="T85" s="280"/>
      <c r="U85" s="280"/>
      <c r="V85" s="280"/>
      <c r="W85" s="7"/>
      <c r="X85" s="7"/>
      <c r="Y85" s="7"/>
      <c r="Z85" s="7"/>
      <c r="AA85" s="19"/>
      <c r="AB85" s="7"/>
      <c r="AC85" s="7"/>
      <c r="AD85" s="7"/>
      <c r="AE85" s="7"/>
      <c r="AF85" s="7"/>
      <c r="AG85" s="7"/>
      <c r="AH85" s="19"/>
      <c r="AI85" s="7"/>
      <c r="AJ85" s="19"/>
      <c r="AK85" s="7"/>
      <c r="AL85" s="7"/>
      <c r="AM85" s="19"/>
      <c r="AN85" s="260"/>
      <c r="AO85" s="260"/>
      <c r="AP85" s="260"/>
      <c r="AQ85" s="280"/>
      <c r="AR85" s="280"/>
      <c r="AS85" s="280"/>
      <c r="AT85" s="280"/>
      <c r="AU85" s="280"/>
    </row>
    <row r="86" spans="1:47" s="125" customFormat="1">
      <c r="A86" s="120"/>
      <c r="M86" s="217"/>
      <c r="R86" s="280"/>
      <c r="S86" s="280"/>
      <c r="T86" s="280"/>
      <c r="U86" s="280"/>
      <c r="V86" s="280"/>
      <c r="W86" s="7"/>
      <c r="X86" s="7"/>
      <c r="Y86" s="7"/>
      <c r="Z86" s="7"/>
      <c r="AA86" s="19"/>
      <c r="AB86" s="7"/>
      <c r="AC86" s="7"/>
      <c r="AD86" s="7"/>
      <c r="AE86" s="7"/>
      <c r="AF86" s="7"/>
      <c r="AG86" s="7"/>
      <c r="AH86" s="19"/>
      <c r="AI86" s="7"/>
      <c r="AJ86" s="19"/>
      <c r="AK86" s="7"/>
      <c r="AL86" s="7"/>
      <c r="AM86" s="19"/>
      <c r="AN86" s="260"/>
      <c r="AO86" s="260"/>
      <c r="AP86" s="260"/>
      <c r="AQ86" s="280"/>
      <c r="AR86" s="280"/>
      <c r="AS86" s="280"/>
      <c r="AT86" s="280"/>
      <c r="AU86" s="280"/>
    </row>
    <row r="87" spans="1:47" s="125" customFormat="1">
      <c r="A87" s="120"/>
      <c r="M87" s="217"/>
      <c r="R87" s="280"/>
      <c r="S87" s="280"/>
      <c r="T87" s="280"/>
      <c r="U87" s="280"/>
      <c r="V87" s="280"/>
      <c r="W87" s="7"/>
      <c r="X87" s="7"/>
      <c r="Y87" s="7"/>
      <c r="Z87" s="7"/>
      <c r="AA87" s="19"/>
      <c r="AB87" s="7"/>
      <c r="AC87" s="7"/>
      <c r="AD87" s="7"/>
      <c r="AE87" s="7"/>
      <c r="AF87" s="7"/>
      <c r="AG87" s="7"/>
      <c r="AH87" s="19"/>
      <c r="AI87" s="7"/>
      <c r="AJ87" s="19"/>
      <c r="AK87" s="7"/>
      <c r="AL87" s="7"/>
      <c r="AM87" s="19"/>
      <c r="AN87" s="260"/>
      <c r="AO87" s="260"/>
      <c r="AP87" s="260"/>
      <c r="AQ87" s="280"/>
      <c r="AR87" s="280"/>
      <c r="AS87" s="280"/>
      <c r="AT87" s="280"/>
      <c r="AU87" s="280"/>
    </row>
    <row r="88" spans="1:47" s="125" customFormat="1">
      <c r="A88" s="120"/>
      <c r="M88" s="217"/>
      <c r="R88" s="280"/>
      <c r="S88" s="280"/>
      <c r="T88" s="280"/>
      <c r="U88" s="280"/>
      <c r="V88" s="280"/>
      <c r="W88" s="7"/>
      <c r="X88" s="7"/>
      <c r="Y88" s="7"/>
      <c r="Z88" s="7"/>
      <c r="AA88" s="19"/>
      <c r="AB88" s="7"/>
      <c r="AC88" s="7"/>
      <c r="AD88" s="7"/>
      <c r="AE88" s="7"/>
      <c r="AF88" s="7"/>
      <c r="AG88" s="7"/>
      <c r="AH88" s="19"/>
      <c r="AI88" s="7"/>
      <c r="AJ88" s="19"/>
      <c r="AK88" s="7"/>
      <c r="AL88" s="7"/>
      <c r="AM88" s="19"/>
      <c r="AN88" s="260"/>
      <c r="AO88" s="260"/>
      <c r="AP88" s="260"/>
      <c r="AQ88" s="280"/>
      <c r="AR88" s="280"/>
      <c r="AS88" s="280"/>
      <c r="AT88" s="280"/>
      <c r="AU88" s="280"/>
    </row>
    <row r="89" spans="1:47" s="125" customFormat="1">
      <c r="A89" s="120"/>
      <c r="M89" s="217"/>
      <c r="R89" s="280"/>
      <c r="S89" s="280"/>
      <c r="T89" s="280"/>
      <c r="U89" s="280"/>
      <c r="V89" s="280"/>
      <c r="W89" s="7"/>
      <c r="X89" s="7"/>
      <c r="Y89" s="7"/>
      <c r="Z89" s="7"/>
      <c r="AA89" s="19"/>
      <c r="AB89" s="7"/>
      <c r="AC89" s="7"/>
      <c r="AD89" s="7"/>
      <c r="AE89" s="7"/>
      <c r="AF89" s="7"/>
      <c r="AG89" s="7"/>
      <c r="AH89" s="19"/>
      <c r="AI89" s="7"/>
      <c r="AJ89" s="19"/>
      <c r="AK89" s="7"/>
      <c r="AL89" s="7"/>
      <c r="AM89" s="19"/>
      <c r="AN89" s="260"/>
      <c r="AO89" s="260"/>
      <c r="AP89" s="260"/>
      <c r="AQ89" s="280"/>
      <c r="AR89" s="280"/>
      <c r="AS89" s="280"/>
      <c r="AT89" s="280"/>
      <c r="AU89" s="280"/>
    </row>
    <row r="90" spans="1:47" s="125" customFormat="1">
      <c r="A90" s="120"/>
      <c r="M90" s="217"/>
      <c r="R90" s="280"/>
      <c r="S90" s="280"/>
      <c r="T90" s="280"/>
      <c r="U90" s="280"/>
      <c r="V90" s="280"/>
      <c r="W90" s="7"/>
      <c r="X90" s="7"/>
      <c r="Y90" s="7"/>
      <c r="Z90" s="7"/>
      <c r="AA90" s="19"/>
      <c r="AB90" s="7"/>
      <c r="AC90" s="7"/>
      <c r="AD90" s="7"/>
      <c r="AE90" s="7"/>
      <c r="AF90" s="7"/>
      <c r="AG90" s="7"/>
      <c r="AH90" s="19"/>
      <c r="AI90" s="7"/>
      <c r="AJ90" s="19"/>
      <c r="AK90" s="7"/>
      <c r="AL90" s="7"/>
      <c r="AM90" s="19"/>
      <c r="AN90" s="260"/>
      <c r="AO90" s="260"/>
      <c r="AP90" s="260"/>
      <c r="AQ90" s="280"/>
      <c r="AR90" s="280"/>
      <c r="AS90" s="280"/>
      <c r="AT90" s="280"/>
      <c r="AU90" s="280"/>
    </row>
    <row r="91" spans="1:47" s="125" customFormat="1">
      <c r="A91" s="120"/>
      <c r="M91" s="217"/>
      <c r="R91" s="280"/>
      <c r="S91" s="280"/>
      <c r="T91" s="280"/>
      <c r="U91" s="280"/>
      <c r="V91" s="280"/>
      <c r="W91" s="7"/>
      <c r="X91" s="7"/>
      <c r="Y91" s="7"/>
      <c r="Z91" s="7"/>
      <c r="AA91" s="19"/>
      <c r="AB91" s="7"/>
      <c r="AC91" s="7"/>
      <c r="AD91" s="7"/>
      <c r="AE91" s="7"/>
      <c r="AF91" s="7"/>
      <c r="AG91" s="7"/>
      <c r="AH91" s="19"/>
      <c r="AI91" s="7"/>
      <c r="AJ91" s="19"/>
      <c r="AK91" s="7"/>
      <c r="AL91" s="7"/>
      <c r="AM91" s="19"/>
      <c r="AN91" s="260"/>
      <c r="AO91" s="260"/>
      <c r="AP91" s="260"/>
      <c r="AQ91" s="280"/>
      <c r="AR91" s="280"/>
      <c r="AS91" s="280"/>
      <c r="AT91" s="280"/>
      <c r="AU91" s="280"/>
    </row>
    <row r="92" spans="1:47" s="125" customFormat="1">
      <c r="A92" s="120"/>
      <c r="M92" s="217"/>
      <c r="R92" s="280"/>
      <c r="S92" s="280"/>
      <c r="T92" s="280"/>
      <c r="U92" s="280"/>
      <c r="V92" s="280"/>
      <c r="W92" s="7"/>
      <c r="X92" s="7"/>
      <c r="Y92" s="7"/>
      <c r="Z92" s="7"/>
      <c r="AA92" s="19"/>
      <c r="AB92" s="7"/>
      <c r="AC92" s="7"/>
      <c r="AD92" s="7"/>
      <c r="AE92" s="7"/>
      <c r="AF92" s="7"/>
      <c r="AG92" s="7"/>
      <c r="AH92" s="19"/>
      <c r="AI92" s="7"/>
      <c r="AJ92" s="19"/>
      <c r="AK92" s="7"/>
      <c r="AL92" s="7"/>
      <c r="AM92" s="19"/>
      <c r="AN92" s="260"/>
      <c r="AO92" s="260"/>
      <c r="AP92" s="260"/>
      <c r="AQ92" s="280"/>
      <c r="AR92" s="280"/>
      <c r="AS92" s="280"/>
      <c r="AT92" s="280"/>
      <c r="AU92" s="280"/>
    </row>
    <row r="93" spans="1:47" s="125" customFormat="1">
      <c r="A93" s="120"/>
      <c r="M93" s="217"/>
      <c r="R93" s="280"/>
      <c r="S93" s="280"/>
      <c r="T93" s="280"/>
      <c r="U93" s="280"/>
      <c r="V93" s="280"/>
      <c r="W93" s="7"/>
      <c r="X93" s="7"/>
      <c r="Y93" s="7"/>
      <c r="Z93" s="7"/>
      <c r="AA93" s="19"/>
      <c r="AB93" s="7"/>
      <c r="AC93" s="7"/>
      <c r="AD93" s="7"/>
      <c r="AE93" s="7"/>
      <c r="AF93" s="7"/>
      <c r="AG93" s="7"/>
      <c r="AH93" s="19"/>
      <c r="AI93" s="7"/>
      <c r="AJ93" s="19"/>
      <c r="AK93" s="7"/>
      <c r="AL93" s="7"/>
      <c r="AM93" s="19"/>
      <c r="AN93" s="260"/>
      <c r="AO93" s="260"/>
      <c r="AP93" s="260"/>
      <c r="AQ93" s="280"/>
      <c r="AR93" s="280"/>
      <c r="AS93" s="280"/>
      <c r="AT93" s="280"/>
      <c r="AU93" s="280"/>
    </row>
    <row r="94" spans="1:47" s="125" customFormat="1">
      <c r="A94" s="120"/>
      <c r="M94" s="217"/>
      <c r="R94" s="280"/>
      <c r="S94" s="280"/>
      <c r="T94" s="280"/>
      <c r="U94" s="280"/>
      <c r="V94" s="280"/>
      <c r="W94" s="7"/>
      <c r="X94" s="7"/>
      <c r="Y94" s="7"/>
      <c r="Z94" s="7"/>
      <c r="AA94" s="19"/>
      <c r="AB94" s="7"/>
      <c r="AC94" s="7"/>
      <c r="AD94" s="7"/>
      <c r="AE94" s="7"/>
      <c r="AF94" s="7"/>
      <c r="AG94" s="7"/>
      <c r="AH94" s="19"/>
      <c r="AI94" s="7"/>
      <c r="AJ94" s="19"/>
      <c r="AK94" s="7"/>
      <c r="AL94" s="7"/>
      <c r="AM94" s="19"/>
      <c r="AN94" s="260"/>
      <c r="AO94" s="260"/>
      <c r="AP94" s="260"/>
      <c r="AQ94" s="280"/>
      <c r="AR94" s="280"/>
      <c r="AS94" s="280"/>
      <c r="AT94" s="280"/>
      <c r="AU94" s="280"/>
    </row>
    <row r="95" spans="1:47" s="125" customFormat="1">
      <c r="A95" s="120"/>
      <c r="M95" s="217"/>
      <c r="R95" s="280"/>
      <c r="S95" s="280"/>
      <c r="T95" s="280"/>
      <c r="U95" s="280"/>
      <c r="V95" s="280"/>
      <c r="W95" s="7"/>
      <c r="X95" s="7"/>
      <c r="Y95" s="7"/>
      <c r="Z95" s="7"/>
      <c r="AA95" s="19"/>
      <c r="AB95" s="7"/>
      <c r="AC95" s="7"/>
      <c r="AD95" s="7"/>
      <c r="AE95" s="7"/>
      <c r="AF95" s="7"/>
      <c r="AG95" s="7"/>
      <c r="AH95" s="19"/>
      <c r="AI95" s="7"/>
      <c r="AJ95" s="19"/>
      <c r="AK95" s="7"/>
      <c r="AL95" s="7"/>
      <c r="AM95" s="19"/>
      <c r="AN95" s="260"/>
      <c r="AO95" s="260"/>
      <c r="AP95" s="260"/>
      <c r="AQ95" s="280"/>
      <c r="AR95" s="280"/>
      <c r="AS95" s="280"/>
      <c r="AT95" s="280"/>
      <c r="AU95" s="280"/>
    </row>
    <row r="96" spans="1:47" s="125" customFormat="1">
      <c r="A96" s="120"/>
      <c r="M96" s="217"/>
      <c r="R96" s="280"/>
      <c r="S96" s="280"/>
      <c r="T96" s="280"/>
      <c r="U96" s="280"/>
      <c r="V96" s="280"/>
      <c r="W96" s="7"/>
      <c r="X96" s="7"/>
      <c r="Y96" s="7"/>
      <c r="Z96" s="7"/>
      <c r="AA96" s="19"/>
      <c r="AB96" s="7"/>
      <c r="AC96" s="7"/>
      <c r="AD96" s="7"/>
      <c r="AE96" s="7"/>
      <c r="AF96" s="7"/>
      <c r="AG96" s="7"/>
      <c r="AH96" s="19"/>
      <c r="AI96" s="7"/>
      <c r="AJ96" s="19"/>
      <c r="AK96" s="7"/>
      <c r="AL96" s="7"/>
      <c r="AM96" s="19"/>
      <c r="AN96" s="260"/>
      <c r="AO96" s="260"/>
      <c r="AP96" s="260"/>
      <c r="AQ96" s="280"/>
      <c r="AR96" s="280"/>
      <c r="AS96" s="280"/>
      <c r="AT96" s="280"/>
      <c r="AU96" s="280"/>
    </row>
    <row r="97" spans="1:59" s="125" customFormat="1">
      <c r="A97" s="120"/>
      <c r="M97" s="217"/>
      <c r="R97" s="280"/>
      <c r="S97" s="280"/>
      <c r="T97" s="280"/>
      <c r="U97" s="280"/>
      <c r="V97" s="280"/>
      <c r="W97" s="7"/>
      <c r="X97" s="7"/>
      <c r="Y97" s="7"/>
      <c r="Z97" s="7"/>
      <c r="AA97" s="19"/>
      <c r="AB97" s="7"/>
      <c r="AC97" s="7"/>
      <c r="AD97" s="7"/>
      <c r="AE97" s="7"/>
      <c r="AF97" s="7"/>
      <c r="AG97" s="7"/>
      <c r="AH97" s="19"/>
      <c r="AI97" s="7"/>
      <c r="AJ97" s="19"/>
      <c r="AK97" s="7"/>
      <c r="AL97" s="7"/>
      <c r="AM97" s="19"/>
      <c r="AN97" s="260"/>
      <c r="AO97" s="260"/>
      <c r="AP97" s="260"/>
      <c r="AQ97" s="280"/>
      <c r="AR97" s="280"/>
      <c r="AS97" s="280"/>
      <c r="AT97" s="280"/>
      <c r="AU97" s="280"/>
    </row>
    <row r="98" spans="1:59" s="125" customFormat="1">
      <c r="A98" s="120"/>
      <c r="M98" s="217"/>
      <c r="R98" s="280"/>
      <c r="S98" s="280"/>
      <c r="T98" s="280"/>
      <c r="U98" s="280"/>
      <c r="V98" s="280"/>
      <c r="W98" s="7"/>
      <c r="X98" s="7"/>
      <c r="Y98" s="7"/>
      <c r="Z98" s="7"/>
      <c r="AA98" s="19"/>
      <c r="AB98" s="7"/>
      <c r="AC98" s="7"/>
      <c r="AD98" s="7"/>
      <c r="AE98" s="7"/>
      <c r="AF98" s="7"/>
      <c r="AG98" s="7"/>
      <c r="AH98" s="19"/>
      <c r="AI98" s="7"/>
      <c r="AJ98" s="19"/>
      <c r="AK98" s="7"/>
      <c r="AL98" s="7"/>
      <c r="AM98" s="19"/>
      <c r="AN98" s="260"/>
      <c r="AO98" s="260"/>
      <c r="AP98" s="260"/>
      <c r="AQ98" s="280"/>
      <c r="AR98" s="280"/>
      <c r="AS98" s="280"/>
      <c r="AT98" s="280"/>
      <c r="AU98" s="280"/>
    </row>
    <row r="99" spans="1:59" s="125" customFormat="1">
      <c r="A99" s="120"/>
      <c r="M99" s="217"/>
      <c r="R99" s="280"/>
      <c r="S99" s="280"/>
      <c r="T99" s="280"/>
      <c r="U99" s="280"/>
      <c r="V99" s="280"/>
      <c r="W99" s="7"/>
      <c r="X99" s="7"/>
      <c r="Y99" s="7"/>
      <c r="Z99" s="7"/>
      <c r="AA99" s="19"/>
      <c r="AB99" s="7"/>
      <c r="AC99" s="7"/>
      <c r="AD99" s="7"/>
      <c r="AE99" s="7"/>
      <c r="AF99" s="7"/>
      <c r="AG99" s="7"/>
      <c r="AH99" s="19"/>
      <c r="AI99" s="7"/>
      <c r="AJ99" s="19"/>
      <c r="AK99" s="7"/>
      <c r="AL99" s="7"/>
      <c r="AM99" s="19"/>
      <c r="AN99" s="260"/>
      <c r="AO99" s="260"/>
      <c r="AP99" s="260"/>
      <c r="AQ99" s="280"/>
      <c r="AR99" s="280"/>
      <c r="AS99" s="280"/>
      <c r="AT99" s="280"/>
      <c r="AU99" s="280"/>
    </row>
    <row r="100" spans="1:59" s="125" customFormat="1">
      <c r="A100" s="120"/>
      <c r="M100" s="217"/>
      <c r="R100" s="280"/>
      <c r="S100" s="280"/>
      <c r="T100" s="280"/>
      <c r="U100" s="280"/>
      <c r="V100" s="280"/>
      <c r="W100" s="7"/>
      <c r="X100" s="7"/>
      <c r="Y100" s="7"/>
      <c r="Z100" s="7"/>
      <c r="AA100" s="19"/>
      <c r="AB100" s="7"/>
      <c r="AC100" s="7"/>
      <c r="AD100" s="7"/>
      <c r="AE100" s="7"/>
      <c r="AF100" s="7"/>
      <c r="AG100" s="7"/>
      <c r="AH100" s="19"/>
      <c r="AI100" s="7"/>
      <c r="AJ100" s="19"/>
      <c r="AK100" s="7"/>
      <c r="AL100" s="7"/>
      <c r="AM100" s="19"/>
      <c r="AN100" s="260"/>
      <c r="AO100" s="260"/>
      <c r="AP100" s="260"/>
      <c r="AQ100" s="280"/>
      <c r="AR100" s="280"/>
      <c r="AS100" s="280"/>
      <c r="AT100" s="280"/>
      <c r="AU100" s="280"/>
    </row>
    <row r="101" spans="1:59" s="125" customFormat="1" ht="15.75" thickBot="1">
      <c r="A101" s="120"/>
      <c r="M101" s="217"/>
      <c r="R101" s="280"/>
      <c r="S101" s="280"/>
      <c r="T101" s="280"/>
      <c r="U101" s="280"/>
      <c r="V101" s="280"/>
      <c r="W101" s="7"/>
      <c r="X101" s="7"/>
      <c r="Y101" s="7"/>
      <c r="Z101" s="7"/>
      <c r="AA101" s="19"/>
      <c r="AB101" s="7"/>
      <c r="AC101" s="7"/>
      <c r="AD101" s="7"/>
      <c r="AE101" s="7"/>
      <c r="AF101" s="7"/>
      <c r="AG101" s="7"/>
      <c r="AH101" s="19"/>
      <c r="AI101" s="7"/>
      <c r="AJ101" s="19"/>
      <c r="AK101" s="7"/>
      <c r="AL101" s="7"/>
      <c r="AM101" s="19"/>
      <c r="AN101" s="42">
        <f>SUM(AN13:AN100)</f>
        <v>0</v>
      </c>
      <c r="AO101" s="42">
        <f>SUM(AO13:AO100)</f>
        <v>0</v>
      </c>
      <c r="AP101" s="44"/>
      <c r="AQ101" s="280"/>
      <c r="AR101" s="280"/>
      <c r="AS101" s="280"/>
      <c r="AT101" s="280"/>
      <c r="AU101" s="280"/>
    </row>
    <row r="102" spans="1:59" s="125" customFormat="1" ht="15.75" thickTop="1">
      <c r="A102" s="120"/>
      <c r="M102" s="217"/>
      <c r="R102" s="280"/>
      <c r="S102" s="280"/>
      <c r="T102" s="280"/>
      <c r="U102" s="280"/>
      <c r="V102" s="280"/>
      <c r="W102" s="7"/>
      <c r="X102" s="7"/>
      <c r="Y102" s="7"/>
      <c r="Z102" s="7"/>
      <c r="AA102" s="19"/>
      <c r="AB102" s="7"/>
      <c r="AC102" s="7"/>
      <c r="AD102" s="7"/>
      <c r="AE102" s="7"/>
      <c r="AF102" s="7"/>
      <c r="AG102" s="7"/>
      <c r="AH102" s="19"/>
      <c r="AI102" s="7"/>
      <c r="AJ102" s="19"/>
      <c r="AK102" s="7"/>
      <c r="AL102" s="7"/>
      <c r="AM102" s="19"/>
      <c r="AN102" s="19"/>
      <c r="AO102" s="19"/>
      <c r="AP102" s="19"/>
      <c r="AQ102" s="280"/>
      <c r="AR102" s="280"/>
      <c r="AS102" s="280"/>
      <c r="AT102" s="280"/>
      <c r="AU102" s="280"/>
    </row>
    <row r="103" spans="1:59" s="125" customFormat="1">
      <c r="A103" s="120"/>
      <c r="M103" s="217"/>
      <c r="R103" s="280"/>
      <c r="S103" s="280"/>
      <c r="T103" s="280"/>
      <c r="U103" s="280"/>
      <c r="V103" s="280"/>
      <c r="W103" s="7"/>
      <c r="X103" s="7"/>
      <c r="Y103" s="7"/>
      <c r="Z103" s="7"/>
      <c r="AA103" s="19"/>
      <c r="AB103" s="7"/>
      <c r="AC103" s="7"/>
      <c r="AD103" s="7"/>
      <c r="AE103" s="7"/>
      <c r="AF103" s="7"/>
      <c r="AG103" s="7"/>
      <c r="AH103" s="19"/>
      <c r="AI103" s="7"/>
      <c r="AJ103" s="19"/>
      <c r="AK103" s="7"/>
      <c r="AL103" s="7"/>
      <c r="AM103" s="19"/>
      <c r="AN103" s="19"/>
      <c r="AO103" s="19"/>
      <c r="AP103" s="19"/>
      <c r="AQ103" s="280"/>
      <c r="AR103" s="280"/>
      <c r="AS103" s="280"/>
      <c r="AT103" s="280"/>
      <c r="AU103" s="280"/>
    </row>
    <row r="104" spans="1:59" s="125" customFormat="1">
      <c r="A104" s="120"/>
      <c r="M104" s="217"/>
      <c r="R104" s="280"/>
      <c r="S104" s="280"/>
      <c r="T104" s="280"/>
      <c r="U104" s="280"/>
      <c r="V104" s="280"/>
      <c r="W104" s="7"/>
      <c r="X104" s="7"/>
      <c r="Y104" s="7"/>
      <c r="Z104" s="7"/>
      <c r="AA104" s="19"/>
      <c r="AB104" s="7"/>
      <c r="AC104" s="7"/>
      <c r="AD104" s="7"/>
      <c r="AE104" s="7"/>
      <c r="AF104" s="7"/>
      <c r="AG104" s="7"/>
      <c r="AH104" s="19"/>
      <c r="AI104" s="7"/>
      <c r="AJ104" s="19"/>
      <c r="AK104" s="7"/>
      <c r="AL104" s="7"/>
      <c r="AM104" s="19"/>
      <c r="AN104" s="26" t="e">
        <f>+AG104+#REF!+AM104</f>
        <v>#REF!</v>
      </c>
      <c r="AO104" s="26" t="e">
        <f>+AH104+AM104+AN104</f>
        <v>#REF!</v>
      </c>
      <c r="AP104" s="45"/>
      <c r="AQ104" s="280"/>
      <c r="AR104" s="280"/>
      <c r="AS104" s="280"/>
      <c r="AT104" s="280"/>
      <c r="AU104" s="280"/>
    </row>
    <row r="105" spans="1:59">
      <c r="D105" s="97"/>
      <c r="E105" s="97"/>
      <c r="F105" s="97"/>
      <c r="G105" s="97"/>
      <c r="H105" s="97"/>
      <c r="I105" s="97"/>
      <c r="J105" s="97"/>
      <c r="K105" s="97"/>
      <c r="L105" s="97"/>
      <c r="N105" s="97"/>
      <c r="O105" s="97"/>
      <c r="P105" s="97"/>
      <c r="AN105" s="26" t="e">
        <f>+AG105+#REF!+AM105</f>
        <v>#REF!</v>
      </c>
      <c r="AO105" s="26" t="e">
        <f>+AH105+AM105+AN105</f>
        <v>#REF!</v>
      </c>
      <c r="AP105" s="45"/>
      <c r="AV105" s="125"/>
      <c r="AW105" s="125"/>
      <c r="AX105" s="125"/>
      <c r="AY105" s="125"/>
      <c r="AZ105" s="125"/>
      <c r="BA105" s="125"/>
      <c r="BB105" s="125"/>
      <c r="BC105" s="125"/>
      <c r="BD105" s="125"/>
      <c r="BE105" s="125"/>
      <c r="BF105" s="125"/>
      <c r="BG105" s="125"/>
    </row>
    <row r="106" spans="1:59">
      <c r="AV106" s="125"/>
      <c r="AW106" s="125"/>
      <c r="AX106" s="125"/>
      <c r="AY106" s="125"/>
      <c r="AZ106" s="125"/>
      <c r="BA106" s="125"/>
      <c r="BB106" s="125"/>
      <c r="BC106" s="125"/>
      <c r="BD106" s="125"/>
      <c r="BE106" s="125"/>
      <c r="BF106" s="125"/>
      <c r="BG106" s="125"/>
    </row>
    <row r="107" spans="1:59">
      <c r="AV107" s="125"/>
      <c r="AW107" s="125"/>
      <c r="AX107" s="125"/>
      <c r="AY107" s="125"/>
      <c r="AZ107" s="125"/>
      <c r="BA107" s="125"/>
      <c r="BB107" s="125"/>
      <c r="BC107" s="125"/>
      <c r="BD107" s="125"/>
      <c r="BE107" s="125"/>
      <c r="BF107" s="125"/>
      <c r="BG107" s="125"/>
    </row>
    <row r="108" spans="1:59">
      <c r="AV108" s="125"/>
      <c r="AW108" s="125"/>
      <c r="AX108" s="125"/>
      <c r="AY108" s="125"/>
      <c r="AZ108" s="125"/>
      <c r="BA108" s="125"/>
      <c r="BB108" s="125"/>
      <c r="BC108" s="125"/>
      <c r="BD108" s="125"/>
      <c r="BE108" s="125"/>
      <c r="BF108" s="125"/>
      <c r="BG108" s="125"/>
    </row>
    <row r="109" spans="1:59">
      <c r="AV109" s="125"/>
      <c r="AW109" s="125"/>
      <c r="AX109" s="125"/>
      <c r="AY109" s="125"/>
      <c r="AZ109" s="125"/>
      <c r="BA109" s="125"/>
      <c r="BB109" s="125"/>
      <c r="BC109" s="125"/>
      <c r="BD109" s="125"/>
      <c r="BE109" s="125"/>
      <c r="BF109" s="125"/>
      <c r="BG109" s="125"/>
    </row>
    <row r="110" spans="1:59">
      <c r="AV110" s="125"/>
      <c r="AW110" s="125"/>
      <c r="AX110" s="125"/>
      <c r="AY110" s="125"/>
      <c r="AZ110" s="125"/>
      <c r="BA110" s="125"/>
      <c r="BB110" s="125"/>
      <c r="BC110" s="125"/>
      <c r="BD110" s="125"/>
      <c r="BE110" s="125"/>
      <c r="BF110" s="125"/>
      <c r="BG110" s="125"/>
    </row>
  </sheetData>
  <autoFilter ref="A12:BG42"/>
  <mergeCells count="26">
    <mergeCell ref="R49:S49"/>
    <mergeCell ref="AL11:AL12"/>
    <mergeCell ref="AM11:AM12"/>
    <mergeCell ref="AN11:AO11"/>
    <mergeCell ref="AQ11:AQ12"/>
    <mergeCell ref="AA11:AA12"/>
    <mergeCell ref="AB11:AB12"/>
    <mergeCell ref="AD11:AD12"/>
    <mergeCell ref="AE11:AE12"/>
    <mergeCell ref="AF11:AF12"/>
    <mergeCell ref="T11:T12"/>
    <mergeCell ref="V11:V12"/>
    <mergeCell ref="X11:X12"/>
    <mergeCell ref="Y11:Y12"/>
    <mergeCell ref="Z11:Z12"/>
    <mergeCell ref="AR11:AR12"/>
    <mergeCell ref="AG11:AG12"/>
    <mergeCell ref="AH11:AH12"/>
    <mergeCell ref="AI11:AI12"/>
    <mergeCell ref="AJ11:AJ12"/>
    <mergeCell ref="AK11:AK12"/>
    <mergeCell ref="F7:L7"/>
    <mergeCell ref="N7:P7"/>
    <mergeCell ref="F1:L1"/>
    <mergeCell ref="R11:R12"/>
    <mergeCell ref="S11:S12"/>
  </mergeCells>
  <pageMargins left="0.7" right="0.7" top="0.75" bottom="0.75" header="0.3" footer="0.3"/>
  <pageSetup paperSize="1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S49"/>
  <sheetViews>
    <sheetView workbookViewId="0">
      <selection activeCell="I34" sqref="I34"/>
    </sheetView>
  </sheetViews>
  <sheetFormatPr baseColWidth="10" defaultRowHeight="11.25"/>
  <cols>
    <col min="1" max="1" width="12.28515625" style="98" customWidth="1"/>
    <col min="2" max="2" width="30.7109375" style="97" customWidth="1"/>
    <col min="3" max="3" width="8.85546875" style="97" customWidth="1"/>
    <col min="4" max="4" width="9" style="97" customWidth="1"/>
    <col min="5" max="5" width="15.7109375" style="97" customWidth="1"/>
    <col min="6" max="6" width="11.85546875" style="97" customWidth="1"/>
    <col min="7" max="7" width="10.7109375" style="97" customWidth="1"/>
    <col min="8" max="8" width="9.85546875" style="97" customWidth="1"/>
    <col min="9" max="9" width="8.7109375" style="97" customWidth="1"/>
    <col min="10" max="10" width="10.42578125" style="97" customWidth="1"/>
    <col min="11" max="11" width="9.5703125" style="97" customWidth="1"/>
    <col min="12" max="12" width="7" style="97" customWidth="1"/>
    <col min="13" max="13" width="13.85546875" style="97" customWidth="1"/>
    <col min="14" max="14" width="9.85546875" style="97" customWidth="1"/>
    <col min="15" max="16" width="11.42578125" style="97"/>
    <col min="17" max="17" width="27.5703125" style="97" bestFit="1" customWidth="1"/>
    <col min="18" max="16384" width="11.42578125" style="97"/>
  </cols>
  <sheetData>
    <row r="1" spans="1:19" ht="18" customHeight="1">
      <c r="A1" s="230" t="s">
        <v>242</v>
      </c>
      <c r="B1" s="335" t="s">
        <v>83</v>
      </c>
      <c r="C1" s="336"/>
      <c r="D1" s="33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9" ht="24.95" customHeight="1">
      <c r="A2" s="100" t="s">
        <v>1</v>
      </c>
      <c r="B2" s="337" t="s">
        <v>2</v>
      </c>
      <c r="C2" s="338"/>
      <c r="D2" s="338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19" ht="15.75">
      <c r="A3" s="96"/>
      <c r="B3" s="339" t="s">
        <v>3</v>
      </c>
      <c r="C3" s="336"/>
      <c r="D3" s="33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1:19" ht="15">
      <c r="A4" s="96"/>
      <c r="B4" s="340" t="s">
        <v>4</v>
      </c>
      <c r="C4" s="336"/>
      <c r="D4" s="33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9" ht="15">
      <c r="A5" s="96"/>
      <c r="B5" s="102" t="s">
        <v>5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1:19" ht="15">
      <c r="A6" s="96"/>
      <c r="B6" s="102" t="s">
        <v>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</row>
    <row r="8" spans="1:19" s="173" customFormat="1" ht="23.25" thickBot="1">
      <c r="A8" s="169" t="s">
        <v>7</v>
      </c>
      <c r="B8" s="170" t="s">
        <v>8</v>
      </c>
      <c r="C8" s="170" t="s">
        <v>9</v>
      </c>
      <c r="D8" s="170" t="s">
        <v>10</v>
      </c>
      <c r="E8" s="171" t="s">
        <v>11</v>
      </c>
      <c r="F8" s="170" t="s">
        <v>12</v>
      </c>
      <c r="G8" s="170" t="s">
        <v>13</v>
      </c>
      <c r="H8" s="170" t="s">
        <v>14</v>
      </c>
      <c r="I8" s="170" t="s">
        <v>207</v>
      </c>
      <c r="J8" s="170" t="s">
        <v>208</v>
      </c>
      <c r="K8" s="170" t="s">
        <v>94</v>
      </c>
      <c r="L8" s="170" t="s">
        <v>15</v>
      </c>
      <c r="M8" s="171" t="s">
        <v>16</v>
      </c>
      <c r="N8" s="172" t="s">
        <v>17</v>
      </c>
    </row>
    <row r="9" spans="1:19" ht="15.75" thickTop="1">
      <c r="A9" s="107" t="s">
        <v>18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</row>
    <row r="11" spans="1:19" s="157" customFormat="1">
      <c r="A11" s="158"/>
    </row>
    <row r="12" spans="1:19" s="157" customFormat="1">
      <c r="A12" s="158"/>
    </row>
    <row r="13" spans="1:19">
      <c r="A13" s="98" t="s">
        <v>19</v>
      </c>
      <c r="B13" s="97" t="s">
        <v>20</v>
      </c>
      <c r="C13" s="108">
        <v>880.08</v>
      </c>
      <c r="D13" s="108">
        <v>146.68</v>
      </c>
      <c r="E13" s="108">
        <f>SUM(C13:D13)</f>
        <v>1026.76</v>
      </c>
      <c r="F13" s="109">
        <v>-18.41</v>
      </c>
      <c r="G13" s="108">
        <v>0</v>
      </c>
      <c r="H13" s="108">
        <v>25.55</v>
      </c>
      <c r="I13" s="108">
        <f>+FACTURA!AG13</f>
        <v>0</v>
      </c>
      <c r="J13" s="108">
        <f>+FACTURA!AD13</f>
        <v>0</v>
      </c>
      <c r="K13" s="108">
        <v>0</v>
      </c>
      <c r="L13" s="109">
        <v>0.02</v>
      </c>
      <c r="M13" s="108">
        <f>SUM(F13:L13)</f>
        <v>7.16</v>
      </c>
      <c r="N13" s="108">
        <f>+E13-M13</f>
        <v>1019.6</v>
      </c>
      <c r="O13" s="231" t="str">
        <f>IF(B13=Q13,"SI","NO")</f>
        <v>SI</v>
      </c>
      <c r="P13" s="305" t="s">
        <v>19</v>
      </c>
      <c r="Q13" s="304" t="s">
        <v>20</v>
      </c>
      <c r="R13" s="306">
        <v>1019.6</v>
      </c>
      <c r="S13" s="306">
        <f>+R13-N13</f>
        <v>0</v>
      </c>
    </row>
    <row r="14" spans="1:19">
      <c r="A14" s="98" t="s">
        <v>21</v>
      </c>
      <c r="B14" s="97" t="s">
        <v>22</v>
      </c>
      <c r="C14" s="108">
        <v>880.08</v>
      </c>
      <c r="D14" s="108">
        <v>146.68</v>
      </c>
      <c r="E14" s="159">
        <f t="shared" ref="E14:E42" si="0">SUM(C14:D14)</f>
        <v>1026.76</v>
      </c>
      <c r="F14" s="109">
        <v>-18.41</v>
      </c>
      <c r="G14" s="108">
        <v>0</v>
      </c>
      <c r="H14" s="108">
        <v>25.48</v>
      </c>
      <c r="I14" s="240">
        <f>+FACTURA!AG14</f>
        <v>0</v>
      </c>
      <c r="J14" s="240">
        <f>+FACTURA!AD14</f>
        <v>0</v>
      </c>
      <c r="K14" s="240">
        <v>0</v>
      </c>
      <c r="L14" s="109">
        <v>-0.11</v>
      </c>
      <c r="M14" s="240">
        <f t="shared" ref="M14:M42" si="1">SUM(F14:L14)</f>
        <v>6.96</v>
      </c>
      <c r="N14" s="240">
        <f t="shared" ref="N14:N42" si="2">+E14-M14</f>
        <v>1019.8</v>
      </c>
      <c r="O14" s="231" t="str">
        <f t="shared" ref="O14:O42" si="3">IF(B14=Q14,"SI","NO")</f>
        <v>SI</v>
      </c>
      <c r="P14" s="305" t="s">
        <v>21</v>
      </c>
      <c r="Q14" s="304" t="s">
        <v>22</v>
      </c>
      <c r="R14" s="306">
        <v>1019.8</v>
      </c>
      <c r="S14" s="306">
        <f t="shared" ref="S14:S42" si="4">+R14-N14</f>
        <v>0</v>
      </c>
    </row>
    <row r="15" spans="1:19">
      <c r="A15" s="98" t="s">
        <v>23</v>
      </c>
      <c r="B15" s="97" t="s">
        <v>24</v>
      </c>
      <c r="C15" s="108">
        <v>880.08</v>
      </c>
      <c r="D15" s="108">
        <v>146.68</v>
      </c>
      <c r="E15" s="159">
        <f t="shared" si="0"/>
        <v>1026.76</v>
      </c>
      <c r="F15" s="109">
        <v>-18.41</v>
      </c>
      <c r="G15" s="108">
        <v>0</v>
      </c>
      <c r="H15" s="108">
        <v>25.53</v>
      </c>
      <c r="I15" s="240">
        <f>+FACTURA!AG15</f>
        <v>713</v>
      </c>
      <c r="J15" s="240">
        <f>+FACTURA!AD15</f>
        <v>0</v>
      </c>
      <c r="K15" s="240">
        <v>0</v>
      </c>
      <c r="L15" s="306">
        <v>0.04</v>
      </c>
      <c r="M15" s="240">
        <f t="shared" si="1"/>
        <v>720.16</v>
      </c>
      <c r="N15" s="240">
        <f t="shared" si="2"/>
        <v>306.60000000000002</v>
      </c>
      <c r="O15" s="231" t="str">
        <f t="shared" si="3"/>
        <v>SI</v>
      </c>
      <c r="P15" s="305" t="s">
        <v>23</v>
      </c>
      <c r="Q15" s="304" t="s">
        <v>24</v>
      </c>
      <c r="R15" s="306">
        <v>306.60000000000002</v>
      </c>
      <c r="S15" s="306">
        <f t="shared" si="4"/>
        <v>0</v>
      </c>
    </row>
    <row r="16" spans="1:19">
      <c r="A16" s="98" t="s">
        <v>25</v>
      </c>
      <c r="B16" s="97" t="s">
        <v>26</v>
      </c>
      <c r="C16" s="108">
        <v>1500</v>
      </c>
      <c r="D16" s="108">
        <v>250</v>
      </c>
      <c r="E16" s="159">
        <f t="shared" si="0"/>
        <v>1750</v>
      </c>
      <c r="F16" s="108">
        <v>0</v>
      </c>
      <c r="G16" s="108">
        <v>144.21</v>
      </c>
      <c r="H16" s="108">
        <v>44.9</v>
      </c>
      <c r="I16" s="240">
        <f>+FACTURA!AG16</f>
        <v>0</v>
      </c>
      <c r="J16" s="240">
        <f>+FACTURA!AD16</f>
        <v>0</v>
      </c>
      <c r="K16" s="240">
        <v>0</v>
      </c>
      <c r="L16" s="109">
        <v>-0.11</v>
      </c>
      <c r="M16" s="240">
        <f t="shared" si="1"/>
        <v>189</v>
      </c>
      <c r="N16" s="240">
        <f t="shared" si="2"/>
        <v>1561</v>
      </c>
      <c r="O16" s="231" t="str">
        <f t="shared" si="3"/>
        <v>SI</v>
      </c>
      <c r="P16" s="305" t="s">
        <v>25</v>
      </c>
      <c r="Q16" s="304" t="s">
        <v>26</v>
      </c>
      <c r="R16" s="306">
        <v>1561</v>
      </c>
      <c r="S16" s="306">
        <f t="shared" si="4"/>
        <v>0</v>
      </c>
    </row>
    <row r="17" spans="1:19">
      <c r="A17" s="98" t="s">
        <v>27</v>
      </c>
      <c r="B17" s="97" t="s">
        <v>28</v>
      </c>
      <c r="C17" s="108">
        <v>880.08</v>
      </c>
      <c r="D17" s="108">
        <v>146.68</v>
      </c>
      <c r="E17" s="159">
        <f t="shared" si="0"/>
        <v>1026.76</v>
      </c>
      <c r="F17" s="109">
        <v>-18.41</v>
      </c>
      <c r="G17" s="108">
        <v>0</v>
      </c>
      <c r="H17" s="108">
        <v>25.48</v>
      </c>
      <c r="I17" s="240">
        <f>+FACTURA!AG17</f>
        <v>900</v>
      </c>
      <c r="J17" s="240">
        <f>+FACTURA!AD17</f>
        <v>0</v>
      </c>
      <c r="K17" s="240">
        <v>0</v>
      </c>
      <c r="L17" s="306">
        <v>-0.11</v>
      </c>
      <c r="M17" s="240">
        <f t="shared" si="1"/>
        <v>906.96</v>
      </c>
      <c r="N17" s="240">
        <f t="shared" si="2"/>
        <v>119.79999999999995</v>
      </c>
      <c r="O17" s="231" t="str">
        <f t="shared" si="3"/>
        <v>SI</v>
      </c>
      <c r="P17" s="305" t="s">
        <v>27</v>
      </c>
      <c r="Q17" s="304" t="s">
        <v>28</v>
      </c>
      <c r="R17" s="306">
        <v>119.8</v>
      </c>
      <c r="S17" s="306">
        <f t="shared" si="4"/>
        <v>0</v>
      </c>
    </row>
    <row r="18" spans="1:19">
      <c r="A18" s="98" t="s">
        <v>29</v>
      </c>
      <c r="B18" s="97" t="s">
        <v>30</v>
      </c>
      <c r="C18" s="108">
        <v>880.08</v>
      </c>
      <c r="D18" s="108">
        <v>146.68</v>
      </c>
      <c r="E18" s="159">
        <f t="shared" si="0"/>
        <v>1026.76</v>
      </c>
      <c r="F18" s="109">
        <v>-18.41</v>
      </c>
      <c r="G18" s="108">
        <v>0</v>
      </c>
      <c r="H18" s="108">
        <v>25.55</v>
      </c>
      <c r="I18" s="240">
        <f>+FACTURA!AG18</f>
        <v>0</v>
      </c>
      <c r="J18" s="240">
        <f>+FACTURA!AD18</f>
        <v>0</v>
      </c>
      <c r="K18" s="240">
        <v>0</v>
      </c>
      <c r="L18" s="109">
        <v>0.02</v>
      </c>
      <c r="M18" s="240">
        <f t="shared" si="1"/>
        <v>7.16</v>
      </c>
      <c r="N18" s="240">
        <f t="shared" si="2"/>
        <v>1019.6</v>
      </c>
      <c r="O18" s="231" t="str">
        <f t="shared" si="3"/>
        <v>SI</v>
      </c>
      <c r="P18" s="305" t="s">
        <v>29</v>
      </c>
      <c r="Q18" s="304" t="s">
        <v>30</v>
      </c>
      <c r="R18" s="306">
        <v>1019.6</v>
      </c>
      <c r="S18" s="306">
        <f t="shared" si="4"/>
        <v>0</v>
      </c>
    </row>
    <row r="19" spans="1:19">
      <c r="A19" s="98" t="s">
        <v>31</v>
      </c>
      <c r="B19" s="97" t="s">
        <v>32</v>
      </c>
      <c r="C19" s="108">
        <v>880.08</v>
      </c>
      <c r="D19" s="108">
        <v>146.68</v>
      </c>
      <c r="E19" s="159">
        <f t="shared" si="0"/>
        <v>1026.76</v>
      </c>
      <c r="F19" s="109">
        <v>-18.41</v>
      </c>
      <c r="G19" s="108">
        <v>0</v>
      </c>
      <c r="H19" s="108">
        <v>25.53</v>
      </c>
      <c r="I19" s="240">
        <f>+FACTURA!AG19</f>
        <v>0</v>
      </c>
      <c r="J19" s="240">
        <f>+FACTURA!AD19</f>
        <v>0</v>
      </c>
      <c r="K19" s="240">
        <v>0</v>
      </c>
      <c r="L19" s="306">
        <v>0.04</v>
      </c>
      <c r="M19" s="240">
        <f t="shared" si="1"/>
        <v>7.160000000000001</v>
      </c>
      <c r="N19" s="240">
        <f t="shared" si="2"/>
        <v>1019.6</v>
      </c>
      <c r="O19" s="231" t="str">
        <f t="shared" si="3"/>
        <v>SI</v>
      </c>
      <c r="P19" s="305" t="s">
        <v>31</v>
      </c>
      <c r="Q19" s="304" t="s">
        <v>32</v>
      </c>
      <c r="R19" s="306">
        <v>1019.6</v>
      </c>
      <c r="S19" s="306">
        <f t="shared" si="4"/>
        <v>0</v>
      </c>
    </row>
    <row r="20" spans="1:19">
      <c r="A20" s="98" t="s">
        <v>33</v>
      </c>
      <c r="B20" s="97" t="s">
        <v>34</v>
      </c>
      <c r="C20" s="108">
        <v>4000.08</v>
      </c>
      <c r="D20" s="108">
        <v>666.68</v>
      </c>
      <c r="E20" s="159">
        <f t="shared" si="0"/>
        <v>4666.76</v>
      </c>
      <c r="F20" s="108">
        <v>0</v>
      </c>
      <c r="G20" s="108">
        <v>741.43</v>
      </c>
      <c r="H20" s="108">
        <v>129.94</v>
      </c>
      <c r="I20" s="240">
        <f>+FACTURA!AG20</f>
        <v>0</v>
      </c>
      <c r="J20" s="240">
        <f>+FACTURA!AD20</f>
        <v>0</v>
      </c>
      <c r="K20" s="240">
        <v>0</v>
      </c>
      <c r="L20" s="109">
        <v>-0.01</v>
      </c>
      <c r="M20" s="240">
        <f t="shared" si="1"/>
        <v>871.3599999999999</v>
      </c>
      <c r="N20" s="240">
        <f t="shared" si="2"/>
        <v>3795.4000000000005</v>
      </c>
      <c r="O20" s="231" t="str">
        <f t="shared" si="3"/>
        <v>SI</v>
      </c>
      <c r="P20" s="305" t="s">
        <v>33</v>
      </c>
      <c r="Q20" s="304" t="s">
        <v>34</v>
      </c>
      <c r="R20" s="306">
        <v>3795.4</v>
      </c>
      <c r="S20" s="306">
        <f t="shared" si="4"/>
        <v>0</v>
      </c>
    </row>
    <row r="21" spans="1:19">
      <c r="A21" s="98" t="s">
        <v>35</v>
      </c>
      <c r="B21" s="97" t="s">
        <v>36</v>
      </c>
      <c r="C21" s="108">
        <v>880.08</v>
      </c>
      <c r="D21" s="108">
        <v>146.68</v>
      </c>
      <c r="E21" s="159">
        <f t="shared" si="0"/>
        <v>1026.76</v>
      </c>
      <c r="F21" s="109">
        <v>-18.41</v>
      </c>
      <c r="G21" s="108">
        <v>0</v>
      </c>
      <c r="H21" s="108">
        <v>25.58</v>
      </c>
      <c r="I21" s="240">
        <f>+FACTURA!AG21</f>
        <v>0</v>
      </c>
      <c r="J21" s="240">
        <f>+FACTURA!AD21</f>
        <v>0</v>
      </c>
      <c r="K21" s="240">
        <v>0</v>
      </c>
      <c r="L21" s="109">
        <v>-0.01</v>
      </c>
      <c r="M21" s="240">
        <f t="shared" si="1"/>
        <v>7.1599999999999984</v>
      </c>
      <c r="N21" s="240">
        <f t="shared" si="2"/>
        <v>1019.6</v>
      </c>
      <c r="O21" s="231" t="str">
        <f t="shared" si="3"/>
        <v>SI</v>
      </c>
      <c r="P21" s="305" t="s">
        <v>35</v>
      </c>
      <c r="Q21" s="304" t="s">
        <v>36</v>
      </c>
      <c r="R21" s="306">
        <v>1019.6</v>
      </c>
      <c r="S21" s="306">
        <f t="shared" si="4"/>
        <v>0</v>
      </c>
    </row>
    <row r="22" spans="1:19">
      <c r="A22" s="98" t="s">
        <v>37</v>
      </c>
      <c r="B22" s="97" t="s">
        <v>38</v>
      </c>
      <c r="C22" s="108">
        <v>1000.08</v>
      </c>
      <c r="D22" s="108">
        <v>166.68</v>
      </c>
      <c r="E22" s="159">
        <f t="shared" si="0"/>
        <v>1166.76</v>
      </c>
      <c r="F22" s="108">
        <v>0</v>
      </c>
      <c r="G22" s="108">
        <v>3.59</v>
      </c>
      <c r="H22" s="108">
        <v>29.11</v>
      </c>
      <c r="I22" s="240">
        <f>+FACTURA!AG22</f>
        <v>490</v>
      </c>
      <c r="J22" s="240">
        <f>+FACTURA!AD22</f>
        <v>0</v>
      </c>
      <c r="K22" s="240">
        <v>0</v>
      </c>
      <c r="L22" s="109">
        <v>0.06</v>
      </c>
      <c r="M22" s="240">
        <f t="shared" si="1"/>
        <v>522.76</v>
      </c>
      <c r="N22" s="240">
        <f t="shared" si="2"/>
        <v>644</v>
      </c>
      <c r="O22" s="231" t="str">
        <f t="shared" si="3"/>
        <v>SI</v>
      </c>
      <c r="P22" s="305" t="s">
        <v>37</v>
      </c>
      <c r="Q22" s="304" t="s">
        <v>38</v>
      </c>
      <c r="R22" s="306">
        <v>644</v>
      </c>
      <c r="S22" s="306">
        <f t="shared" si="4"/>
        <v>0</v>
      </c>
    </row>
    <row r="23" spans="1:19">
      <c r="A23" s="98" t="s">
        <v>39</v>
      </c>
      <c r="B23" s="97" t="s">
        <v>40</v>
      </c>
      <c r="C23" s="108">
        <v>880.08</v>
      </c>
      <c r="D23" s="108">
        <v>146.68</v>
      </c>
      <c r="E23" s="159">
        <f t="shared" si="0"/>
        <v>1026.76</v>
      </c>
      <c r="F23" s="109">
        <v>-18.41</v>
      </c>
      <c r="G23" s="108">
        <v>0</v>
      </c>
      <c r="H23" s="108">
        <v>25.55</v>
      </c>
      <c r="I23" s="240">
        <f>+FACTURA!AG23</f>
        <v>0</v>
      </c>
      <c r="J23" s="240">
        <f>+FACTURA!AD23</f>
        <v>0</v>
      </c>
      <c r="K23" s="240">
        <v>0</v>
      </c>
      <c r="L23" s="109">
        <v>0.02</v>
      </c>
      <c r="M23" s="240">
        <f t="shared" si="1"/>
        <v>7.16</v>
      </c>
      <c r="N23" s="240">
        <f t="shared" si="2"/>
        <v>1019.6</v>
      </c>
      <c r="O23" s="231" t="str">
        <f t="shared" si="3"/>
        <v>SI</v>
      </c>
      <c r="P23" s="305" t="s">
        <v>39</v>
      </c>
      <c r="Q23" s="304" t="s">
        <v>40</v>
      </c>
      <c r="R23" s="306">
        <v>1019.6</v>
      </c>
      <c r="S23" s="306">
        <f t="shared" si="4"/>
        <v>0</v>
      </c>
    </row>
    <row r="24" spans="1:19">
      <c r="A24" s="98" t="s">
        <v>41</v>
      </c>
      <c r="B24" s="97" t="s">
        <v>42</v>
      </c>
      <c r="C24" s="108">
        <v>880.08</v>
      </c>
      <c r="D24" s="108">
        <v>146.68</v>
      </c>
      <c r="E24" s="159">
        <f t="shared" si="0"/>
        <v>1026.76</v>
      </c>
      <c r="F24" s="109">
        <v>-18.41</v>
      </c>
      <c r="G24" s="108">
        <v>0</v>
      </c>
      <c r="H24" s="108">
        <v>25.55</v>
      </c>
      <c r="I24" s="240">
        <f>+FACTURA!AG24</f>
        <v>0</v>
      </c>
      <c r="J24" s="240">
        <f>+FACTURA!AD24</f>
        <v>0</v>
      </c>
      <c r="K24" s="240">
        <v>0</v>
      </c>
      <c r="L24" s="306">
        <v>0.02</v>
      </c>
      <c r="M24" s="240">
        <f t="shared" si="1"/>
        <v>7.16</v>
      </c>
      <c r="N24" s="240">
        <f t="shared" si="2"/>
        <v>1019.6</v>
      </c>
      <c r="O24" s="231" t="str">
        <f t="shared" si="3"/>
        <v>SI</v>
      </c>
      <c r="P24" s="305" t="s">
        <v>41</v>
      </c>
      <c r="Q24" s="304" t="s">
        <v>42</v>
      </c>
      <c r="R24" s="306">
        <v>1019.6</v>
      </c>
      <c r="S24" s="306">
        <f t="shared" si="4"/>
        <v>0</v>
      </c>
    </row>
    <row r="25" spans="1:19">
      <c r="A25" s="98" t="s">
        <v>43</v>
      </c>
      <c r="B25" s="97" t="s">
        <v>44</v>
      </c>
      <c r="C25" s="108">
        <v>880.08</v>
      </c>
      <c r="D25" s="108">
        <v>146.68</v>
      </c>
      <c r="E25" s="159">
        <f t="shared" si="0"/>
        <v>1026.76</v>
      </c>
      <c r="F25" s="109">
        <v>-18.41</v>
      </c>
      <c r="G25" s="108">
        <v>0</v>
      </c>
      <c r="H25" s="108">
        <v>25.53</v>
      </c>
      <c r="I25" s="240">
        <f>+FACTURA!AG25</f>
        <v>0</v>
      </c>
      <c r="J25" s="240">
        <f>+FACTURA!AD25</f>
        <v>0</v>
      </c>
      <c r="K25" s="240">
        <v>0</v>
      </c>
      <c r="L25" s="109">
        <v>0.04</v>
      </c>
      <c r="M25" s="240">
        <f t="shared" si="1"/>
        <v>7.160000000000001</v>
      </c>
      <c r="N25" s="240">
        <f t="shared" si="2"/>
        <v>1019.6</v>
      </c>
      <c r="O25" s="231" t="str">
        <f t="shared" si="3"/>
        <v>SI</v>
      </c>
      <c r="P25" s="305" t="s">
        <v>43</v>
      </c>
      <c r="Q25" s="304" t="s">
        <v>44</v>
      </c>
      <c r="R25" s="306">
        <v>1019.6</v>
      </c>
      <c r="S25" s="306">
        <f t="shared" si="4"/>
        <v>0</v>
      </c>
    </row>
    <row r="26" spans="1:19">
      <c r="A26" s="98" t="s">
        <v>45</v>
      </c>
      <c r="B26" s="97" t="s">
        <v>46</v>
      </c>
      <c r="C26" s="108">
        <v>4000.08</v>
      </c>
      <c r="D26" s="108">
        <v>666.68</v>
      </c>
      <c r="E26" s="159">
        <f t="shared" si="0"/>
        <v>4666.76</v>
      </c>
      <c r="F26" s="108">
        <v>0</v>
      </c>
      <c r="G26" s="108">
        <v>741.43</v>
      </c>
      <c r="H26" s="108">
        <v>129.22</v>
      </c>
      <c r="I26" s="240">
        <f>+FACTURA!AG26</f>
        <v>350</v>
      </c>
      <c r="J26" s="240">
        <f>+FACTURA!AD26</f>
        <v>0</v>
      </c>
      <c r="K26" s="240">
        <v>0</v>
      </c>
      <c r="L26" s="109">
        <v>-0.09</v>
      </c>
      <c r="M26" s="240">
        <f t="shared" si="1"/>
        <v>1220.5600000000002</v>
      </c>
      <c r="N26" s="240">
        <f t="shared" si="2"/>
        <v>3446.2</v>
      </c>
      <c r="O26" s="231" t="str">
        <f t="shared" si="3"/>
        <v>SI</v>
      </c>
      <c r="P26" s="305" t="s">
        <v>45</v>
      </c>
      <c r="Q26" s="304" t="s">
        <v>46</v>
      </c>
      <c r="R26" s="306">
        <v>3446.2</v>
      </c>
      <c r="S26" s="306">
        <f t="shared" si="4"/>
        <v>0</v>
      </c>
    </row>
    <row r="27" spans="1:19">
      <c r="A27" s="98" t="s">
        <v>47</v>
      </c>
      <c r="B27" s="97" t="s">
        <v>48</v>
      </c>
      <c r="C27" s="108">
        <v>1000.08</v>
      </c>
      <c r="D27" s="108">
        <v>166.68</v>
      </c>
      <c r="E27" s="159">
        <f t="shared" si="0"/>
        <v>1166.76</v>
      </c>
      <c r="F27" s="108">
        <v>0</v>
      </c>
      <c r="G27" s="108">
        <v>3.59</v>
      </c>
      <c r="H27" s="108">
        <v>29.11</v>
      </c>
      <c r="I27" s="240">
        <f>+FACTURA!AG27</f>
        <v>83.6</v>
      </c>
      <c r="J27" s="240">
        <f>+FACTURA!AD27</f>
        <v>0</v>
      </c>
      <c r="K27" s="240">
        <v>0</v>
      </c>
      <c r="L27" s="109">
        <v>0.06</v>
      </c>
      <c r="M27" s="240">
        <f t="shared" si="1"/>
        <v>116.36</v>
      </c>
      <c r="N27" s="240">
        <f t="shared" si="2"/>
        <v>1050.4000000000001</v>
      </c>
      <c r="O27" s="231" t="str">
        <f t="shared" si="3"/>
        <v>SI</v>
      </c>
      <c r="P27" s="305" t="s">
        <v>47</v>
      </c>
      <c r="Q27" s="304" t="s">
        <v>48</v>
      </c>
      <c r="R27" s="306">
        <v>1050.4000000000001</v>
      </c>
      <c r="S27" s="306">
        <f t="shared" si="4"/>
        <v>0</v>
      </c>
    </row>
    <row r="28" spans="1:19">
      <c r="A28" s="98" t="s">
        <v>49</v>
      </c>
      <c r="B28" s="97" t="s">
        <v>50</v>
      </c>
      <c r="C28" s="108">
        <v>880.08</v>
      </c>
      <c r="D28" s="108">
        <v>146.68</v>
      </c>
      <c r="E28" s="159">
        <f t="shared" si="0"/>
        <v>1026.76</v>
      </c>
      <c r="F28" s="109">
        <v>-18.41</v>
      </c>
      <c r="G28" s="108">
        <v>0</v>
      </c>
      <c r="H28" s="108">
        <v>25.55</v>
      </c>
      <c r="I28" s="240">
        <f>+FACTURA!AG28</f>
        <v>0</v>
      </c>
      <c r="J28" s="240">
        <f>+FACTURA!AD28</f>
        <v>0</v>
      </c>
      <c r="K28" s="240">
        <v>0</v>
      </c>
      <c r="L28" s="109">
        <v>0.02</v>
      </c>
      <c r="M28" s="240">
        <f t="shared" si="1"/>
        <v>7.16</v>
      </c>
      <c r="N28" s="240">
        <f t="shared" si="2"/>
        <v>1019.6</v>
      </c>
      <c r="O28" s="231" t="str">
        <f t="shared" si="3"/>
        <v>SI</v>
      </c>
      <c r="P28" s="305" t="s">
        <v>49</v>
      </c>
      <c r="Q28" s="304" t="s">
        <v>50</v>
      </c>
      <c r="R28" s="306">
        <v>1019.6</v>
      </c>
      <c r="S28" s="306">
        <f t="shared" si="4"/>
        <v>0</v>
      </c>
    </row>
    <row r="29" spans="1:19">
      <c r="A29" s="98" t="s">
        <v>51</v>
      </c>
      <c r="B29" s="97" t="s">
        <v>52</v>
      </c>
      <c r="C29" s="108">
        <v>880.08</v>
      </c>
      <c r="D29" s="108">
        <v>146.68</v>
      </c>
      <c r="E29" s="159">
        <f t="shared" si="0"/>
        <v>1026.76</v>
      </c>
      <c r="F29" s="109">
        <v>-18.41</v>
      </c>
      <c r="G29" s="108">
        <v>0</v>
      </c>
      <c r="H29" s="108">
        <v>25.53</v>
      </c>
      <c r="I29" s="240">
        <f>+FACTURA!AG29</f>
        <v>0</v>
      </c>
      <c r="J29" s="240">
        <f>+FACTURA!AD29</f>
        <v>0</v>
      </c>
      <c r="K29" s="240">
        <v>0</v>
      </c>
      <c r="L29" s="109">
        <v>0.04</v>
      </c>
      <c r="M29" s="240">
        <f t="shared" si="1"/>
        <v>7.160000000000001</v>
      </c>
      <c r="N29" s="240">
        <f t="shared" si="2"/>
        <v>1019.6</v>
      </c>
      <c r="O29" s="231" t="str">
        <f t="shared" si="3"/>
        <v>SI</v>
      </c>
      <c r="P29" s="305" t="s">
        <v>51</v>
      </c>
      <c r="Q29" s="304" t="s">
        <v>52</v>
      </c>
      <c r="R29" s="306">
        <v>1019.6</v>
      </c>
      <c r="S29" s="306">
        <f t="shared" si="4"/>
        <v>0</v>
      </c>
    </row>
    <row r="30" spans="1:19">
      <c r="A30" s="98" t="s">
        <v>53</v>
      </c>
      <c r="B30" s="97" t="s">
        <v>54</v>
      </c>
      <c r="C30" s="108">
        <v>1000.08</v>
      </c>
      <c r="D30" s="108">
        <v>166.68</v>
      </c>
      <c r="E30" s="159">
        <f t="shared" si="0"/>
        <v>1166.76</v>
      </c>
      <c r="F30" s="108">
        <v>0</v>
      </c>
      <c r="G30" s="108">
        <v>3.59</v>
      </c>
      <c r="H30" s="108">
        <v>29</v>
      </c>
      <c r="I30" s="240">
        <f>+FACTURA!AG30</f>
        <v>0</v>
      </c>
      <c r="J30" s="240">
        <f>+FACTURA!AD30</f>
        <v>0</v>
      </c>
      <c r="K30" s="240">
        <v>0</v>
      </c>
      <c r="L30" s="306">
        <v>-0.03</v>
      </c>
      <c r="M30" s="240">
        <f t="shared" si="1"/>
        <v>32.56</v>
      </c>
      <c r="N30" s="240">
        <f t="shared" si="2"/>
        <v>1134.2</v>
      </c>
      <c r="O30" s="231" t="str">
        <f t="shared" si="3"/>
        <v>SI</v>
      </c>
      <c r="P30" s="305" t="s">
        <v>53</v>
      </c>
      <c r="Q30" s="304" t="s">
        <v>54</v>
      </c>
      <c r="R30" s="306">
        <v>1134.2</v>
      </c>
      <c r="S30" s="306">
        <f t="shared" si="4"/>
        <v>0</v>
      </c>
    </row>
    <row r="31" spans="1:19">
      <c r="A31" s="98" t="s">
        <v>55</v>
      </c>
      <c r="B31" s="97" t="s">
        <v>56</v>
      </c>
      <c r="C31" s="108">
        <v>880.08</v>
      </c>
      <c r="D31" s="108">
        <v>146.68</v>
      </c>
      <c r="E31" s="159">
        <f t="shared" si="0"/>
        <v>1026.76</v>
      </c>
      <c r="F31" s="109">
        <v>-18.41</v>
      </c>
      <c r="G31" s="108">
        <v>0</v>
      </c>
      <c r="H31" s="108">
        <v>25.48</v>
      </c>
      <c r="I31" s="240">
        <f>+FACTURA!AG31</f>
        <v>0</v>
      </c>
      <c r="J31" s="240">
        <f>+FACTURA!AD31</f>
        <v>0</v>
      </c>
      <c r="K31" s="240">
        <v>0</v>
      </c>
      <c r="L31" s="109">
        <v>0.09</v>
      </c>
      <c r="M31" s="240">
        <f t="shared" si="1"/>
        <v>7.16</v>
      </c>
      <c r="N31" s="240">
        <f t="shared" si="2"/>
        <v>1019.6</v>
      </c>
      <c r="O31" s="231" t="str">
        <f t="shared" si="3"/>
        <v>SI</v>
      </c>
      <c r="P31" s="305" t="s">
        <v>55</v>
      </c>
      <c r="Q31" s="304" t="s">
        <v>56</v>
      </c>
      <c r="R31" s="306">
        <v>1019.6</v>
      </c>
      <c r="S31" s="306">
        <f t="shared" si="4"/>
        <v>0</v>
      </c>
    </row>
    <row r="32" spans="1:19">
      <c r="A32" s="98" t="s">
        <v>57</v>
      </c>
      <c r="B32" s="97" t="s">
        <v>58</v>
      </c>
      <c r="C32" s="108">
        <v>4000.08</v>
      </c>
      <c r="D32" s="108">
        <v>666.68</v>
      </c>
      <c r="E32" s="159">
        <f t="shared" si="0"/>
        <v>4666.76</v>
      </c>
      <c r="F32" s="108">
        <v>0</v>
      </c>
      <c r="G32" s="108">
        <v>741.43</v>
      </c>
      <c r="H32" s="108">
        <v>129.22</v>
      </c>
      <c r="I32" s="240">
        <f>+FACTURA!AG32</f>
        <v>403</v>
      </c>
      <c r="J32" s="240">
        <f>+FACTURA!AD32</f>
        <v>0</v>
      </c>
      <c r="K32" s="240">
        <v>0</v>
      </c>
      <c r="L32" s="109">
        <v>-0.09</v>
      </c>
      <c r="M32" s="240">
        <f t="shared" si="1"/>
        <v>1273.5600000000002</v>
      </c>
      <c r="N32" s="240">
        <f t="shared" si="2"/>
        <v>3393.2</v>
      </c>
      <c r="O32" s="231" t="str">
        <f t="shared" si="3"/>
        <v>SI</v>
      </c>
      <c r="P32" s="305" t="s">
        <v>57</v>
      </c>
      <c r="Q32" s="304" t="s">
        <v>58</v>
      </c>
      <c r="R32" s="306">
        <v>3393.2</v>
      </c>
      <c r="S32" s="306">
        <f t="shared" si="4"/>
        <v>0</v>
      </c>
    </row>
    <row r="33" spans="1:19">
      <c r="A33" s="98" t="s">
        <v>59</v>
      </c>
      <c r="B33" s="97" t="s">
        <v>60</v>
      </c>
      <c r="C33" s="108">
        <v>880.08</v>
      </c>
      <c r="D33" s="108">
        <v>146.68</v>
      </c>
      <c r="E33" s="159">
        <f t="shared" si="0"/>
        <v>1026.76</v>
      </c>
      <c r="F33" s="109">
        <v>-18.41</v>
      </c>
      <c r="G33" s="108">
        <v>0</v>
      </c>
      <c r="H33" s="108">
        <v>25.48</v>
      </c>
      <c r="I33" s="240">
        <f>+FACTURA!AG33</f>
        <v>0</v>
      </c>
      <c r="J33" s="240">
        <f>+FACTURA!AD33</f>
        <v>0</v>
      </c>
      <c r="K33" s="240">
        <v>0</v>
      </c>
      <c r="L33" s="109">
        <v>-0.11</v>
      </c>
      <c r="M33" s="240">
        <f t="shared" si="1"/>
        <v>6.96</v>
      </c>
      <c r="N33" s="240">
        <f t="shared" si="2"/>
        <v>1019.8</v>
      </c>
      <c r="O33" s="231" t="str">
        <f t="shared" si="3"/>
        <v>SI</v>
      </c>
      <c r="P33" s="305" t="s">
        <v>59</v>
      </c>
      <c r="Q33" s="304" t="s">
        <v>60</v>
      </c>
      <c r="R33" s="306">
        <v>1019.8</v>
      </c>
      <c r="S33" s="306">
        <f t="shared" si="4"/>
        <v>0</v>
      </c>
    </row>
    <row r="34" spans="1:19">
      <c r="A34" s="98" t="s">
        <v>61</v>
      </c>
      <c r="B34" s="97" t="s">
        <v>62</v>
      </c>
      <c r="C34" s="108">
        <v>880.08</v>
      </c>
      <c r="D34" s="108">
        <v>146.68</v>
      </c>
      <c r="E34" s="159">
        <f t="shared" si="0"/>
        <v>1026.76</v>
      </c>
      <c r="F34" s="109">
        <v>-18.41</v>
      </c>
      <c r="G34" s="108">
        <v>0</v>
      </c>
      <c r="H34" s="108">
        <v>25.48</v>
      </c>
      <c r="I34" s="240">
        <f>+FACTURA!AG34</f>
        <v>820</v>
      </c>
      <c r="J34" s="240">
        <f>+FACTURA!AD34</f>
        <v>0</v>
      </c>
      <c r="K34" s="240">
        <v>0</v>
      </c>
      <c r="L34" s="109">
        <v>-0.11</v>
      </c>
      <c r="M34" s="240">
        <f t="shared" si="1"/>
        <v>826.96</v>
      </c>
      <c r="N34" s="240">
        <f t="shared" si="2"/>
        <v>199.79999999999995</v>
      </c>
      <c r="O34" s="231" t="str">
        <f t="shared" si="3"/>
        <v>SI</v>
      </c>
      <c r="P34" s="305" t="s">
        <v>61</v>
      </c>
      <c r="Q34" s="304" t="s">
        <v>62</v>
      </c>
      <c r="R34" s="306">
        <v>199.8</v>
      </c>
      <c r="S34" s="306">
        <f t="shared" si="4"/>
        <v>0</v>
      </c>
    </row>
    <row r="35" spans="1:19">
      <c r="A35" s="98" t="s">
        <v>63</v>
      </c>
      <c r="B35" s="97" t="s">
        <v>64</v>
      </c>
      <c r="C35" s="108">
        <v>880.08</v>
      </c>
      <c r="D35" s="108">
        <v>146.68</v>
      </c>
      <c r="E35" s="159">
        <f t="shared" si="0"/>
        <v>1026.76</v>
      </c>
      <c r="F35" s="109">
        <v>-18.41</v>
      </c>
      <c r="G35" s="108">
        <v>0</v>
      </c>
      <c r="H35" s="108">
        <v>25.48</v>
      </c>
      <c r="I35" s="240">
        <f>+FACTURA!AG35</f>
        <v>0</v>
      </c>
      <c r="J35" s="240">
        <f>+FACTURA!AD35</f>
        <v>215</v>
      </c>
      <c r="K35" s="240">
        <v>0</v>
      </c>
      <c r="L35" s="109">
        <v>0.09</v>
      </c>
      <c r="M35" s="240">
        <f t="shared" si="1"/>
        <v>222.16</v>
      </c>
      <c r="N35" s="240">
        <f t="shared" si="2"/>
        <v>804.6</v>
      </c>
      <c r="O35" s="231" t="str">
        <f t="shared" si="3"/>
        <v>SI</v>
      </c>
      <c r="P35" s="305" t="s">
        <v>63</v>
      </c>
      <c r="Q35" s="304" t="s">
        <v>64</v>
      </c>
      <c r="R35" s="306">
        <v>804.6</v>
      </c>
      <c r="S35" s="306">
        <f t="shared" si="4"/>
        <v>0</v>
      </c>
    </row>
    <row r="36" spans="1:19">
      <c r="A36" s="98" t="s">
        <v>65</v>
      </c>
      <c r="B36" s="97" t="s">
        <v>66</v>
      </c>
      <c r="C36" s="108">
        <v>880.08</v>
      </c>
      <c r="D36" s="108">
        <v>146.68</v>
      </c>
      <c r="E36" s="159">
        <f t="shared" si="0"/>
        <v>1026.76</v>
      </c>
      <c r="F36" s="109">
        <v>-18.41</v>
      </c>
      <c r="G36" s="108">
        <v>0</v>
      </c>
      <c r="H36" s="108">
        <v>25.48</v>
      </c>
      <c r="I36" s="240">
        <f>+FACTURA!AG36</f>
        <v>0</v>
      </c>
      <c r="J36" s="240">
        <f>+FACTURA!AD36</f>
        <v>0</v>
      </c>
      <c r="K36" s="240">
        <v>0</v>
      </c>
      <c r="L36" s="109">
        <v>-0.11</v>
      </c>
      <c r="M36" s="240">
        <f t="shared" si="1"/>
        <v>6.96</v>
      </c>
      <c r="N36" s="240">
        <f t="shared" si="2"/>
        <v>1019.8</v>
      </c>
      <c r="O36" s="231" t="str">
        <f t="shared" si="3"/>
        <v>SI</v>
      </c>
      <c r="P36" s="305" t="s">
        <v>65</v>
      </c>
      <c r="Q36" s="304" t="s">
        <v>66</v>
      </c>
      <c r="R36" s="306">
        <v>1019.8</v>
      </c>
      <c r="S36" s="306">
        <f t="shared" si="4"/>
        <v>0</v>
      </c>
    </row>
    <row r="37" spans="1:19">
      <c r="A37" s="98" t="s">
        <v>67</v>
      </c>
      <c r="B37" s="97" t="s">
        <v>68</v>
      </c>
      <c r="C37" s="108">
        <v>880.08</v>
      </c>
      <c r="D37" s="108">
        <v>146.68</v>
      </c>
      <c r="E37" s="159">
        <f t="shared" si="0"/>
        <v>1026.76</v>
      </c>
      <c r="F37" s="109">
        <v>-18.41</v>
      </c>
      <c r="G37" s="108">
        <v>0</v>
      </c>
      <c r="H37" s="108">
        <v>25.53</v>
      </c>
      <c r="I37" s="240">
        <f>+FACTURA!AG37</f>
        <v>0</v>
      </c>
      <c r="J37" s="240">
        <f>+FACTURA!AD37</f>
        <v>0</v>
      </c>
      <c r="K37" s="240">
        <v>0</v>
      </c>
      <c r="L37" s="109">
        <v>0.04</v>
      </c>
      <c r="M37" s="240">
        <f t="shared" si="1"/>
        <v>7.160000000000001</v>
      </c>
      <c r="N37" s="240">
        <f t="shared" si="2"/>
        <v>1019.6</v>
      </c>
      <c r="O37" s="231" t="str">
        <f t="shared" si="3"/>
        <v>SI</v>
      </c>
      <c r="P37" s="305" t="s">
        <v>67</v>
      </c>
      <c r="Q37" s="304" t="s">
        <v>68</v>
      </c>
      <c r="R37" s="306">
        <v>1019.6</v>
      </c>
      <c r="S37" s="306">
        <f t="shared" si="4"/>
        <v>0</v>
      </c>
    </row>
    <row r="38" spans="1:19">
      <c r="A38" s="98" t="s">
        <v>69</v>
      </c>
      <c r="B38" s="97" t="s">
        <v>70</v>
      </c>
      <c r="C38" s="108">
        <v>880.08</v>
      </c>
      <c r="D38" s="108">
        <v>146.68</v>
      </c>
      <c r="E38" s="159">
        <f t="shared" si="0"/>
        <v>1026.76</v>
      </c>
      <c r="F38" s="109">
        <v>-18.41</v>
      </c>
      <c r="G38" s="108">
        <v>0</v>
      </c>
      <c r="H38" s="108">
        <v>25.48</v>
      </c>
      <c r="I38" s="240">
        <f>+FACTURA!AG38</f>
        <v>0</v>
      </c>
      <c r="J38" s="240">
        <f>+FACTURA!AD38</f>
        <v>0</v>
      </c>
      <c r="K38" s="240">
        <v>0</v>
      </c>
      <c r="L38" s="306">
        <v>-0.11</v>
      </c>
      <c r="M38" s="240">
        <f t="shared" si="1"/>
        <v>6.96</v>
      </c>
      <c r="N38" s="240">
        <f t="shared" si="2"/>
        <v>1019.8</v>
      </c>
      <c r="O38" s="231" t="str">
        <f t="shared" si="3"/>
        <v>SI</v>
      </c>
      <c r="P38" s="305" t="s">
        <v>69</v>
      </c>
      <c r="Q38" s="304" t="s">
        <v>70</v>
      </c>
      <c r="R38" s="306">
        <v>1019.8</v>
      </c>
      <c r="S38" s="306">
        <f t="shared" si="4"/>
        <v>0</v>
      </c>
    </row>
    <row r="39" spans="1:19">
      <c r="A39" s="98" t="s">
        <v>71</v>
      </c>
      <c r="B39" s="97" t="s">
        <v>72</v>
      </c>
      <c r="C39" s="108">
        <v>1000.02</v>
      </c>
      <c r="D39" s="108">
        <v>166.67</v>
      </c>
      <c r="E39" s="159">
        <f t="shared" si="0"/>
        <v>1166.69</v>
      </c>
      <c r="F39" s="108">
        <v>0</v>
      </c>
      <c r="G39" s="108">
        <v>3.58</v>
      </c>
      <c r="H39" s="108">
        <v>28.96</v>
      </c>
      <c r="I39" s="240">
        <f>+FACTURA!AG39</f>
        <v>0</v>
      </c>
      <c r="J39" s="240">
        <f>+FACTURA!AD39</f>
        <v>0</v>
      </c>
      <c r="K39" s="240">
        <v>0</v>
      </c>
      <c r="L39" s="306">
        <v>-0.05</v>
      </c>
      <c r="M39" s="240">
        <f t="shared" si="1"/>
        <v>32.49</v>
      </c>
      <c r="N39" s="240">
        <f t="shared" si="2"/>
        <v>1134.2</v>
      </c>
      <c r="O39" s="231" t="str">
        <f t="shared" si="3"/>
        <v>SI</v>
      </c>
      <c r="P39" s="305" t="s">
        <v>71</v>
      </c>
      <c r="Q39" s="304" t="s">
        <v>72</v>
      </c>
      <c r="R39" s="306">
        <v>1134.2</v>
      </c>
      <c r="S39" s="306">
        <f t="shared" si="4"/>
        <v>0</v>
      </c>
    </row>
    <row r="40" spans="1:19">
      <c r="A40" s="98" t="s">
        <v>73</v>
      </c>
      <c r="B40" s="97" t="s">
        <v>74</v>
      </c>
      <c r="C40" s="108">
        <v>880.08</v>
      </c>
      <c r="D40" s="108">
        <v>146.68</v>
      </c>
      <c r="E40" s="159">
        <f t="shared" si="0"/>
        <v>1026.76</v>
      </c>
      <c r="F40" s="109">
        <v>-18.41</v>
      </c>
      <c r="G40" s="108">
        <v>0</v>
      </c>
      <c r="H40" s="108">
        <v>25.58</v>
      </c>
      <c r="I40" s="240">
        <v>0</v>
      </c>
      <c r="J40" s="240">
        <f>+FACTURA!AD40</f>
        <v>0</v>
      </c>
      <c r="K40" s="240">
        <v>0</v>
      </c>
      <c r="L40" s="306">
        <v>-0.01</v>
      </c>
      <c r="M40" s="240">
        <f t="shared" si="1"/>
        <v>7.1599999999999984</v>
      </c>
      <c r="N40" s="240">
        <f t="shared" si="2"/>
        <v>1019.6</v>
      </c>
      <c r="O40" s="231" t="str">
        <f t="shared" si="3"/>
        <v>SI</v>
      </c>
      <c r="P40" s="305" t="s">
        <v>73</v>
      </c>
      <c r="Q40" s="304" t="s">
        <v>74</v>
      </c>
      <c r="R40" s="306">
        <v>1019.6</v>
      </c>
      <c r="S40" s="306">
        <f t="shared" si="4"/>
        <v>0</v>
      </c>
    </row>
    <row r="41" spans="1:19">
      <c r="A41" s="98" t="s">
        <v>77</v>
      </c>
      <c r="B41" s="97" t="s">
        <v>78</v>
      </c>
      <c r="C41" s="108">
        <v>880.08</v>
      </c>
      <c r="D41" s="108">
        <v>146.68</v>
      </c>
      <c r="E41" s="159">
        <f t="shared" si="0"/>
        <v>1026.76</v>
      </c>
      <c r="F41" s="109">
        <v>-18.41</v>
      </c>
      <c r="G41" s="108">
        <v>0</v>
      </c>
      <c r="H41" s="108">
        <v>25.48</v>
      </c>
      <c r="I41" s="240">
        <f>+FACTURA!AG41</f>
        <v>0</v>
      </c>
      <c r="J41" s="240">
        <f>+FACTURA!AD41</f>
        <v>0</v>
      </c>
      <c r="K41" s="240">
        <v>0</v>
      </c>
      <c r="L41" s="109">
        <v>0.09</v>
      </c>
      <c r="M41" s="240">
        <f t="shared" si="1"/>
        <v>7.16</v>
      </c>
      <c r="N41" s="240">
        <f t="shared" si="2"/>
        <v>1019.6</v>
      </c>
      <c r="O41" s="231" t="str">
        <f t="shared" si="3"/>
        <v>SI</v>
      </c>
      <c r="P41" s="305" t="s">
        <v>77</v>
      </c>
      <c r="Q41" s="304" t="s">
        <v>78</v>
      </c>
      <c r="R41" s="306">
        <v>1019.6</v>
      </c>
      <c r="S41" s="306">
        <f t="shared" si="4"/>
        <v>0</v>
      </c>
    </row>
    <row r="42" spans="1:19">
      <c r="A42" s="98" t="s">
        <v>79</v>
      </c>
      <c r="B42" s="97" t="s">
        <v>80</v>
      </c>
      <c r="C42" s="108">
        <v>880.08</v>
      </c>
      <c r="D42" s="108">
        <v>146.68</v>
      </c>
      <c r="E42" s="159">
        <f t="shared" si="0"/>
        <v>1026.76</v>
      </c>
      <c r="F42" s="109">
        <v>-18.41</v>
      </c>
      <c r="G42" s="108">
        <v>0</v>
      </c>
      <c r="H42" s="108">
        <v>25.53</v>
      </c>
      <c r="I42" s="240">
        <f>+FACTURA!AG42</f>
        <v>0</v>
      </c>
      <c r="J42" s="240">
        <f>+FACTURA!AD42</f>
        <v>0</v>
      </c>
      <c r="K42" s="240">
        <v>0</v>
      </c>
      <c r="L42" s="306">
        <v>0.04</v>
      </c>
      <c r="M42" s="240">
        <f t="shared" si="1"/>
        <v>7.160000000000001</v>
      </c>
      <c r="N42" s="240">
        <f t="shared" si="2"/>
        <v>1019.6</v>
      </c>
      <c r="O42" s="231" t="str">
        <f t="shared" si="3"/>
        <v>SI</v>
      </c>
      <c r="P42" s="305" t="s">
        <v>79</v>
      </c>
      <c r="Q42" s="304" t="s">
        <v>80</v>
      </c>
      <c r="R42" s="306">
        <v>1019.6</v>
      </c>
      <c r="S42" s="306">
        <f t="shared" si="4"/>
        <v>0</v>
      </c>
    </row>
    <row r="43" spans="1:19">
      <c r="O43" s="231"/>
      <c r="P43" s="237" t="s">
        <v>243</v>
      </c>
      <c r="Q43" s="235"/>
      <c r="R43" s="235"/>
      <c r="S43" s="306"/>
    </row>
    <row r="44" spans="1:19" ht="15">
      <c r="O44" s="231"/>
      <c r="P44" s="232"/>
      <c r="Q44" s="232"/>
      <c r="R44" s="238"/>
      <c r="S44" s="306"/>
    </row>
    <row r="45" spans="1:19" s="103" customFormat="1">
      <c r="A45" s="110"/>
      <c r="C45" s="103" t="s">
        <v>81</v>
      </c>
      <c r="D45" s="103" t="s">
        <v>81</v>
      </c>
      <c r="E45" s="103" t="s">
        <v>81</v>
      </c>
      <c r="F45" s="103" t="s">
        <v>81</v>
      </c>
      <c r="G45" s="103" t="s">
        <v>81</v>
      </c>
      <c r="H45" s="103" t="s">
        <v>81</v>
      </c>
      <c r="I45" s="103" t="s">
        <v>81</v>
      </c>
      <c r="J45" s="103" t="s">
        <v>81</v>
      </c>
      <c r="K45" s="103" t="s">
        <v>81</v>
      </c>
      <c r="L45" s="103" t="s">
        <v>81</v>
      </c>
      <c r="M45" s="103" t="s">
        <v>81</v>
      </c>
      <c r="N45" s="103" t="s">
        <v>81</v>
      </c>
      <c r="O45" s="231"/>
      <c r="P45" s="157"/>
      <c r="Q45" s="157"/>
      <c r="R45" s="157"/>
      <c r="S45" s="306"/>
    </row>
    <row r="46" spans="1:19">
      <c r="A46" s="113" t="s">
        <v>82</v>
      </c>
      <c r="B46" s="97" t="s">
        <v>83</v>
      </c>
      <c r="C46" s="112">
        <f>SUM(C13:C45)</f>
        <v>36862.260000000024</v>
      </c>
      <c r="D46" s="238">
        <f t="shared" ref="D46:N46" si="5">SUM(D13:D45)</f>
        <v>6143.7100000000019</v>
      </c>
      <c r="E46" s="238">
        <f t="shared" si="5"/>
        <v>43005.970000000008</v>
      </c>
      <c r="F46" s="238">
        <f t="shared" si="5"/>
        <v>-405.02000000000021</v>
      </c>
      <c r="G46" s="238">
        <f t="shared" si="5"/>
        <v>2382.8499999999995</v>
      </c>
      <c r="H46" s="238">
        <f t="shared" si="5"/>
        <v>1110.8700000000001</v>
      </c>
      <c r="I46" s="238">
        <f t="shared" si="5"/>
        <v>3759.6</v>
      </c>
      <c r="J46" s="238">
        <f t="shared" si="5"/>
        <v>215</v>
      </c>
      <c r="K46" s="238">
        <f t="shared" si="5"/>
        <v>0</v>
      </c>
      <c r="L46" s="238">
        <f t="shared" si="5"/>
        <v>-0.33</v>
      </c>
      <c r="M46" s="238">
        <f t="shared" si="5"/>
        <v>7062.9699999999993</v>
      </c>
      <c r="N46" s="238">
        <f t="shared" si="5"/>
        <v>35942.999999999993</v>
      </c>
      <c r="R46" s="307">
        <f>SUM(R13:R45)</f>
        <v>35942.999999999993</v>
      </c>
    </row>
    <row r="47" spans="1:19">
      <c r="P47" s="234"/>
      <c r="Q47" s="233"/>
      <c r="R47" s="236"/>
    </row>
    <row r="48" spans="1:19" ht="15">
      <c r="A48" s="96"/>
      <c r="B48" s="96"/>
      <c r="C48" s="97" t="s">
        <v>83</v>
      </c>
      <c r="D48" s="97" t="s">
        <v>83</v>
      </c>
      <c r="E48" s="97" t="s">
        <v>83</v>
      </c>
      <c r="F48" s="97" t="s">
        <v>83</v>
      </c>
      <c r="G48" s="97" t="s">
        <v>83</v>
      </c>
      <c r="H48" s="97" t="s">
        <v>83</v>
      </c>
      <c r="I48" s="97" t="s">
        <v>83</v>
      </c>
      <c r="J48" s="97" t="s">
        <v>83</v>
      </c>
      <c r="K48" s="97" t="s">
        <v>83</v>
      </c>
      <c r="L48" s="97" t="s">
        <v>83</v>
      </c>
      <c r="M48" s="97" t="s">
        <v>83</v>
      </c>
      <c r="N48" s="97" t="s">
        <v>83</v>
      </c>
    </row>
    <row r="49" spans="1:14">
      <c r="A49" s="98" t="s">
        <v>83</v>
      </c>
      <c r="B49" s="97" t="s">
        <v>83</v>
      </c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</row>
  </sheetData>
  <mergeCells count="4">
    <mergeCell ref="B1:D1"/>
    <mergeCell ref="B2:D2"/>
    <mergeCell ref="B3:D3"/>
    <mergeCell ref="B4:D4"/>
  </mergeCells>
  <pageMargins left="0.51181102362204722" right="0.51181102362204722" top="0.74803149606299213" bottom="0.55118110236220474" header="0.31496062992125984" footer="0.31496062992125984"/>
  <pageSetup paperSize="176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K57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40" sqref="C40"/>
    </sheetView>
  </sheetViews>
  <sheetFormatPr baseColWidth="10" defaultRowHeight="15"/>
  <cols>
    <col min="2" max="2" width="26.5703125" customWidth="1"/>
    <col min="11" max="11" width="11.85546875" bestFit="1" customWidth="1"/>
  </cols>
  <sheetData>
    <row r="1" spans="1:11">
      <c r="A1" s="138" t="s">
        <v>0</v>
      </c>
      <c r="B1" s="341" t="s">
        <v>83</v>
      </c>
      <c r="C1" s="342"/>
      <c r="D1" s="342"/>
      <c r="E1" s="134"/>
      <c r="F1" s="134"/>
      <c r="G1" s="134"/>
      <c r="H1" s="134"/>
      <c r="I1" s="134"/>
      <c r="J1" s="134"/>
      <c r="K1" s="134"/>
    </row>
    <row r="2" spans="1:11" ht="18">
      <c r="A2" s="139" t="s">
        <v>1</v>
      </c>
      <c r="B2" s="151" t="s">
        <v>216</v>
      </c>
      <c r="C2" s="152"/>
      <c r="D2" s="152"/>
      <c r="E2" s="134"/>
      <c r="F2" s="134"/>
      <c r="G2" s="134"/>
      <c r="H2" s="134"/>
      <c r="I2" s="134"/>
      <c r="J2" s="134"/>
      <c r="K2" s="134"/>
    </row>
    <row r="3" spans="1:11" ht="15.75">
      <c r="A3" s="140"/>
      <c r="B3" s="153" t="s">
        <v>3</v>
      </c>
      <c r="C3" s="153"/>
      <c r="D3" s="153"/>
      <c r="E3" s="134"/>
      <c r="F3" s="134"/>
      <c r="G3" s="134"/>
      <c r="H3" s="134"/>
      <c r="I3" s="134"/>
      <c r="J3" s="134"/>
      <c r="K3" s="134"/>
    </row>
    <row r="4" spans="1:11">
      <c r="A4" s="140"/>
      <c r="B4" s="154" t="str">
        <f>+INGENIERIA!B4</f>
        <v>Periodo 40 al 40 Semanal del 28/09/2016 al 04/10/2016</v>
      </c>
      <c r="C4" s="133"/>
      <c r="D4" s="133"/>
      <c r="E4" s="134"/>
      <c r="F4" s="134"/>
      <c r="G4" s="134"/>
      <c r="H4" s="134"/>
      <c r="I4" s="134"/>
      <c r="J4" s="134"/>
      <c r="K4" s="134"/>
    </row>
    <row r="5" spans="1:11">
      <c r="A5" s="140"/>
      <c r="B5" s="141"/>
      <c r="C5" s="141"/>
      <c r="D5" s="141"/>
      <c r="E5" s="134"/>
      <c r="F5" s="134"/>
      <c r="G5" s="134"/>
      <c r="H5" s="134"/>
      <c r="I5" s="134"/>
      <c r="J5" s="134"/>
      <c r="K5" s="134"/>
    </row>
    <row r="8" spans="1:11">
      <c r="A8" s="131"/>
      <c r="B8" s="131"/>
      <c r="C8" s="131"/>
      <c r="D8" s="131"/>
      <c r="E8" s="131"/>
      <c r="F8" s="131" t="s">
        <v>217</v>
      </c>
      <c r="G8" s="131"/>
      <c r="H8" s="131"/>
      <c r="I8" s="131"/>
      <c r="J8" s="131"/>
      <c r="K8" s="131"/>
    </row>
    <row r="9" spans="1:11" ht="34.5" thickBot="1">
      <c r="A9" s="142" t="s">
        <v>7</v>
      </c>
      <c r="B9" s="143" t="s">
        <v>8</v>
      </c>
      <c r="C9" s="143" t="s">
        <v>218</v>
      </c>
      <c r="D9" s="143" t="s">
        <v>218</v>
      </c>
      <c r="E9" s="144" t="s">
        <v>11</v>
      </c>
      <c r="F9" s="144" t="s">
        <v>219</v>
      </c>
      <c r="G9" s="143" t="s">
        <v>220</v>
      </c>
      <c r="H9" s="143" t="s">
        <v>207</v>
      </c>
      <c r="I9" s="143" t="s">
        <v>15</v>
      </c>
      <c r="J9" s="144" t="s">
        <v>16</v>
      </c>
      <c r="K9" s="145" t="s">
        <v>17</v>
      </c>
    </row>
    <row r="10" spans="1:11" ht="15.75" thickTop="1">
      <c r="A10" s="146"/>
      <c r="B10" s="134"/>
      <c r="C10" s="134"/>
      <c r="D10" s="134"/>
      <c r="E10" s="134"/>
      <c r="F10" s="134"/>
      <c r="G10" s="134"/>
      <c r="H10" s="134"/>
      <c r="I10" s="134"/>
      <c r="J10" s="134"/>
      <c r="K10" s="134"/>
    </row>
    <row r="11" spans="1:11">
      <c r="A11" s="140"/>
      <c r="B11" s="134"/>
      <c r="C11" s="134"/>
      <c r="D11" s="134"/>
      <c r="E11" s="134"/>
      <c r="F11" s="134"/>
      <c r="G11" s="134"/>
      <c r="H11" s="134"/>
      <c r="I11" s="134"/>
      <c r="J11" s="134"/>
      <c r="K11" s="134"/>
    </row>
    <row r="12" spans="1:11">
      <c r="A12" s="147" t="s">
        <v>221</v>
      </c>
      <c r="B12" s="131"/>
      <c r="C12" s="135"/>
      <c r="D12" s="135"/>
      <c r="E12" s="135"/>
      <c r="F12" s="135"/>
      <c r="G12" s="135"/>
      <c r="H12" s="135"/>
      <c r="I12" s="135"/>
      <c r="J12" s="135"/>
      <c r="K12" s="135"/>
    </row>
    <row r="13" spans="1:11">
      <c r="A13" s="158" t="s">
        <v>19</v>
      </c>
      <c r="B13" s="125" t="s">
        <v>20</v>
      </c>
      <c r="C13" s="130">
        <f>+FACTURA!D13</f>
        <v>8174.29</v>
      </c>
      <c r="D13" s="135">
        <v>0</v>
      </c>
      <c r="E13" s="135">
        <f>SUM(C13:D13)</f>
        <v>8174.29</v>
      </c>
      <c r="F13" s="135">
        <v>0</v>
      </c>
      <c r="G13" s="135">
        <f>+E13*0.1</f>
        <v>817.42900000000009</v>
      </c>
      <c r="H13" s="135">
        <f>+FACTURA!AG13-INGENIERIA!I13</f>
        <v>0</v>
      </c>
      <c r="I13" s="135">
        <v>0</v>
      </c>
      <c r="J13" s="135">
        <f>SUM(F13:I13)</f>
        <v>817.42900000000009</v>
      </c>
      <c r="K13" s="135">
        <f>+E13-J13</f>
        <v>7356.8609999999999</v>
      </c>
    </row>
    <row r="14" spans="1:11">
      <c r="A14" s="158" t="s">
        <v>21</v>
      </c>
      <c r="B14" s="125" t="s">
        <v>22</v>
      </c>
      <c r="C14" s="166">
        <f>+FACTURA!D14</f>
        <v>0</v>
      </c>
      <c r="D14" s="135">
        <v>0</v>
      </c>
      <c r="E14" s="167">
        <f t="shared" ref="E14:E42" si="0">SUM(C14:D14)</f>
        <v>0</v>
      </c>
      <c r="F14" s="135">
        <v>0</v>
      </c>
      <c r="G14" s="167">
        <f t="shared" ref="G14:G42" si="1">+E14*0.1</f>
        <v>0</v>
      </c>
      <c r="H14" s="167">
        <f>+FACTURA!AG14-INGENIERIA!I14</f>
        <v>0</v>
      </c>
      <c r="I14" s="135">
        <v>0</v>
      </c>
      <c r="J14" s="167">
        <f t="shared" ref="J14:J42" si="2">SUM(F14:I14)</f>
        <v>0</v>
      </c>
      <c r="K14" s="167">
        <f t="shared" ref="K14:K42" si="3">+E14-J14</f>
        <v>0</v>
      </c>
    </row>
    <row r="15" spans="1:11">
      <c r="A15" s="158" t="s">
        <v>23</v>
      </c>
      <c r="B15" s="125" t="s">
        <v>24</v>
      </c>
      <c r="C15" s="166">
        <f>+FACTURA!D15</f>
        <v>2597.1799999999998</v>
      </c>
      <c r="D15" s="135">
        <v>0</v>
      </c>
      <c r="E15" s="167">
        <f t="shared" si="0"/>
        <v>2597.1799999999998</v>
      </c>
      <c r="F15" s="135">
        <v>0</v>
      </c>
      <c r="G15" s="167">
        <f t="shared" si="1"/>
        <v>259.71800000000002</v>
      </c>
      <c r="H15" s="167">
        <f>+FACTURA!AG15-INGENIERIA!I15</f>
        <v>0</v>
      </c>
      <c r="I15" s="135">
        <v>0</v>
      </c>
      <c r="J15" s="167">
        <f t="shared" si="2"/>
        <v>259.71800000000002</v>
      </c>
      <c r="K15" s="167">
        <f t="shared" si="3"/>
        <v>2337.462</v>
      </c>
    </row>
    <row r="16" spans="1:11">
      <c r="A16" s="158" t="s">
        <v>25</v>
      </c>
      <c r="B16" s="125" t="s">
        <v>26</v>
      </c>
      <c r="C16" s="166">
        <f>+FACTURA!D16</f>
        <v>0</v>
      </c>
      <c r="D16" s="135">
        <v>0</v>
      </c>
      <c r="E16" s="167">
        <f t="shared" si="0"/>
        <v>0</v>
      </c>
      <c r="F16" s="135">
        <v>0</v>
      </c>
      <c r="G16" s="167">
        <f t="shared" si="1"/>
        <v>0</v>
      </c>
      <c r="H16" s="167">
        <f>+FACTURA!AG16-INGENIERIA!I16</f>
        <v>0</v>
      </c>
      <c r="I16" s="135">
        <v>0</v>
      </c>
      <c r="J16" s="167">
        <f t="shared" si="2"/>
        <v>0</v>
      </c>
      <c r="K16" s="167">
        <f t="shared" si="3"/>
        <v>0</v>
      </c>
    </row>
    <row r="17" spans="1:11">
      <c r="A17" s="158" t="s">
        <v>27</v>
      </c>
      <c r="B17" s="125" t="s">
        <v>28</v>
      </c>
      <c r="C17" s="166">
        <f>+FACTURA!D17</f>
        <v>930.1</v>
      </c>
      <c r="D17" s="135">
        <v>0</v>
      </c>
      <c r="E17" s="167">
        <f t="shared" si="0"/>
        <v>930.1</v>
      </c>
      <c r="F17" s="135">
        <v>0</v>
      </c>
      <c r="G17" s="167">
        <f t="shared" si="1"/>
        <v>93.01</v>
      </c>
      <c r="H17" s="167">
        <f>+FACTURA!AG17-INGENIERIA!I17</f>
        <v>0</v>
      </c>
      <c r="I17" s="135">
        <v>0</v>
      </c>
      <c r="J17" s="167">
        <f>SUM(F17:I17)</f>
        <v>93.01</v>
      </c>
      <c r="K17" s="167">
        <f t="shared" si="3"/>
        <v>837.09</v>
      </c>
    </row>
    <row r="18" spans="1:11">
      <c r="A18" s="158" t="s">
        <v>29</v>
      </c>
      <c r="B18" s="125" t="s">
        <v>30</v>
      </c>
      <c r="C18" s="166">
        <f>+FACTURA!D18</f>
        <v>4591.07</v>
      </c>
      <c r="D18" s="135">
        <v>0</v>
      </c>
      <c r="E18" s="167">
        <f t="shared" si="0"/>
        <v>4591.07</v>
      </c>
      <c r="F18" s="135">
        <v>0</v>
      </c>
      <c r="G18" s="167">
        <f t="shared" si="1"/>
        <v>459.10699999999997</v>
      </c>
      <c r="H18" s="167">
        <f>+FACTURA!AG18-INGENIERIA!I18</f>
        <v>0</v>
      </c>
      <c r="I18" s="135">
        <v>0</v>
      </c>
      <c r="J18" s="167">
        <f t="shared" si="2"/>
        <v>459.10699999999997</v>
      </c>
      <c r="K18" s="167">
        <f t="shared" si="3"/>
        <v>4131.9629999999997</v>
      </c>
    </row>
    <row r="19" spans="1:11">
      <c r="A19" s="158" t="s">
        <v>31</v>
      </c>
      <c r="B19" s="125" t="s">
        <v>32</v>
      </c>
      <c r="C19" s="166">
        <f>+FACTURA!D19</f>
        <v>15646.33</v>
      </c>
      <c r="D19" s="135">
        <v>0</v>
      </c>
      <c r="E19" s="167">
        <f t="shared" si="0"/>
        <v>15646.33</v>
      </c>
      <c r="F19" s="135">
        <v>0</v>
      </c>
      <c r="G19" s="167">
        <f t="shared" si="1"/>
        <v>1564.633</v>
      </c>
      <c r="H19" s="167">
        <f>+FACTURA!AG19-INGENIERIA!I19</f>
        <v>0</v>
      </c>
      <c r="I19" s="135">
        <v>0</v>
      </c>
      <c r="J19" s="167">
        <f t="shared" si="2"/>
        <v>1564.633</v>
      </c>
      <c r="K19" s="167">
        <f t="shared" si="3"/>
        <v>14081.697</v>
      </c>
    </row>
    <row r="20" spans="1:11" s="230" customFormat="1">
      <c r="A20" s="219" t="s">
        <v>33</v>
      </c>
      <c r="B20" s="220" t="s">
        <v>34</v>
      </c>
      <c r="C20" s="222">
        <v>0</v>
      </c>
      <c r="D20" s="229">
        <v>0</v>
      </c>
      <c r="E20" s="229">
        <f t="shared" si="0"/>
        <v>0</v>
      </c>
      <c r="F20" s="229">
        <v>0</v>
      </c>
      <c r="G20" s="229">
        <f t="shared" si="1"/>
        <v>0</v>
      </c>
      <c r="H20" s="229">
        <f>+FACTURA!AG20-INGENIERIA!I20</f>
        <v>0</v>
      </c>
      <c r="I20" s="229">
        <v>0</v>
      </c>
      <c r="J20" s="229">
        <f t="shared" si="2"/>
        <v>0</v>
      </c>
      <c r="K20" s="229">
        <f t="shared" si="3"/>
        <v>0</v>
      </c>
    </row>
    <row r="21" spans="1:11">
      <c r="A21" s="158" t="s">
        <v>35</v>
      </c>
      <c r="B21" s="125" t="s">
        <v>36</v>
      </c>
      <c r="C21" s="166">
        <f>+FACTURA!D21</f>
        <v>12420.55</v>
      </c>
      <c r="D21" s="135">
        <v>0</v>
      </c>
      <c r="E21" s="167">
        <f t="shared" si="0"/>
        <v>12420.55</v>
      </c>
      <c r="F21" s="135">
        <v>0</v>
      </c>
      <c r="G21" s="167">
        <f t="shared" si="1"/>
        <v>1242.0550000000001</v>
      </c>
      <c r="H21" s="167">
        <f>+FACTURA!AG21-INGENIERIA!I21</f>
        <v>0</v>
      </c>
      <c r="I21" s="135">
        <v>0</v>
      </c>
      <c r="J21" s="167">
        <f t="shared" si="2"/>
        <v>1242.0550000000001</v>
      </c>
      <c r="K21" s="167">
        <f t="shared" si="3"/>
        <v>11178.494999999999</v>
      </c>
    </row>
    <row r="22" spans="1:11">
      <c r="A22" s="158" t="s">
        <v>37</v>
      </c>
      <c r="B22" s="125" t="s">
        <v>38</v>
      </c>
      <c r="C22" s="166">
        <f>+FACTURA!D22</f>
        <v>1268.32</v>
      </c>
      <c r="D22" s="135">
        <v>0</v>
      </c>
      <c r="E22" s="167">
        <f t="shared" si="0"/>
        <v>1268.32</v>
      </c>
      <c r="F22" s="135">
        <v>0</v>
      </c>
      <c r="G22" s="167">
        <f t="shared" si="1"/>
        <v>126.83199999999999</v>
      </c>
      <c r="H22" s="167">
        <f>+FACTURA!AG22-INGENIERIA!I22</f>
        <v>0</v>
      </c>
      <c r="I22" s="135">
        <v>0</v>
      </c>
      <c r="J22" s="167">
        <f t="shared" si="2"/>
        <v>126.83199999999999</v>
      </c>
      <c r="K22" s="167">
        <f t="shared" si="3"/>
        <v>1141.4879999999998</v>
      </c>
    </row>
    <row r="23" spans="1:11">
      <c r="A23" s="158" t="s">
        <v>39</v>
      </c>
      <c r="B23" s="125" t="s">
        <v>40</v>
      </c>
      <c r="C23" s="166">
        <f>+FACTURA!D23</f>
        <v>0</v>
      </c>
      <c r="D23" s="135">
        <v>0</v>
      </c>
      <c r="E23" s="167">
        <f t="shared" si="0"/>
        <v>0</v>
      </c>
      <c r="F23" s="135">
        <v>0</v>
      </c>
      <c r="G23" s="167">
        <f t="shared" si="1"/>
        <v>0</v>
      </c>
      <c r="H23" s="167">
        <f>+FACTURA!AG23-INGENIERIA!I23</f>
        <v>0</v>
      </c>
      <c r="I23" s="135">
        <v>0</v>
      </c>
      <c r="J23" s="167">
        <f t="shared" si="2"/>
        <v>0</v>
      </c>
      <c r="K23" s="167">
        <f t="shared" si="3"/>
        <v>0</v>
      </c>
    </row>
    <row r="24" spans="1:11">
      <c r="A24" s="158" t="s">
        <v>41</v>
      </c>
      <c r="B24" s="125" t="s">
        <v>42</v>
      </c>
      <c r="C24" s="166">
        <f>+FACTURA!D24</f>
        <v>1097.49</v>
      </c>
      <c r="D24" s="135">
        <v>0</v>
      </c>
      <c r="E24" s="167">
        <f t="shared" si="0"/>
        <v>1097.49</v>
      </c>
      <c r="F24" s="135">
        <v>0</v>
      </c>
      <c r="G24" s="167">
        <f t="shared" si="1"/>
        <v>109.74900000000001</v>
      </c>
      <c r="H24" s="167">
        <f>+FACTURA!AG24-INGENIERIA!I24</f>
        <v>0</v>
      </c>
      <c r="I24" s="135">
        <v>0</v>
      </c>
      <c r="J24" s="167">
        <f t="shared" si="2"/>
        <v>109.74900000000001</v>
      </c>
      <c r="K24" s="167">
        <f t="shared" si="3"/>
        <v>987.74099999999999</v>
      </c>
    </row>
    <row r="25" spans="1:11">
      <c r="A25" s="158" t="s">
        <v>43</v>
      </c>
      <c r="B25" s="125" t="s">
        <v>44</v>
      </c>
      <c r="C25" s="166">
        <f>+FACTURA!D25</f>
        <v>5881.68</v>
      </c>
      <c r="D25" s="135">
        <v>0</v>
      </c>
      <c r="E25" s="167">
        <f t="shared" si="0"/>
        <v>5881.68</v>
      </c>
      <c r="F25" s="135">
        <v>0</v>
      </c>
      <c r="G25" s="167">
        <f t="shared" si="1"/>
        <v>588.16800000000001</v>
      </c>
      <c r="H25" s="167">
        <f>+FACTURA!AG25-INGENIERIA!I25</f>
        <v>0</v>
      </c>
      <c r="I25" s="135">
        <v>0</v>
      </c>
      <c r="J25" s="167">
        <f t="shared" si="2"/>
        <v>588.16800000000001</v>
      </c>
      <c r="K25" s="167">
        <f t="shared" si="3"/>
        <v>5293.5120000000006</v>
      </c>
    </row>
    <row r="26" spans="1:11" s="230" customFormat="1">
      <c r="A26" s="219" t="s">
        <v>45</v>
      </c>
      <c r="B26" s="226" t="s">
        <v>46</v>
      </c>
      <c r="C26" s="222">
        <f>+FACTURA!D26</f>
        <v>0</v>
      </c>
      <c r="D26" s="229">
        <v>0</v>
      </c>
      <c r="E26" s="229">
        <f t="shared" si="0"/>
        <v>0</v>
      </c>
      <c r="F26" s="229">
        <v>0</v>
      </c>
      <c r="G26" s="229">
        <f t="shared" si="1"/>
        <v>0</v>
      </c>
      <c r="H26" s="229">
        <f>+FACTURA!AG26-INGENIERIA!I26</f>
        <v>0</v>
      </c>
      <c r="I26" s="229">
        <v>0</v>
      </c>
      <c r="J26" s="229">
        <f t="shared" si="2"/>
        <v>0</v>
      </c>
      <c r="K26" s="229">
        <f t="shared" si="3"/>
        <v>0</v>
      </c>
    </row>
    <row r="27" spans="1:11">
      <c r="A27" s="158" t="s">
        <v>47</v>
      </c>
      <c r="B27" s="125" t="s">
        <v>48</v>
      </c>
      <c r="C27" s="166">
        <f>+FACTURA!D27</f>
        <v>1347.91</v>
      </c>
      <c r="D27" s="135">
        <v>0</v>
      </c>
      <c r="E27" s="167">
        <f t="shared" si="0"/>
        <v>1347.91</v>
      </c>
      <c r="F27" s="135">
        <v>0</v>
      </c>
      <c r="G27" s="167">
        <f t="shared" si="1"/>
        <v>134.79100000000003</v>
      </c>
      <c r="H27" s="167">
        <f>+FACTURA!AG27-INGENIERIA!I27</f>
        <v>0</v>
      </c>
      <c r="I27" s="135">
        <v>0</v>
      </c>
      <c r="J27" s="167">
        <f t="shared" si="2"/>
        <v>134.79100000000003</v>
      </c>
      <c r="K27" s="167">
        <f t="shared" si="3"/>
        <v>1213.1190000000001</v>
      </c>
    </row>
    <row r="28" spans="1:11">
      <c r="A28" s="158" t="s">
        <v>49</v>
      </c>
      <c r="B28" s="125" t="s">
        <v>50</v>
      </c>
      <c r="C28" s="166">
        <f>+FACTURA!D28</f>
        <v>10497.57</v>
      </c>
      <c r="D28" s="135">
        <v>0</v>
      </c>
      <c r="E28" s="167">
        <f t="shared" si="0"/>
        <v>10497.57</v>
      </c>
      <c r="F28" s="135">
        <v>0</v>
      </c>
      <c r="G28" s="167">
        <f t="shared" si="1"/>
        <v>1049.7570000000001</v>
      </c>
      <c r="H28" s="167">
        <f>+FACTURA!AG28-INGENIERIA!I28</f>
        <v>0</v>
      </c>
      <c r="I28" s="135">
        <v>0</v>
      </c>
      <c r="J28" s="167">
        <f t="shared" si="2"/>
        <v>1049.7570000000001</v>
      </c>
      <c r="K28" s="167">
        <f t="shared" si="3"/>
        <v>9447.8130000000001</v>
      </c>
    </row>
    <row r="29" spans="1:11">
      <c r="A29" s="158" t="s">
        <v>51</v>
      </c>
      <c r="B29" s="125" t="s">
        <v>52</v>
      </c>
      <c r="C29" s="166">
        <f>+FACTURA!D29</f>
        <v>8051.17</v>
      </c>
      <c r="D29" s="135">
        <v>0</v>
      </c>
      <c r="E29" s="167">
        <f t="shared" si="0"/>
        <v>8051.17</v>
      </c>
      <c r="F29" s="135">
        <v>0</v>
      </c>
      <c r="G29" s="167">
        <f t="shared" si="1"/>
        <v>805.11700000000008</v>
      </c>
      <c r="H29" s="167">
        <f>+FACTURA!AG29-INGENIERIA!I29</f>
        <v>0</v>
      </c>
      <c r="I29" s="135">
        <v>0</v>
      </c>
      <c r="J29" s="167">
        <f t="shared" si="2"/>
        <v>805.11700000000008</v>
      </c>
      <c r="K29" s="167">
        <f t="shared" si="3"/>
        <v>7246.0529999999999</v>
      </c>
    </row>
    <row r="30" spans="1:11">
      <c r="A30" s="158" t="s">
        <v>53</v>
      </c>
      <c r="B30" s="125" t="s">
        <v>54</v>
      </c>
      <c r="C30" s="166">
        <f>+FACTURA!D30</f>
        <v>1321.6</v>
      </c>
      <c r="D30" s="135">
        <v>0</v>
      </c>
      <c r="E30" s="167">
        <f t="shared" si="0"/>
        <v>1321.6</v>
      </c>
      <c r="F30" s="135">
        <v>0</v>
      </c>
      <c r="G30" s="167">
        <f t="shared" si="1"/>
        <v>132.16</v>
      </c>
      <c r="H30" s="167">
        <f>+FACTURA!AG30-INGENIERIA!I30</f>
        <v>0</v>
      </c>
      <c r="I30" s="135">
        <v>0</v>
      </c>
      <c r="J30" s="167">
        <f t="shared" si="2"/>
        <v>132.16</v>
      </c>
      <c r="K30" s="167">
        <f t="shared" si="3"/>
        <v>1189.4399999999998</v>
      </c>
    </row>
    <row r="31" spans="1:11">
      <c r="A31" s="158" t="s">
        <v>55</v>
      </c>
      <c r="B31" s="125" t="s">
        <v>56</v>
      </c>
      <c r="C31" s="166">
        <f>+FACTURA!D31</f>
        <v>8237.59</v>
      </c>
      <c r="D31" s="135">
        <v>0</v>
      </c>
      <c r="E31" s="167">
        <f t="shared" si="0"/>
        <v>8237.59</v>
      </c>
      <c r="F31" s="135">
        <v>0</v>
      </c>
      <c r="G31" s="167">
        <f t="shared" si="1"/>
        <v>823.75900000000001</v>
      </c>
      <c r="H31" s="167">
        <f>+FACTURA!AG31-INGENIERIA!I31</f>
        <v>0</v>
      </c>
      <c r="I31" s="135">
        <v>0</v>
      </c>
      <c r="J31" s="167">
        <f t="shared" si="2"/>
        <v>823.75900000000001</v>
      </c>
      <c r="K31" s="167">
        <f t="shared" si="3"/>
        <v>7413.8310000000001</v>
      </c>
    </row>
    <row r="32" spans="1:11" s="230" customFormat="1">
      <c r="A32" s="219" t="s">
        <v>57</v>
      </c>
      <c r="B32" s="220" t="s">
        <v>58</v>
      </c>
      <c r="C32" s="222">
        <v>0</v>
      </c>
      <c r="D32" s="229">
        <v>0</v>
      </c>
      <c r="E32" s="229">
        <f t="shared" si="0"/>
        <v>0</v>
      </c>
      <c r="F32" s="229">
        <v>0</v>
      </c>
      <c r="G32" s="229">
        <f t="shared" si="1"/>
        <v>0</v>
      </c>
      <c r="H32" s="229">
        <f>+FACTURA!AG32-INGENIERIA!I32</f>
        <v>0</v>
      </c>
      <c r="I32" s="229">
        <v>0</v>
      </c>
      <c r="J32" s="229">
        <f t="shared" si="2"/>
        <v>0</v>
      </c>
      <c r="K32" s="229">
        <f t="shared" si="3"/>
        <v>0</v>
      </c>
    </row>
    <row r="33" spans="1:11">
      <c r="A33" s="158" t="s">
        <v>59</v>
      </c>
      <c r="B33" s="125" t="s">
        <v>60</v>
      </c>
      <c r="C33" s="166">
        <f>+FACTURA!D33</f>
        <v>5712.99</v>
      </c>
      <c r="D33" s="135">
        <v>0</v>
      </c>
      <c r="E33" s="167">
        <f t="shared" si="0"/>
        <v>5712.99</v>
      </c>
      <c r="F33" s="135">
        <v>0</v>
      </c>
      <c r="G33" s="167">
        <f t="shared" si="1"/>
        <v>571.29899999999998</v>
      </c>
      <c r="H33" s="167">
        <f>+FACTURA!AG33-INGENIERIA!I33</f>
        <v>0</v>
      </c>
      <c r="I33" s="135">
        <v>0</v>
      </c>
      <c r="J33" s="167">
        <f t="shared" si="2"/>
        <v>571.29899999999998</v>
      </c>
      <c r="K33" s="167">
        <f t="shared" si="3"/>
        <v>5141.6909999999998</v>
      </c>
    </row>
    <row r="34" spans="1:11">
      <c r="A34" s="158" t="s">
        <v>61</v>
      </c>
      <c r="B34" s="125" t="s">
        <v>62</v>
      </c>
      <c r="C34" s="166">
        <f>+FACTURA!D34</f>
        <v>1160.3699999999999</v>
      </c>
      <c r="D34" s="135">
        <v>0</v>
      </c>
      <c r="E34" s="167">
        <f t="shared" si="0"/>
        <v>1160.3699999999999</v>
      </c>
      <c r="F34" s="135">
        <v>0</v>
      </c>
      <c r="G34" s="167">
        <f t="shared" si="1"/>
        <v>116.03699999999999</v>
      </c>
      <c r="H34" s="167">
        <f>+FACTURA!AG34-INGENIERIA!I34</f>
        <v>0</v>
      </c>
      <c r="I34" s="135">
        <v>0</v>
      </c>
      <c r="J34" s="167">
        <f t="shared" si="2"/>
        <v>116.03699999999999</v>
      </c>
      <c r="K34" s="167">
        <f t="shared" si="3"/>
        <v>1044.3329999999999</v>
      </c>
    </row>
    <row r="35" spans="1:11">
      <c r="A35" s="158" t="s">
        <v>63</v>
      </c>
      <c r="B35" s="125" t="s">
        <v>64</v>
      </c>
      <c r="C35" s="166">
        <f>+FACTURA!D35</f>
        <v>0</v>
      </c>
      <c r="D35" s="135">
        <v>0</v>
      </c>
      <c r="E35" s="167">
        <f t="shared" si="0"/>
        <v>0</v>
      </c>
      <c r="F35" s="135">
        <v>0</v>
      </c>
      <c r="G35" s="167">
        <f t="shared" si="1"/>
        <v>0</v>
      </c>
      <c r="H35" s="167">
        <f>+FACTURA!AG35-INGENIERIA!I35</f>
        <v>0</v>
      </c>
      <c r="I35" s="135">
        <v>0</v>
      </c>
      <c r="J35" s="167">
        <f t="shared" si="2"/>
        <v>0</v>
      </c>
      <c r="K35" s="167">
        <f t="shared" si="3"/>
        <v>0</v>
      </c>
    </row>
    <row r="36" spans="1:11">
      <c r="A36" s="158" t="s">
        <v>65</v>
      </c>
      <c r="B36" s="125" t="s">
        <v>66</v>
      </c>
      <c r="C36" s="166">
        <f>+FACTURA!D36</f>
        <v>0</v>
      </c>
      <c r="D36" s="135">
        <v>0</v>
      </c>
      <c r="E36" s="167">
        <f t="shared" si="0"/>
        <v>0</v>
      </c>
      <c r="F36" s="135">
        <v>0</v>
      </c>
      <c r="G36" s="167">
        <f t="shared" si="1"/>
        <v>0</v>
      </c>
      <c r="H36" s="167">
        <f>+FACTURA!AG36-INGENIERIA!I36</f>
        <v>0</v>
      </c>
      <c r="I36" s="135">
        <v>0</v>
      </c>
      <c r="J36" s="167">
        <f t="shared" si="2"/>
        <v>0</v>
      </c>
      <c r="K36" s="167">
        <f t="shared" si="3"/>
        <v>0</v>
      </c>
    </row>
    <row r="37" spans="1:11">
      <c r="A37" s="158" t="s">
        <v>67</v>
      </c>
      <c r="B37" s="125" t="s">
        <v>68</v>
      </c>
      <c r="C37" s="166">
        <f>+FACTURA!D37</f>
        <v>18160.150000000001</v>
      </c>
      <c r="D37" s="135">
        <v>0</v>
      </c>
      <c r="E37" s="167">
        <f t="shared" si="0"/>
        <v>18160.150000000001</v>
      </c>
      <c r="F37" s="135">
        <v>0</v>
      </c>
      <c r="G37" s="167">
        <f t="shared" si="1"/>
        <v>1816.0150000000003</v>
      </c>
      <c r="H37" s="167">
        <f>+FACTURA!AG37-INGENIERIA!I37</f>
        <v>0</v>
      </c>
      <c r="I37" s="135">
        <v>0</v>
      </c>
      <c r="J37" s="167">
        <f t="shared" si="2"/>
        <v>1816.0150000000003</v>
      </c>
      <c r="K37" s="167">
        <f t="shared" si="3"/>
        <v>16344.135000000002</v>
      </c>
    </row>
    <row r="38" spans="1:11">
      <c r="A38" s="158" t="s">
        <v>69</v>
      </c>
      <c r="B38" s="125" t="s">
        <v>70</v>
      </c>
      <c r="C38" s="166">
        <f>+FACTURA!D38</f>
        <v>0</v>
      </c>
      <c r="D38" s="135">
        <v>0</v>
      </c>
      <c r="E38" s="167">
        <f t="shared" si="0"/>
        <v>0</v>
      </c>
      <c r="F38" s="135">
        <v>0</v>
      </c>
      <c r="G38" s="167">
        <f t="shared" si="1"/>
        <v>0</v>
      </c>
      <c r="H38" s="167">
        <f>+FACTURA!AG38-INGENIERIA!I38</f>
        <v>0</v>
      </c>
      <c r="I38" s="135">
        <v>0</v>
      </c>
      <c r="J38" s="167">
        <f t="shared" si="2"/>
        <v>0</v>
      </c>
      <c r="K38" s="167">
        <f t="shared" si="3"/>
        <v>0</v>
      </c>
    </row>
    <row r="39" spans="1:11">
      <c r="A39" s="158" t="s">
        <v>71</v>
      </c>
      <c r="B39" s="125" t="s">
        <v>72</v>
      </c>
      <c r="C39" s="166">
        <f>+FACTURA!D39</f>
        <v>1169.3499999999999</v>
      </c>
      <c r="D39" s="135">
        <v>0</v>
      </c>
      <c r="E39" s="167">
        <f t="shared" si="0"/>
        <v>1169.3499999999999</v>
      </c>
      <c r="F39" s="135">
        <v>0</v>
      </c>
      <c r="G39" s="167">
        <f t="shared" si="1"/>
        <v>116.935</v>
      </c>
      <c r="H39" s="167">
        <f>+FACTURA!AG39-INGENIERIA!I39</f>
        <v>0</v>
      </c>
      <c r="I39" s="135">
        <v>0</v>
      </c>
      <c r="J39" s="167">
        <f t="shared" si="2"/>
        <v>116.935</v>
      </c>
      <c r="K39" s="167">
        <f t="shared" si="3"/>
        <v>1052.415</v>
      </c>
    </row>
    <row r="40" spans="1:11">
      <c r="A40" s="158" t="s">
        <v>73</v>
      </c>
      <c r="B40" s="125" t="s">
        <v>74</v>
      </c>
      <c r="C40" s="166">
        <f>+FACTURA!D40</f>
        <v>3626.14</v>
      </c>
      <c r="D40" s="135">
        <v>0</v>
      </c>
      <c r="E40" s="167">
        <f t="shared" si="0"/>
        <v>3626.14</v>
      </c>
      <c r="F40" s="135">
        <v>0</v>
      </c>
      <c r="G40" s="167">
        <f t="shared" si="1"/>
        <v>362.61400000000003</v>
      </c>
      <c r="H40" s="167">
        <f>+FACTURA!AG40-INGENIERIA!I40</f>
        <v>2750</v>
      </c>
      <c r="I40" s="135">
        <v>0</v>
      </c>
      <c r="J40" s="167">
        <f>SUM(F40:I40)</f>
        <v>3112.614</v>
      </c>
      <c r="K40" s="167">
        <f>+E40-J40</f>
        <v>513.52599999999984</v>
      </c>
    </row>
    <row r="41" spans="1:11">
      <c r="A41" s="158" t="s">
        <v>77</v>
      </c>
      <c r="B41" s="125" t="s">
        <v>78</v>
      </c>
      <c r="C41" s="166">
        <f>+FACTURA!D41</f>
        <v>0</v>
      </c>
      <c r="D41" s="135">
        <v>0</v>
      </c>
      <c r="E41" s="167">
        <f t="shared" si="0"/>
        <v>0</v>
      </c>
      <c r="F41" s="135">
        <v>0</v>
      </c>
      <c r="G41" s="167">
        <f t="shared" si="1"/>
        <v>0</v>
      </c>
      <c r="H41" s="167">
        <f>+FACTURA!AG41-INGENIERIA!I41</f>
        <v>0</v>
      </c>
      <c r="I41" s="135">
        <v>0</v>
      </c>
      <c r="J41" s="167">
        <f t="shared" si="2"/>
        <v>0</v>
      </c>
      <c r="K41" s="167">
        <f t="shared" si="3"/>
        <v>0</v>
      </c>
    </row>
    <row r="42" spans="1:11">
      <c r="A42" s="158" t="s">
        <v>79</v>
      </c>
      <c r="B42" s="125" t="s">
        <v>80</v>
      </c>
      <c r="C42" s="166">
        <f>+FACTURA!D42</f>
        <v>0</v>
      </c>
      <c r="D42" s="135">
        <v>0</v>
      </c>
      <c r="E42" s="167">
        <f t="shared" si="0"/>
        <v>0</v>
      </c>
      <c r="F42" s="135">
        <v>0</v>
      </c>
      <c r="G42" s="167">
        <f t="shared" si="1"/>
        <v>0</v>
      </c>
      <c r="H42" s="167">
        <f>+FACTURA!AG42-INGENIERIA!I42</f>
        <v>0</v>
      </c>
      <c r="I42" s="135">
        <v>0</v>
      </c>
      <c r="J42" s="167">
        <f t="shared" si="2"/>
        <v>0</v>
      </c>
      <c r="K42" s="167">
        <f t="shared" si="3"/>
        <v>0</v>
      </c>
    </row>
    <row r="43" spans="1:11">
      <c r="A43" s="129"/>
      <c r="B43" s="128"/>
      <c r="C43" s="134"/>
      <c r="D43" s="134"/>
      <c r="E43" s="134"/>
      <c r="F43" s="134"/>
      <c r="G43" s="134"/>
      <c r="H43" s="134"/>
      <c r="I43" s="134"/>
      <c r="J43" s="134"/>
      <c r="K43" s="134"/>
    </row>
    <row r="44" spans="1:11">
      <c r="A44" s="148"/>
      <c r="B44" s="137"/>
      <c r="C44" s="137" t="s">
        <v>81</v>
      </c>
      <c r="D44" s="137" t="s">
        <v>81</v>
      </c>
      <c r="E44" s="137" t="s">
        <v>81</v>
      </c>
      <c r="F44" s="137" t="s">
        <v>81</v>
      </c>
      <c r="G44" s="137" t="s">
        <v>81</v>
      </c>
      <c r="H44" s="137" t="s">
        <v>81</v>
      </c>
      <c r="I44" s="137" t="s">
        <v>81</v>
      </c>
      <c r="J44" s="137" t="s">
        <v>81</v>
      </c>
      <c r="K44" s="137" t="s">
        <v>81</v>
      </c>
    </row>
    <row r="45" spans="1:11">
      <c r="A45" s="149" t="s">
        <v>82</v>
      </c>
      <c r="B45" s="134" t="s">
        <v>83</v>
      </c>
      <c r="C45" s="136">
        <f>SUM(C13:C44)</f>
        <v>111891.85000000002</v>
      </c>
      <c r="D45" s="168">
        <f t="shared" ref="D45:J45" si="4">SUM(D13:D44)</f>
        <v>0</v>
      </c>
      <c r="E45" s="168">
        <f t="shared" si="4"/>
        <v>111891.85000000002</v>
      </c>
      <c r="F45" s="168">
        <f t="shared" si="4"/>
        <v>0</v>
      </c>
      <c r="G45" s="168">
        <f t="shared" si="4"/>
        <v>11189.184999999998</v>
      </c>
      <c r="H45" s="168">
        <f t="shared" si="4"/>
        <v>2750</v>
      </c>
      <c r="I45" s="168">
        <f t="shared" si="4"/>
        <v>0</v>
      </c>
      <c r="J45" s="168">
        <f t="shared" si="4"/>
        <v>13939.184999999998</v>
      </c>
      <c r="K45" s="168">
        <f>SUM(K13:K44)</f>
        <v>97952.665000000008</v>
      </c>
    </row>
    <row r="46" spans="1:11">
      <c r="A46" s="140"/>
      <c r="B46" s="134"/>
      <c r="C46" s="134"/>
      <c r="D46" s="134"/>
      <c r="E46" s="134"/>
      <c r="F46" s="134"/>
      <c r="G46" s="134"/>
      <c r="H46" s="134"/>
      <c r="I46" s="134"/>
      <c r="J46" s="134"/>
      <c r="K46" s="134"/>
    </row>
    <row r="47" spans="1:11">
      <c r="A47" s="131"/>
      <c r="B47" s="131"/>
      <c r="C47" s="131"/>
      <c r="D47" s="131"/>
      <c r="E47" s="131"/>
      <c r="F47" s="131"/>
      <c r="G47" s="131"/>
      <c r="H47" s="131"/>
      <c r="I47" s="131"/>
      <c r="J47" s="131"/>
      <c r="K47" s="150">
        <f>97953.6-K45</f>
        <v>0.93499999999767169</v>
      </c>
    </row>
    <row r="48" spans="1:11">
      <c r="K48" s="206"/>
    </row>
    <row r="51" spans="7:8">
      <c r="G51" s="132"/>
      <c r="H51" s="132"/>
    </row>
    <row r="52" spans="7:8">
      <c r="G52" s="132"/>
      <c r="H52" s="132"/>
    </row>
    <row r="53" spans="7:8">
      <c r="G53" s="132"/>
      <c r="H53" s="132"/>
    </row>
    <row r="54" spans="7:8">
      <c r="G54" s="132"/>
      <c r="H54" s="132"/>
    </row>
    <row r="55" spans="7:8">
      <c r="G55" s="132"/>
      <c r="H55" s="132"/>
    </row>
    <row r="56" spans="7:8">
      <c r="G56" s="132"/>
      <c r="H56" s="132"/>
    </row>
    <row r="57" spans="7:8">
      <c r="G57" s="132"/>
      <c r="H57" s="132"/>
    </row>
  </sheetData>
  <mergeCells count="1">
    <mergeCell ref="B1:D1"/>
  </mergeCells>
  <pageMargins left="0.51181102362204722" right="0.51181102362204722" top="0.74803149606299213" bottom="0.55118110236220474" header="0.31496062992125984" footer="0.31496062992125984"/>
  <pageSetup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M76"/>
  <sheetViews>
    <sheetView workbookViewId="0">
      <selection activeCell="E65" sqref="E65"/>
    </sheetView>
  </sheetViews>
  <sheetFormatPr baseColWidth="10" defaultRowHeight="15"/>
  <cols>
    <col min="2" max="2" width="33" bestFit="1" customWidth="1"/>
    <col min="5" max="5" width="14.140625" bestFit="1" customWidth="1"/>
    <col min="6" max="6" width="41.85546875" customWidth="1"/>
    <col min="7" max="7" width="3.28515625" bestFit="1" customWidth="1"/>
    <col min="9" max="9" width="14.140625" bestFit="1" customWidth="1"/>
    <col min="10" max="10" width="36.140625" customWidth="1"/>
    <col min="12" max="12" width="27.5703125" bestFit="1" customWidth="1"/>
  </cols>
  <sheetData>
    <row r="1" spans="1:13" ht="18">
      <c r="A1" s="162"/>
      <c r="B1" s="162"/>
      <c r="C1" s="162"/>
      <c r="D1" s="174" t="s">
        <v>222</v>
      </c>
      <c r="E1" s="163"/>
      <c r="F1" s="163"/>
      <c r="G1" s="162"/>
      <c r="H1" s="174" t="s">
        <v>216</v>
      </c>
      <c r="I1" s="162"/>
      <c r="J1" s="175"/>
    </row>
    <row r="2" spans="1:13" ht="15.75">
      <c r="A2" s="162"/>
      <c r="B2" s="162"/>
      <c r="C2" s="162"/>
      <c r="D2" s="176" t="s">
        <v>3</v>
      </c>
      <c r="F2" s="176"/>
      <c r="G2" s="176"/>
      <c r="H2" s="176" t="s">
        <v>3</v>
      </c>
      <c r="J2" s="175"/>
    </row>
    <row r="3" spans="1:13">
      <c r="A3" s="162"/>
      <c r="B3" s="162"/>
      <c r="C3" s="162"/>
      <c r="D3" s="177" t="str">
        <f>+SINDICATO!B4</f>
        <v>Periodo 40 al 40 Semanal del 28/09/2016 al 04/10/2016</v>
      </c>
      <c r="F3" s="178"/>
      <c r="G3" s="178"/>
      <c r="H3" s="178" t="str">
        <f>+D3</f>
        <v>Periodo 40 al 40 Semanal del 28/09/2016 al 04/10/2016</v>
      </c>
      <c r="J3" s="179"/>
    </row>
    <row r="4" spans="1:13">
      <c r="A4" s="162"/>
      <c r="B4" s="162"/>
      <c r="C4" s="162"/>
      <c r="D4" s="208"/>
      <c r="F4" s="208"/>
      <c r="G4" s="208"/>
      <c r="H4" s="180"/>
      <c r="J4" s="180"/>
    </row>
    <row r="5" spans="1:13">
      <c r="A5" s="162"/>
      <c r="B5" s="162"/>
      <c r="C5" s="162"/>
      <c r="D5" s="175" t="s">
        <v>223</v>
      </c>
      <c r="F5" s="162"/>
      <c r="G5" s="175"/>
      <c r="H5" s="175"/>
      <c r="J5" s="175" t="s">
        <v>114</v>
      </c>
    </row>
    <row r="6" spans="1:13">
      <c r="A6" s="162"/>
      <c r="B6" s="162"/>
      <c r="C6" s="162"/>
      <c r="D6" s="175"/>
      <c r="E6" s="175"/>
      <c r="F6" s="175"/>
      <c r="G6" s="175"/>
      <c r="H6" s="175"/>
      <c r="I6" s="175"/>
      <c r="J6" s="175"/>
    </row>
    <row r="7" spans="1:13" ht="15.75" thickBot="1">
      <c r="A7" s="162"/>
      <c r="B7" s="162"/>
      <c r="C7" s="162"/>
      <c r="D7" s="181"/>
      <c r="E7" s="181"/>
      <c r="F7" s="181"/>
      <c r="G7" s="181"/>
      <c r="H7" s="181"/>
      <c r="I7" s="181"/>
      <c r="J7" s="181"/>
    </row>
    <row r="8" spans="1:13">
      <c r="A8" s="162"/>
      <c r="B8" s="162"/>
      <c r="C8" s="162"/>
      <c r="D8" s="182" t="s">
        <v>224</v>
      </c>
      <c r="E8" s="183" t="s">
        <v>225</v>
      </c>
      <c r="F8" s="182" t="s">
        <v>226</v>
      </c>
      <c r="G8" s="181"/>
      <c r="H8" s="182" t="s">
        <v>224</v>
      </c>
      <c r="I8" s="183" t="s">
        <v>225</v>
      </c>
      <c r="J8" s="182" t="s">
        <v>226</v>
      </c>
    </row>
    <row r="9" spans="1:13">
      <c r="A9" s="184" t="s">
        <v>227</v>
      </c>
      <c r="B9" s="184" t="s">
        <v>20</v>
      </c>
      <c r="C9" s="162" t="str">
        <f>IF(B9=F9,"SI","NO")</f>
        <v>NO</v>
      </c>
      <c r="D9" s="184" t="s">
        <v>228</v>
      </c>
      <c r="E9" s="185">
        <v>3348</v>
      </c>
      <c r="F9" s="157" t="s">
        <v>58</v>
      </c>
      <c r="G9" s="162" t="str">
        <f t="shared" ref="G9:G38" si="0">IF(F9=J9,"SI","NO")</f>
        <v>SI</v>
      </c>
      <c r="H9" s="184" t="s">
        <v>228</v>
      </c>
      <c r="I9" s="185">
        <v>0</v>
      </c>
      <c r="J9" s="186" t="s">
        <v>58</v>
      </c>
      <c r="K9" s="205"/>
      <c r="L9" s="157"/>
      <c r="M9" s="167"/>
    </row>
    <row r="10" spans="1:13">
      <c r="A10" s="184" t="s">
        <v>124</v>
      </c>
      <c r="B10" s="184" t="s">
        <v>22</v>
      </c>
      <c r="C10" s="162" t="str">
        <f t="shared" ref="C10:C35" si="1">IF(B10=F10,"SI","NO")</f>
        <v>NO</v>
      </c>
      <c r="D10" s="184" t="s">
        <v>229</v>
      </c>
      <c r="E10" s="185">
        <v>974.6</v>
      </c>
      <c r="F10" s="157" t="s">
        <v>78</v>
      </c>
      <c r="G10" s="162" t="str">
        <f t="shared" si="0"/>
        <v>SI</v>
      </c>
      <c r="H10" s="184" t="s">
        <v>229</v>
      </c>
      <c r="I10" s="185">
        <v>0</v>
      </c>
      <c r="J10" s="186" t="s">
        <v>78</v>
      </c>
      <c r="K10" s="205"/>
      <c r="L10" s="157"/>
      <c r="M10" s="167"/>
    </row>
    <row r="11" spans="1:13">
      <c r="A11" s="184" t="s">
        <v>127</v>
      </c>
      <c r="B11" s="184" t="s">
        <v>24</v>
      </c>
      <c r="C11" s="162" t="str">
        <f t="shared" si="1"/>
        <v>NO</v>
      </c>
      <c r="D11" s="204">
        <v>1133977021</v>
      </c>
      <c r="E11" s="185">
        <v>759.6</v>
      </c>
      <c r="F11" s="157" t="s">
        <v>64</v>
      </c>
      <c r="G11" s="162" t="str">
        <f t="shared" si="0"/>
        <v>SI</v>
      </c>
      <c r="H11" s="204">
        <v>1133977021</v>
      </c>
      <c r="I11" s="185">
        <v>0</v>
      </c>
      <c r="J11" s="186" t="s">
        <v>64</v>
      </c>
      <c r="K11" s="205"/>
      <c r="L11" s="157"/>
      <c r="M11" s="167"/>
    </row>
    <row r="12" spans="1:13">
      <c r="A12" s="184" t="s">
        <v>131</v>
      </c>
      <c r="B12" s="184" t="s">
        <v>26</v>
      </c>
      <c r="C12" s="162" t="str">
        <f t="shared" si="1"/>
        <v>NO</v>
      </c>
      <c r="D12" s="203">
        <v>1137834713</v>
      </c>
      <c r="E12" s="185">
        <v>1089</v>
      </c>
      <c r="F12" s="157" t="s">
        <v>72</v>
      </c>
      <c r="G12" s="162" t="str">
        <f t="shared" si="0"/>
        <v>SI</v>
      </c>
      <c r="H12" s="203">
        <v>1137834713</v>
      </c>
      <c r="I12" s="185">
        <v>990.12600000000009</v>
      </c>
      <c r="J12" s="186" t="s">
        <v>72</v>
      </c>
      <c r="K12" s="205"/>
      <c r="L12" s="157"/>
      <c r="M12" s="167"/>
    </row>
    <row r="13" spans="1:13">
      <c r="A13" s="184" t="s">
        <v>232</v>
      </c>
      <c r="B13" s="184" t="s">
        <v>28</v>
      </c>
      <c r="C13" s="162" t="str">
        <f t="shared" si="1"/>
        <v>NO</v>
      </c>
      <c r="D13" s="187" t="s">
        <v>230</v>
      </c>
      <c r="E13" s="185">
        <v>974.4</v>
      </c>
      <c r="F13" s="157" t="s">
        <v>70</v>
      </c>
      <c r="G13" s="162" t="str">
        <f t="shared" si="0"/>
        <v>SI</v>
      </c>
      <c r="H13" s="187" t="s">
        <v>230</v>
      </c>
      <c r="I13" s="185">
        <v>0</v>
      </c>
      <c r="J13" s="186" t="s">
        <v>70</v>
      </c>
      <c r="K13" s="205"/>
      <c r="L13" s="157"/>
      <c r="M13" s="167"/>
    </row>
    <row r="14" spans="1:13">
      <c r="A14" s="184" t="s">
        <v>136</v>
      </c>
      <c r="B14" s="184" t="s">
        <v>30</v>
      </c>
      <c r="C14" s="162" t="str">
        <f t="shared" si="1"/>
        <v>NO</v>
      </c>
      <c r="D14" s="188" t="s">
        <v>231</v>
      </c>
      <c r="E14" s="185">
        <v>974.6</v>
      </c>
      <c r="F14" s="157" t="s">
        <v>62</v>
      </c>
      <c r="G14" s="162" t="str">
        <f t="shared" si="0"/>
        <v>SI</v>
      </c>
      <c r="H14" s="188" t="s">
        <v>231</v>
      </c>
      <c r="I14" s="185">
        <v>2073.0739999999996</v>
      </c>
      <c r="J14" s="186" t="s">
        <v>62</v>
      </c>
      <c r="K14" s="205"/>
      <c r="L14" s="157"/>
      <c r="M14" s="167"/>
    </row>
    <row r="15" spans="1:13">
      <c r="A15" s="184" t="s">
        <v>234</v>
      </c>
      <c r="B15" s="184" t="s">
        <v>32</v>
      </c>
      <c r="C15" s="162" t="str">
        <f t="shared" si="1"/>
        <v>NO</v>
      </c>
      <c r="D15" s="184" t="s">
        <v>232</v>
      </c>
      <c r="E15" s="185">
        <v>974.4</v>
      </c>
      <c r="F15" s="157" t="s">
        <v>28</v>
      </c>
      <c r="G15" s="162" t="str">
        <f t="shared" si="0"/>
        <v>SI</v>
      </c>
      <c r="H15" s="184" t="s">
        <v>232</v>
      </c>
      <c r="I15" s="185">
        <v>4061.3900000000003</v>
      </c>
      <c r="J15" s="186" t="s">
        <v>28</v>
      </c>
      <c r="K15" s="205"/>
      <c r="L15" s="157"/>
      <c r="M15" s="167"/>
    </row>
    <row r="16" spans="1:13">
      <c r="A16" s="184" t="s">
        <v>140</v>
      </c>
      <c r="B16" s="184" t="s">
        <v>34</v>
      </c>
      <c r="C16" s="162" t="str">
        <f t="shared" si="1"/>
        <v>NO</v>
      </c>
      <c r="D16" s="184" t="s">
        <v>233</v>
      </c>
      <c r="E16" s="185">
        <v>974.6</v>
      </c>
      <c r="F16" s="157" t="s">
        <v>60</v>
      </c>
      <c r="G16" s="162" t="str">
        <f t="shared" si="0"/>
        <v>SI</v>
      </c>
      <c r="H16" s="184" t="s">
        <v>233</v>
      </c>
      <c r="I16" s="185">
        <v>0</v>
      </c>
      <c r="J16" s="186" t="s">
        <v>60</v>
      </c>
      <c r="K16" s="205"/>
      <c r="L16" s="157"/>
      <c r="M16" s="167"/>
    </row>
    <row r="17" spans="1:13">
      <c r="A17" s="184" t="s">
        <v>143</v>
      </c>
      <c r="B17" s="184" t="s">
        <v>36</v>
      </c>
      <c r="C17" s="162" t="str">
        <f t="shared" si="1"/>
        <v>NO</v>
      </c>
      <c r="D17" s="184" t="s">
        <v>234</v>
      </c>
      <c r="E17" s="185">
        <v>974.4</v>
      </c>
      <c r="F17" s="157" t="s">
        <v>32</v>
      </c>
      <c r="G17" s="162" t="str">
        <f t="shared" si="0"/>
        <v>SI</v>
      </c>
      <c r="H17" s="184" t="s">
        <v>234</v>
      </c>
      <c r="I17" s="185">
        <v>1816.8389999999999</v>
      </c>
      <c r="J17" s="186" t="s">
        <v>32</v>
      </c>
      <c r="K17" s="205"/>
      <c r="L17" s="157"/>
      <c r="M17" s="167"/>
    </row>
    <row r="18" spans="1:13">
      <c r="A18" s="184" t="s">
        <v>148</v>
      </c>
      <c r="B18" s="184" t="s">
        <v>38</v>
      </c>
      <c r="C18" s="162" t="str">
        <f t="shared" si="1"/>
        <v>NO</v>
      </c>
      <c r="D18" s="184" t="s">
        <v>161</v>
      </c>
      <c r="E18" s="185">
        <v>974.6</v>
      </c>
      <c r="F18" s="157" t="s">
        <v>50</v>
      </c>
      <c r="G18" s="162" t="str">
        <f t="shared" si="0"/>
        <v>SI</v>
      </c>
      <c r="H18" s="184" t="s">
        <v>161</v>
      </c>
      <c r="I18" s="185">
        <v>0</v>
      </c>
      <c r="J18" s="186" t="s">
        <v>50</v>
      </c>
      <c r="K18" s="205"/>
      <c r="L18" s="157"/>
      <c r="M18" s="167"/>
    </row>
    <row r="19" spans="1:13">
      <c r="A19" s="184" t="s">
        <v>151</v>
      </c>
      <c r="B19" s="184" t="s">
        <v>40</v>
      </c>
      <c r="C19" s="162" t="str">
        <f t="shared" si="1"/>
        <v>NO</v>
      </c>
      <c r="D19" s="184" t="s">
        <v>188</v>
      </c>
      <c r="E19" s="185">
        <v>974.4</v>
      </c>
      <c r="F19" s="157" t="s">
        <v>80</v>
      </c>
      <c r="G19" s="162" t="str">
        <f t="shared" si="0"/>
        <v>SI</v>
      </c>
      <c r="H19" s="184" t="s">
        <v>188</v>
      </c>
      <c r="I19" s="185">
        <v>0</v>
      </c>
      <c r="J19" s="186" t="s">
        <v>80</v>
      </c>
      <c r="K19" s="205"/>
      <c r="L19" s="157"/>
      <c r="M19" s="167"/>
    </row>
    <row r="20" spans="1:13">
      <c r="A20" s="184" t="s">
        <v>153</v>
      </c>
      <c r="B20" s="189" t="s">
        <v>42</v>
      </c>
      <c r="C20" s="162" t="str">
        <f t="shared" si="1"/>
        <v>NO</v>
      </c>
      <c r="D20" s="184" t="s">
        <v>127</v>
      </c>
      <c r="E20" s="185">
        <v>261.39999999999998</v>
      </c>
      <c r="F20" s="157" t="s">
        <v>24</v>
      </c>
      <c r="G20" s="162" t="str">
        <f t="shared" si="0"/>
        <v>SI</v>
      </c>
      <c r="H20" s="184" t="s">
        <v>127</v>
      </c>
      <c r="I20" s="185">
        <v>0</v>
      </c>
      <c r="J20" s="186" t="s">
        <v>24</v>
      </c>
      <c r="K20" s="205"/>
      <c r="L20" s="157"/>
      <c r="M20" s="167"/>
    </row>
    <row r="21" spans="1:13">
      <c r="A21" s="184" t="s">
        <v>156</v>
      </c>
      <c r="B21" s="184" t="s">
        <v>44</v>
      </c>
      <c r="C21" s="162" t="str">
        <f t="shared" si="1"/>
        <v>NO</v>
      </c>
      <c r="D21" s="184" t="s">
        <v>158</v>
      </c>
      <c r="E21" s="185">
        <v>1005.4</v>
      </c>
      <c r="F21" s="157" t="s">
        <v>48</v>
      </c>
      <c r="G21" s="162" t="str">
        <f t="shared" si="0"/>
        <v>SI</v>
      </c>
      <c r="H21" s="184" t="s">
        <v>158</v>
      </c>
      <c r="I21" s="185">
        <v>1249.02</v>
      </c>
      <c r="J21" s="186" t="s">
        <v>48</v>
      </c>
      <c r="K21" s="205"/>
      <c r="L21" s="157"/>
      <c r="M21" s="167"/>
    </row>
    <row r="22" spans="1:13">
      <c r="A22" s="188" t="s">
        <v>235</v>
      </c>
      <c r="B22" s="162" t="s">
        <v>46</v>
      </c>
      <c r="C22" s="162" t="str">
        <f t="shared" si="1"/>
        <v>NO</v>
      </c>
      <c r="D22" s="184" t="s">
        <v>131</v>
      </c>
      <c r="E22" s="185">
        <v>1515.8</v>
      </c>
      <c r="F22" s="157" t="s">
        <v>26</v>
      </c>
      <c r="G22" s="162" t="str">
        <f t="shared" si="0"/>
        <v>SI</v>
      </c>
      <c r="H22" s="184" t="s">
        <v>131</v>
      </c>
      <c r="I22" s="185">
        <v>0</v>
      </c>
      <c r="J22" s="186" t="s">
        <v>26</v>
      </c>
      <c r="K22" s="205"/>
      <c r="L22" s="157"/>
      <c r="M22" s="167"/>
    </row>
    <row r="23" spans="1:13">
      <c r="A23" s="184" t="s">
        <v>158</v>
      </c>
      <c r="B23" s="184" t="s">
        <v>48</v>
      </c>
      <c r="C23" s="162" t="str">
        <f t="shared" si="1"/>
        <v>NO</v>
      </c>
      <c r="D23" s="184" t="s">
        <v>140</v>
      </c>
      <c r="E23" s="185">
        <v>3750.4</v>
      </c>
      <c r="F23" s="157" t="s">
        <v>34</v>
      </c>
      <c r="G23" s="162" t="str">
        <f t="shared" si="0"/>
        <v>SI</v>
      </c>
      <c r="H23" s="184" t="s">
        <v>140</v>
      </c>
      <c r="I23" s="185">
        <v>0</v>
      </c>
      <c r="J23" s="186" t="s">
        <v>34</v>
      </c>
      <c r="K23" s="205"/>
      <c r="L23" s="157"/>
      <c r="M23" s="167"/>
    </row>
    <row r="24" spans="1:13">
      <c r="A24" s="184" t="s">
        <v>161</v>
      </c>
      <c r="B24" s="184" t="s">
        <v>50</v>
      </c>
      <c r="C24" s="162" t="str">
        <f t="shared" si="1"/>
        <v>NO</v>
      </c>
      <c r="D24" s="184" t="s">
        <v>167</v>
      </c>
      <c r="E24" s="185">
        <v>1089</v>
      </c>
      <c r="F24" s="157" t="s">
        <v>54</v>
      </c>
      <c r="G24" s="162" t="str">
        <f t="shared" si="0"/>
        <v>SI</v>
      </c>
      <c r="H24" s="184" t="s">
        <v>167</v>
      </c>
      <c r="I24" s="185">
        <v>1645.6859999999999</v>
      </c>
      <c r="J24" s="186" t="s">
        <v>54</v>
      </c>
      <c r="K24" s="205"/>
      <c r="L24" s="157"/>
      <c r="M24" s="167"/>
    </row>
    <row r="25" spans="1:13">
      <c r="A25" s="184" t="s">
        <v>164</v>
      </c>
      <c r="B25" s="184" t="s">
        <v>52</v>
      </c>
      <c r="C25" s="162" t="str">
        <f t="shared" si="1"/>
        <v>NO</v>
      </c>
      <c r="D25" s="184" t="s">
        <v>148</v>
      </c>
      <c r="E25" s="185">
        <v>599</v>
      </c>
      <c r="F25" s="157" t="s">
        <v>38</v>
      </c>
      <c r="G25" s="162" t="str">
        <f t="shared" si="0"/>
        <v>SI</v>
      </c>
      <c r="H25" s="184" t="s">
        <v>148</v>
      </c>
      <c r="I25" s="185">
        <v>2218.3200000000002</v>
      </c>
      <c r="J25" s="186" t="s">
        <v>38</v>
      </c>
      <c r="K25" s="205"/>
      <c r="L25" s="157"/>
      <c r="M25" s="167"/>
    </row>
    <row r="26" spans="1:13">
      <c r="A26" s="184" t="s">
        <v>167</v>
      </c>
      <c r="B26" s="184" t="s">
        <v>54</v>
      </c>
      <c r="C26" s="162" t="str">
        <f t="shared" si="1"/>
        <v>NO</v>
      </c>
      <c r="D26" s="184" t="s">
        <v>136</v>
      </c>
      <c r="E26" s="185">
        <v>974.6</v>
      </c>
      <c r="F26" s="157" t="s">
        <v>30</v>
      </c>
      <c r="G26" s="162" t="str">
        <f t="shared" si="0"/>
        <v>SI</v>
      </c>
      <c r="H26" s="184" t="s">
        <v>136</v>
      </c>
      <c r="I26" s="185">
        <v>3241.683</v>
      </c>
      <c r="J26" s="186" t="s">
        <v>30</v>
      </c>
      <c r="K26" s="205"/>
      <c r="L26" s="157"/>
      <c r="M26" s="167"/>
    </row>
    <row r="27" spans="1:13">
      <c r="A27" s="184" t="s">
        <v>236</v>
      </c>
      <c r="B27" s="184" t="s">
        <v>56</v>
      </c>
      <c r="C27" s="162" t="str">
        <f t="shared" si="1"/>
        <v>NO</v>
      </c>
      <c r="D27" s="184" t="s">
        <v>153</v>
      </c>
      <c r="E27" s="185">
        <v>974.4</v>
      </c>
      <c r="F27" s="157" t="s">
        <v>42</v>
      </c>
      <c r="G27" s="162" t="str">
        <f t="shared" si="0"/>
        <v>SI</v>
      </c>
      <c r="H27" s="184" t="s">
        <v>153</v>
      </c>
      <c r="I27" s="185">
        <v>8187.2099999999991</v>
      </c>
      <c r="J27" s="186" t="s">
        <v>42</v>
      </c>
      <c r="K27" s="205"/>
      <c r="L27" s="157"/>
      <c r="M27" s="167"/>
    </row>
    <row r="28" spans="1:13">
      <c r="A28" s="184" t="s">
        <v>228</v>
      </c>
      <c r="B28" s="184" t="s">
        <v>58</v>
      </c>
      <c r="C28" s="162" t="str">
        <f t="shared" si="1"/>
        <v>NO</v>
      </c>
      <c r="D28" s="184" t="s">
        <v>151</v>
      </c>
      <c r="E28" s="185">
        <v>974.6</v>
      </c>
      <c r="F28" s="157" t="s">
        <v>40</v>
      </c>
      <c r="G28" s="162" t="str">
        <f t="shared" si="0"/>
        <v>SI</v>
      </c>
      <c r="H28" s="184" t="s">
        <v>151</v>
      </c>
      <c r="I28" s="185">
        <v>2415.4650000000001</v>
      </c>
      <c r="J28" s="186" t="s">
        <v>40</v>
      </c>
      <c r="K28" s="205"/>
      <c r="L28" s="157"/>
      <c r="M28" s="167"/>
    </row>
    <row r="29" spans="1:13">
      <c r="A29" s="184" t="s">
        <v>233</v>
      </c>
      <c r="B29" s="184" t="s">
        <v>60</v>
      </c>
      <c r="C29" s="162" t="str">
        <f t="shared" si="1"/>
        <v>NO</v>
      </c>
      <c r="D29" s="188" t="s">
        <v>235</v>
      </c>
      <c r="E29" s="185">
        <v>3401</v>
      </c>
      <c r="F29" s="157" t="s">
        <v>46</v>
      </c>
      <c r="G29" s="162" t="str">
        <f t="shared" si="0"/>
        <v>SI</v>
      </c>
      <c r="H29" s="188" t="s">
        <v>235</v>
      </c>
      <c r="I29" s="185">
        <v>0</v>
      </c>
      <c r="J29" s="186" t="s">
        <v>46</v>
      </c>
      <c r="K29" s="205"/>
      <c r="L29" s="157"/>
      <c r="M29" s="167"/>
    </row>
    <row r="30" spans="1:13">
      <c r="A30" s="188" t="s">
        <v>231</v>
      </c>
      <c r="B30" s="162" t="s">
        <v>172</v>
      </c>
      <c r="C30" s="162" t="str">
        <f t="shared" si="1"/>
        <v>NO</v>
      </c>
      <c r="D30" s="184" t="s">
        <v>164</v>
      </c>
      <c r="E30" s="185">
        <v>974.6</v>
      </c>
      <c r="F30" s="157" t="s">
        <v>52</v>
      </c>
      <c r="G30" s="162" t="str">
        <f t="shared" si="0"/>
        <v>SI</v>
      </c>
      <c r="H30" s="184" t="s">
        <v>164</v>
      </c>
      <c r="I30" s="185">
        <v>7035.93</v>
      </c>
      <c r="J30" s="186" t="s">
        <v>52</v>
      </c>
      <c r="K30" s="205"/>
      <c r="L30" s="157"/>
      <c r="M30" s="167"/>
    </row>
    <row r="31" spans="1:13">
      <c r="A31" s="204">
        <v>1133977021</v>
      </c>
      <c r="B31" s="157" t="s">
        <v>64</v>
      </c>
      <c r="C31" s="162" t="str">
        <f t="shared" si="1"/>
        <v>NO</v>
      </c>
      <c r="D31" s="184" t="s">
        <v>156</v>
      </c>
      <c r="E31" s="185">
        <v>974.6</v>
      </c>
      <c r="F31" s="157" t="s">
        <v>44</v>
      </c>
      <c r="G31" s="162" t="str">
        <f t="shared" si="0"/>
        <v>SI</v>
      </c>
      <c r="H31" s="184" t="s">
        <v>156</v>
      </c>
      <c r="I31" s="185">
        <v>6166.4670000000006</v>
      </c>
      <c r="J31" s="186" t="s">
        <v>44</v>
      </c>
      <c r="K31" s="205"/>
      <c r="L31" s="157"/>
      <c r="M31" s="167"/>
    </row>
    <row r="32" spans="1:13">
      <c r="A32" s="184" t="s">
        <v>176</v>
      </c>
      <c r="B32" s="184" t="s">
        <v>66</v>
      </c>
      <c r="C32" s="162" t="str">
        <f t="shared" si="1"/>
        <v>NO</v>
      </c>
      <c r="D32" s="184" t="s">
        <v>178</v>
      </c>
      <c r="E32" s="185">
        <v>974.6</v>
      </c>
      <c r="F32" s="157" t="s">
        <v>68</v>
      </c>
      <c r="G32" s="162" t="str">
        <f t="shared" si="0"/>
        <v>SI</v>
      </c>
      <c r="H32" s="184" t="s">
        <v>178</v>
      </c>
      <c r="I32" s="185">
        <v>11091.878999999999</v>
      </c>
      <c r="J32" s="186" t="s">
        <v>68</v>
      </c>
      <c r="K32" s="205"/>
      <c r="L32" s="157"/>
      <c r="M32" s="167"/>
    </row>
    <row r="33" spans="1:13">
      <c r="A33" s="184" t="s">
        <v>178</v>
      </c>
      <c r="B33" s="184" t="s">
        <v>68</v>
      </c>
      <c r="C33" s="162" t="str">
        <f t="shared" si="1"/>
        <v>NO</v>
      </c>
      <c r="D33" s="184" t="s">
        <v>182</v>
      </c>
      <c r="E33" s="185">
        <v>974.4</v>
      </c>
      <c r="F33" s="157" t="s">
        <v>74</v>
      </c>
      <c r="G33" s="162" t="str">
        <f t="shared" si="0"/>
        <v>SI</v>
      </c>
      <c r="H33" s="184" t="s">
        <v>182</v>
      </c>
      <c r="I33" s="185">
        <v>2123.5889999999999</v>
      </c>
      <c r="J33" s="186" t="s">
        <v>74</v>
      </c>
      <c r="K33" s="205"/>
      <c r="L33" s="157"/>
      <c r="M33" s="167"/>
    </row>
    <row r="34" spans="1:13">
      <c r="A34" s="187" t="s">
        <v>230</v>
      </c>
      <c r="B34" s="165" t="s">
        <v>70</v>
      </c>
      <c r="C34" s="162" t="str">
        <f t="shared" si="1"/>
        <v>NO</v>
      </c>
      <c r="D34" s="184" t="s">
        <v>124</v>
      </c>
      <c r="E34" s="185">
        <v>974.6</v>
      </c>
      <c r="F34" s="157" t="s">
        <v>22</v>
      </c>
      <c r="G34" s="162" t="str">
        <f t="shared" si="0"/>
        <v>SI</v>
      </c>
      <c r="H34" s="184" t="s">
        <v>124</v>
      </c>
      <c r="I34" s="185">
        <v>0</v>
      </c>
      <c r="J34" s="186" t="s">
        <v>22</v>
      </c>
      <c r="K34" s="205"/>
      <c r="L34" s="157"/>
      <c r="M34" s="167"/>
    </row>
    <row r="35" spans="1:13">
      <c r="A35" s="203">
        <v>1137834713</v>
      </c>
      <c r="B35" s="186" t="s">
        <v>72</v>
      </c>
      <c r="C35" s="162" t="str">
        <f t="shared" si="1"/>
        <v>NO</v>
      </c>
      <c r="D35" s="184" t="s">
        <v>143</v>
      </c>
      <c r="E35" s="185">
        <v>974.6</v>
      </c>
      <c r="F35" s="157" t="s">
        <v>36</v>
      </c>
      <c r="G35" s="162" t="str">
        <f t="shared" si="0"/>
        <v>SI</v>
      </c>
      <c r="H35" s="184" t="s">
        <v>143</v>
      </c>
      <c r="I35" s="185">
        <v>0</v>
      </c>
      <c r="J35" s="186" t="s">
        <v>36</v>
      </c>
      <c r="K35" s="205"/>
      <c r="L35" s="157"/>
      <c r="M35" s="167"/>
    </row>
    <row r="36" spans="1:13">
      <c r="A36" s="184" t="s">
        <v>182</v>
      </c>
      <c r="B36" s="184" t="s">
        <v>74</v>
      </c>
      <c r="C36" s="162" t="e">
        <f>IF(B36=#REF!,"SI","NO")</f>
        <v>#REF!</v>
      </c>
      <c r="D36" s="184" t="s">
        <v>176</v>
      </c>
      <c r="E36" s="185">
        <v>974.6</v>
      </c>
      <c r="F36" s="157" t="s">
        <v>66</v>
      </c>
      <c r="G36" s="162" t="str">
        <f t="shared" si="0"/>
        <v>SI</v>
      </c>
      <c r="H36" s="184" t="s">
        <v>176</v>
      </c>
      <c r="I36" s="185">
        <v>4756.8060000000005</v>
      </c>
      <c r="J36" s="186" t="s">
        <v>66</v>
      </c>
      <c r="K36" s="205"/>
      <c r="L36" s="157"/>
      <c r="M36" s="167"/>
    </row>
    <row r="37" spans="1:13">
      <c r="A37" s="184" t="s">
        <v>237</v>
      </c>
      <c r="B37" s="184" t="s">
        <v>76</v>
      </c>
      <c r="C37" s="162" t="str">
        <f>IF(B37=F36,"SI","NO")</f>
        <v>NO</v>
      </c>
      <c r="D37" s="184"/>
      <c r="E37" s="185"/>
      <c r="F37" s="157"/>
      <c r="G37" s="162" t="str">
        <f t="shared" si="0"/>
        <v>SI</v>
      </c>
      <c r="H37" s="184"/>
      <c r="I37" s="185"/>
      <c r="J37" s="186"/>
      <c r="K37" s="205"/>
      <c r="L37" s="157"/>
      <c r="M37" s="167"/>
    </row>
    <row r="38" spans="1:13">
      <c r="A38" s="184" t="s">
        <v>229</v>
      </c>
      <c r="B38" s="184" t="s">
        <v>78</v>
      </c>
      <c r="C38" s="162" t="str">
        <f>IF(B38=F37,"SI","NO")</f>
        <v>NO</v>
      </c>
      <c r="D38" s="184"/>
      <c r="E38" s="185"/>
      <c r="F38" s="157"/>
      <c r="G38" s="162" t="str">
        <f t="shared" si="0"/>
        <v>SI</v>
      </c>
      <c r="H38" s="184"/>
      <c r="I38" s="185"/>
      <c r="J38" s="186"/>
      <c r="K38" s="205"/>
      <c r="L38" s="157"/>
      <c r="M38" s="167"/>
    </row>
    <row r="39" spans="1:13" ht="19.5" thickBot="1">
      <c r="A39" s="184" t="s">
        <v>188</v>
      </c>
      <c r="B39" s="184" t="s">
        <v>80</v>
      </c>
      <c r="C39" s="162" t="str">
        <f>IF(B39=F38,"SI","NO")</f>
        <v>NO</v>
      </c>
      <c r="E39" s="207">
        <f>SUM(E9:E38)</f>
        <v>34360.19999999999</v>
      </c>
      <c r="I39" s="207">
        <f>SUM(I9:I38)</f>
        <v>59073.484000000011</v>
      </c>
      <c r="K39" s="205"/>
      <c r="L39" s="157"/>
      <c r="M39" s="167"/>
    </row>
    <row r="40" spans="1:13" ht="15.75" thickTop="1">
      <c r="A40" s="162"/>
      <c r="B40" s="162"/>
      <c r="C40" s="162"/>
    </row>
    <row r="41" spans="1:13">
      <c r="A41" s="162"/>
      <c r="B41" s="162"/>
      <c r="C41" s="162"/>
      <c r="D41" s="184" t="s">
        <v>236</v>
      </c>
      <c r="E41" s="185">
        <v>974.6</v>
      </c>
      <c r="F41" s="157" t="s">
        <v>56</v>
      </c>
      <c r="G41" s="205" t="str">
        <f>IF(F41=J41,"SI","NO")</f>
        <v>SI</v>
      </c>
      <c r="H41" s="184" t="s">
        <v>236</v>
      </c>
      <c r="I41" s="185">
        <v>0</v>
      </c>
      <c r="J41" s="186" t="s">
        <v>56</v>
      </c>
    </row>
    <row r="42" spans="1:13">
      <c r="A42" s="162"/>
      <c r="B42" s="162"/>
      <c r="C42" s="162"/>
      <c r="D42" s="184" t="s">
        <v>227</v>
      </c>
      <c r="E42" s="185">
        <v>974.6</v>
      </c>
      <c r="F42" s="157" t="s">
        <v>20</v>
      </c>
      <c r="G42" s="205" t="str">
        <f>IF(F42=J42,"SI","NO")</f>
        <v>SI</v>
      </c>
      <c r="H42" s="184" t="s">
        <v>227</v>
      </c>
      <c r="I42" s="185">
        <v>0</v>
      </c>
      <c r="J42" s="186" t="s">
        <v>20</v>
      </c>
    </row>
    <row r="43" spans="1:13" ht="19.5" thickBot="1">
      <c r="A43" s="162"/>
      <c r="B43" s="162"/>
      <c r="C43" s="162"/>
      <c r="E43" s="207">
        <f>SUM(E41:E42)</f>
        <v>1949.2</v>
      </c>
      <c r="I43" s="207">
        <f>SUM(I41:I42)</f>
        <v>0</v>
      </c>
    </row>
    <row r="44" spans="1:13" ht="15.75" thickTop="1">
      <c r="A44" s="162"/>
      <c r="B44" s="162"/>
    </row>
    <row r="45" spans="1:13">
      <c r="C45" s="162"/>
      <c r="D45" t="s">
        <v>238</v>
      </c>
      <c r="E45" s="206">
        <f>+E39</f>
        <v>34360.19999999999</v>
      </c>
      <c r="H45" s="156" t="s">
        <v>238</v>
      </c>
      <c r="I45" s="206">
        <f>+I39</f>
        <v>59073.484000000011</v>
      </c>
    </row>
    <row r="46" spans="1:13">
      <c r="A46" s="162"/>
      <c r="B46" s="162"/>
      <c r="C46" s="162"/>
      <c r="D46" t="s">
        <v>239</v>
      </c>
      <c r="E46" s="206">
        <f>+E43</f>
        <v>1949.2</v>
      </c>
      <c r="H46" s="156" t="s">
        <v>239</v>
      </c>
      <c r="I46" s="206">
        <f>+I43</f>
        <v>0</v>
      </c>
    </row>
    <row r="47" spans="1:13" ht="19.5" thickBot="1">
      <c r="A47" s="162"/>
      <c r="B47" s="162"/>
      <c r="C47" s="162"/>
      <c r="E47" s="207">
        <f>+E45+E46</f>
        <v>36309.399999999987</v>
      </c>
      <c r="H47" s="156"/>
      <c r="I47" s="207">
        <f>+I45+I46</f>
        <v>59073.484000000011</v>
      </c>
    </row>
    <row r="48" spans="1:13" ht="15.75" thickTop="1">
      <c r="A48" s="162"/>
      <c r="B48" s="162"/>
      <c r="C48" s="162"/>
      <c r="H48" s="156"/>
      <c r="I48" s="156"/>
    </row>
    <row r="49" spans="1:9">
      <c r="A49" s="162"/>
      <c r="B49" s="162"/>
    </row>
    <row r="50" spans="1:9">
      <c r="E50" s="206">
        <f>+E47-INGENIERIA!N46</f>
        <v>366.39999999999418</v>
      </c>
      <c r="I50" s="206">
        <f>+SINDICATO!K45</f>
        <v>97952.665000000008</v>
      </c>
    </row>
    <row r="62" spans="1:9">
      <c r="E62" s="243">
        <v>1137834713</v>
      </c>
      <c r="F62" s="244">
        <v>990.12600000000009</v>
      </c>
      <c r="G62" s="245" t="s">
        <v>72</v>
      </c>
    </row>
    <row r="63" spans="1:9">
      <c r="E63" s="243" t="s">
        <v>231</v>
      </c>
      <c r="F63" s="244">
        <v>2073.0739999999996</v>
      </c>
      <c r="G63" s="245" t="s">
        <v>62</v>
      </c>
    </row>
    <row r="64" spans="1:9">
      <c r="E64" s="243" t="s">
        <v>232</v>
      </c>
      <c r="F64" s="244">
        <v>4061.3900000000003</v>
      </c>
      <c r="G64" s="245" t="s">
        <v>28</v>
      </c>
    </row>
    <row r="65" spans="5:7">
      <c r="E65" s="243" t="s">
        <v>234</v>
      </c>
      <c r="F65" s="244">
        <v>1816.8389999999999</v>
      </c>
      <c r="G65" s="245" t="s">
        <v>32</v>
      </c>
    </row>
    <row r="66" spans="5:7">
      <c r="E66" s="243" t="s">
        <v>158</v>
      </c>
      <c r="F66" s="244">
        <v>1249.02</v>
      </c>
      <c r="G66" s="245" t="s">
        <v>48</v>
      </c>
    </row>
    <row r="67" spans="5:7">
      <c r="E67" s="243" t="s">
        <v>167</v>
      </c>
      <c r="F67" s="244">
        <v>1645.6859999999999</v>
      </c>
      <c r="G67" s="245" t="s">
        <v>54</v>
      </c>
    </row>
    <row r="68" spans="5:7">
      <c r="E68" s="243" t="s">
        <v>148</v>
      </c>
      <c r="F68" s="244">
        <v>2218.3200000000002</v>
      </c>
      <c r="G68" s="245" t="s">
        <v>38</v>
      </c>
    </row>
    <row r="69" spans="5:7">
      <c r="E69" s="243" t="s">
        <v>136</v>
      </c>
      <c r="F69" s="244">
        <v>3241.683</v>
      </c>
      <c r="G69" s="245" t="s">
        <v>30</v>
      </c>
    </row>
    <row r="70" spans="5:7">
      <c r="E70" s="243" t="s">
        <v>153</v>
      </c>
      <c r="F70" s="244">
        <v>8187.2099999999991</v>
      </c>
      <c r="G70" s="245" t="s">
        <v>42</v>
      </c>
    </row>
    <row r="71" spans="5:7">
      <c r="E71" s="243" t="s">
        <v>151</v>
      </c>
      <c r="F71" s="244">
        <v>2415.4650000000001</v>
      </c>
      <c r="G71" s="245" t="s">
        <v>40</v>
      </c>
    </row>
    <row r="72" spans="5:7">
      <c r="E72" s="243" t="s">
        <v>164</v>
      </c>
      <c r="F72" s="244">
        <v>7035.93</v>
      </c>
      <c r="G72" s="245" t="s">
        <v>52</v>
      </c>
    </row>
    <row r="73" spans="5:7">
      <c r="E73" s="243" t="s">
        <v>156</v>
      </c>
      <c r="F73" s="244">
        <v>6166.4670000000006</v>
      </c>
      <c r="G73" s="245" t="s">
        <v>44</v>
      </c>
    </row>
    <row r="74" spans="5:7">
      <c r="E74" s="243" t="s">
        <v>178</v>
      </c>
      <c r="F74" s="244">
        <v>11091.878999999999</v>
      </c>
      <c r="G74" s="245" t="s">
        <v>68</v>
      </c>
    </row>
    <row r="75" spans="5:7">
      <c r="E75" s="243" t="s">
        <v>182</v>
      </c>
      <c r="F75" s="244">
        <v>2123.5889999999999</v>
      </c>
      <c r="G75" s="245" t="s">
        <v>74</v>
      </c>
    </row>
    <row r="76" spans="5:7">
      <c r="E76" s="243" t="s">
        <v>176</v>
      </c>
      <c r="F76" s="244">
        <v>4756.8060000000005</v>
      </c>
      <c r="G76" s="245" t="s">
        <v>66</v>
      </c>
    </row>
  </sheetData>
  <sortState ref="H9:J39">
    <sortCondition ref="H9:H39"/>
  </sortState>
  <pageMargins left="0.7" right="0.7" top="0.75" bottom="0.75" header="0.3" footer="0.3"/>
  <pageSetup paperSize="176" scale="84" orientation="portrait" r:id="rId1"/>
  <colBreaks count="2" manualBreakCount="2">
    <brk id="6" max="47" man="1"/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AP106"/>
  <sheetViews>
    <sheetView workbookViewId="0">
      <pane xSplit="2" ySplit="6" topLeftCell="V9" activePane="bottomRight" state="frozen"/>
      <selection pane="topRight" activeCell="C1" sqref="C1"/>
      <selection pane="bottomLeft" activeCell="A7" sqref="A7"/>
      <selection pane="bottomRight" activeCell="AA19" sqref="AA19"/>
    </sheetView>
  </sheetViews>
  <sheetFormatPr baseColWidth="10" defaultRowHeight="15"/>
  <cols>
    <col min="2" max="2" width="43.7109375" bestFit="1" customWidth="1"/>
    <col min="27" max="27" width="23.42578125" bestFit="1" customWidth="1"/>
    <col min="30" max="30" width="27.5703125" bestFit="1" customWidth="1"/>
  </cols>
  <sheetData>
    <row r="1" spans="1:42">
      <c r="A1" s="8" t="s">
        <v>199</v>
      </c>
      <c r="B1" s="8"/>
      <c r="C1" s="8"/>
      <c r="D1" s="8"/>
      <c r="E1" s="9"/>
      <c r="F1" s="10"/>
      <c r="G1" s="10"/>
      <c r="H1" s="10"/>
      <c r="I1" s="10"/>
      <c r="J1" s="11"/>
      <c r="K1" s="10"/>
      <c r="L1" s="10"/>
      <c r="M1" s="10"/>
      <c r="N1" s="10"/>
      <c r="O1" s="10"/>
      <c r="P1" s="10"/>
      <c r="Q1" s="11"/>
      <c r="R1" s="10"/>
      <c r="S1" s="11"/>
      <c r="T1" s="10"/>
      <c r="U1" s="10"/>
      <c r="V1" s="11"/>
      <c r="W1" s="12"/>
      <c r="X1" s="12"/>
      <c r="Y1" s="12"/>
      <c r="Z1" s="13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</row>
    <row r="2" spans="1:42">
      <c r="A2" s="14" t="s">
        <v>84</v>
      </c>
      <c r="B2" s="14"/>
      <c r="C2" s="14"/>
      <c r="D2" s="14"/>
      <c r="E2" s="15"/>
      <c r="F2" s="10"/>
      <c r="G2" s="10"/>
      <c r="H2" s="10"/>
      <c r="I2" s="10"/>
      <c r="J2" s="11"/>
      <c r="K2" s="10" t="s">
        <v>85</v>
      </c>
      <c r="L2" s="10"/>
      <c r="M2" s="10"/>
      <c r="N2" s="10"/>
      <c r="O2" s="10"/>
      <c r="P2" s="10"/>
      <c r="Q2" s="11"/>
      <c r="R2" s="10"/>
      <c r="S2" s="11"/>
      <c r="T2" s="10"/>
      <c r="U2" s="10"/>
      <c r="V2" s="11"/>
      <c r="W2" s="12"/>
      <c r="X2" s="12"/>
      <c r="Y2" s="12"/>
      <c r="Z2" s="13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</row>
    <row r="3" spans="1:42">
      <c r="A3" s="16" t="s">
        <v>86</v>
      </c>
      <c r="B3" s="16"/>
      <c r="C3" s="16"/>
      <c r="D3" s="16"/>
      <c r="E3" s="17"/>
      <c r="F3" s="10"/>
      <c r="G3" s="10"/>
      <c r="H3" s="10"/>
      <c r="I3" s="10"/>
      <c r="J3" s="11"/>
      <c r="K3" s="10"/>
      <c r="L3" s="10"/>
      <c r="M3" s="10"/>
      <c r="N3" s="10"/>
      <c r="O3" s="10"/>
      <c r="P3" s="10"/>
      <c r="Q3" s="11"/>
      <c r="R3" s="10"/>
      <c r="S3" s="11"/>
      <c r="T3" s="10"/>
      <c r="U3" s="10"/>
      <c r="V3" s="11"/>
      <c r="W3" s="12"/>
      <c r="X3" s="12"/>
      <c r="Y3" s="12"/>
      <c r="Z3" s="13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</row>
    <row r="4" spans="1:42">
      <c r="A4" s="18" t="s">
        <v>87</v>
      </c>
      <c r="B4" s="18"/>
      <c r="C4" s="18"/>
      <c r="D4" s="18"/>
      <c r="E4" s="18"/>
      <c r="F4" s="7"/>
      <c r="G4" s="7"/>
      <c r="H4" s="7"/>
      <c r="I4" s="7"/>
      <c r="J4" s="19"/>
      <c r="K4" s="7"/>
      <c r="L4" s="7"/>
      <c r="M4" s="7"/>
      <c r="N4" s="7"/>
      <c r="O4" s="7"/>
      <c r="P4" s="7"/>
      <c r="Q4" s="19"/>
      <c r="R4" s="7"/>
      <c r="S4" s="19"/>
      <c r="T4" s="7"/>
      <c r="U4" s="7"/>
      <c r="V4" s="19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</row>
    <row r="5" spans="1:42">
      <c r="A5" s="344" t="s">
        <v>88</v>
      </c>
      <c r="B5" s="344" t="s">
        <v>89</v>
      </c>
      <c r="C5" s="344" t="s">
        <v>90</v>
      </c>
      <c r="D5" s="79"/>
      <c r="E5" s="344" t="s">
        <v>91</v>
      </c>
      <c r="F5" s="20"/>
      <c r="G5" s="329" t="s">
        <v>92</v>
      </c>
      <c r="H5" s="329" t="s">
        <v>93</v>
      </c>
      <c r="I5" s="329" t="s">
        <v>94</v>
      </c>
      <c r="J5" s="329" t="s">
        <v>95</v>
      </c>
      <c r="K5" s="329" t="s">
        <v>96</v>
      </c>
      <c r="L5" s="20"/>
      <c r="M5" s="329" t="s">
        <v>97</v>
      </c>
      <c r="N5" s="329" t="s">
        <v>98</v>
      </c>
      <c r="O5" s="329" t="s">
        <v>99</v>
      </c>
      <c r="P5" s="329" t="s">
        <v>100</v>
      </c>
      <c r="Q5" s="329" t="s">
        <v>101</v>
      </c>
      <c r="R5" s="329" t="s">
        <v>102</v>
      </c>
      <c r="S5" s="329" t="s">
        <v>103</v>
      </c>
      <c r="T5" s="329" t="s">
        <v>104</v>
      </c>
      <c r="U5" s="329" t="s">
        <v>105</v>
      </c>
      <c r="V5" s="329" t="s">
        <v>106</v>
      </c>
      <c r="W5" s="332" t="s">
        <v>107</v>
      </c>
      <c r="X5" s="333"/>
      <c r="Y5" s="21"/>
      <c r="Z5" s="347" t="s">
        <v>108</v>
      </c>
      <c r="AA5" s="346" t="s">
        <v>109</v>
      </c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</row>
    <row r="6" spans="1:42" ht="45">
      <c r="A6" s="345"/>
      <c r="B6" s="345"/>
      <c r="C6" s="345"/>
      <c r="D6" s="80" t="s">
        <v>110</v>
      </c>
      <c r="E6" s="345"/>
      <c r="F6" s="46" t="s">
        <v>111</v>
      </c>
      <c r="G6" s="330"/>
      <c r="H6" s="330"/>
      <c r="I6" s="330"/>
      <c r="J6" s="330"/>
      <c r="K6" s="330"/>
      <c r="L6" s="46" t="s">
        <v>112</v>
      </c>
      <c r="M6" s="330"/>
      <c r="N6" s="330"/>
      <c r="O6" s="330"/>
      <c r="P6" s="330"/>
      <c r="Q6" s="330"/>
      <c r="R6" s="330"/>
      <c r="S6" s="330"/>
      <c r="T6" s="330"/>
      <c r="U6" s="330"/>
      <c r="V6" s="330"/>
      <c r="W6" s="47" t="s">
        <v>113</v>
      </c>
      <c r="X6" s="47" t="s">
        <v>114</v>
      </c>
      <c r="Y6" s="23" t="s">
        <v>115</v>
      </c>
      <c r="Z6" s="347"/>
      <c r="AA6" s="346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</row>
    <row r="7" spans="1:42" s="156" customFormat="1">
      <c r="A7" s="195"/>
      <c r="B7" s="195"/>
      <c r="C7" s="195"/>
      <c r="D7" s="195"/>
      <c r="E7" s="195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1"/>
      <c r="X7" s="161"/>
      <c r="Y7" s="161"/>
      <c r="Z7" s="196"/>
      <c r="AA7" s="196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</row>
    <row r="8" spans="1:42" s="156" customFormat="1">
      <c r="A8" s="195"/>
      <c r="B8" s="195"/>
      <c r="C8" s="195"/>
      <c r="D8" s="195"/>
      <c r="E8" s="195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1"/>
      <c r="X8" s="161"/>
      <c r="Y8" s="161"/>
      <c r="Z8" s="196"/>
      <c r="AA8" s="196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</row>
    <row r="9" spans="1:42" s="156" customFormat="1">
      <c r="A9" s="195"/>
      <c r="B9" s="195"/>
      <c r="C9" s="195"/>
      <c r="D9" s="195"/>
      <c r="E9" s="195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1"/>
      <c r="X9" s="161"/>
      <c r="Y9" s="161"/>
      <c r="Z9" s="196"/>
      <c r="AA9" s="196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</row>
    <row r="10" spans="1:42" s="156" customFormat="1">
      <c r="A10" s="195"/>
      <c r="B10" s="195"/>
      <c r="C10" s="195"/>
      <c r="D10" s="195"/>
      <c r="E10" s="195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1"/>
      <c r="X10" s="161"/>
      <c r="Y10" s="161"/>
      <c r="Z10" s="196"/>
      <c r="AA10" s="196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</row>
    <row r="11" spans="1:42" s="156" customFormat="1">
      <c r="A11" s="195"/>
      <c r="B11" s="195"/>
      <c r="C11" s="195"/>
      <c r="D11" s="195"/>
      <c r="E11" s="195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1"/>
      <c r="X11" s="161"/>
      <c r="Y11" s="161"/>
      <c r="Z11" s="196"/>
      <c r="AA11" s="196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</row>
    <row r="12" spans="1:42" s="156" customFormat="1">
      <c r="A12" s="195"/>
      <c r="B12" s="195"/>
      <c r="C12" s="195"/>
      <c r="D12" s="195"/>
      <c r="E12" s="195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1"/>
      <c r="X12" s="161"/>
      <c r="Y12" s="161"/>
      <c r="Z12" s="196"/>
      <c r="AA12" s="196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</row>
    <row r="13" spans="1:42">
      <c r="A13" s="58" t="s">
        <v>116</v>
      </c>
      <c r="B13" s="67" t="s">
        <v>117</v>
      </c>
      <c r="C13" s="59" t="s">
        <v>118</v>
      </c>
      <c r="D13" s="81">
        <v>41575</v>
      </c>
      <c r="E13" s="58" t="s">
        <v>119</v>
      </c>
      <c r="F13" s="90"/>
      <c r="G13" s="61"/>
      <c r="H13" s="61"/>
      <c r="I13" s="62">
        <v>45.13</v>
      </c>
      <c r="J13" s="63">
        <v>-45.13</v>
      </c>
      <c r="K13" s="94"/>
      <c r="L13" s="94"/>
      <c r="M13" s="64"/>
      <c r="N13" s="64"/>
      <c r="O13" s="60"/>
      <c r="P13" s="60">
        <v>0</v>
      </c>
      <c r="Q13" s="63">
        <v>-45.13</v>
      </c>
      <c r="R13" s="65">
        <v>0</v>
      </c>
      <c r="S13" s="63">
        <v>-45.13</v>
      </c>
      <c r="T13" s="66">
        <v>-4.5130000000000008</v>
      </c>
      <c r="U13" s="65" t="e">
        <v>#REF!</v>
      </c>
      <c r="V13" s="63" t="e">
        <v>#REF!</v>
      </c>
      <c r="W13" s="83"/>
      <c r="X13" s="77"/>
      <c r="Y13" s="82">
        <v>45.13</v>
      </c>
      <c r="Z13" s="76" t="s">
        <v>120</v>
      </c>
      <c r="AA13" s="67" t="s">
        <v>121</v>
      </c>
      <c r="AB13" s="31" t="str">
        <f>IF(B13=AD13,"SI","NO")</f>
        <v>SI</v>
      </c>
      <c r="AC13" s="2" t="s">
        <v>19</v>
      </c>
      <c r="AD13" s="1" t="s">
        <v>20</v>
      </c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</row>
    <row r="14" spans="1:42">
      <c r="A14" s="58" t="s">
        <v>116</v>
      </c>
      <c r="B14" s="67" t="s">
        <v>122</v>
      </c>
      <c r="C14" s="59" t="s">
        <v>123</v>
      </c>
      <c r="D14" s="81">
        <v>42310</v>
      </c>
      <c r="E14" s="58" t="s">
        <v>119</v>
      </c>
      <c r="F14" s="84"/>
      <c r="G14" s="60"/>
      <c r="H14" s="60"/>
      <c r="I14" s="62">
        <v>45.13</v>
      </c>
      <c r="J14" s="63">
        <v>-45.13</v>
      </c>
      <c r="K14" s="94"/>
      <c r="L14" s="94"/>
      <c r="M14" s="64"/>
      <c r="N14" s="64"/>
      <c r="O14" s="60"/>
      <c r="P14" s="60">
        <v>0</v>
      </c>
      <c r="Q14" s="63">
        <v>-45.13</v>
      </c>
      <c r="R14" s="65">
        <v>0</v>
      </c>
      <c r="S14" s="63">
        <v>-45.13</v>
      </c>
      <c r="T14" s="66">
        <v>-4.5130000000000008</v>
      </c>
      <c r="U14" s="65" t="e">
        <v>#REF!</v>
      </c>
      <c r="V14" s="63" t="e">
        <v>#REF!</v>
      </c>
      <c r="W14" s="83"/>
      <c r="X14" s="77"/>
      <c r="Y14" s="82">
        <v>45.13</v>
      </c>
      <c r="Z14" s="67"/>
      <c r="AA14" s="67" t="s">
        <v>124</v>
      </c>
      <c r="AB14" s="31" t="str">
        <f t="shared" ref="AB14:AB42" si="0">IF(B14=AD14,"SI","NO")</f>
        <v>SI</v>
      </c>
      <c r="AC14" s="2" t="s">
        <v>21</v>
      </c>
      <c r="AD14" s="1" t="s">
        <v>22</v>
      </c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</row>
    <row r="15" spans="1:42">
      <c r="A15" s="58" t="s">
        <v>116</v>
      </c>
      <c r="B15" s="67" t="s">
        <v>125</v>
      </c>
      <c r="C15" s="59" t="s">
        <v>126</v>
      </c>
      <c r="D15" s="81">
        <v>42215</v>
      </c>
      <c r="E15" s="58" t="s">
        <v>119</v>
      </c>
      <c r="F15" s="90"/>
      <c r="G15" s="60"/>
      <c r="H15" s="60"/>
      <c r="I15" s="62">
        <v>45.13</v>
      </c>
      <c r="J15" s="63">
        <v>-45.13</v>
      </c>
      <c r="K15" s="94"/>
      <c r="L15" s="94"/>
      <c r="M15" s="64"/>
      <c r="N15" s="64"/>
      <c r="O15" s="60"/>
      <c r="P15" s="60">
        <v>713</v>
      </c>
      <c r="Q15" s="63">
        <v>-758.13</v>
      </c>
      <c r="R15" s="65">
        <v>0</v>
      </c>
      <c r="S15" s="63">
        <v>-758.13</v>
      </c>
      <c r="T15" s="66">
        <v>-4.5130000000000008</v>
      </c>
      <c r="U15" s="65" t="e">
        <v>#REF!</v>
      </c>
      <c r="V15" s="63" t="e">
        <v>#REF!</v>
      </c>
      <c r="W15" s="83"/>
      <c r="X15" s="77"/>
      <c r="Y15" s="82">
        <v>758.13</v>
      </c>
      <c r="Z15" s="67"/>
      <c r="AA15" s="67" t="s">
        <v>127</v>
      </c>
      <c r="AB15" s="31" t="str">
        <f t="shared" si="0"/>
        <v>SI</v>
      </c>
      <c r="AC15" s="2" t="s">
        <v>23</v>
      </c>
      <c r="AD15" s="1" t="s">
        <v>24</v>
      </c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</row>
    <row r="16" spans="1:42">
      <c r="A16" s="58" t="s">
        <v>128</v>
      </c>
      <c r="B16" s="67" t="s">
        <v>200</v>
      </c>
      <c r="C16" s="59" t="s">
        <v>129</v>
      </c>
      <c r="D16" s="81">
        <v>40147</v>
      </c>
      <c r="E16" s="58" t="s">
        <v>130</v>
      </c>
      <c r="F16" s="84"/>
      <c r="G16" s="61"/>
      <c r="H16" s="61"/>
      <c r="I16" s="62">
        <v>45.13</v>
      </c>
      <c r="J16" s="63">
        <v>-45.13</v>
      </c>
      <c r="K16" s="94"/>
      <c r="L16" s="94"/>
      <c r="M16" s="64"/>
      <c r="N16" s="64"/>
      <c r="O16" s="60"/>
      <c r="P16" s="60">
        <v>0</v>
      </c>
      <c r="Q16" s="63">
        <v>-45.13</v>
      </c>
      <c r="R16" s="65">
        <v>0</v>
      </c>
      <c r="S16" s="63">
        <v>-45.13</v>
      </c>
      <c r="T16" s="66">
        <v>-4.5130000000000008</v>
      </c>
      <c r="U16" s="65" t="e">
        <v>#REF!</v>
      </c>
      <c r="V16" s="63" t="e">
        <v>#REF!</v>
      </c>
      <c r="W16" s="83"/>
      <c r="X16" s="77"/>
      <c r="Y16" s="82">
        <v>45.13</v>
      </c>
      <c r="Z16" s="67"/>
      <c r="AA16" s="67" t="s">
        <v>131</v>
      </c>
      <c r="AB16" s="31" t="str">
        <f t="shared" si="0"/>
        <v>SI</v>
      </c>
      <c r="AC16" s="2" t="s">
        <v>25</v>
      </c>
      <c r="AD16" s="1" t="s">
        <v>26</v>
      </c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</row>
    <row r="17" spans="1:42">
      <c r="A17" s="58" t="s">
        <v>132</v>
      </c>
      <c r="B17" s="67" t="s">
        <v>133</v>
      </c>
      <c r="C17" s="59"/>
      <c r="D17" s="81">
        <v>42548</v>
      </c>
      <c r="E17" s="58" t="s">
        <v>119</v>
      </c>
      <c r="F17" s="84">
        <v>7957.1</v>
      </c>
      <c r="G17" s="61"/>
      <c r="H17" s="61"/>
      <c r="I17" s="62">
        <v>45.13</v>
      </c>
      <c r="J17" s="63">
        <v>7911.97</v>
      </c>
      <c r="K17" s="94"/>
      <c r="L17" s="94"/>
      <c r="M17" s="64"/>
      <c r="N17" s="64"/>
      <c r="O17" s="60"/>
      <c r="P17" s="95">
        <v>3100</v>
      </c>
      <c r="Q17" s="63">
        <v>4811.97</v>
      </c>
      <c r="R17" s="65">
        <v>791.19700000000012</v>
      </c>
      <c r="S17" s="63">
        <v>4020.7730000000001</v>
      </c>
      <c r="T17" s="66">
        <v>0</v>
      </c>
      <c r="U17" s="65" t="e">
        <v>#REF!</v>
      </c>
      <c r="V17" s="63" t="e">
        <v>#REF!</v>
      </c>
      <c r="W17" s="86"/>
      <c r="X17" s="87"/>
      <c r="Y17" s="88"/>
      <c r="Z17" s="67"/>
      <c r="AA17" s="69">
        <v>1167172540</v>
      </c>
      <c r="AB17" s="31" t="str">
        <f t="shared" si="0"/>
        <v>SI</v>
      </c>
      <c r="AC17" s="2" t="s">
        <v>27</v>
      </c>
      <c r="AD17" s="1" t="s">
        <v>28</v>
      </c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</row>
    <row r="18" spans="1:42">
      <c r="A18" s="58" t="s">
        <v>132</v>
      </c>
      <c r="B18" s="67" t="s">
        <v>134</v>
      </c>
      <c r="C18" s="59" t="s">
        <v>135</v>
      </c>
      <c r="D18" s="81">
        <v>41842</v>
      </c>
      <c r="E18" s="58" t="s">
        <v>119</v>
      </c>
      <c r="F18" s="93">
        <v>3601.87</v>
      </c>
      <c r="G18" s="60"/>
      <c r="H18" s="60"/>
      <c r="I18" s="62">
        <v>45.13</v>
      </c>
      <c r="J18" s="63">
        <v>3556.74</v>
      </c>
      <c r="K18" s="94"/>
      <c r="L18" s="94"/>
      <c r="M18" s="64"/>
      <c r="N18" s="64"/>
      <c r="O18" s="60"/>
      <c r="P18" s="60">
        <v>0</v>
      </c>
      <c r="Q18" s="63">
        <v>3556.74</v>
      </c>
      <c r="R18" s="65">
        <v>355.67399999999998</v>
      </c>
      <c r="S18" s="63">
        <v>3201.0659999999998</v>
      </c>
      <c r="T18" s="66">
        <v>0</v>
      </c>
      <c r="U18" s="65" t="e">
        <v>#REF!</v>
      </c>
      <c r="V18" s="63" t="e">
        <v>#REF!</v>
      </c>
      <c r="W18" s="83"/>
      <c r="X18" s="83"/>
      <c r="Y18" s="82">
        <v>-3201.0659999999998</v>
      </c>
      <c r="Z18" s="67"/>
      <c r="AA18" s="67" t="s">
        <v>136</v>
      </c>
      <c r="AB18" s="31" t="str">
        <f t="shared" si="0"/>
        <v>SI</v>
      </c>
      <c r="AC18" s="2" t="s">
        <v>29</v>
      </c>
      <c r="AD18" s="1" t="s">
        <v>30</v>
      </c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</row>
    <row r="19" spans="1:42">
      <c r="A19" s="58" t="s">
        <v>132</v>
      </c>
      <c r="B19" s="67" t="s">
        <v>137</v>
      </c>
      <c r="C19" s="70"/>
      <c r="D19" s="81">
        <v>42167</v>
      </c>
      <c r="E19" s="67" t="s">
        <v>119</v>
      </c>
      <c r="F19" s="85">
        <v>2018.71</v>
      </c>
      <c r="G19" s="60"/>
      <c r="H19" s="60"/>
      <c r="I19" s="62">
        <v>45.13</v>
      </c>
      <c r="J19" s="63">
        <v>1973.58</v>
      </c>
      <c r="K19" s="94"/>
      <c r="L19" s="94"/>
      <c r="M19" s="64"/>
      <c r="N19" s="64"/>
      <c r="O19" s="60"/>
      <c r="P19" s="60">
        <v>0</v>
      </c>
      <c r="Q19" s="63">
        <v>1973.58</v>
      </c>
      <c r="R19" s="65">
        <v>0</v>
      </c>
      <c r="S19" s="63">
        <v>1973.58</v>
      </c>
      <c r="T19" s="66">
        <v>197.358</v>
      </c>
      <c r="U19" s="65" t="e">
        <v>#REF!</v>
      </c>
      <c r="V19" s="63" t="e">
        <v>#REF!</v>
      </c>
      <c r="W19" s="83"/>
      <c r="X19" s="77"/>
      <c r="Y19" s="82">
        <v>-1973.58</v>
      </c>
      <c r="Z19" s="67"/>
      <c r="AA19" s="69">
        <v>1449517286</v>
      </c>
      <c r="AB19" s="31" t="str">
        <f t="shared" si="0"/>
        <v>SI</v>
      </c>
      <c r="AC19" s="2" t="s">
        <v>31</v>
      </c>
      <c r="AD19" s="1" t="s">
        <v>32</v>
      </c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</row>
    <row r="20" spans="1:42">
      <c r="A20" s="58" t="s">
        <v>116</v>
      </c>
      <c r="B20" s="67" t="s">
        <v>138</v>
      </c>
      <c r="C20" s="70">
        <v>5</v>
      </c>
      <c r="D20" s="81">
        <v>40310</v>
      </c>
      <c r="E20" s="67" t="s">
        <v>139</v>
      </c>
      <c r="F20" s="91"/>
      <c r="G20" s="71"/>
      <c r="H20" s="61"/>
      <c r="I20" s="62">
        <v>45.13</v>
      </c>
      <c r="J20" s="63">
        <v>-45.13</v>
      </c>
      <c r="K20" s="94"/>
      <c r="L20" s="94"/>
      <c r="M20" s="64"/>
      <c r="N20" s="64"/>
      <c r="O20" s="60"/>
      <c r="P20" s="60">
        <v>0</v>
      </c>
      <c r="Q20" s="63">
        <v>-45.13</v>
      </c>
      <c r="R20" s="65">
        <v>0</v>
      </c>
      <c r="S20" s="63">
        <v>-45.13</v>
      </c>
      <c r="T20" s="66">
        <v>-4.5130000000000008</v>
      </c>
      <c r="U20" s="65" t="e">
        <v>#REF!</v>
      </c>
      <c r="V20" s="63" t="e">
        <v>#REF!</v>
      </c>
      <c r="W20" s="83"/>
      <c r="X20" s="77"/>
      <c r="Y20" s="82">
        <v>45.13</v>
      </c>
      <c r="Z20" s="67"/>
      <c r="AA20" s="67" t="s">
        <v>140</v>
      </c>
      <c r="AB20" s="31" t="str">
        <f t="shared" si="0"/>
        <v>SI</v>
      </c>
      <c r="AC20" s="2" t="s">
        <v>33</v>
      </c>
      <c r="AD20" s="1" t="s">
        <v>34</v>
      </c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</row>
    <row r="21" spans="1:42">
      <c r="A21" s="58" t="s">
        <v>116</v>
      </c>
      <c r="B21" s="67" t="s">
        <v>141</v>
      </c>
      <c r="C21" s="59" t="s">
        <v>142</v>
      </c>
      <c r="D21" s="81">
        <v>41311</v>
      </c>
      <c r="E21" s="58" t="s">
        <v>119</v>
      </c>
      <c r="F21" s="85"/>
      <c r="G21" s="60"/>
      <c r="H21" s="60"/>
      <c r="I21" s="62">
        <v>45.13</v>
      </c>
      <c r="J21" s="63">
        <v>-45.13</v>
      </c>
      <c r="K21" s="94"/>
      <c r="L21" s="94"/>
      <c r="M21" s="64"/>
      <c r="N21" s="64"/>
      <c r="O21" s="60"/>
      <c r="P21" s="60">
        <v>0</v>
      </c>
      <c r="Q21" s="63">
        <v>-45.13</v>
      </c>
      <c r="R21" s="65">
        <v>0</v>
      </c>
      <c r="S21" s="63">
        <v>-45.13</v>
      </c>
      <c r="T21" s="66">
        <v>-4.5130000000000008</v>
      </c>
      <c r="U21" s="65" t="e">
        <v>#REF!</v>
      </c>
      <c r="V21" s="63" t="e">
        <v>#REF!</v>
      </c>
      <c r="W21" s="83"/>
      <c r="X21" s="77"/>
      <c r="Y21" s="82">
        <v>45.13</v>
      </c>
      <c r="Z21" s="67"/>
      <c r="AA21" s="67" t="s">
        <v>143</v>
      </c>
      <c r="AB21" s="31" t="str">
        <f t="shared" si="0"/>
        <v>SI</v>
      </c>
      <c r="AC21" s="2" t="s">
        <v>35</v>
      </c>
      <c r="AD21" s="1" t="s">
        <v>36</v>
      </c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</row>
    <row r="22" spans="1:42">
      <c r="A22" s="58" t="s">
        <v>144</v>
      </c>
      <c r="B22" s="67" t="s">
        <v>145</v>
      </c>
      <c r="C22" s="59" t="s">
        <v>146</v>
      </c>
      <c r="D22" s="81">
        <v>40610</v>
      </c>
      <c r="E22" s="58" t="s">
        <v>147</v>
      </c>
      <c r="F22" s="85">
        <v>2464.8000000000002</v>
      </c>
      <c r="G22" s="60"/>
      <c r="H22" s="60"/>
      <c r="I22" s="62">
        <v>45.13</v>
      </c>
      <c r="J22" s="63">
        <v>2419.67</v>
      </c>
      <c r="K22" s="94"/>
      <c r="L22" s="94"/>
      <c r="M22" s="64"/>
      <c r="N22" s="64"/>
      <c r="O22" s="60"/>
      <c r="P22" s="60">
        <v>490</v>
      </c>
      <c r="Q22" s="63">
        <v>1929.67</v>
      </c>
      <c r="R22" s="65">
        <v>241.96700000000001</v>
      </c>
      <c r="S22" s="63">
        <v>1687.703</v>
      </c>
      <c r="T22" s="66">
        <v>0</v>
      </c>
      <c r="U22" s="65" t="e">
        <v>#REF!</v>
      </c>
      <c r="V22" s="63" t="e">
        <v>#REF!</v>
      </c>
      <c r="W22" s="83"/>
      <c r="X22" s="77"/>
      <c r="Y22" s="82">
        <v>-1687.703</v>
      </c>
      <c r="Z22" s="67"/>
      <c r="AA22" s="67" t="s">
        <v>148</v>
      </c>
      <c r="AB22" s="31" t="str">
        <f t="shared" si="0"/>
        <v>SI</v>
      </c>
      <c r="AC22" s="2" t="s">
        <v>37</v>
      </c>
      <c r="AD22" s="1" t="s">
        <v>38</v>
      </c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</row>
    <row r="23" spans="1:42">
      <c r="A23" s="58" t="s">
        <v>116</v>
      </c>
      <c r="B23" s="67" t="s">
        <v>149</v>
      </c>
      <c r="C23" s="59" t="s">
        <v>150</v>
      </c>
      <c r="D23" s="81">
        <v>41842</v>
      </c>
      <c r="E23" s="58" t="s">
        <v>119</v>
      </c>
      <c r="F23" s="90">
        <v>2683.85</v>
      </c>
      <c r="G23" s="61"/>
      <c r="H23" s="61"/>
      <c r="I23" s="62">
        <v>45.13</v>
      </c>
      <c r="J23" s="63">
        <v>2638.72</v>
      </c>
      <c r="K23" s="94"/>
      <c r="L23" s="94"/>
      <c r="M23" s="64"/>
      <c r="N23" s="64"/>
      <c r="O23" s="60"/>
      <c r="P23" s="60">
        <v>0</v>
      </c>
      <c r="Q23" s="63">
        <v>2638.72</v>
      </c>
      <c r="R23" s="65">
        <v>263.87200000000001</v>
      </c>
      <c r="S23" s="63">
        <v>2374.848</v>
      </c>
      <c r="T23" s="66">
        <v>0</v>
      </c>
      <c r="U23" s="65" t="e">
        <v>#REF!</v>
      </c>
      <c r="V23" s="63" t="e">
        <v>#REF!</v>
      </c>
      <c r="W23" s="83"/>
      <c r="X23" s="77"/>
      <c r="Y23" s="82">
        <v>-2374.848</v>
      </c>
      <c r="Z23" s="67"/>
      <c r="AA23" s="67" t="s">
        <v>151</v>
      </c>
      <c r="AB23" s="31" t="str">
        <f t="shared" si="0"/>
        <v>SI</v>
      </c>
      <c r="AC23" s="2" t="s">
        <v>39</v>
      </c>
      <c r="AD23" s="1" t="s">
        <v>40</v>
      </c>
    </row>
    <row r="24" spans="1:42">
      <c r="A24" s="58" t="s">
        <v>116</v>
      </c>
      <c r="B24" s="67" t="s">
        <v>201</v>
      </c>
      <c r="C24" s="59" t="s">
        <v>152</v>
      </c>
      <c r="D24" s="81">
        <v>41768</v>
      </c>
      <c r="E24" s="58" t="s">
        <v>119</v>
      </c>
      <c r="F24" s="92">
        <v>9096.9</v>
      </c>
      <c r="G24" s="61"/>
      <c r="H24" s="61"/>
      <c r="I24" s="62">
        <v>45.13</v>
      </c>
      <c r="J24" s="63">
        <v>9051.77</v>
      </c>
      <c r="K24" s="94"/>
      <c r="L24" s="94"/>
      <c r="M24" s="64"/>
      <c r="N24" s="64"/>
      <c r="O24" s="60"/>
      <c r="P24" s="60">
        <v>0</v>
      </c>
      <c r="Q24" s="63">
        <v>9051.77</v>
      </c>
      <c r="R24" s="65">
        <v>905.17700000000013</v>
      </c>
      <c r="S24" s="63">
        <v>8146.5930000000008</v>
      </c>
      <c r="T24" s="66">
        <v>0</v>
      </c>
      <c r="U24" s="65" t="e">
        <v>#REF!</v>
      </c>
      <c r="V24" s="63" t="e">
        <v>#REF!</v>
      </c>
      <c r="W24" s="83"/>
      <c r="X24" s="77"/>
      <c r="Y24" s="82">
        <v>-8146.5930000000008</v>
      </c>
      <c r="Z24" s="67"/>
      <c r="AA24" s="67" t="s">
        <v>153</v>
      </c>
      <c r="AB24" s="31" t="str">
        <f t="shared" si="0"/>
        <v>SI</v>
      </c>
      <c r="AC24" s="2" t="s">
        <v>41</v>
      </c>
      <c r="AD24" s="1" t="s">
        <v>42</v>
      </c>
    </row>
    <row r="25" spans="1:42">
      <c r="A25" s="67" t="s">
        <v>116</v>
      </c>
      <c r="B25" s="67" t="s">
        <v>154</v>
      </c>
      <c r="C25" s="70" t="s">
        <v>155</v>
      </c>
      <c r="D25" s="81">
        <v>41957</v>
      </c>
      <c r="E25" s="67" t="s">
        <v>119</v>
      </c>
      <c r="F25" s="90">
        <v>6851.63</v>
      </c>
      <c r="G25" s="68"/>
      <c r="H25" s="68"/>
      <c r="I25" s="62">
        <v>45.13</v>
      </c>
      <c r="J25" s="63">
        <v>6806.5</v>
      </c>
      <c r="K25" s="94"/>
      <c r="L25" s="94"/>
      <c r="M25" s="64"/>
      <c r="N25" s="64"/>
      <c r="O25" s="60"/>
      <c r="P25" s="60">
        <v>0</v>
      </c>
      <c r="Q25" s="63">
        <v>6806.5</v>
      </c>
      <c r="R25" s="65">
        <v>680.65000000000009</v>
      </c>
      <c r="S25" s="63">
        <v>6125.85</v>
      </c>
      <c r="T25" s="66">
        <v>0</v>
      </c>
      <c r="U25" s="65" t="e">
        <v>#REF!</v>
      </c>
      <c r="V25" s="63" t="e">
        <v>#REF!</v>
      </c>
      <c r="W25" s="83"/>
      <c r="X25" s="77"/>
      <c r="Y25" s="82">
        <v>-6125.85</v>
      </c>
      <c r="Z25" s="67"/>
      <c r="AA25" s="67" t="s">
        <v>156</v>
      </c>
      <c r="AB25" s="31" t="str">
        <f t="shared" si="0"/>
        <v>SI</v>
      </c>
      <c r="AC25" s="2" t="s">
        <v>43</v>
      </c>
      <c r="AD25" s="1" t="s">
        <v>44</v>
      </c>
    </row>
    <row r="26" spans="1:42">
      <c r="A26" s="67" t="s">
        <v>116</v>
      </c>
      <c r="B26" s="67" t="s">
        <v>157</v>
      </c>
      <c r="C26" s="70"/>
      <c r="D26" s="81">
        <v>41906</v>
      </c>
      <c r="E26" s="67" t="s">
        <v>139</v>
      </c>
      <c r="F26" s="85"/>
      <c r="G26" s="68"/>
      <c r="H26" s="68"/>
      <c r="I26" s="62">
        <v>45.13</v>
      </c>
      <c r="J26" s="63">
        <v>-45.13</v>
      </c>
      <c r="K26" s="94"/>
      <c r="L26" s="94"/>
      <c r="M26" s="64"/>
      <c r="N26" s="64"/>
      <c r="O26" s="60"/>
      <c r="P26" s="60">
        <v>350</v>
      </c>
      <c r="Q26" s="63">
        <v>-395.13</v>
      </c>
      <c r="R26" s="65"/>
      <c r="S26" s="63">
        <v>-395.13</v>
      </c>
      <c r="T26" s="66">
        <v>-4.5130000000000008</v>
      </c>
      <c r="U26" s="65"/>
      <c r="V26" s="63"/>
      <c r="W26" s="83"/>
      <c r="X26" s="77"/>
      <c r="Y26" s="82"/>
      <c r="Z26" s="67"/>
      <c r="AA26" s="67"/>
      <c r="AB26" s="31" t="str">
        <f t="shared" si="0"/>
        <v>SI</v>
      </c>
      <c r="AC26" s="2" t="s">
        <v>45</v>
      </c>
      <c r="AD26" s="1" t="s">
        <v>46</v>
      </c>
    </row>
    <row r="27" spans="1:42">
      <c r="A27" s="58" t="s">
        <v>144</v>
      </c>
      <c r="B27" s="67" t="s">
        <v>202</v>
      </c>
      <c r="C27" s="59">
        <v>21</v>
      </c>
      <c r="D27" s="81">
        <v>39332</v>
      </c>
      <c r="E27" s="58" t="s">
        <v>147</v>
      </c>
      <c r="F27" s="91">
        <v>1387.8</v>
      </c>
      <c r="G27" s="60"/>
      <c r="H27" s="60"/>
      <c r="I27" s="62">
        <v>45.13</v>
      </c>
      <c r="J27" s="63">
        <v>1342.6699999999998</v>
      </c>
      <c r="K27" s="94"/>
      <c r="L27" s="94"/>
      <c r="M27" s="64"/>
      <c r="N27" s="64"/>
      <c r="O27" s="60"/>
      <c r="P27" s="60">
        <v>83.6</v>
      </c>
      <c r="Q27" s="63">
        <v>1259.07</v>
      </c>
      <c r="R27" s="65">
        <v>0</v>
      </c>
      <c r="S27" s="63">
        <v>1259.07</v>
      </c>
      <c r="T27" s="66">
        <v>134.267</v>
      </c>
      <c r="U27" s="65" t="e">
        <v>#REF!</v>
      </c>
      <c r="V27" s="63" t="e">
        <v>#REF!</v>
      </c>
      <c r="W27" s="83"/>
      <c r="X27" s="77"/>
      <c r="Y27" s="82">
        <v>-1259.07</v>
      </c>
      <c r="Z27" s="67"/>
      <c r="AA27" s="67" t="s">
        <v>158</v>
      </c>
      <c r="AB27" s="31" t="str">
        <f t="shared" si="0"/>
        <v>SI</v>
      </c>
      <c r="AC27" s="2" t="s">
        <v>47</v>
      </c>
      <c r="AD27" s="1" t="s">
        <v>48</v>
      </c>
    </row>
    <row r="28" spans="1:42">
      <c r="A28" s="67" t="s">
        <v>116</v>
      </c>
      <c r="B28" s="67" t="s">
        <v>159</v>
      </c>
      <c r="C28" s="70" t="s">
        <v>160</v>
      </c>
      <c r="D28" s="81">
        <v>41680</v>
      </c>
      <c r="E28" s="67" t="s">
        <v>119</v>
      </c>
      <c r="F28" s="92"/>
      <c r="G28" s="68"/>
      <c r="H28" s="68"/>
      <c r="I28" s="62">
        <v>45.13</v>
      </c>
      <c r="J28" s="63">
        <v>-45.13</v>
      </c>
      <c r="K28" s="94"/>
      <c r="L28" s="94"/>
      <c r="M28" s="64"/>
      <c r="N28" s="64"/>
      <c r="O28" s="60"/>
      <c r="P28" s="60">
        <v>0</v>
      </c>
      <c r="Q28" s="63">
        <v>-45.13</v>
      </c>
      <c r="R28" s="65">
        <v>0</v>
      </c>
      <c r="S28" s="63">
        <v>-45.13</v>
      </c>
      <c r="T28" s="66">
        <v>-4.5130000000000008</v>
      </c>
      <c r="U28" s="65" t="e">
        <v>#REF!</v>
      </c>
      <c r="V28" s="63" t="e">
        <v>#REF!</v>
      </c>
      <c r="W28" s="83"/>
      <c r="X28" s="77"/>
      <c r="Y28" s="82">
        <v>45.13</v>
      </c>
      <c r="Z28" s="67"/>
      <c r="AA28" s="67" t="s">
        <v>161</v>
      </c>
      <c r="AB28" s="31" t="str">
        <f t="shared" si="0"/>
        <v>SI</v>
      </c>
      <c r="AC28" s="2" t="s">
        <v>49</v>
      </c>
      <c r="AD28" s="1" t="s">
        <v>50</v>
      </c>
    </row>
    <row r="29" spans="1:42">
      <c r="A29" s="67" t="s">
        <v>116</v>
      </c>
      <c r="B29" s="67" t="s">
        <v>162</v>
      </c>
      <c r="C29" s="70" t="s">
        <v>163</v>
      </c>
      <c r="D29" s="81">
        <v>41944</v>
      </c>
      <c r="E29" s="67" t="s">
        <v>119</v>
      </c>
      <c r="F29" s="90">
        <v>7817.7</v>
      </c>
      <c r="G29" s="68"/>
      <c r="H29" s="68"/>
      <c r="I29" s="62">
        <v>45.13</v>
      </c>
      <c r="J29" s="63">
        <v>7772.57</v>
      </c>
      <c r="K29" s="94"/>
      <c r="L29" s="94"/>
      <c r="M29" s="64"/>
      <c r="N29" s="64"/>
      <c r="O29" s="60"/>
      <c r="P29" s="60">
        <v>0</v>
      </c>
      <c r="Q29" s="63">
        <v>7772.57</v>
      </c>
      <c r="R29" s="65">
        <v>777.25700000000006</v>
      </c>
      <c r="S29" s="63">
        <v>6995.3130000000001</v>
      </c>
      <c r="T29" s="66">
        <v>0</v>
      </c>
      <c r="U29" s="65" t="e">
        <v>#REF!</v>
      </c>
      <c r="V29" s="63" t="e">
        <v>#REF!</v>
      </c>
      <c r="W29" s="83"/>
      <c r="X29" s="77"/>
      <c r="Y29" s="82">
        <v>-6995.3130000000001</v>
      </c>
      <c r="Z29" s="67"/>
      <c r="AA29" s="67" t="s">
        <v>164</v>
      </c>
      <c r="AB29" s="31" t="str">
        <f t="shared" si="0"/>
        <v>SI</v>
      </c>
      <c r="AC29" s="2" t="s">
        <v>51</v>
      </c>
      <c r="AD29" s="1" t="s">
        <v>52</v>
      </c>
    </row>
    <row r="30" spans="1:42">
      <c r="A30" s="58" t="s">
        <v>144</v>
      </c>
      <c r="B30" s="67" t="s">
        <v>165</v>
      </c>
      <c r="C30" s="59" t="s">
        <v>166</v>
      </c>
      <c r="D30" s="81">
        <v>40362</v>
      </c>
      <c r="E30" s="58" t="s">
        <v>147</v>
      </c>
      <c r="F30" s="91">
        <v>1828.54</v>
      </c>
      <c r="G30" s="60"/>
      <c r="H30" s="60"/>
      <c r="I30" s="62">
        <v>45.13</v>
      </c>
      <c r="J30" s="63">
        <v>1783.4099999999999</v>
      </c>
      <c r="K30" s="94"/>
      <c r="L30" s="94"/>
      <c r="M30" s="64"/>
      <c r="N30" s="64"/>
      <c r="O30" s="60"/>
      <c r="P30" s="60">
        <v>0</v>
      </c>
      <c r="Q30" s="63">
        <v>1783.4099999999999</v>
      </c>
      <c r="R30" s="65">
        <v>0</v>
      </c>
      <c r="S30" s="63">
        <v>1783.4099999999999</v>
      </c>
      <c r="T30" s="66">
        <v>178.34100000000001</v>
      </c>
      <c r="U30" s="65" t="e">
        <v>#REF!</v>
      </c>
      <c r="V30" s="63" t="e">
        <v>#REF!</v>
      </c>
      <c r="W30" s="83"/>
      <c r="X30" s="77"/>
      <c r="Y30" s="82">
        <v>-1783.4099999999999</v>
      </c>
      <c r="Z30" s="67"/>
      <c r="AA30" s="67" t="s">
        <v>167</v>
      </c>
      <c r="AB30" s="31" t="str">
        <f t="shared" si="0"/>
        <v>SI</v>
      </c>
      <c r="AC30" s="2" t="s">
        <v>53</v>
      </c>
      <c r="AD30" s="1" t="s">
        <v>54</v>
      </c>
    </row>
    <row r="31" spans="1:42">
      <c r="A31" s="67" t="s">
        <v>116</v>
      </c>
      <c r="B31" s="67" t="s">
        <v>168</v>
      </c>
      <c r="C31" s="70"/>
      <c r="D31" s="81">
        <v>42557</v>
      </c>
      <c r="E31" s="67" t="s">
        <v>119</v>
      </c>
      <c r="F31" s="91"/>
      <c r="G31" s="68"/>
      <c r="H31" s="68"/>
      <c r="I31" s="62">
        <v>45.13</v>
      </c>
      <c r="J31" s="63">
        <v>-45.13</v>
      </c>
      <c r="K31" s="94"/>
      <c r="L31" s="94"/>
      <c r="M31" s="64"/>
      <c r="N31" s="64"/>
      <c r="O31" s="60"/>
      <c r="P31" s="60"/>
      <c r="Q31" s="63">
        <v>-45.13</v>
      </c>
      <c r="R31" s="65">
        <v>0</v>
      </c>
      <c r="S31" s="63">
        <v>-45.13</v>
      </c>
      <c r="T31" s="66">
        <v>-4.5130000000000008</v>
      </c>
      <c r="U31" s="65" t="e">
        <v>#REF!</v>
      </c>
      <c r="V31" s="63" t="e">
        <v>#REF!</v>
      </c>
      <c r="W31" s="83"/>
      <c r="X31" s="83"/>
      <c r="Y31" s="82"/>
      <c r="Z31" s="67" t="s">
        <v>120</v>
      </c>
      <c r="AA31" s="69">
        <v>405715097</v>
      </c>
      <c r="AB31" s="31" t="str">
        <f t="shared" si="0"/>
        <v>SI</v>
      </c>
      <c r="AC31" s="2" t="s">
        <v>55</v>
      </c>
      <c r="AD31" s="1" t="s">
        <v>56</v>
      </c>
    </row>
    <row r="32" spans="1:42">
      <c r="A32" s="67" t="s">
        <v>132</v>
      </c>
      <c r="B32" s="67" t="s">
        <v>169</v>
      </c>
      <c r="C32" s="70"/>
      <c r="D32" s="81">
        <v>42478</v>
      </c>
      <c r="E32" s="58" t="s">
        <v>139</v>
      </c>
      <c r="F32" s="91">
        <v>4025.88</v>
      </c>
      <c r="G32" s="68"/>
      <c r="H32" s="68"/>
      <c r="I32" s="62">
        <v>45.13</v>
      </c>
      <c r="J32" s="63">
        <v>3980.75</v>
      </c>
      <c r="K32" s="94"/>
      <c r="L32" s="94"/>
      <c r="M32" s="64"/>
      <c r="N32" s="64"/>
      <c r="O32" s="60"/>
      <c r="P32" s="60">
        <v>403</v>
      </c>
      <c r="Q32" s="63">
        <v>3577.75</v>
      </c>
      <c r="R32" s="65">
        <v>398.07500000000005</v>
      </c>
      <c r="S32" s="63">
        <v>3179.6750000000002</v>
      </c>
      <c r="T32" s="66">
        <v>0</v>
      </c>
      <c r="U32" s="65" t="e">
        <v>#REF!</v>
      </c>
      <c r="V32" s="63" t="e">
        <v>#REF!</v>
      </c>
      <c r="W32" s="83"/>
      <c r="X32" s="77"/>
      <c r="Y32" s="82">
        <v>-3179.6750000000002</v>
      </c>
      <c r="Z32" s="76"/>
      <c r="AA32" s="67" t="s">
        <v>170</v>
      </c>
      <c r="AB32" s="31" t="str">
        <f t="shared" si="0"/>
        <v>SI</v>
      </c>
      <c r="AC32" s="2" t="s">
        <v>57</v>
      </c>
      <c r="AD32" s="1" t="s">
        <v>58</v>
      </c>
    </row>
    <row r="33" spans="1:42">
      <c r="A33" s="67" t="s">
        <v>116</v>
      </c>
      <c r="B33" s="67" t="s">
        <v>171</v>
      </c>
      <c r="C33" s="70"/>
      <c r="D33" s="81">
        <v>42430</v>
      </c>
      <c r="E33" s="67" t="s">
        <v>119</v>
      </c>
      <c r="F33" s="92"/>
      <c r="G33" s="68"/>
      <c r="H33" s="68"/>
      <c r="I33" s="62">
        <v>45.13</v>
      </c>
      <c r="J33" s="63">
        <v>-45.13</v>
      </c>
      <c r="K33" s="94"/>
      <c r="L33" s="94"/>
      <c r="M33" s="64"/>
      <c r="N33" s="64"/>
      <c r="O33" s="60"/>
      <c r="P33" s="60">
        <v>0</v>
      </c>
      <c r="Q33" s="63">
        <v>-45.13</v>
      </c>
      <c r="R33" s="65">
        <v>0</v>
      </c>
      <c r="S33" s="63">
        <v>-45.13</v>
      </c>
      <c r="T33" s="66">
        <v>-4.5130000000000008</v>
      </c>
      <c r="U33" s="65" t="e">
        <v>#REF!</v>
      </c>
      <c r="V33" s="63" t="e">
        <v>#REF!</v>
      </c>
      <c r="W33" s="83"/>
      <c r="X33" s="77"/>
      <c r="Y33" s="82">
        <v>45.13</v>
      </c>
      <c r="Z33" s="67"/>
      <c r="AA33" s="69"/>
      <c r="AB33" s="31" t="str">
        <f t="shared" si="0"/>
        <v>SI</v>
      </c>
      <c r="AC33" s="2" t="s">
        <v>59</v>
      </c>
      <c r="AD33" s="1" t="s">
        <v>60</v>
      </c>
    </row>
    <row r="34" spans="1:42">
      <c r="A34" s="67" t="s">
        <v>116</v>
      </c>
      <c r="B34" s="67" t="s">
        <v>172</v>
      </c>
      <c r="C34" s="70"/>
      <c r="D34" s="81">
        <v>42570</v>
      </c>
      <c r="E34" s="67" t="s">
        <v>119</v>
      </c>
      <c r="F34" s="92">
        <v>4247.8599999999997</v>
      </c>
      <c r="G34" s="68"/>
      <c r="H34" s="68"/>
      <c r="I34" s="62">
        <v>45.13</v>
      </c>
      <c r="J34" s="63">
        <v>4202.7299999999996</v>
      </c>
      <c r="K34" s="94"/>
      <c r="L34" s="94"/>
      <c r="M34" s="64"/>
      <c r="N34" s="64"/>
      <c r="O34" s="60"/>
      <c r="P34" s="95">
        <v>1750</v>
      </c>
      <c r="Q34" s="63">
        <v>2452.7299999999996</v>
      </c>
      <c r="R34" s="65">
        <v>420.27299999999997</v>
      </c>
      <c r="S34" s="63">
        <v>2032.4569999999997</v>
      </c>
      <c r="T34" s="66">
        <v>0</v>
      </c>
      <c r="U34" s="65" t="e">
        <v>#REF!</v>
      </c>
      <c r="V34" s="63" t="e">
        <v>#REF!</v>
      </c>
      <c r="W34" s="83"/>
      <c r="X34" s="77"/>
      <c r="Y34" s="82"/>
      <c r="Z34" s="67"/>
      <c r="AA34" s="69"/>
      <c r="AB34" s="31" t="str">
        <f t="shared" si="0"/>
        <v>SI</v>
      </c>
      <c r="AC34" s="2" t="s">
        <v>61</v>
      </c>
      <c r="AD34" s="1" t="s">
        <v>62</v>
      </c>
    </row>
    <row r="35" spans="1:42">
      <c r="A35" s="67" t="s">
        <v>132</v>
      </c>
      <c r="B35" s="67" t="s">
        <v>173</v>
      </c>
      <c r="C35" s="70"/>
      <c r="D35" s="81">
        <v>42632</v>
      </c>
      <c r="E35" s="67" t="s">
        <v>119</v>
      </c>
      <c r="F35" s="92"/>
      <c r="G35" s="68"/>
      <c r="H35" s="68"/>
      <c r="I35" s="62">
        <v>45.13</v>
      </c>
      <c r="J35" s="63">
        <v>-45.13</v>
      </c>
      <c r="K35" s="94"/>
      <c r="L35" s="94"/>
      <c r="M35" s="64">
        <v>215</v>
      </c>
      <c r="N35" s="64"/>
      <c r="O35" s="60"/>
      <c r="P35" s="60"/>
      <c r="Q35" s="63">
        <v>-260.13</v>
      </c>
      <c r="R35" s="65">
        <v>0</v>
      </c>
      <c r="S35" s="63">
        <v>-260.13</v>
      </c>
      <c r="T35" s="66"/>
      <c r="U35" s="65"/>
      <c r="V35" s="63"/>
      <c r="W35" s="83"/>
      <c r="X35" s="77"/>
      <c r="Y35" s="82"/>
      <c r="Z35" s="67" t="s">
        <v>174</v>
      </c>
      <c r="AA35" s="69"/>
      <c r="AB35" s="31" t="str">
        <f t="shared" si="0"/>
        <v>SI</v>
      </c>
      <c r="AC35" s="2" t="s">
        <v>63</v>
      </c>
      <c r="AD35" s="1" t="s">
        <v>64</v>
      </c>
    </row>
    <row r="36" spans="1:42">
      <c r="A36" s="58" t="s">
        <v>116</v>
      </c>
      <c r="B36" s="67" t="s">
        <v>203</v>
      </c>
      <c r="C36" s="59" t="s">
        <v>175</v>
      </c>
      <c r="D36" s="81">
        <v>41592</v>
      </c>
      <c r="E36" s="58" t="s">
        <v>119</v>
      </c>
      <c r="F36" s="91">
        <v>5285.34</v>
      </c>
      <c r="G36" s="61"/>
      <c r="H36" s="61"/>
      <c r="I36" s="62">
        <v>45.13</v>
      </c>
      <c r="J36" s="63">
        <v>5240.21</v>
      </c>
      <c r="K36" s="94"/>
      <c r="L36" s="94"/>
      <c r="M36" s="64"/>
      <c r="N36" s="64"/>
      <c r="O36" s="60"/>
      <c r="P36" s="60">
        <v>0</v>
      </c>
      <c r="Q36" s="63">
        <v>5240.21</v>
      </c>
      <c r="R36" s="65">
        <v>524.02100000000007</v>
      </c>
      <c r="S36" s="63">
        <v>4716.1890000000003</v>
      </c>
      <c r="T36" s="66">
        <v>0</v>
      </c>
      <c r="U36" s="65" t="e">
        <v>#REF!</v>
      </c>
      <c r="V36" s="63" t="e">
        <v>#REF!</v>
      </c>
      <c r="W36" s="83"/>
      <c r="X36" s="77"/>
      <c r="Y36" s="82">
        <v>-4716.1890000000003</v>
      </c>
      <c r="Z36" s="67"/>
      <c r="AA36" s="67" t="s">
        <v>176</v>
      </c>
      <c r="AB36" s="31" t="str">
        <f t="shared" si="0"/>
        <v>SI</v>
      </c>
      <c r="AC36" s="2" t="s">
        <v>65</v>
      </c>
      <c r="AD36" s="1" t="s">
        <v>66</v>
      </c>
    </row>
    <row r="37" spans="1:42">
      <c r="A37" s="58" t="s">
        <v>132</v>
      </c>
      <c r="B37" s="67" t="s">
        <v>204</v>
      </c>
      <c r="C37" s="59" t="s">
        <v>177</v>
      </c>
      <c r="D37" s="81">
        <v>42030</v>
      </c>
      <c r="E37" s="58" t="s">
        <v>119</v>
      </c>
      <c r="F37" s="91">
        <v>12324.31</v>
      </c>
      <c r="G37" s="60"/>
      <c r="H37" s="60"/>
      <c r="I37" s="62">
        <v>45.13</v>
      </c>
      <c r="J37" s="63">
        <v>12279.18</v>
      </c>
      <c r="K37" s="94"/>
      <c r="L37" s="94"/>
      <c r="M37" s="64"/>
      <c r="N37" s="64"/>
      <c r="O37" s="60"/>
      <c r="P37" s="60">
        <v>0</v>
      </c>
      <c r="Q37" s="63">
        <v>12279.18</v>
      </c>
      <c r="R37" s="65">
        <v>1227.9180000000001</v>
      </c>
      <c r="S37" s="63">
        <v>11051.262000000001</v>
      </c>
      <c r="T37" s="66">
        <v>0</v>
      </c>
      <c r="U37" s="65" t="e">
        <v>#REF!</v>
      </c>
      <c r="V37" s="63" t="e">
        <v>#REF!</v>
      </c>
      <c r="W37" s="83"/>
      <c r="X37" s="78"/>
      <c r="Y37" s="82">
        <v>-11051.262000000001</v>
      </c>
      <c r="Z37" s="67"/>
      <c r="AA37" s="67" t="s">
        <v>178</v>
      </c>
      <c r="AB37" s="31" t="str">
        <f t="shared" si="0"/>
        <v>SI</v>
      </c>
      <c r="AC37" s="2" t="s">
        <v>67</v>
      </c>
      <c r="AD37" s="1" t="s">
        <v>68</v>
      </c>
    </row>
    <row r="38" spans="1:42">
      <c r="A38" s="58" t="s">
        <v>116</v>
      </c>
      <c r="B38" s="67" t="s">
        <v>179</v>
      </c>
      <c r="C38" s="59"/>
      <c r="D38" s="81">
        <v>42597</v>
      </c>
      <c r="E38" s="58" t="s">
        <v>119</v>
      </c>
      <c r="F38" s="91"/>
      <c r="G38" s="60"/>
      <c r="H38" s="60"/>
      <c r="I38" s="62">
        <v>45.13</v>
      </c>
      <c r="J38" s="63">
        <v>-45.13</v>
      </c>
      <c r="K38" s="94"/>
      <c r="L38" s="94"/>
      <c r="M38" s="64"/>
      <c r="N38" s="64"/>
      <c r="O38" s="60"/>
      <c r="P38" s="60"/>
      <c r="Q38" s="63">
        <v>-45.13</v>
      </c>
      <c r="R38" s="65">
        <v>0</v>
      </c>
      <c r="S38" s="63">
        <v>-45.13</v>
      </c>
      <c r="T38" s="66"/>
      <c r="U38" s="65"/>
      <c r="V38" s="63"/>
      <c r="W38" s="83"/>
      <c r="X38" s="78"/>
      <c r="Y38" s="82"/>
      <c r="Z38" s="67"/>
      <c r="AA38" s="69">
        <v>1148534756</v>
      </c>
      <c r="AB38" s="31" t="str">
        <f t="shared" si="0"/>
        <v>SI</v>
      </c>
      <c r="AC38" s="2" t="s">
        <v>69</v>
      </c>
      <c r="AD38" s="1" t="s">
        <v>70</v>
      </c>
    </row>
    <row r="39" spans="1:42">
      <c r="A39" s="67" t="s">
        <v>144</v>
      </c>
      <c r="B39" s="67" t="s">
        <v>180</v>
      </c>
      <c r="C39" s="70"/>
      <c r="D39" s="81">
        <v>42618</v>
      </c>
      <c r="E39" s="67" t="s">
        <v>147</v>
      </c>
      <c r="F39" s="92">
        <v>1100.1400000000001</v>
      </c>
      <c r="G39" s="68"/>
      <c r="H39" s="68"/>
      <c r="I39" s="62">
        <v>45.13</v>
      </c>
      <c r="J39" s="63">
        <v>1055.01</v>
      </c>
      <c r="K39" s="94"/>
      <c r="L39" s="94"/>
      <c r="M39" s="64"/>
      <c r="N39" s="64"/>
      <c r="O39" s="60"/>
      <c r="P39" s="60"/>
      <c r="Q39" s="63">
        <v>1055.01</v>
      </c>
      <c r="R39" s="65">
        <v>0</v>
      </c>
      <c r="S39" s="63">
        <v>1055.01</v>
      </c>
      <c r="T39" s="66"/>
      <c r="U39" s="65"/>
      <c r="V39" s="63"/>
      <c r="W39" s="83"/>
      <c r="X39" s="77"/>
      <c r="Y39" s="82"/>
      <c r="Z39" s="67"/>
      <c r="AA39" s="69">
        <v>1137834713</v>
      </c>
      <c r="AB39" s="31" t="str">
        <f t="shared" si="0"/>
        <v>SI</v>
      </c>
      <c r="AC39" s="2" t="s">
        <v>71</v>
      </c>
      <c r="AD39" s="1" t="s">
        <v>72</v>
      </c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</row>
    <row r="40" spans="1:42">
      <c r="A40" s="58" t="s">
        <v>132</v>
      </c>
      <c r="B40" s="67" t="s">
        <v>205</v>
      </c>
      <c r="C40" s="59" t="s">
        <v>181</v>
      </c>
      <c r="D40" s="81">
        <v>41435</v>
      </c>
      <c r="E40" s="58" t="s">
        <v>119</v>
      </c>
      <c r="F40" s="84">
        <v>5026.21</v>
      </c>
      <c r="G40" s="60"/>
      <c r="H40" s="60"/>
      <c r="I40" s="62">
        <v>45.13</v>
      </c>
      <c r="J40" s="63">
        <v>4981.08</v>
      </c>
      <c r="K40" s="94"/>
      <c r="L40" s="94"/>
      <c r="M40" s="64"/>
      <c r="N40" s="64"/>
      <c r="O40" s="60"/>
      <c r="P40" s="95">
        <v>2400</v>
      </c>
      <c r="Q40" s="63">
        <v>2581.08</v>
      </c>
      <c r="R40" s="65">
        <v>498.108</v>
      </c>
      <c r="S40" s="63">
        <v>2082.9719999999998</v>
      </c>
      <c r="T40" s="66">
        <v>0</v>
      </c>
      <c r="U40" s="65" t="e">
        <v>#REF!</v>
      </c>
      <c r="V40" s="63" t="e">
        <v>#REF!</v>
      </c>
      <c r="W40" s="83"/>
      <c r="X40" s="78"/>
      <c r="Y40" s="82">
        <v>-2082.9719999999998</v>
      </c>
      <c r="Z40" s="67"/>
      <c r="AA40" s="67" t="s">
        <v>182</v>
      </c>
      <c r="AB40" s="31" t="str">
        <f t="shared" si="0"/>
        <v>SI</v>
      </c>
      <c r="AC40" s="2" t="s">
        <v>73</v>
      </c>
      <c r="AD40" s="1" t="s">
        <v>74</v>
      </c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</row>
    <row r="41" spans="1:42">
      <c r="A41" s="67" t="s">
        <v>116</v>
      </c>
      <c r="B41" s="67" t="s">
        <v>206</v>
      </c>
      <c r="C41" s="70" t="s">
        <v>183</v>
      </c>
      <c r="D41" s="81">
        <v>41848</v>
      </c>
      <c r="E41" s="67" t="s">
        <v>119</v>
      </c>
      <c r="F41" s="90">
        <v>5415.53</v>
      </c>
      <c r="G41" s="68"/>
      <c r="H41" s="68"/>
      <c r="I41" s="62">
        <v>45.13</v>
      </c>
      <c r="J41" s="63">
        <v>5370.4</v>
      </c>
      <c r="K41" s="94"/>
      <c r="L41" s="94"/>
      <c r="M41" s="64"/>
      <c r="N41" s="64"/>
      <c r="O41" s="60"/>
      <c r="P41" s="95">
        <v>3000</v>
      </c>
      <c r="Q41" s="63">
        <v>2370.3999999999996</v>
      </c>
      <c r="R41" s="65">
        <v>537.04</v>
      </c>
      <c r="S41" s="72">
        <v>1833.3599999999997</v>
      </c>
      <c r="T41" s="66">
        <v>0</v>
      </c>
      <c r="U41" s="65" t="e">
        <v>#REF!</v>
      </c>
      <c r="V41" s="63" t="e">
        <v>#REF!</v>
      </c>
      <c r="W41" s="83"/>
      <c r="X41" s="77"/>
      <c r="Y41" s="82">
        <v>-1833.3599999999997</v>
      </c>
      <c r="Z41" s="67"/>
      <c r="AA41" s="67"/>
      <c r="AB41" s="31" t="str">
        <f t="shared" si="0"/>
        <v>SI</v>
      </c>
      <c r="AC41" s="2" t="s">
        <v>75</v>
      </c>
      <c r="AD41" s="1" t="s">
        <v>76</v>
      </c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</row>
    <row r="42" spans="1:42">
      <c r="A42" s="74" t="s">
        <v>116</v>
      </c>
      <c r="B42" s="74" t="s">
        <v>184</v>
      </c>
      <c r="C42" s="75"/>
      <c r="D42" s="81">
        <v>42496</v>
      </c>
      <c r="E42" s="67" t="s">
        <v>185</v>
      </c>
      <c r="F42" s="85"/>
      <c r="G42" s="68"/>
      <c r="H42" s="68"/>
      <c r="I42" s="62">
        <v>45.13</v>
      </c>
      <c r="J42" s="63">
        <v>-45.13</v>
      </c>
      <c r="K42" s="94"/>
      <c r="L42" s="94"/>
      <c r="M42" s="64"/>
      <c r="N42" s="64"/>
      <c r="O42" s="60"/>
      <c r="P42" s="60">
        <v>0</v>
      </c>
      <c r="Q42" s="63">
        <v>-45.13</v>
      </c>
      <c r="R42" s="65">
        <v>0</v>
      </c>
      <c r="S42" s="72">
        <v>-45.13</v>
      </c>
      <c r="T42" s="66">
        <v>-4.5130000000000008</v>
      </c>
      <c r="U42" s="65" t="e">
        <v>#REF!</v>
      </c>
      <c r="V42" s="63" t="e">
        <v>#REF!</v>
      </c>
      <c r="W42" s="83"/>
      <c r="X42" s="83"/>
      <c r="Y42" s="82">
        <v>45.13</v>
      </c>
      <c r="Z42" s="73"/>
      <c r="AA42" s="69">
        <v>1129582916</v>
      </c>
      <c r="AB42" s="31" t="str">
        <f t="shared" si="0"/>
        <v>SI</v>
      </c>
      <c r="AC42" s="2" t="s">
        <v>77</v>
      </c>
      <c r="AD42" s="1" t="s">
        <v>78</v>
      </c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</row>
    <row r="43" spans="1:42">
      <c r="A43" s="58" t="s">
        <v>116</v>
      </c>
      <c r="B43" s="67" t="s">
        <v>186</v>
      </c>
      <c r="C43" s="59" t="s">
        <v>187</v>
      </c>
      <c r="D43" s="81">
        <v>42215</v>
      </c>
      <c r="E43" s="58" t="s">
        <v>119</v>
      </c>
      <c r="F43" s="92"/>
      <c r="G43" s="61"/>
      <c r="H43" s="61"/>
      <c r="I43" s="62">
        <v>45.13</v>
      </c>
      <c r="J43" s="63">
        <v>-45.13</v>
      </c>
      <c r="K43" s="94"/>
      <c r="L43" s="94"/>
      <c r="M43" s="64"/>
      <c r="N43" s="64"/>
      <c r="O43" s="60"/>
      <c r="P43" s="60">
        <v>0</v>
      </c>
      <c r="Q43" s="63">
        <v>-45.13</v>
      </c>
      <c r="R43" s="65">
        <v>0</v>
      </c>
      <c r="S43" s="63">
        <v>-45.13</v>
      </c>
      <c r="T43" s="66">
        <v>-4.5130000000000008</v>
      </c>
      <c r="U43" s="65" t="e">
        <v>#REF!</v>
      </c>
      <c r="V43" s="63" t="e">
        <v>#REF!</v>
      </c>
      <c r="W43" s="83"/>
      <c r="X43" s="77"/>
      <c r="Y43" s="82">
        <v>45.13</v>
      </c>
      <c r="Z43" s="76"/>
      <c r="AA43" s="67" t="s">
        <v>188</v>
      </c>
      <c r="AB43" s="31" t="str">
        <f>IF(B43=AD43,"SI","NO")</f>
        <v>SI</v>
      </c>
      <c r="AC43" s="2" t="s">
        <v>79</v>
      </c>
      <c r="AD43" s="1" t="s">
        <v>80</v>
      </c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</row>
    <row r="44" spans="1:42">
      <c r="A44" s="48"/>
      <c r="B44" s="48"/>
      <c r="C44" s="49"/>
      <c r="D44" s="49"/>
      <c r="E44" s="48"/>
      <c r="F44" s="50"/>
      <c r="G44" s="51"/>
      <c r="H44" s="51"/>
      <c r="I44" s="52"/>
      <c r="J44" s="53"/>
      <c r="K44" s="54"/>
      <c r="L44" s="94"/>
      <c r="M44" s="55"/>
      <c r="N44" s="55"/>
      <c r="O44" s="50"/>
      <c r="P44" s="50"/>
      <c r="Q44" s="53"/>
      <c r="R44" s="56"/>
      <c r="S44" s="53"/>
      <c r="T44" s="57"/>
      <c r="U44" s="56"/>
      <c r="V44" s="53"/>
      <c r="W44" s="31"/>
      <c r="X44" s="31"/>
      <c r="Y44" s="32">
        <v>0</v>
      </c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</row>
    <row r="45" spans="1:42">
      <c r="A45" s="36"/>
      <c r="B45" s="24"/>
      <c r="C45" s="34"/>
      <c r="D45" s="34"/>
      <c r="E45" s="24"/>
      <c r="F45" s="5"/>
      <c r="G45" s="5"/>
      <c r="H45" s="5"/>
      <c r="I45" s="25"/>
      <c r="J45" s="26"/>
      <c r="K45" s="27"/>
      <c r="L45" s="94"/>
      <c r="M45" s="28"/>
      <c r="N45" s="28"/>
      <c r="O45" s="5"/>
      <c r="P45" s="5"/>
      <c r="Q45" s="26"/>
      <c r="R45" s="29"/>
      <c r="S45" s="26"/>
      <c r="T45" s="30"/>
      <c r="U45" s="29"/>
      <c r="V45" s="26"/>
      <c r="W45" s="31"/>
      <c r="X45" s="31"/>
      <c r="Y45" s="32">
        <v>0</v>
      </c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</row>
    <row r="46" spans="1:42">
      <c r="A46" s="36"/>
      <c r="B46" s="24"/>
      <c r="C46" s="34"/>
      <c r="D46" s="34"/>
      <c r="E46" s="24"/>
      <c r="F46" s="5"/>
      <c r="G46" s="5"/>
      <c r="H46" s="5"/>
      <c r="I46" s="25"/>
      <c r="J46" s="26"/>
      <c r="K46" s="27"/>
      <c r="L46" s="94"/>
      <c r="M46" s="28"/>
      <c r="N46" s="28"/>
      <c r="O46" s="29"/>
      <c r="P46" s="29"/>
      <c r="Q46" s="26"/>
      <c r="R46" s="29"/>
      <c r="S46" s="26"/>
      <c r="T46" s="30"/>
      <c r="U46" s="29"/>
      <c r="V46" s="26"/>
      <c r="W46" s="31"/>
      <c r="X46" s="31"/>
      <c r="Y46" s="32">
        <v>0</v>
      </c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</row>
    <row r="47" spans="1:42">
      <c r="A47" s="36"/>
      <c r="B47" s="37"/>
      <c r="C47" s="37"/>
      <c r="D47" s="37"/>
      <c r="E47" s="37"/>
      <c r="F47" s="38"/>
      <c r="G47" s="38"/>
      <c r="H47" s="38"/>
      <c r="I47" s="38"/>
      <c r="J47" s="39"/>
      <c r="K47" s="38"/>
      <c r="L47" s="38"/>
      <c r="M47" s="29"/>
      <c r="N47" s="29"/>
      <c r="O47" s="29"/>
      <c r="P47" s="29"/>
      <c r="Q47" s="40"/>
      <c r="R47" s="29"/>
      <c r="S47" s="39"/>
      <c r="T47" s="29"/>
      <c r="U47" s="29"/>
      <c r="V47" s="39"/>
      <c r="W47" s="31"/>
      <c r="X47" s="31"/>
      <c r="Y47" s="32">
        <v>0</v>
      </c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</row>
    <row r="48" spans="1:42" ht="15.75" thickBot="1">
      <c r="A48" s="4"/>
      <c r="B48" s="41" t="s">
        <v>189</v>
      </c>
      <c r="C48" s="41"/>
      <c r="D48" s="41"/>
      <c r="E48" s="41"/>
      <c r="F48" s="42">
        <v>83134.17</v>
      </c>
      <c r="G48" s="42">
        <v>0</v>
      </c>
      <c r="H48" s="42">
        <v>0</v>
      </c>
      <c r="I48" s="42">
        <f>SUM(I13:I43)</f>
        <v>1399.0300000000009</v>
      </c>
      <c r="J48" s="42">
        <v>81735.139999999985</v>
      </c>
      <c r="K48" s="42">
        <v>0</v>
      </c>
      <c r="L48" s="42"/>
      <c r="M48" s="42">
        <v>215</v>
      </c>
      <c r="N48" s="42">
        <v>0</v>
      </c>
      <c r="O48" s="42">
        <v>0</v>
      </c>
      <c r="P48" s="42">
        <f>SUM(P13:P43)</f>
        <v>12289.6</v>
      </c>
      <c r="Q48" s="42">
        <v>69230.539999999994</v>
      </c>
      <c r="R48" s="42">
        <v>7621.2290000000003</v>
      </c>
      <c r="S48" s="42">
        <v>61609.311000000023</v>
      </c>
      <c r="T48" s="42">
        <v>464.83600000000007</v>
      </c>
      <c r="U48" s="42" t="e">
        <v>#REF!</v>
      </c>
      <c r="V48" s="42" t="e">
        <v>#REF!</v>
      </c>
      <c r="W48" s="31"/>
      <c r="X48" s="31"/>
      <c r="Y48" s="32"/>
      <c r="Z48" s="4"/>
      <c r="AA48" s="31"/>
      <c r="AB48" s="31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</row>
    <row r="49" spans="1:42" ht="15.75" thickTop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197">
        <f>+SINDICATO!G45+INGENIERIA!I46</f>
        <v>14948.784999999998</v>
      </c>
      <c r="Q49" s="4"/>
      <c r="R49" s="4"/>
      <c r="S49" s="4"/>
      <c r="T49" s="4"/>
      <c r="U49" s="4"/>
      <c r="V49" s="19" t="e">
        <v>#REF!</v>
      </c>
      <c r="W49" s="31"/>
      <c r="X49" s="31"/>
      <c r="Y49" s="32">
        <v>0</v>
      </c>
      <c r="Z49" s="4"/>
      <c r="AA49" s="31"/>
      <c r="AB49" s="31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</row>
    <row r="50" spans="1:42">
      <c r="A50" s="343" t="s">
        <v>190</v>
      </c>
      <c r="B50" s="343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7">
        <v>7621.2290000000003</v>
      </c>
      <c r="S50" s="4"/>
      <c r="T50" s="4"/>
      <c r="U50" s="4"/>
      <c r="V50" s="19" t="e">
        <v>#REF!</v>
      </c>
      <c r="W50" s="31"/>
      <c r="X50" s="31"/>
      <c r="Y50" s="32">
        <v>0</v>
      </c>
      <c r="Z50" s="7">
        <v>112981.14</v>
      </c>
      <c r="AA50" s="4"/>
      <c r="AB50" s="31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</row>
    <row r="52" spans="1:42">
      <c r="A52" s="36"/>
      <c r="B52" s="34"/>
      <c r="C52" s="34"/>
      <c r="D52" s="34"/>
      <c r="E52" s="34"/>
      <c r="F52" s="6"/>
      <c r="G52" s="6"/>
      <c r="H52" s="6"/>
      <c r="I52" s="6"/>
      <c r="J52" s="26">
        <v>0</v>
      </c>
      <c r="K52" s="27"/>
      <c r="L52" s="27"/>
      <c r="M52" s="28"/>
      <c r="N52" s="28"/>
      <c r="O52" s="28"/>
      <c r="P52" s="28"/>
      <c r="Q52" s="26">
        <v>0</v>
      </c>
      <c r="R52" s="29">
        <v>0</v>
      </c>
      <c r="S52" s="26">
        <v>0</v>
      </c>
      <c r="T52" s="30">
        <v>0</v>
      </c>
      <c r="U52" s="29">
        <v>0</v>
      </c>
      <c r="V52" s="26">
        <v>0</v>
      </c>
      <c r="W52" s="31"/>
      <c r="X52" s="31"/>
      <c r="Y52" s="32">
        <v>0</v>
      </c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</row>
    <row r="53" spans="1:4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19" t="e">
        <v>#REF!</v>
      </c>
      <c r="W53" s="31"/>
      <c r="X53" s="31"/>
      <c r="Y53" s="32">
        <v>0</v>
      </c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</row>
    <row r="54" spans="1:42">
      <c r="A54" s="4"/>
      <c r="B54" s="43" t="s">
        <v>191</v>
      </c>
      <c r="C54" s="43"/>
      <c r="D54" s="43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19" t="e">
        <v>#REF!</v>
      </c>
      <c r="W54" s="31"/>
      <c r="X54" s="31"/>
      <c r="Y54" s="32">
        <v>0</v>
      </c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</row>
    <row r="55" spans="1:42">
      <c r="A55" s="4"/>
      <c r="B55" s="43"/>
      <c r="C55" s="43"/>
      <c r="D55" s="43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19" t="e">
        <v>#REF!</v>
      </c>
      <c r="W55" s="35"/>
      <c r="X55" s="35"/>
      <c r="Y55" s="32">
        <v>0</v>
      </c>
    </row>
    <row r="56" spans="1:42">
      <c r="A56" s="4"/>
      <c r="B56" s="43"/>
      <c r="C56" s="43"/>
      <c r="D56" s="43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31"/>
      <c r="X56" s="31"/>
      <c r="Y56" s="31"/>
    </row>
    <row r="57" spans="1:42">
      <c r="A57" s="4"/>
      <c r="B57" s="43" t="s">
        <v>192</v>
      </c>
      <c r="C57" s="43"/>
      <c r="D57" s="43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19" t="e">
        <v>#REF!</v>
      </c>
      <c r="W57" s="31"/>
      <c r="X57" s="31"/>
      <c r="Y57" s="31"/>
    </row>
    <row r="58" spans="1:42">
      <c r="A58" s="4"/>
      <c r="B58" s="31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31"/>
      <c r="X58" s="31"/>
      <c r="Y58" s="31"/>
    </row>
    <row r="59" spans="1:42">
      <c r="A59" s="4"/>
      <c r="B59" s="31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31"/>
      <c r="X59" s="31"/>
      <c r="Y59" s="31"/>
    </row>
    <row r="60" spans="1:42">
      <c r="A60" s="4"/>
      <c r="B60" s="31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31"/>
      <c r="X60" s="31"/>
      <c r="Y60" s="31"/>
    </row>
    <row r="61" spans="1:42">
      <c r="A61" s="4"/>
      <c r="B61" s="31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31"/>
      <c r="X61" s="31"/>
      <c r="Y61" s="31"/>
    </row>
    <row r="62" spans="1:4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31"/>
      <c r="X62" s="31"/>
      <c r="Y62" s="31"/>
    </row>
    <row r="63" spans="1:4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31"/>
      <c r="X63" s="31"/>
      <c r="Y63" s="31"/>
    </row>
    <row r="64" spans="1:42">
      <c r="A64" s="33" t="s">
        <v>193</v>
      </c>
      <c r="B64" s="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31"/>
      <c r="X64" s="31"/>
      <c r="Y64" s="31"/>
    </row>
    <row r="65" spans="1:25">
      <c r="A65" s="33" t="s">
        <v>194</v>
      </c>
      <c r="B65" s="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31"/>
      <c r="X65" s="31"/>
      <c r="Y65" s="31"/>
    </row>
    <row r="66" spans="1:25">
      <c r="A66" s="33" t="s">
        <v>195</v>
      </c>
      <c r="B66" s="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31"/>
      <c r="X66" s="31"/>
      <c r="Y66" s="31"/>
    </row>
    <row r="67" spans="1:25">
      <c r="A67" s="33" t="s">
        <v>196</v>
      </c>
      <c r="B67" s="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31"/>
      <c r="X67" s="31"/>
      <c r="Y67" s="31"/>
    </row>
    <row r="68" spans="1:25">
      <c r="A68" s="33" t="s">
        <v>197</v>
      </c>
      <c r="B68" s="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31"/>
      <c r="X68" s="31"/>
      <c r="Y68" s="31"/>
    </row>
    <row r="69" spans="1:25">
      <c r="A69" s="33" t="s">
        <v>198</v>
      </c>
      <c r="B69" s="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31"/>
      <c r="X69" s="31"/>
      <c r="Y69" s="31"/>
    </row>
    <row r="70" spans="1: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31"/>
      <c r="X70" s="31"/>
      <c r="Y70" s="31"/>
    </row>
    <row r="71" spans="1:25">
      <c r="W71" s="31"/>
      <c r="X71" s="31"/>
      <c r="Y71" s="31"/>
    </row>
    <row r="72" spans="1:25">
      <c r="W72" s="31"/>
      <c r="X72" s="31"/>
      <c r="Y72" s="31"/>
    </row>
    <row r="73" spans="1:25">
      <c r="W73" s="31"/>
      <c r="X73" s="31"/>
      <c r="Y73" s="31"/>
    </row>
    <row r="74" spans="1:25">
      <c r="W74" s="35"/>
      <c r="X74" s="35"/>
      <c r="Y74" s="35"/>
    </row>
    <row r="75" spans="1:25">
      <c r="W75" s="31"/>
      <c r="X75" s="31"/>
      <c r="Y75" s="31"/>
    </row>
    <row r="76" spans="1:25">
      <c r="W76" s="31"/>
      <c r="X76" s="31"/>
      <c r="Y76" s="31"/>
    </row>
    <row r="77" spans="1:25">
      <c r="W77" s="31"/>
      <c r="X77" s="31"/>
      <c r="Y77" s="31"/>
    </row>
    <row r="78" spans="1:25">
      <c r="W78" s="31"/>
      <c r="X78" s="31"/>
      <c r="Y78" s="31"/>
    </row>
    <row r="79" spans="1:25">
      <c r="W79" s="31"/>
      <c r="X79" s="31"/>
      <c r="Y79" s="31"/>
    </row>
    <row r="80" spans="1:25">
      <c r="W80" s="31"/>
      <c r="X80" s="31"/>
      <c r="Y80" s="31"/>
    </row>
    <row r="81" spans="23:25">
      <c r="W81" s="31"/>
      <c r="X81" s="31"/>
      <c r="Y81" s="31"/>
    </row>
    <row r="82" spans="23:25">
      <c r="W82" s="31"/>
      <c r="X82" s="31"/>
      <c r="Y82" s="31"/>
    </row>
    <row r="83" spans="23:25">
      <c r="W83" s="31"/>
      <c r="X83" s="31"/>
      <c r="Y83" s="31"/>
    </row>
    <row r="84" spans="23:25">
      <c r="W84" s="35"/>
      <c r="X84" s="35"/>
      <c r="Y84" s="35"/>
    </row>
    <row r="85" spans="23:25">
      <c r="W85" s="31"/>
      <c r="X85" s="31"/>
      <c r="Y85" s="31"/>
    </row>
    <row r="86" spans="23:25">
      <c r="W86" s="31"/>
      <c r="X86" s="31"/>
      <c r="Y86" s="31"/>
    </row>
    <row r="87" spans="23:25">
      <c r="W87" s="31"/>
      <c r="X87" s="31"/>
      <c r="Y87" s="31"/>
    </row>
    <row r="88" spans="23:25">
      <c r="W88" s="31"/>
      <c r="X88" s="31"/>
      <c r="Y88" s="31"/>
    </row>
    <row r="89" spans="23:25">
      <c r="W89" s="31"/>
      <c r="X89" s="31"/>
      <c r="Y89" s="31"/>
    </row>
    <row r="90" spans="23:25">
      <c r="W90" s="31"/>
      <c r="X90" s="31"/>
      <c r="Y90" s="31"/>
    </row>
    <row r="91" spans="23:25">
      <c r="W91" s="31"/>
      <c r="X91" s="31"/>
      <c r="Y91" s="31"/>
    </row>
    <row r="92" spans="23:25">
      <c r="W92" s="31"/>
      <c r="X92" s="31"/>
      <c r="Y92" s="31"/>
    </row>
    <row r="93" spans="23:25">
      <c r="W93" s="31"/>
      <c r="X93" s="31"/>
      <c r="Y93" s="31"/>
    </row>
    <row r="94" spans="23:25">
      <c r="W94" s="31"/>
      <c r="X94" s="31"/>
      <c r="Y94" s="31"/>
    </row>
    <row r="95" spans="23:25">
      <c r="W95" s="31"/>
      <c r="X95" s="31"/>
      <c r="Y95" s="31"/>
    </row>
    <row r="96" spans="23:25">
      <c r="W96" s="31"/>
      <c r="X96" s="31"/>
      <c r="Y96" s="31"/>
    </row>
    <row r="97" spans="23:25">
      <c r="W97" s="31"/>
      <c r="X97" s="31"/>
      <c r="Y97" s="31"/>
    </row>
    <row r="98" spans="23:25">
      <c r="W98" s="31"/>
      <c r="X98" s="31"/>
      <c r="Y98" s="31"/>
    </row>
    <row r="99" spans="23:25">
      <c r="W99" s="31"/>
      <c r="X99" s="31"/>
      <c r="Y99" s="31"/>
    </row>
    <row r="100" spans="23:25">
      <c r="W100" s="31"/>
      <c r="X100" s="31"/>
      <c r="Y100" s="31"/>
    </row>
    <row r="101" spans="23:25">
      <c r="W101" s="31"/>
      <c r="X101" s="31"/>
      <c r="Y101" s="31"/>
    </row>
    <row r="102" spans="23:25" ht="15.75" thickBot="1">
      <c r="W102" s="42">
        <v>0</v>
      </c>
      <c r="X102" s="42">
        <v>0</v>
      </c>
      <c r="Y102" s="44"/>
    </row>
    <row r="103" spans="23:25" ht="15.75" thickTop="1">
      <c r="W103" s="19"/>
      <c r="X103" s="19"/>
      <c r="Y103" s="19"/>
    </row>
    <row r="104" spans="23:25">
      <c r="W104" s="19"/>
      <c r="X104" s="19"/>
      <c r="Y104" s="19"/>
    </row>
    <row r="105" spans="23:25">
      <c r="W105" s="26" t="e">
        <v>#REF!</v>
      </c>
      <c r="X105" s="26" t="e">
        <v>#REF!</v>
      </c>
      <c r="Y105" s="45"/>
    </row>
    <row r="106" spans="23:25">
      <c r="W106" s="26" t="e">
        <v>#REF!</v>
      </c>
      <c r="X106" s="26" t="e">
        <v>#REF!</v>
      </c>
      <c r="Y106" s="45"/>
    </row>
  </sheetData>
  <mergeCells count="23">
    <mergeCell ref="AA5:AA6"/>
    <mergeCell ref="T5:T6"/>
    <mergeCell ref="Q5:Q6"/>
    <mergeCell ref="S5:S6"/>
    <mergeCell ref="W5:X5"/>
    <mergeCell ref="R5:R6"/>
    <mergeCell ref="Z5:Z6"/>
    <mergeCell ref="V5:V6"/>
    <mergeCell ref="U5:U6"/>
    <mergeCell ref="A50:B50"/>
    <mergeCell ref="P5:P6"/>
    <mergeCell ref="N5:N6"/>
    <mergeCell ref="H5:H6"/>
    <mergeCell ref="A5:A6"/>
    <mergeCell ref="G5:G6"/>
    <mergeCell ref="I5:I6"/>
    <mergeCell ref="E5:E6"/>
    <mergeCell ref="M5:M6"/>
    <mergeCell ref="O5:O6"/>
    <mergeCell ref="J5:J6"/>
    <mergeCell ref="C5:C6"/>
    <mergeCell ref="B5:B6"/>
    <mergeCell ref="K5:K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0"/>
  <sheetViews>
    <sheetView workbookViewId="0"/>
  </sheetViews>
  <sheetFormatPr baseColWidth="10" defaultRowHeight="15"/>
  <cols>
    <col min="1" max="1" width="19.85546875" style="232" customWidth="1"/>
    <col min="2" max="2" width="11.5703125" style="232" bestFit="1" customWidth="1"/>
    <col min="3" max="5" width="11.42578125" style="232"/>
    <col min="6" max="6" width="12.42578125" style="232" bestFit="1" customWidth="1"/>
    <col min="7" max="16384" width="11.42578125" style="232"/>
  </cols>
  <sheetData>
    <row r="1" spans="1:6">
      <c r="A1" s="308" t="s">
        <v>254</v>
      </c>
      <c r="B1" s="308"/>
      <c r="C1" s="309"/>
      <c r="D1" s="310"/>
      <c r="E1" s="310"/>
      <c r="F1" s="311"/>
    </row>
    <row r="2" spans="1:6">
      <c r="A2" s="308" t="s">
        <v>266</v>
      </c>
      <c r="B2" s="308"/>
      <c r="C2" s="309"/>
      <c r="D2" s="310"/>
      <c r="E2" s="310"/>
      <c r="F2" s="311"/>
    </row>
    <row r="3" spans="1:6">
      <c r="A3" s="308" t="s">
        <v>255</v>
      </c>
      <c r="B3" s="312" t="s">
        <v>267</v>
      </c>
      <c r="C3" s="309"/>
      <c r="D3" s="310"/>
      <c r="E3" s="310"/>
      <c r="F3" s="313" t="s">
        <v>256</v>
      </c>
    </row>
    <row r="4" spans="1:6">
      <c r="A4" s="309"/>
      <c r="B4" s="309"/>
      <c r="C4" s="309"/>
      <c r="D4" s="310"/>
      <c r="E4" s="310"/>
      <c r="F4" s="311"/>
    </row>
    <row r="5" spans="1:6">
      <c r="A5" s="309" t="s">
        <v>257</v>
      </c>
      <c r="B5" s="309" t="s">
        <v>225</v>
      </c>
      <c r="C5" s="309"/>
      <c r="D5" s="310"/>
      <c r="E5" s="310"/>
      <c r="F5" s="311"/>
    </row>
    <row r="6" spans="1:6">
      <c r="A6" s="310" t="s">
        <v>258</v>
      </c>
      <c r="B6" s="314">
        <v>28209.040000000001</v>
      </c>
      <c r="C6" s="310"/>
      <c r="D6" s="310"/>
      <c r="E6" s="310"/>
      <c r="F6" s="311"/>
    </row>
    <row r="7" spans="1:6">
      <c r="A7" s="310" t="s">
        <v>259</v>
      </c>
      <c r="B7" s="314">
        <v>11855.92</v>
      </c>
      <c r="C7" s="310"/>
      <c r="D7" s="310"/>
      <c r="E7" s="310"/>
      <c r="F7" s="311"/>
    </row>
    <row r="8" spans="1:6">
      <c r="A8" s="310" t="s">
        <v>260</v>
      </c>
      <c r="B8" s="314">
        <v>0</v>
      </c>
      <c r="C8" s="310"/>
      <c r="D8" s="310"/>
      <c r="E8" s="310"/>
      <c r="F8" s="311"/>
    </row>
    <row r="9" spans="1:6">
      <c r="A9" s="310" t="s">
        <v>261</v>
      </c>
      <c r="B9" s="314">
        <v>1916.25</v>
      </c>
      <c r="C9" s="310"/>
      <c r="D9" s="310"/>
      <c r="E9" s="310"/>
      <c r="F9" s="311"/>
    </row>
    <row r="10" spans="1:6">
      <c r="A10" s="310" t="s">
        <v>262</v>
      </c>
      <c r="B10" s="314">
        <v>0</v>
      </c>
      <c r="C10" s="310"/>
      <c r="D10" s="310"/>
      <c r="E10" s="310"/>
      <c r="F10" s="311"/>
    </row>
    <row r="11" spans="1:6">
      <c r="A11" s="310" t="s">
        <v>263</v>
      </c>
      <c r="B11" s="314">
        <v>5110.33</v>
      </c>
      <c r="C11" s="310"/>
      <c r="D11" s="310"/>
      <c r="E11" s="310"/>
      <c r="F11" s="311"/>
    </row>
    <row r="12" spans="1:6" ht="15.75" thickBot="1">
      <c r="A12" s="310" t="s">
        <v>264</v>
      </c>
      <c r="B12" s="315">
        <v>0</v>
      </c>
      <c r="C12" s="310"/>
      <c r="D12" s="310"/>
      <c r="E12" s="310"/>
      <c r="F12" s="311"/>
    </row>
    <row r="13" spans="1:6">
      <c r="A13" s="310"/>
      <c r="B13" s="316">
        <f>SUM(B6:B12)</f>
        <v>47091.54</v>
      </c>
      <c r="C13" s="310"/>
      <c r="D13" s="310"/>
      <c r="E13" s="310"/>
      <c r="F13" s="311"/>
    </row>
    <row r="14" spans="1:6" ht="15.75" thickBot="1">
      <c r="A14" s="310"/>
      <c r="B14" s="317">
        <f>B13*0.16</f>
        <v>7534.6464000000005</v>
      </c>
      <c r="C14" s="310"/>
      <c r="D14" s="310"/>
      <c r="E14" s="310"/>
      <c r="F14" s="311"/>
    </row>
    <row r="15" spans="1:6" ht="15.75" thickTop="1">
      <c r="A15" s="310"/>
      <c r="B15" s="318">
        <f>+B13+B14</f>
        <v>54626.186399999999</v>
      </c>
      <c r="C15" s="310"/>
      <c r="D15" s="310"/>
      <c r="E15" s="310"/>
      <c r="F15" s="311"/>
    </row>
    <row r="16" spans="1:6">
      <c r="A16" s="310"/>
      <c r="B16" s="314">
        <v>54626.18</v>
      </c>
      <c r="C16" s="310"/>
      <c r="D16" s="310"/>
      <c r="E16" s="310"/>
      <c r="F16" s="311"/>
    </row>
    <row r="17" spans="1:6">
      <c r="A17" s="310"/>
      <c r="B17" s="314">
        <f>B15-B16</f>
        <v>6.3999999983934686E-3</v>
      </c>
      <c r="C17" s="310"/>
      <c r="D17" s="310"/>
      <c r="E17" s="310"/>
      <c r="F17" s="311"/>
    </row>
    <row r="18" spans="1:6">
      <c r="A18" s="310"/>
      <c r="B18" s="314"/>
      <c r="C18" s="310"/>
      <c r="D18" s="310"/>
      <c r="E18" s="310"/>
      <c r="F18" s="311"/>
    </row>
    <row r="19" spans="1:6">
      <c r="A19" s="310"/>
      <c r="B19" s="310"/>
      <c r="C19" s="310"/>
      <c r="D19" s="310"/>
      <c r="E19" s="310"/>
      <c r="F19" s="311"/>
    </row>
    <row r="22" spans="1:6">
      <c r="A22" s="308" t="s">
        <v>254</v>
      </c>
      <c r="B22" s="308"/>
      <c r="C22" s="309"/>
      <c r="D22" s="310"/>
      <c r="E22" s="310"/>
      <c r="F22" s="311"/>
    </row>
    <row r="23" spans="1:6">
      <c r="A23" s="308" t="s">
        <v>266</v>
      </c>
      <c r="B23" s="308"/>
      <c r="C23" s="309"/>
      <c r="D23" s="310"/>
      <c r="E23" s="310"/>
      <c r="F23" s="311"/>
    </row>
    <row r="24" spans="1:6">
      <c r="A24" s="308" t="s">
        <v>255</v>
      </c>
      <c r="B24" s="312" t="s">
        <v>267</v>
      </c>
      <c r="C24" s="309"/>
      <c r="D24" s="310"/>
      <c r="E24" s="310"/>
      <c r="F24" s="313" t="s">
        <v>265</v>
      </c>
    </row>
    <row r="25" spans="1:6">
      <c r="A25" s="309"/>
      <c r="B25" s="309"/>
      <c r="C25" s="309"/>
      <c r="D25" s="310"/>
      <c r="E25" s="310"/>
      <c r="F25" s="311"/>
    </row>
    <row r="26" spans="1:6">
      <c r="A26" s="309" t="s">
        <v>257</v>
      </c>
      <c r="B26" s="309" t="s">
        <v>225</v>
      </c>
      <c r="C26" s="309"/>
      <c r="D26" s="310"/>
      <c r="E26" s="310"/>
      <c r="F26" s="311"/>
    </row>
    <row r="27" spans="1:6">
      <c r="A27" s="310" t="s">
        <v>258</v>
      </c>
      <c r="B27" s="314">
        <v>64812.36</v>
      </c>
      <c r="C27" s="310"/>
      <c r="D27" s="310"/>
      <c r="E27" s="310"/>
      <c r="F27" s="311"/>
    </row>
    <row r="28" spans="1:6">
      <c r="A28" s="310" t="s">
        <v>259</v>
      </c>
      <c r="B28" s="314">
        <v>54634.15</v>
      </c>
      <c r="C28" s="310"/>
      <c r="D28" s="310"/>
      <c r="E28" s="310"/>
      <c r="F28" s="311"/>
    </row>
    <row r="29" spans="1:6">
      <c r="A29" s="310" t="s">
        <v>260</v>
      </c>
      <c r="B29" s="314">
        <v>0</v>
      </c>
      <c r="C29" s="310"/>
      <c r="D29" s="310"/>
      <c r="E29" s="310"/>
      <c r="F29" s="311"/>
    </row>
    <row r="30" spans="1:6">
      <c r="A30" s="310" t="s">
        <v>261</v>
      </c>
      <c r="B30" s="314">
        <v>0</v>
      </c>
      <c r="C30" s="310"/>
      <c r="D30" s="310"/>
      <c r="E30" s="310"/>
      <c r="F30" s="311"/>
    </row>
    <row r="31" spans="1:6">
      <c r="A31" s="310" t="s">
        <v>262</v>
      </c>
      <c r="B31" s="314">
        <v>0</v>
      </c>
      <c r="C31" s="310"/>
      <c r="D31" s="310"/>
      <c r="E31" s="310"/>
      <c r="F31" s="311"/>
    </row>
    <row r="32" spans="1:6">
      <c r="A32" s="310" t="s">
        <v>263</v>
      </c>
      <c r="B32" s="314">
        <v>5107.18</v>
      </c>
      <c r="C32" s="310"/>
      <c r="D32" s="310"/>
      <c r="E32" s="310"/>
      <c r="F32" s="311"/>
    </row>
    <row r="33" spans="1:6" ht="15.75" thickBot="1">
      <c r="A33" s="310" t="s">
        <v>264</v>
      </c>
      <c r="B33" s="315">
        <v>0</v>
      </c>
      <c r="C33" s="310"/>
      <c r="D33" s="310"/>
      <c r="E33" s="310"/>
      <c r="F33" s="311"/>
    </row>
    <row r="34" spans="1:6">
      <c r="A34" s="310"/>
      <c r="B34" s="316">
        <f>SUM(B27:B33)</f>
        <v>124553.69</v>
      </c>
      <c r="C34" s="310"/>
      <c r="D34" s="310"/>
      <c r="E34" s="310"/>
      <c r="F34" s="311"/>
    </row>
    <row r="35" spans="1:6" ht="15.75" thickBot="1">
      <c r="A35" s="310"/>
      <c r="B35" s="317">
        <f>B34*0.16</f>
        <v>19928.590400000001</v>
      </c>
      <c r="C35" s="310"/>
      <c r="D35" s="310"/>
      <c r="E35" s="310"/>
      <c r="F35" s="311"/>
    </row>
    <row r="36" spans="1:6" ht="15.75" thickTop="1">
      <c r="A36" s="310"/>
      <c r="B36" s="318">
        <f>+B34+B35</f>
        <v>144482.28039999999</v>
      </c>
      <c r="C36" s="310"/>
      <c r="D36" s="310"/>
      <c r="E36" s="310"/>
      <c r="F36" s="311"/>
    </row>
    <row r="37" spans="1:6">
      <c r="A37" s="310"/>
      <c r="B37" s="314">
        <v>144482.28</v>
      </c>
      <c r="C37" s="310"/>
      <c r="D37" s="310"/>
      <c r="E37" s="310"/>
      <c r="F37" s="311"/>
    </row>
    <row r="38" spans="1:6">
      <c r="A38" s="310"/>
      <c r="B38" s="314">
        <f>B36-B37</f>
        <v>3.9999998989515007E-4</v>
      </c>
      <c r="C38" s="310"/>
      <c r="D38" s="310"/>
      <c r="E38" s="310"/>
      <c r="F38" s="311"/>
    </row>
    <row r="39" spans="1:6">
      <c r="A39" s="310"/>
      <c r="B39" s="314"/>
      <c r="C39" s="310"/>
      <c r="D39" s="310"/>
      <c r="E39" s="310"/>
      <c r="F39" s="311"/>
    </row>
    <row r="40" spans="1:6">
      <c r="A40" s="310"/>
      <c r="B40" s="310"/>
      <c r="C40" s="310"/>
      <c r="D40" s="310"/>
      <c r="E40" s="310"/>
      <c r="F40" s="31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4"/>
  <sheetViews>
    <sheetView tabSelected="1" workbookViewId="0">
      <selection activeCell="E34" sqref="E34"/>
    </sheetView>
  </sheetViews>
  <sheetFormatPr baseColWidth="10" defaultRowHeight="15"/>
  <cols>
    <col min="1" max="1" width="35.28515625" bestFit="1" customWidth="1"/>
  </cols>
  <sheetData>
    <row r="1" spans="1:7">
      <c r="A1" s="348" t="s">
        <v>226</v>
      </c>
      <c r="B1" s="349" t="s">
        <v>268</v>
      </c>
      <c r="C1" s="349"/>
      <c r="D1" s="350" t="s">
        <v>214</v>
      </c>
      <c r="E1" s="349" t="s">
        <v>269</v>
      </c>
      <c r="F1" s="349"/>
      <c r="G1" s="350" t="s">
        <v>115</v>
      </c>
    </row>
    <row r="2" spans="1:7">
      <c r="A2" s="348"/>
      <c r="B2" s="351" t="s">
        <v>270</v>
      </c>
      <c r="C2" s="351" t="s">
        <v>114</v>
      </c>
      <c r="D2" s="350"/>
      <c r="E2" s="351" t="s">
        <v>270</v>
      </c>
      <c r="F2" s="351" t="s">
        <v>114</v>
      </c>
      <c r="G2" s="350"/>
    </row>
    <row r="3" spans="1:7">
      <c r="A3" s="352" t="str">
        <f>INGENIERIA!B13</f>
        <v>Alfaro Quezada Pablo Francisco</v>
      </c>
      <c r="B3" s="353">
        <f>INGENIERIA!N13</f>
        <v>1019.6</v>
      </c>
      <c r="C3" s="353">
        <f>SINDICATO!K13</f>
        <v>7356.8609999999999</v>
      </c>
      <c r="D3" s="353">
        <f>B3+C3</f>
        <v>8376.4609999999993</v>
      </c>
      <c r="E3" s="352"/>
      <c r="F3" s="352"/>
      <c r="G3" s="353">
        <f>E3+F3-D3</f>
        <v>-8376.4609999999993</v>
      </c>
    </row>
    <row r="4" spans="1:7">
      <c r="A4" s="352" t="str">
        <f>INGENIERIA!B14</f>
        <v>Andrade Rodriguez Miguel Angel</v>
      </c>
      <c r="B4" s="353">
        <f>INGENIERIA!N14</f>
        <v>1019.8</v>
      </c>
      <c r="C4" s="353">
        <f>SINDICATO!K14</f>
        <v>0</v>
      </c>
      <c r="D4" s="353">
        <f t="shared" ref="D4:D32" si="0">B4+C4</f>
        <v>1019.8</v>
      </c>
      <c r="E4" s="355">
        <v>1019.8</v>
      </c>
      <c r="F4" s="352"/>
      <c r="G4" s="353">
        <f t="shared" ref="G4:G32" si="1">E4+F4-D4</f>
        <v>0</v>
      </c>
    </row>
    <row r="5" spans="1:7">
      <c r="A5" s="352" t="str">
        <f>INGENIERIA!B15</f>
        <v>Arellano Alvarez Javier</v>
      </c>
      <c r="B5" s="353">
        <f>INGENIERIA!N15</f>
        <v>306.60000000000002</v>
      </c>
      <c r="C5" s="353">
        <f>SINDICATO!K15</f>
        <v>2337.462</v>
      </c>
      <c r="D5" s="353">
        <f t="shared" si="0"/>
        <v>2644.0619999999999</v>
      </c>
      <c r="E5" s="352">
        <v>306.60000000000002</v>
      </c>
      <c r="F5" s="354">
        <v>2337.46</v>
      </c>
      <c r="G5" s="353">
        <f t="shared" si="1"/>
        <v>-1.9999999999527063E-3</v>
      </c>
    </row>
    <row r="6" spans="1:7">
      <c r="A6" s="352" t="str">
        <f>INGENIERIA!B16</f>
        <v>Becerra Jimenez Alejandro Bonifacio</v>
      </c>
      <c r="B6" s="353">
        <f>INGENIERIA!N16</f>
        <v>1561</v>
      </c>
      <c r="C6" s="353">
        <f>SINDICATO!K16</f>
        <v>0</v>
      </c>
      <c r="D6" s="353">
        <f t="shared" si="0"/>
        <v>1561</v>
      </c>
      <c r="E6" s="355">
        <v>1561</v>
      </c>
      <c r="F6" s="352"/>
      <c r="G6" s="353">
        <f t="shared" si="1"/>
        <v>0</v>
      </c>
    </row>
    <row r="7" spans="1:7">
      <c r="A7" s="352" t="str">
        <f>INGENIERIA!B17</f>
        <v>Blanco Amezquita Cecilia</v>
      </c>
      <c r="B7" s="353">
        <f>INGENIERIA!N17</f>
        <v>119.79999999999995</v>
      </c>
      <c r="C7" s="353">
        <f>SINDICATO!K17</f>
        <v>837.09</v>
      </c>
      <c r="D7" s="353">
        <f t="shared" si="0"/>
        <v>956.89</v>
      </c>
      <c r="E7" s="352">
        <v>119.8</v>
      </c>
      <c r="F7" s="354">
        <v>837.09</v>
      </c>
      <c r="G7" s="353">
        <f t="shared" si="1"/>
        <v>0</v>
      </c>
    </row>
    <row r="8" spans="1:7">
      <c r="A8" s="352" t="str">
        <f>INGENIERIA!B18</f>
        <v>Camarena Gamez Guillermo</v>
      </c>
      <c r="B8" s="353">
        <f>INGENIERIA!N18</f>
        <v>1019.6</v>
      </c>
      <c r="C8" s="353">
        <f>SINDICATO!K18</f>
        <v>4131.9629999999997</v>
      </c>
      <c r="D8" s="353">
        <f t="shared" si="0"/>
        <v>5151.5630000000001</v>
      </c>
      <c r="E8" s="355">
        <v>1019.6</v>
      </c>
      <c r="F8" s="355">
        <v>4131.96</v>
      </c>
      <c r="G8" s="353">
        <f t="shared" si="1"/>
        <v>-2.9999999997016857E-3</v>
      </c>
    </row>
    <row r="9" spans="1:7">
      <c r="A9" s="352" t="str">
        <f>INGENIERIA!B19</f>
        <v>Carranco Mancera Viridiana</v>
      </c>
      <c r="B9" s="353">
        <f>INGENIERIA!N19</f>
        <v>1019.6</v>
      </c>
      <c r="C9" s="353">
        <f>SINDICATO!K19</f>
        <v>14081.697</v>
      </c>
      <c r="D9" s="353">
        <f t="shared" si="0"/>
        <v>15101.297</v>
      </c>
      <c r="E9" s="355">
        <v>1019.6</v>
      </c>
      <c r="F9" s="354">
        <v>14081.69</v>
      </c>
      <c r="G9" s="353">
        <f t="shared" si="1"/>
        <v>-6.9999999996070983E-3</v>
      </c>
    </row>
    <row r="10" spans="1:7">
      <c r="A10" s="352" t="str">
        <f>INGENIERIA!B20</f>
        <v>Casas Villanueva Mario</v>
      </c>
      <c r="B10" s="353">
        <f>INGENIERIA!N20</f>
        <v>3795.4000000000005</v>
      </c>
      <c r="C10" s="353">
        <f>SINDICATO!K20</f>
        <v>0</v>
      </c>
      <c r="D10" s="353">
        <f t="shared" si="0"/>
        <v>3795.4000000000005</v>
      </c>
      <c r="E10" s="355">
        <v>3795.4</v>
      </c>
      <c r="F10" s="352"/>
      <c r="G10" s="353">
        <f t="shared" si="1"/>
        <v>0</v>
      </c>
    </row>
    <row r="11" spans="1:7">
      <c r="A11" s="352" t="str">
        <f>INGENIERIA!B21</f>
        <v>Castro Romero Lizbeth</v>
      </c>
      <c r="B11" s="353">
        <f>INGENIERIA!N21</f>
        <v>1019.6</v>
      </c>
      <c r="C11" s="353">
        <f>SINDICATO!K21</f>
        <v>11178.494999999999</v>
      </c>
      <c r="D11" s="353">
        <f t="shared" si="0"/>
        <v>12198.094999999999</v>
      </c>
      <c r="E11" s="355">
        <v>1019.6</v>
      </c>
      <c r="F11" s="354">
        <v>11178.49</v>
      </c>
      <c r="G11" s="353">
        <f t="shared" si="1"/>
        <v>-4.9999999991996447E-3</v>
      </c>
    </row>
    <row r="12" spans="1:7">
      <c r="A12" s="352" t="str">
        <f>INGENIERIA!B22</f>
        <v>Cazares Chaires Erika</v>
      </c>
      <c r="B12" s="353">
        <f>INGENIERIA!N22</f>
        <v>644</v>
      </c>
      <c r="C12" s="353">
        <f>SINDICATO!K22</f>
        <v>1141.4879999999998</v>
      </c>
      <c r="D12" s="353">
        <f t="shared" si="0"/>
        <v>1785.4879999999998</v>
      </c>
      <c r="E12" s="352">
        <v>644</v>
      </c>
      <c r="F12" s="354">
        <v>1141.48</v>
      </c>
      <c r="G12" s="353">
        <f t="shared" si="1"/>
        <v>-7.9999999998108251E-3</v>
      </c>
    </row>
    <row r="13" spans="1:7">
      <c r="A13" s="352" t="str">
        <f>INGENIERIA!B23</f>
        <v>Gomez Torres Rosaura</v>
      </c>
      <c r="B13" s="353">
        <f>INGENIERIA!N23</f>
        <v>1019.6</v>
      </c>
      <c r="C13" s="353">
        <f>SINDICATO!K23</f>
        <v>0</v>
      </c>
      <c r="D13" s="353">
        <f t="shared" si="0"/>
        <v>1019.6</v>
      </c>
      <c r="E13" s="355">
        <v>1019.6</v>
      </c>
      <c r="F13" s="352"/>
      <c r="G13" s="353">
        <f t="shared" si="1"/>
        <v>0</v>
      </c>
    </row>
    <row r="14" spans="1:7">
      <c r="A14" s="352" t="str">
        <f>INGENIERIA!B24</f>
        <v>Gonzalez  Duarte David</v>
      </c>
      <c r="B14" s="353">
        <f>INGENIERIA!N24</f>
        <v>1019.6</v>
      </c>
      <c r="C14" s="353">
        <f>SINDICATO!K24</f>
        <v>987.74099999999999</v>
      </c>
      <c r="D14" s="353">
        <f t="shared" si="0"/>
        <v>2007.3409999999999</v>
      </c>
      <c r="E14" s="355">
        <v>1019.6</v>
      </c>
      <c r="F14" s="354">
        <v>987.74</v>
      </c>
      <c r="G14" s="353">
        <f t="shared" si="1"/>
        <v>-9.9999999974897946E-4</v>
      </c>
    </row>
    <row r="15" spans="1:7">
      <c r="A15" s="352" t="str">
        <f>INGENIERIA!B25</f>
        <v>Gonzalez Garcia Luis Roberto</v>
      </c>
      <c r="B15" s="353">
        <f>INGENIERIA!N25</f>
        <v>1019.6</v>
      </c>
      <c r="C15" s="353">
        <f>SINDICATO!K25</f>
        <v>5293.5120000000006</v>
      </c>
      <c r="D15" s="353">
        <f t="shared" si="0"/>
        <v>6313.112000000001</v>
      </c>
      <c r="E15" s="355">
        <v>1019.6</v>
      </c>
      <c r="F15" s="354">
        <v>5293.51</v>
      </c>
      <c r="G15" s="353">
        <f t="shared" si="1"/>
        <v>-2.0000000004074536E-3</v>
      </c>
    </row>
    <row r="16" spans="1:7">
      <c r="A16" s="352" t="str">
        <f>INGENIERIA!B26</f>
        <v>Gutierrez Olvera Marihuri</v>
      </c>
      <c r="B16" s="353">
        <f>INGENIERIA!N26</f>
        <v>3446.2</v>
      </c>
      <c r="C16" s="353">
        <f>SINDICATO!K26</f>
        <v>0</v>
      </c>
      <c r="D16" s="353">
        <f t="shared" si="0"/>
        <v>3446.2</v>
      </c>
      <c r="E16" s="355">
        <v>3446.2</v>
      </c>
      <c r="F16" s="352"/>
      <c r="G16" s="353">
        <f t="shared" si="1"/>
        <v>0</v>
      </c>
    </row>
    <row r="17" spans="1:7">
      <c r="A17" s="352" t="str">
        <f>INGENIERIA!B27</f>
        <v>Guzman Espiller Sergio Luis Alberto</v>
      </c>
      <c r="B17" s="353">
        <f>INGENIERIA!N27</f>
        <v>1050.4000000000001</v>
      </c>
      <c r="C17" s="353">
        <f>SINDICATO!K27</f>
        <v>1213.1190000000001</v>
      </c>
      <c r="D17" s="353">
        <f t="shared" si="0"/>
        <v>2263.5190000000002</v>
      </c>
      <c r="E17" s="355">
        <v>1050.4000000000001</v>
      </c>
      <c r="F17" s="354">
        <v>1213.1099999999999</v>
      </c>
      <c r="G17" s="353">
        <f t="shared" si="1"/>
        <v>-9.0000000000145519E-3</v>
      </c>
    </row>
    <row r="18" spans="1:7">
      <c r="A18" s="352" t="str">
        <f>INGENIERIA!B28</f>
        <v>Hernandez Quintero Maria De La Luz</v>
      </c>
      <c r="B18" s="353">
        <f>INGENIERIA!N28</f>
        <v>1019.6</v>
      </c>
      <c r="C18" s="353">
        <f>SINDICATO!K28</f>
        <v>9447.8130000000001</v>
      </c>
      <c r="D18" s="353">
        <f t="shared" si="0"/>
        <v>10467.413</v>
      </c>
      <c r="E18" s="355">
        <v>1019.6</v>
      </c>
      <c r="F18" s="354">
        <v>9447.81</v>
      </c>
      <c r="G18" s="353">
        <f t="shared" si="1"/>
        <v>-3.0000000006111804E-3</v>
      </c>
    </row>
    <row r="19" spans="1:7">
      <c r="A19" s="352" t="str">
        <f>INGENIERIA!B29</f>
        <v>Herrera Parra Luis Enrique</v>
      </c>
      <c r="B19" s="353">
        <f>INGENIERIA!N29</f>
        <v>1019.6</v>
      </c>
      <c r="C19" s="353">
        <f>SINDICATO!K29</f>
        <v>7246.0529999999999</v>
      </c>
      <c r="D19" s="353">
        <f t="shared" si="0"/>
        <v>8265.6530000000002</v>
      </c>
      <c r="E19" s="355">
        <v>1019.6</v>
      </c>
      <c r="F19" s="354">
        <v>7246.05</v>
      </c>
      <c r="G19" s="353">
        <f t="shared" si="1"/>
        <v>-3.0000000006111804E-3</v>
      </c>
    </row>
    <row r="20" spans="1:7">
      <c r="A20" s="352" t="str">
        <f>INGENIERIA!B30</f>
        <v>Leon Cabello Luis Alberto</v>
      </c>
      <c r="B20" s="353">
        <f>INGENIERIA!N30</f>
        <v>1134.2</v>
      </c>
      <c r="C20" s="353">
        <f>SINDICATO!K30</f>
        <v>1189.4399999999998</v>
      </c>
      <c r="D20" s="353">
        <f t="shared" si="0"/>
        <v>2323.64</v>
      </c>
      <c r="E20" s="355">
        <v>1134.2</v>
      </c>
      <c r="F20" s="354">
        <v>1189.44</v>
      </c>
      <c r="G20" s="353">
        <f t="shared" si="1"/>
        <v>0</v>
      </c>
    </row>
    <row r="21" spans="1:7">
      <c r="A21" s="352" t="str">
        <f>INGENIERIA!B31</f>
        <v>Martinez Gomez Kent Martin</v>
      </c>
      <c r="B21" s="353">
        <f>INGENIERIA!N31</f>
        <v>1019.6</v>
      </c>
      <c r="C21" s="353">
        <f>SINDICATO!K31</f>
        <v>7413.8310000000001</v>
      </c>
      <c r="D21" s="353">
        <f t="shared" si="0"/>
        <v>8433.4310000000005</v>
      </c>
      <c r="E21" s="352"/>
      <c r="F21" s="352"/>
      <c r="G21" s="353">
        <f t="shared" si="1"/>
        <v>-8433.4310000000005</v>
      </c>
    </row>
    <row r="22" spans="1:7">
      <c r="A22" s="352" t="str">
        <f>INGENIERIA!B32</f>
        <v>Monzon Marroquin Juan Arcadio</v>
      </c>
      <c r="B22" s="353">
        <f>INGENIERIA!N32</f>
        <v>3393.2</v>
      </c>
      <c r="C22" s="353">
        <f>SINDICATO!K32</f>
        <v>0</v>
      </c>
      <c r="D22" s="353">
        <f t="shared" si="0"/>
        <v>3393.2</v>
      </c>
      <c r="E22" s="355">
        <v>3393.2</v>
      </c>
      <c r="F22" s="352"/>
      <c r="G22" s="353">
        <f t="shared" si="1"/>
        <v>0</v>
      </c>
    </row>
    <row r="23" spans="1:7">
      <c r="A23" s="352" t="str">
        <f>INGENIERIA!B33</f>
        <v>Oliveros Maldonado Miguel</v>
      </c>
      <c r="B23" s="353">
        <f>INGENIERIA!N33</f>
        <v>1019.8</v>
      </c>
      <c r="C23" s="353">
        <f>SINDICATO!K33</f>
        <v>5141.6909999999998</v>
      </c>
      <c r="D23" s="353">
        <f t="shared" si="0"/>
        <v>6161.491</v>
      </c>
      <c r="E23" s="355">
        <v>1019.8</v>
      </c>
      <c r="F23" s="355">
        <v>5141.6899999999996</v>
      </c>
      <c r="G23" s="353">
        <f t="shared" si="1"/>
        <v>-1.0000000002037268E-3</v>
      </c>
    </row>
    <row r="24" spans="1:7">
      <c r="A24" s="352" t="str">
        <f>INGENIERIA!B34</f>
        <v>Ortega Sosa Guillermo</v>
      </c>
      <c r="B24" s="353">
        <f>INGENIERIA!N34</f>
        <v>199.79999999999995</v>
      </c>
      <c r="C24" s="353">
        <f>SINDICATO!K34</f>
        <v>1044.3329999999999</v>
      </c>
      <c r="D24" s="353">
        <f t="shared" si="0"/>
        <v>1244.1329999999998</v>
      </c>
      <c r="E24" s="352">
        <v>199.8</v>
      </c>
      <c r="F24" s="354">
        <v>1044.33</v>
      </c>
      <c r="G24" s="353">
        <f t="shared" si="1"/>
        <v>-2.9999999999290594E-3</v>
      </c>
    </row>
    <row r="25" spans="1:7">
      <c r="A25" s="352" t="str">
        <f>INGENIERIA!B35</f>
        <v>Picazo Bastida Gustavo</v>
      </c>
      <c r="B25" s="353">
        <f>INGENIERIA!N35</f>
        <v>804.6</v>
      </c>
      <c r="C25" s="353">
        <f>SINDICATO!K35</f>
        <v>0</v>
      </c>
      <c r="D25" s="353">
        <f t="shared" si="0"/>
        <v>804.6</v>
      </c>
      <c r="E25" s="352">
        <v>804.6</v>
      </c>
      <c r="F25" s="352"/>
      <c r="G25" s="353">
        <f t="shared" si="1"/>
        <v>0</v>
      </c>
    </row>
    <row r="26" spans="1:7">
      <c r="A26" s="352" t="str">
        <f>INGENIERIA!B36</f>
        <v>Ramirez Latour Victor Manuel Martin</v>
      </c>
      <c r="B26" s="353">
        <f>INGENIERIA!N36</f>
        <v>1019.8</v>
      </c>
      <c r="C26" s="353">
        <f>SINDICATO!K36</f>
        <v>0</v>
      </c>
      <c r="D26" s="353">
        <f t="shared" si="0"/>
        <v>1019.8</v>
      </c>
      <c r="E26" s="355">
        <v>1019.8</v>
      </c>
      <c r="F26" s="352"/>
      <c r="G26" s="353">
        <f t="shared" si="1"/>
        <v>0</v>
      </c>
    </row>
    <row r="27" spans="1:7">
      <c r="A27" s="352" t="str">
        <f>INGENIERIA!B37</f>
        <v>Ramirez Mondragon Ricardo Heriberto</v>
      </c>
      <c r="B27" s="353">
        <f>INGENIERIA!N37</f>
        <v>1019.6</v>
      </c>
      <c r="C27" s="353">
        <f>SINDICATO!K37</f>
        <v>16344.135000000002</v>
      </c>
      <c r="D27" s="353">
        <f t="shared" si="0"/>
        <v>17363.735000000001</v>
      </c>
      <c r="E27" s="355">
        <v>1019.6</v>
      </c>
      <c r="F27" s="354">
        <v>16344.13</v>
      </c>
      <c r="G27" s="353">
        <f t="shared" si="1"/>
        <v>-5.0000000010186341E-3</v>
      </c>
    </row>
    <row r="28" spans="1:7">
      <c r="A28" s="352" t="str">
        <f>INGENIERIA!B38</f>
        <v>Rodriguez Medina Cesar</v>
      </c>
      <c r="B28" s="353">
        <f>INGENIERIA!N38</f>
        <v>1019.8</v>
      </c>
      <c r="C28" s="353">
        <f>SINDICATO!K38</f>
        <v>0</v>
      </c>
      <c r="D28" s="353">
        <f t="shared" si="0"/>
        <v>1019.8</v>
      </c>
      <c r="E28" s="355">
        <v>1019.8</v>
      </c>
      <c r="F28" s="352"/>
      <c r="G28" s="353">
        <f t="shared" si="1"/>
        <v>0</v>
      </c>
    </row>
    <row r="29" spans="1:7">
      <c r="A29" s="352" t="str">
        <f>INGENIERIA!B39</f>
        <v>Tapia Bolaños Nancy</v>
      </c>
      <c r="B29" s="353">
        <f>INGENIERIA!N39</f>
        <v>1134.2</v>
      </c>
      <c r="C29" s="353">
        <f>SINDICATO!K39</f>
        <v>1052.415</v>
      </c>
      <c r="D29" s="353">
        <f t="shared" si="0"/>
        <v>2186.6149999999998</v>
      </c>
      <c r="E29" s="355">
        <v>1134.2</v>
      </c>
      <c r="F29" s="354">
        <v>1052.4100000000001</v>
      </c>
      <c r="G29" s="353">
        <f t="shared" si="1"/>
        <v>-4.999999999654392E-3</v>
      </c>
    </row>
    <row r="30" spans="1:7">
      <c r="A30" s="352" t="str">
        <f>INGENIERIA!B40</f>
        <v>Tierrafria Escaramusa Israel</v>
      </c>
      <c r="B30" s="353">
        <f>INGENIERIA!N40</f>
        <v>1019.6</v>
      </c>
      <c r="C30" s="353">
        <f>SINDICATO!K40</f>
        <v>513.52599999999984</v>
      </c>
      <c r="D30" s="353">
        <f t="shared" si="0"/>
        <v>1533.1259999999997</v>
      </c>
      <c r="E30" s="355">
        <v>1019.6</v>
      </c>
      <c r="F30" s="354">
        <v>513.52</v>
      </c>
      <c r="G30" s="353">
        <f t="shared" si="1"/>
        <v>-5.9999999998581188E-3</v>
      </c>
    </row>
    <row r="31" spans="1:7">
      <c r="A31" s="352" t="str">
        <f>INGENIERIA!B41</f>
        <v>Ventura Santamaria Efrain Enrique</v>
      </c>
      <c r="B31" s="353">
        <f>INGENIERIA!N41</f>
        <v>1019.6</v>
      </c>
      <c r="C31" s="353">
        <f>SINDICATO!K41</f>
        <v>0</v>
      </c>
      <c r="D31" s="353">
        <f t="shared" si="0"/>
        <v>1019.6</v>
      </c>
      <c r="E31" s="355">
        <v>1019.6</v>
      </c>
      <c r="F31" s="352"/>
      <c r="G31" s="353">
        <f t="shared" si="1"/>
        <v>0</v>
      </c>
    </row>
    <row r="32" spans="1:7">
      <c r="A32" s="352" t="str">
        <f>INGENIERIA!B42</f>
        <v>Zarate Martinez Ricardo</v>
      </c>
      <c r="B32" s="353">
        <f>INGENIERIA!N42</f>
        <v>1019.6</v>
      </c>
      <c r="C32" s="353">
        <f>SINDICATO!K42</f>
        <v>0</v>
      </c>
      <c r="D32" s="353">
        <f t="shared" si="0"/>
        <v>1019.6</v>
      </c>
      <c r="E32" s="355">
        <v>1019.6</v>
      </c>
      <c r="F32" s="352"/>
      <c r="G32" s="353">
        <f t="shared" si="1"/>
        <v>0</v>
      </c>
    </row>
    <row r="33" spans="1:1">
      <c r="A33" s="232"/>
    </row>
    <row r="34" spans="1:1">
      <c r="A34" s="232"/>
    </row>
  </sheetData>
  <mergeCells count="5">
    <mergeCell ref="A1:A2"/>
    <mergeCell ref="B1:C1"/>
    <mergeCell ref="D1:D2"/>
    <mergeCell ref="E1:F1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FACTURA</vt:lpstr>
      <vt:lpstr>INGENIERIA</vt:lpstr>
      <vt:lpstr>SINDICATO</vt:lpstr>
      <vt:lpstr>BANCOS</vt:lpstr>
      <vt:lpstr>Hoja2</vt:lpstr>
      <vt:lpstr>POLIZA</vt:lpstr>
      <vt:lpstr>DISPERSIONES</vt:lpstr>
      <vt:lpstr>BANCOS!Área_de_impresión</vt:lpstr>
      <vt:lpstr>INGENIERIA!Área_de_impresión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usuario</cp:lastModifiedBy>
  <cp:lastPrinted>2016-10-07T14:53:59Z</cp:lastPrinted>
  <dcterms:created xsi:type="dcterms:W3CDTF">2016-10-06T00:44:34Z</dcterms:created>
  <dcterms:modified xsi:type="dcterms:W3CDTF">2016-10-17T21:38:23Z</dcterms:modified>
</cp:coreProperties>
</file>