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4115" windowHeight="5445" activeTab="6"/>
  </bookViews>
  <sheets>
    <sheet name="FACTURA" sheetId="1" r:id="rId1"/>
    <sheet name="INGENIERIA" sheetId="3" r:id="rId2"/>
    <sheet name="SINDICATO" sheetId="4" r:id="rId3"/>
    <sheet name="BANCOS" sheetId="5" r:id="rId4"/>
    <sheet name="Hoja2" sheetId="2" r:id="rId5"/>
    <sheet name="POLIZA" sheetId="6" r:id="rId6"/>
    <sheet name="DISPERSIONES" sheetId="7" r:id="rId7"/>
  </sheets>
  <definedNames>
    <definedName name="_xlnm._FilterDatabase" localSheetId="0" hidden="1">FACTURA!$A$12:$S$42</definedName>
    <definedName name="_xlnm.Print_Area" localSheetId="3">BANCOS!$D$1:$J$47</definedName>
  </definedNames>
  <calcPr calcId="124519"/>
</workbook>
</file>

<file path=xl/calcChain.xml><?xml version="1.0" encoding="utf-8"?>
<calcChain xmlns="http://schemas.openxmlformats.org/spreadsheetml/2006/main">
  <c r="C22" i="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"/>
  <c r="D22"/>
  <c r="G22" s="1"/>
  <c r="A3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"/>
  <c r="B34" i="6"/>
  <c r="B13"/>
  <c r="B14" s="1"/>
  <c r="D17" i="1"/>
  <c r="D13"/>
  <c r="G13"/>
  <c r="I20"/>
  <c r="B35" i="6" l="1"/>
  <c r="B36" s="1"/>
  <c r="B38" s="1"/>
  <c r="B15"/>
  <c r="B17" s="1"/>
  <c r="F44" i="1"/>
  <c r="G40"/>
  <c r="M40"/>
  <c r="G41"/>
  <c r="I39" i="5" l="1"/>
  <c r="I48" i="2"/>
  <c r="M14" i="1"/>
  <c r="M15" s="1"/>
  <c r="G15" l="1"/>
  <c r="M16"/>
  <c r="G14"/>
  <c r="M17" l="1"/>
  <c r="G16"/>
  <c r="M18" l="1"/>
  <c r="G17"/>
  <c r="M19" l="1"/>
  <c r="G18"/>
  <c r="M20" l="1"/>
  <c r="G19"/>
  <c r="M21" l="1"/>
  <c r="G20"/>
  <c r="M22" l="1"/>
  <c r="G21"/>
  <c r="M23" l="1"/>
  <c r="G22"/>
  <c r="M24" l="1"/>
  <c r="G23"/>
  <c r="M25" l="1"/>
  <c r="G24"/>
  <c r="D45" i="4"/>
  <c r="F45"/>
  <c r="I45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13"/>
  <c r="H45" s="1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13"/>
  <c r="E39" i="5"/>
  <c r="E45" s="1"/>
  <c r="E43"/>
  <c r="E46" s="1"/>
  <c r="I43"/>
  <c r="I46"/>
  <c r="I45"/>
  <c r="G42"/>
  <c r="G41"/>
  <c r="C39"/>
  <c r="C28"/>
  <c r="C29"/>
  <c r="C30"/>
  <c r="C31"/>
  <c r="C32"/>
  <c r="C33"/>
  <c r="C34"/>
  <c r="C35"/>
  <c r="C36"/>
  <c r="C37"/>
  <c r="C3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9"/>
  <c r="G10"/>
  <c r="G19"/>
  <c r="G34"/>
  <c r="G20"/>
  <c r="G22"/>
  <c r="G15"/>
  <c r="G26"/>
  <c r="G17"/>
  <c r="G23"/>
  <c r="G35"/>
  <c r="G25"/>
  <c r="G28"/>
  <c r="G27"/>
  <c r="G31"/>
  <c r="G29"/>
  <c r="G21"/>
  <c r="G18"/>
  <c r="G30"/>
  <c r="G24"/>
  <c r="G37"/>
  <c r="G9"/>
  <c r="G16"/>
  <c r="G14"/>
  <c r="G11"/>
  <c r="G36"/>
  <c r="G32"/>
  <c r="G13"/>
  <c r="G12"/>
  <c r="G33"/>
  <c r="G38"/>
  <c r="M13" i="3"/>
  <c r="E14"/>
  <c r="H14" i="1" s="1"/>
  <c r="E15" i="3"/>
  <c r="E16"/>
  <c r="H16" i="1" s="1"/>
  <c r="E17" i="3"/>
  <c r="E18"/>
  <c r="H18" i="1" s="1"/>
  <c r="E19" i="3"/>
  <c r="E20"/>
  <c r="H20" i="1" s="1"/>
  <c r="E21" i="3"/>
  <c r="E22"/>
  <c r="H22" i="1" s="1"/>
  <c r="E23" i="3"/>
  <c r="E24"/>
  <c r="H24" i="1" s="1"/>
  <c r="E25" i="3"/>
  <c r="E26"/>
  <c r="H26" i="1" s="1"/>
  <c r="E27" i="3"/>
  <c r="E28"/>
  <c r="H28" i="1" s="1"/>
  <c r="E29" i="3"/>
  <c r="E30"/>
  <c r="H30" i="1" s="1"/>
  <c r="E31" i="3"/>
  <c r="E32"/>
  <c r="H32" i="1" s="1"/>
  <c r="E33" i="3"/>
  <c r="E34"/>
  <c r="H34" i="1" s="1"/>
  <c r="E35" i="3"/>
  <c r="E36"/>
  <c r="H36" i="1" s="1"/>
  <c r="E37" i="3"/>
  <c r="E38"/>
  <c r="H38" i="1" s="1"/>
  <c r="E39" i="3"/>
  <c r="E40"/>
  <c r="H40" i="1" s="1"/>
  <c r="E41" i="3"/>
  <c r="H41" i="1" s="1"/>
  <c r="E42" i="3"/>
  <c r="E13"/>
  <c r="E46" s="1"/>
  <c r="G46"/>
  <c r="D46"/>
  <c r="F46"/>
  <c r="H46"/>
  <c r="I46"/>
  <c r="J46"/>
  <c r="K46"/>
  <c r="L46"/>
  <c r="M46"/>
  <c r="N46"/>
  <c r="C46"/>
  <c r="B4" i="4"/>
  <c r="D3" i="5" s="1"/>
  <c r="H3" s="1"/>
  <c r="P48" i="2"/>
  <c r="I14" i="1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13"/>
  <c r="H15"/>
  <c r="H17"/>
  <c r="H19"/>
  <c r="H21"/>
  <c r="H23"/>
  <c r="H25"/>
  <c r="H27"/>
  <c r="H29"/>
  <c r="H31"/>
  <c r="H33"/>
  <c r="H35"/>
  <c r="H37"/>
  <c r="H39"/>
  <c r="H42"/>
  <c r="H13"/>
  <c r="D14"/>
  <c r="D15"/>
  <c r="D16"/>
  <c r="C16" i="4" s="1"/>
  <c r="E16" s="1"/>
  <c r="N17" i="1"/>
  <c r="O17" s="1"/>
  <c r="P17" s="1"/>
  <c r="D18"/>
  <c r="C18" i="4" s="1"/>
  <c r="E18" s="1"/>
  <c r="D19" i="1"/>
  <c r="C19" i="4" s="1"/>
  <c r="E19" s="1"/>
  <c r="D20" i="1"/>
  <c r="C20" i="4" s="1"/>
  <c r="E20" s="1"/>
  <c r="D21" i="1"/>
  <c r="N21" s="1"/>
  <c r="O21" s="1"/>
  <c r="P21" s="1"/>
  <c r="D22"/>
  <c r="C22" i="4" s="1"/>
  <c r="E22" s="1"/>
  <c r="D23" i="1"/>
  <c r="C23" i="4" s="1"/>
  <c r="E23" s="1"/>
  <c r="D24" i="1"/>
  <c r="C24" i="4" s="1"/>
  <c r="E24" s="1"/>
  <c r="D25" i="1"/>
  <c r="N25" s="1"/>
  <c r="O25" s="1"/>
  <c r="P25" s="1"/>
  <c r="D26"/>
  <c r="C26" i="4" s="1"/>
  <c r="E26" s="1"/>
  <c r="D27" i="1"/>
  <c r="C27" i="4" s="1"/>
  <c r="E27" s="1"/>
  <c r="D28" i="1"/>
  <c r="C28" i="4" s="1"/>
  <c r="E28" s="1"/>
  <c r="D29" i="1"/>
  <c r="N29" s="1"/>
  <c r="O29" s="1"/>
  <c r="P29" s="1"/>
  <c r="D30"/>
  <c r="C30" i="4" s="1"/>
  <c r="E30" s="1"/>
  <c r="D31" i="1"/>
  <c r="C31" i="4" s="1"/>
  <c r="E31" s="1"/>
  <c r="D32" i="1"/>
  <c r="E32" i="4" s="1"/>
  <c r="D33" i="1"/>
  <c r="N33" s="1"/>
  <c r="O33" s="1"/>
  <c r="P33" s="1"/>
  <c r="D34"/>
  <c r="C34" i="4" s="1"/>
  <c r="E34" s="1"/>
  <c r="D35" i="1"/>
  <c r="C35" i="4" s="1"/>
  <c r="E35" s="1"/>
  <c r="D36" i="1"/>
  <c r="C36" i="4" s="1"/>
  <c r="E36" s="1"/>
  <c r="D37" i="1"/>
  <c r="N37" s="1"/>
  <c r="O37" s="1"/>
  <c r="P37" s="1"/>
  <c r="D38"/>
  <c r="C38" i="4" s="1"/>
  <c r="E38" s="1"/>
  <c r="D39" i="1"/>
  <c r="C39" i="4" s="1"/>
  <c r="E39" s="1"/>
  <c r="D40" i="1"/>
  <c r="C40" i="4" s="1"/>
  <c r="E40" s="1"/>
  <c r="D41" i="1"/>
  <c r="C41" i="4" s="1"/>
  <c r="E41" s="1"/>
  <c r="D42" i="1"/>
  <c r="C42" i="4" s="1"/>
  <c r="E42" s="1"/>
  <c r="C13"/>
  <c r="E13" s="1"/>
  <c r="C15" i="1"/>
  <c r="C17"/>
  <c r="C19"/>
  <c r="C21"/>
  <c r="C23"/>
  <c r="C25"/>
  <c r="C27"/>
  <c r="C29"/>
  <c r="C31"/>
  <c r="C33"/>
  <c r="C35"/>
  <c r="C37"/>
  <c r="C39"/>
  <c r="C42"/>
  <c r="C13"/>
  <c r="AB43" i="2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J13" i="1" l="1"/>
  <c r="K13" s="1"/>
  <c r="L13" s="1"/>
  <c r="C14" i="4"/>
  <c r="E14" s="1"/>
  <c r="O14" s="1"/>
  <c r="D44" i="1"/>
  <c r="I47" i="5"/>
  <c r="I44" i="1"/>
  <c r="G26" i="4"/>
  <c r="J26" s="1"/>
  <c r="K26" s="1"/>
  <c r="C16" i="7" s="1"/>
  <c r="D16" s="1"/>
  <c r="G16" s="1"/>
  <c r="O26" i="4"/>
  <c r="G24"/>
  <c r="J24" s="1"/>
  <c r="K24" s="1"/>
  <c r="C14" i="7" s="1"/>
  <c r="D14" s="1"/>
  <c r="G14" s="1"/>
  <c r="O24" i="4"/>
  <c r="G22"/>
  <c r="J22" s="1"/>
  <c r="K22" s="1"/>
  <c r="C12" i="7" s="1"/>
  <c r="D12" s="1"/>
  <c r="G12" s="1"/>
  <c r="O22" i="4"/>
  <c r="G20"/>
  <c r="J20" s="1"/>
  <c r="K20" s="1"/>
  <c r="C10" i="7" s="1"/>
  <c r="D10" s="1"/>
  <c r="G10" s="1"/>
  <c r="O20" i="4"/>
  <c r="G18"/>
  <c r="J18" s="1"/>
  <c r="K18" s="1"/>
  <c r="C8" i="7" s="1"/>
  <c r="D8" s="1"/>
  <c r="G8" s="1"/>
  <c r="O18" i="4"/>
  <c r="G16"/>
  <c r="J16" s="1"/>
  <c r="K16" s="1"/>
  <c r="C6" i="7" s="1"/>
  <c r="D6" s="1"/>
  <c r="G6" s="1"/>
  <c r="O16" i="4"/>
  <c r="G14"/>
  <c r="J14" s="1"/>
  <c r="K14" s="1"/>
  <c r="C4" i="7" s="1"/>
  <c r="D4" s="1"/>
  <c r="G4" s="1"/>
  <c r="M26" i="1"/>
  <c r="G25"/>
  <c r="J25" s="1"/>
  <c r="K25" s="1"/>
  <c r="L25" s="1"/>
  <c r="G40" i="4"/>
  <c r="J40" s="1"/>
  <c r="K40" s="1"/>
  <c r="C30" i="7" s="1"/>
  <c r="D30" s="1"/>
  <c r="G30" s="1"/>
  <c r="O40" i="4"/>
  <c r="G38"/>
  <c r="J38" s="1"/>
  <c r="K38" s="1"/>
  <c r="C28" i="7" s="1"/>
  <c r="D28" s="1"/>
  <c r="G28" s="1"/>
  <c r="O38" i="4"/>
  <c r="G34"/>
  <c r="J34" s="1"/>
  <c r="K34" s="1"/>
  <c r="C24" i="7" s="1"/>
  <c r="D24" s="1"/>
  <c r="G24" s="1"/>
  <c r="O34" i="4"/>
  <c r="G32"/>
  <c r="J32" s="1"/>
  <c r="K32" s="1"/>
  <c r="O32"/>
  <c r="G28"/>
  <c r="J28" s="1"/>
  <c r="K28" s="1"/>
  <c r="C18" i="7" s="1"/>
  <c r="D18" s="1"/>
  <c r="G18" s="1"/>
  <c r="O28" i="4"/>
  <c r="G42"/>
  <c r="J42" s="1"/>
  <c r="K42" s="1"/>
  <c r="C32" i="7" s="1"/>
  <c r="D32" s="1"/>
  <c r="G32" s="1"/>
  <c r="O42" i="4"/>
  <c r="G39"/>
  <c r="J39" s="1"/>
  <c r="K39" s="1"/>
  <c r="C29" i="7" s="1"/>
  <c r="D29" s="1"/>
  <c r="G29" s="1"/>
  <c r="O39" i="4"/>
  <c r="G35"/>
  <c r="J35" s="1"/>
  <c r="K35" s="1"/>
  <c r="C25" i="7" s="1"/>
  <c r="D25" s="1"/>
  <c r="G25" s="1"/>
  <c r="O35" i="4"/>
  <c r="G31"/>
  <c r="J31" s="1"/>
  <c r="K31" s="1"/>
  <c r="C21" i="7" s="1"/>
  <c r="D21" s="1"/>
  <c r="G21" s="1"/>
  <c r="O31" i="4"/>
  <c r="G27"/>
  <c r="J27" s="1"/>
  <c r="K27" s="1"/>
  <c r="C17" i="7" s="1"/>
  <c r="D17" s="1"/>
  <c r="G17" s="1"/>
  <c r="O27" i="4"/>
  <c r="G23"/>
  <c r="J23" s="1"/>
  <c r="K23" s="1"/>
  <c r="C13" i="7" s="1"/>
  <c r="D13" s="1"/>
  <c r="G13" s="1"/>
  <c r="O23" i="4"/>
  <c r="G19"/>
  <c r="J19" s="1"/>
  <c r="K19" s="1"/>
  <c r="C9" i="7" s="1"/>
  <c r="D9" s="1"/>
  <c r="G9" s="1"/>
  <c r="O19" i="4"/>
  <c r="G13"/>
  <c r="O13"/>
  <c r="G41"/>
  <c r="J41" s="1"/>
  <c r="K41" s="1"/>
  <c r="C31" i="7" s="1"/>
  <c r="D31" s="1"/>
  <c r="G31" s="1"/>
  <c r="O41" i="4"/>
  <c r="G36"/>
  <c r="J36" s="1"/>
  <c r="K36" s="1"/>
  <c r="C26" i="7" s="1"/>
  <c r="D26" s="1"/>
  <c r="G26" s="1"/>
  <c r="O36" i="4"/>
  <c r="G30"/>
  <c r="J30" s="1"/>
  <c r="K30" s="1"/>
  <c r="C20" i="7" s="1"/>
  <c r="D20" s="1"/>
  <c r="G20" s="1"/>
  <c r="O30" i="4"/>
  <c r="E47" i="5"/>
  <c r="E50" s="1"/>
  <c r="C41" i="1"/>
  <c r="C40"/>
  <c r="C38"/>
  <c r="C36"/>
  <c r="C34"/>
  <c r="C32"/>
  <c r="C30"/>
  <c r="C28"/>
  <c r="C26"/>
  <c r="C24"/>
  <c r="C22"/>
  <c r="C20"/>
  <c r="C18"/>
  <c r="C16"/>
  <c r="C14"/>
  <c r="C44" s="1"/>
  <c r="J23"/>
  <c r="K23" s="1"/>
  <c r="L23" s="1"/>
  <c r="J21"/>
  <c r="K21" s="1"/>
  <c r="L21" s="1"/>
  <c r="J19"/>
  <c r="K19" s="1"/>
  <c r="L19" s="1"/>
  <c r="J17"/>
  <c r="K17" s="1"/>
  <c r="L17" s="1"/>
  <c r="J15"/>
  <c r="K15" s="1"/>
  <c r="L15" s="1"/>
  <c r="H44"/>
  <c r="N13"/>
  <c r="N42"/>
  <c r="O42" s="1"/>
  <c r="P42" s="1"/>
  <c r="N40"/>
  <c r="O40" s="1"/>
  <c r="P40" s="1"/>
  <c r="N39"/>
  <c r="O39" s="1"/>
  <c r="P39" s="1"/>
  <c r="N36"/>
  <c r="O36" s="1"/>
  <c r="P36" s="1"/>
  <c r="N35"/>
  <c r="O35" s="1"/>
  <c r="P35" s="1"/>
  <c r="N32"/>
  <c r="O32" s="1"/>
  <c r="P32" s="1"/>
  <c r="N31"/>
  <c r="O31" s="1"/>
  <c r="P31" s="1"/>
  <c r="N28"/>
  <c r="O28" s="1"/>
  <c r="N27"/>
  <c r="O27" s="1"/>
  <c r="P27" s="1"/>
  <c r="N24"/>
  <c r="O24" s="1"/>
  <c r="P24" s="1"/>
  <c r="N23"/>
  <c r="O23" s="1"/>
  <c r="P23" s="1"/>
  <c r="N20"/>
  <c r="O20" s="1"/>
  <c r="P20" s="1"/>
  <c r="N19"/>
  <c r="O19" s="1"/>
  <c r="P19" s="1"/>
  <c r="N16"/>
  <c r="O16" s="1"/>
  <c r="P16" s="1"/>
  <c r="N15"/>
  <c r="O15" s="1"/>
  <c r="P15" s="1"/>
  <c r="C37" i="4"/>
  <c r="E37" s="1"/>
  <c r="C33"/>
  <c r="E33" s="1"/>
  <c r="C29"/>
  <c r="E29" s="1"/>
  <c r="C25"/>
  <c r="E25" s="1"/>
  <c r="C21"/>
  <c r="E21" s="1"/>
  <c r="C17"/>
  <c r="E17" s="1"/>
  <c r="G17" s="1"/>
  <c r="J17" s="1"/>
  <c r="C15"/>
  <c r="E15" s="1"/>
  <c r="N41" i="1"/>
  <c r="O41" s="1"/>
  <c r="N38"/>
  <c r="O38" s="1"/>
  <c r="P38" s="1"/>
  <c r="N34"/>
  <c r="O34" s="1"/>
  <c r="P34" s="1"/>
  <c r="N30"/>
  <c r="O30" s="1"/>
  <c r="N26"/>
  <c r="O26" s="1"/>
  <c r="P26" s="1"/>
  <c r="N22"/>
  <c r="O22" s="1"/>
  <c r="P22" s="1"/>
  <c r="N18"/>
  <c r="O18" s="1"/>
  <c r="P18" s="1"/>
  <c r="N14"/>
  <c r="O14" s="1"/>
  <c r="P14" s="1"/>
  <c r="J24"/>
  <c r="K24" s="1"/>
  <c r="L24" s="1"/>
  <c r="J22"/>
  <c r="K22" s="1"/>
  <c r="J20"/>
  <c r="J18"/>
  <c r="K18" s="1"/>
  <c r="J16"/>
  <c r="K16" s="1"/>
  <c r="L16" s="1"/>
  <c r="J14"/>
  <c r="K14" s="1"/>
  <c r="K20" l="1"/>
  <c r="L20"/>
  <c r="P28"/>
  <c r="P41"/>
  <c r="M27"/>
  <c r="G26"/>
  <c r="G21" i="4"/>
  <c r="J21" s="1"/>
  <c r="K21" s="1"/>
  <c r="C11" i="7" s="1"/>
  <c r="D11" s="1"/>
  <c r="G11" s="1"/>
  <c r="O21" i="4"/>
  <c r="G37"/>
  <c r="J37" s="1"/>
  <c r="K37" s="1"/>
  <c r="C27" i="7" s="1"/>
  <c r="D27" s="1"/>
  <c r="G27" s="1"/>
  <c r="O37" i="4"/>
  <c r="C45"/>
  <c r="J13"/>
  <c r="G15"/>
  <c r="J15" s="1"/>
  <c r="K15" s="1"/>
  <c r="C5" i="7" s="1"/>
  <c r="D5" s="1"/>
  <c r="G5" s="1"/>
  <c r="O15" i="4"/>
  <c r="G29"/>
  <c r="J29" s="1"/>
  <c r="K29" s="1"/>
  <c r="C19" i="7" s="1"/>
  <c r="D19" s="1"/>
  <c r="G19" s="1"/>
  <c r="O29" i="4"/>
  <c r="K17"/>
  <c r="C7" i="7" s="1"/>
  <c r="D7" s="1"/>
  <c r="G7" s="1"/>
  <c r="O17" i="4"/>
  <c r="G25"/>
  <c r="J25" s="1"/>
  <c r="K25" s="1"/>
  <c r="C15" i="7" s="1"/>
  <c r="D15" s="1"/>
  <c r="G15" s="1"/>
  <c r="O25" i="4"/>
  <c r="G33"/>
  <c r="J33" s="1"/>
  <c r="K33" s="1"/>
  <c r="C23" i="7" s="1"/>
  <c r="D23" s="1"/>
  <c r="G23" s="1"/>
  <c r="O33" i="4"/>
  <c r="E45"/>
  <c r="P30" i="1"/>
  <c r="O13"/>
  <c r="O44" s="1"/>
  <c r="N44"/>
  <c r="P13"/>
  <c r="L14"/>
  <c r="L18"/>
  <c r="L22"/>
  <c r="M28" l="1"/>
  <c r="G27"/>
  <c r="J27" s="1"/>
  <c r="K27" s="1"/>
  <c r="L27" s="1"/>
  <c r="J26"/>
  <c r="K13" i="4"/>
  <c r="J45"/>
  <c r="G45"/>
  <c r="P49" i="2" s="1"/>
  <c r="P44" i="1"/>
  <c r="K45" i="4" l="1"/>
  <c r="K48" s="1"/>
  <c r="C3" i="7"/>
  <c r="D3" s="1"/>
  <c r="G3" s="1"/>
  <c r="I50" i="5"/>
  <c r="K26" i="1"/>
  <c r="L26" s="1"/>
  <c r="M29"/>
  <c r="G28"/>
  <c r="M30" l="1"/>
  <c r="G29"/>
  <c r="J29" s="1"/>
  <c r="K29" s="1"/>
  <c r="L29" s="1"/>
  <c r="J28"/>
  <c r="K28" l="1"/>
  <c r="M31"/>
  <c r="G30"/>
  <c r="M32" l="1"/>
  <c r="G31"/>
  <c r="J31" s="1"/>
  <c r="K31" s="1"/>
  <c r="L31" s="1"/>
  <c r="L28"/>
  <c r="J30"/>
  <c r="K30" l="1"/>
  <c r="M33"/>
  <c r="G32"/>
  <c r="M34" l="1"/>
  <c r="G33"/>
  <c r="J33" s="1"/>
  <c r="K33" s="1"/>
  <c r="L33" s="1"/>
  <c r="J32"/>
  <c r="L30"/>
  <c r="M35" l="1"/>
  <c r="G34"/>
  <c r="K32"/>
  <c r="L32" s="1"/>
  <c r="M36" l="1"/>
  <c r="G35"/>
  <c r="J35" s="1"/>
  <c r="K35" s="1"/>
  <c r="L35" s="1"/>
  <c r="J34"/>
  <c r="K34" l="1"/>
  <c r="L34" s="1"/>
  <c r="M37"/>
  <c r="G36"/>
  <c r="J36" s="1"/>
  <c r="K36" s="1"/>
  <c r="L36" s="1"/>
  <c r="M38" l="1"/>
  <c r="G37"/>
  <c r="J37" s="1"/>
  <c r="K37" s="1"/>
  <c r="L37" s="1"/>
  <c r="M39" l="1"/>
  <c r="G38"/>
  <c r="J38" s="1"/>
  <c r="G39" l="1"/>
  <c r="J39" s="1"/>
  <c r="K39" s="1"/>
  <c r="L39" s="1"/>
  <c r="K38"/>
  <c r="L38" s="1"/>
  <c r="J40" l="1"/>
  <c r="K40" s="1"/>
  <c r="L40" s="1"/>
  <c r="J41" l="1"/>
  <c r="G42" l="1"/>
  <c r="G44" s="1"/>
  <c r="M44"/>
  <c r="K41"/>
  <c r="L41" s="1"/>
  <c r="J42" l="1"/>
  <c r="K42" l="1"/>
  <c r="J44"/>
  <c r="L42" l="1"/>
  <c r="L44" s="1"/>
  <c r="K44"/>
</calcChain>
</file>

<file path=xl/sharedStrings.xml><?xml version="1.0" encoding="utf-8"?>
<sst xmlns="http://schemas.openxmlformats.org/spreadsheetml/2006/main" count="849" uniqueCount="266">
  <si>
    <t>CONTPAQ i</t>
  </si>
  <si>
    <t xml:space="preserve">      NÓMINAS</t>
  </si>
  <si>
    <t>05 INGENIERIA FISCAL LABORAL SC</t>
  </si>
  <si>
    <t>Lista de Raya (forma tabular)</t>
  </si>
  <si>
    <t>Periodo 40 al 40 Semanal del 28/09/2016 al 04/10/2016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</si>
  <si>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</si>
  <si>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</si>
  <si>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</si>
  <si>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</si>
  <si>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</si>
  <si>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</si>
  <si>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</si>
  <si>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</si>
  <si>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</si>
  <si>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</si>
  <si>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</si>
  <si>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</si>
  <si>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</si>
  <si>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</si>
  <si>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</si>
  <si>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</si>
  <si>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</si>
  <si>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</si>
  <si>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</si>
  <si>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</si>
  <si>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</si>
  <si>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</si>
  <si>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</si>
  <si>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</si>
  <si>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</si>
  <si>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</si>
  <si>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</si>
  <si>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</si>
  <si>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</si>
  <si>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</si>
  <si>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</si>
  <si>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</si>
  <si>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</si>
  <si>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</si>
  <si>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</si>
  <si>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</si>
  <si>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</si>
  <si>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</si>
  <si>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</si>
  <si>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</si>
  <si>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</si>
  <si>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</si>
  <si>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</si>
  <si>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</si>
  <si>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</si>
  <si>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</si>
  <si>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</si>
  <si>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</si>
  <si>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</si>
  <si>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</si>
  <si>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</si>
  <si>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</si>
  <si>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</si>
  <si>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</si>
  <si>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</si>
  <si>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</si>
  <si>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</si>
  <si>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</si>
  <si>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</si>
  <si>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</si>
  <si>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</si>
  <si>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</si>
  <si>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</si>
  <si>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</si>
  <si>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</si>
  <si>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</si>
  <si>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</si>
  <si>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</si>
  <si>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</si>
  <si>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</si>
  <si>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</si>
  <si>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</si>
  <si>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</si>
  <si>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</si>
  <si>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</si>
  <si>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</si>
  <si>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</si>
  <si>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</si>
  <si>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</si>
  <si>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</si>
  <si>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</si>
  <si>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</si>
  <si>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</si>
  <si>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</si>
  <si>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</si>
  <si>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</si>
  <si>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</si>
  <si>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</si>
  <si>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</si>
  <si>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</si>
  <si>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</si>
  <si>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</si>
  <si>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</si>
  <si>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</si>
  <si>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</si>
  <si>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</si>
  <si>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</si>
  <si>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</si>
  <si>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</si>
  <si>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</si>
  <si>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</si>
  <si>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</si>
  <si>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</si>
  <si>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</si>
  <si>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</si>
  <si>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</si>
  <si>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</si>
  <si>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</si>
  <si>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</si>
  <si>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</si>
  <si>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</si>
  <si>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</si>
  <si>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</si>
  <si>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</si>
  <si>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</si>
  <si>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</si>
  <si>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</si>
  <si>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</si>
  <si>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</si>
  <si>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</si>
  <si>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</si>
  <si>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</si>
  <si>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</si>
  <si>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</si>
  <si>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</si>
  <si>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</si>
  <si>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</si>
  <si>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</si>
  <si>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</si>
  <si>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</si>
  <si>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</si>
  <si>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</si>
  <si>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</si>
  <si>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</si>
  <si>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</si>
  <si>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</si>
  <si>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</si>
  <si>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</si>
  <si>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</si>
  <si>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</si>
  <si>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</si>
  <si>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</si>
  <si>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</si>
  <si>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</si>
  <si>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</si>
  <si>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</si>
  <si>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</si>
  <si>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</si>
  <si>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</si>
  <si>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</si>
  <si>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</si>
  <si>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</si>
  <si>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</si>
  <si>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</si>
  <si>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</si>
  <si>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</si>
  <si>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</si>
  <si>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</si>
  <si>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</si>
  <si>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</si>
  <si>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</si>
  <si>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</si>
  <si>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</si>
  <si>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</si>
  <si>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</si>
  <si>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</si>
  <si>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</si>
  <si>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</si>
  <si>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</si>
  <si>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</si>
  <si>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</si>
  <si>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</si>
  <si>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</si>
  <si>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</si>
  <si>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</si>
  <si>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</si>
  <si>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</si>
  <si>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</si>
  <si>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</si>
  <si>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</si>
  <si>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</si>
  <si>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</si>
  <si>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</si>
  <si>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</si>
  <si>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</si>
  <si>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</si>
  <si>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</si>
  <si>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</si>
  <si>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</si>
  <si>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</si>
  <si>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</si>
  <si>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</si>
  <si>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</si>
  <si>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</si>
  <si>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</si>
  <si>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</si>
  <si>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</si>
  <si>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</si>
  <si>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</si>
  <si>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</si>
  <si>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</si>
  <si>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</si>
  <si>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</si>
  <si>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</si>
  <si>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</si>
  <si>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</si>
  <si>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</si>
  <si>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</si>
  <si>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</si>
  <si>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</si>
  <si>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</si>
  <si>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</si>
  <si>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SGMM</t>
  </si>
  <si>
    <t>APOYO</t>
  </si>
  <si>
    <t>OTROS 1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</si>
  <si>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</si>
  <si>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</si>
  <si>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</si>
  <si>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</si>
  <si>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</si>
  <si>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</si>
  <si>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</si>
  <si>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</si>
  <si>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</si>
  <si>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</si>
  <si>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</si>
  <si>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</si>
  <si>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</si>
  <si>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</si>
  <si>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</si>
  <si>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</si>
  <si>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</si>
  <si>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</si>
  <si>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</si>
  <si>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</si>
  <si>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</si>
  <si>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</si>
  <si>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NOMINA</t>
  </si>
  <si>
    <t>DISPERSIONES</t>
  </si>
  <si>
    <t>INGENIERIA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</si>
  <si>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</si>
  <si>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</si>
  <si>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</si>
  <si>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</si>
  <si>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</si>
  <si>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</si>
  <si>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</si>
  <si>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</si>
  <si>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</si>
  <si>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</si>
  <si>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</si>
  <si>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</si>
  <si>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40</t>
  </si>
  <si>
    <t>28/09/2016 al 04/10/2016</t>
  </si>
  <si>
    <t>BECERRA JIMENEZ ALEJANDRO</t>
  </si>
  <si>
    <t>GONZALEZ DUARTE DAVID</t>
  </si>
  <si>
    <t>GUZMAN SPILLER SERGIO LUIS ALBERTO</t>
  </si>
  <si>
    <t>RAMIREZ LATOUR VICTOR</t>
  </si>
  <si>
    <t>RAMIREZ MONDRAGON RICARDO</t>
  </si>
  <si>
    <t>TIERRAFRIA ESCARAMUZA ISRAEL</t>
  </si>
  <si>
    <t>AREA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</si>
</sst>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14" fillId="0" borderId="0" applyFill="0" applyBorder="0" applyAlignment="0" applyProtection="0"/>
  </cellStyleXfs>
  <cellXfs count="290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164" fontId="10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164" fontId="14" fillId="0" borderId="0" xfId="2" applyNumberFormat="1"/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10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43" fontId="14" fillId="0" borderId="8" xfId="4" applyBorder="1"/>
    <xf numFmtId="43" fontId="14" fillId="0" borderId="8" xfId="4" applyFill="1" applyBorder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164" fontId="3" fillId="0" borderId="0" xfId="7" applyNumberFormat="1" applyFont="1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164" fontId="30" fillId="0" borderId="13" xfId="0" applyNumberFormat="1" applyFont="1" applyBorder="1"/>
    <xf numFmtId="0" fontId="14" fillId="0" borderId="0" xfId="6" applyFont="1" applyAlignment="1">
      <alignment vertical="center" wrapText="1"/>
    </xf>
    <xf numFmtId="0" fontId="31" fillId="0" borderId="0" xfId="6" applyFont="1"/>
    <xf numFmtId="0" fontId="31" fillId="0" borderId="0" xfId="6" applyFont="1" applyAlignment="1">
      <alignment vertical="center"/>
    </xf>
    <xf numFmtId="0" fontId="32" fillId="0" borderId="0" xfId="6" applyFont="1" applyAlignment="1">
      <alignment horizontal="center" vertical="center"/>
    </xf>
    <xf numFmtId="0" fontId="32" fillId="0" borderId="0" xfId="6" applyFont="1" applyFill="1" applyAlignment="1">
      <alignment horizontal="center" vertical="center"/>
    </xf>
    <xf numFmtId="0" fontId="31" fillId="0" borderId="0" xfId="6" applyFont="1" applyFill="1"/>
    <xf numFmtId="164" fontId="32" fillId="0" borderId="0" xfId="6" applyNumberFormat="1" applyFont="1" applyFill="1"/>
    <xf numFmtId="0" fontId="32" fillId="0" borderId="0" xfId="6" applyFont="1" applyFill="1" applyAlignment="1">
      <alignment horizontal="right"/>
    </xf>
    <xf numFmtId="0" fontId="33" fillId="0" borderId="0" xfId="0" applyFont="1" applyFill="1"/>
    <xf numFmtId="0" fontId="32" fillId="0" borderId="0" xfId="0" applyFont="1" applyFill="1"/>
    <xf numFmtId="0" fontId="32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1" fillId="13" borderId="0" xfId="6" applyFont="1" applyFill="1"/>
    <xf numFmtId="49" fontId="34" fillId="13" borderId="0" xfId="0" applyNumberFormat="1" applyFont="1" applyFill="1"/>
    <xf numFmtId="0" fontId="34" fillId="13" borderId="0" xfId="0" applyFont="1" applyFill="1"/>
    <xf numFmtId="164" fontId="34" fillId="13" borderId="0" xfId="0" applyNumberFormat="1" applyFont="1" applyFill="1"/>
    <xf numFmtId="43" fontId="34" fillId="13" borderId="0" xfId="0" applyNumberFormat="1" applyFont="1" applyFill="1"/>
    <xf numFmtId="164" fontId="34" fillId="13" borderId="0" xfId="6" applyNumberFormat="1" applyFont="1" applyFill="1"/>
    <xf numFmtId="0" fontId="14" fillId="13" borderId="0" xfId="6" applyFont="1" applyFill="1"/>
    <xf numFmtId="164" fontId="3" fillId="13" borderId="0" xfId="2" applyNumberFormat="1" applyFont="1" applyFill="1"/>
    <xf numFmtId="0" fontId="0" fillId="13" borderId="0" xfId="0" applyFill="1"/>
    <xf numFmtId="0" fontId="17" fillId="13" borderId="8" xfId="2" applyFont="1" applyFill="1" applyBorder="1"/>
    <xf numFmtId="43" fontId="14" fillId="13" borderId="8" xfId="4" applyFont="1" applyFill="1" applyBorder="1"/>
    <xf numFmtId="164" fontId="0" fillId="13" borderId="0" xfId="0" applyNumberFormat="1" applyFill="1"/>
    <xf numFmtId="43" fontId="14" fillId="13" borderId="8" xfId="4" applyFill="1" applyBorder="1"/>
    <xf numFmtId="0" fontId="0" fillId="12" borderId="8" xfId="0" applyFill="1" applyBorder="1" applyAlignment="1">
      <alignment horizontal="center"/>
    </xf>
    <xf numFmtId="0" fontId="36" fillId="0" borderId="20" xfId="0" applyFont="1" applyBorder="1"/>
    <xf numFmtId="0" fontId="35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36" fillId="0" borderId="20" xfId="0" applyNumberFormat="1" applyFont="1" applyBorder="1"/>
    <xf numFmtId="0" fontId="37" fillId="9" borderId="20" xfId="0" applyFont="1" applyFill="1" applyBorder="1" applyAlignment="1">
      <alignment horizontal="center"/>
    </xf>
    <xf numFmtId="43" fontId="1" fillId="0" borderId="20" xfId="16" applyFont="1" applyBorder="1"/>
    <xf numFmtId="43" fontId="1" fillId="0" borderId="21" xfId="16" applyFont="1" applyBorder="1"/>
    <xf numFmtId="43" fontId="1" fillId="0" borderId="22" xfId="16" applyFont="1" applyBorder="1"/>
    <xf numFmtId="43" fontId="1" fillId="0" borderId="23" xfId="16" applyFont="1" applyBorder="1"/>
    <xf numFmtId="43" fontId="35" fillId="0" borderId="22" xfId="16" applyFont="1" applyBorder="1"/>
    <xf numFmtId="0" fontId="0" fillId="0" borderId="8" xfId="0" applyBorder="1"/>
    <xf numFmtId="0" fontId="17" fillId="0" borderId="8" xfId="0" applyFont="1" applyBorder="1"/>
    <xf numFmtId="0" fontId="17" fillId="0" borderId="8" xfId="0" applyFont="1" applyFill="1" applyBorder="1"/>
    <xf numFmtId="0" fontId="17" fillId="0" borderId="7" xfId="0" applyFont="1" applyFill="1" applyBorder="1"/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9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19" fillId="12" borderId="10" xfId="2" applyFont="1" applyFill="1" applyBorder="1" applyAlignment="1">
      <alignment horizontal="center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0" fillId="12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/>
    </xf>
    <xf numFmtId="0" fontId="0" fillId="12" borderId="8" xfId="0" applyFill="1" applyBorder="1" applyAlignment="1">
      <alignment horizontal="center" vertical="center"/>
    </xf>
    <xf numFmtId="2" fontId="0" fillId="0" borderId="8" xfId="0" applyNumberFormat="1" applyBorder="1"/>
  </cellXfs>
  <cellStyles count="17">
    <cellStyle name="Excel Built-in Normal" xfId="3"/>
    <cellStyle name="Followed Hyperlink" xfId="12"/>
    <cellStyle name="Hyperlink" xfId="13"/>
    <cellStyle name="Millares" xfId="1" builtinId="3"/>
    <cellStyle name="Millares 2" xfId="4"/>
    <cellStyle name="Millares 2 3" xfId="16"/>
    <cellStyle name="Moneda 2" xfId="15"/>
    <cellStyle name="Normal" xfId="0" builtinId="0"/>
    <cellStyle name="Normal 16 2" xfId="6"/>
    <cellStyle name="Normal 2" xfId="2"/>
    <cellStyle name="Normal 2 2" xfId="7"/>
    <cellStyle name="Normal 27" xfId="8"/>
    <cellStyle name="Normal 3" xfId="14"/>
    <cellStyle name="Normal 4" xfId="11"/>
    <cellStyle name="Normal 5" xfId="9"/>
    <cellStyle name="Normal 6" xfId="10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105"/>
  <sheetViews>
    <sheetView workbookViewId="0">
      <pane xSplit="2" ySplit="11" topLeftCell="I12" activePane="bottomRight" state="frozen"/>
      <selection pane="topRight" activeCell="C1" sqref="C1"/>
      <selection pane="bottomLeft" activeCell="A12" sqref="A12"/>
      <selection pane="bottomRight" activeCell="L31" sqref="L31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5.7109375" style="1" customWidth="1"/>
    <col min="4" max="4" width="11.42578125" style="1"/>
    <col min="5" max="5" width="2.5703125" style="1" customWidth="1"/>
    <col min="6" max="6" width="11.42578125" style="1"/>
    <col min="7" max="7" width="10.28515625" style="1" customWidth="1"/>
    <col min="8" max="12" width="11.42578125" style="1"/>
    <col min="13" max="13" width="7.140625" style="228" bestFit="1" customWidth="1"/>
    <col min="14" max="16384" width="11.42578125" style="1"/>
  </cols>
  <sheetData>
    <row r="1" spans="1:19" ht="18" customHeight="1">
      <c r="A1" s="99" t="s">
        <v>0</v>
      </c>
      <c r="B1" s="101" t="s">
        <v>83</v>
      </c>
      <c r="C1" s="96"/>
      <c r="D1" s="117"/>
      <c r="E1" s="117"/>
      <c r="F1" s="120"/>
      <c r="G1" s="120"/>
      <c r="H1" s="120"/>
      <c r="I1" s="120"/>
      <c r="J1" s="120"/>
      <c r="K1" s="120"/>
      <c r="L1" s="120"/>
      <c r="M1" s="219"/>
      <c r="N1" s="129"/>
      <c r="O1" s="129"/>
      <c r="P1" s="129"/>
    </row>
    <row r="2" spans="1:19" ht="24.95" customHeight="1">
      <c r="A2" s="100" t="s">
        <v>1</v>
      </c>
      <c r="B2" s="102" t="s">
        <v>2</v>
      </c>
      <c r="C2" s="96"/>
      <c r="D2" s="117"/>
      <c r="E2" s="117"/>
      <c r="F2" s="120"/>
      <c r="G2" s="120"/>
      <c r="H2" s="120"/>
      <c r="I2" s="120"/>
      <c r="J2" s="120"/>
      <c r="K2" s="120"/>
      <c r="L2" s="120"/>
      <c r="M2" s="219"/>
      <c r="N2" s="129"/>
      <c r="O2" s="129"/>
      <c r="P2" s="129"/>
    </row>
    <row r="3" spans="1:19" ht="15.75">
      <c r="A3" s="96"/>
      <c r="B3" s="103" t="s">
        <v>3</v>
      </c>
      <c r="C3" s="96"/>
      <c r="D3" s="117"/>
      <c r="E3" s="117"/>
      <c r="F3" s="120"/>
      <c r="G3" s="120"/>
      <c r="H3" s="120"/>
      <c r="I3" s="120"/>
      <c r="J3" s="120"/>
      <c r="K3" s="120"/>
      <c r="L3" s="120"/>
      <c r="M3" s="219"/>
      <c r="N3" s="129"/>
      <c r="O3" s="129"/>
      <c r="P3" s="129"/>
    </row>
    <row r="4" spans="1:19" ht="15">
      <c r="A4" s="96"/>
      <c r="B4" s="104" t="s">
        <v>4</v>
      </c>
      <c r="C4" s="96"/>
      <c r="D4" s="117"/>
      <c r="E4" s="117"/>
      <c r="F4" s="120"/>
      <c r="G4" s="120"/>
      <c r="H4" s="120"/>
      <c r="I4" s="120"/>
      <c r="J4" s="120"/>
      <c r="K4" s="120"/>
      <c r="L4" s="120"/>
      <c r="M4" s="219"/>
      <c r="N4" s="129"/>
      <c r="O4" s="129"/>
      <c r="P4" s="129"/>
    </row>
    <row r="5" spans="1:19" ht="15">
      <c r="A5" s="96"/>
      <c r="B5" s="105" t="s">
        <v>240</v>
      </c>
      <c r="C5" s="96"/>
      <c r="D5" s="117"/>
      <c r="E5" s="117"/>
      <c r="F5" s="120"/>
      <c r="G5" s="120"/>
      <c r="H5" s="120"/>
      <c r="I5" s="120"/>
      <c r="J5" s="120"/>
      <c r="K5" s="120"/>
      <c r="L5" s="120"/>
      <c r="M5" s="219"/>
      <c r="N5" s="129"/>
      <c r="O5" s="129"/>
      <c r="P5" s="129"/>
    </row>
    <row r="6" spans="1:19" ht="15">
      <c r="A6" s="96"/>
      <c r="B6" s="105" t="s">
        <v>6</v>
      </c>
      <c r="C6" s="96"/>
      <c r="D6" s="117"/>
      <c r="E6" s="117"/>
      <c r="F6" s="120"/>
      <c r="G6" s="120"/>
      <c r="H6" s="120"/>
      <c r="I6" s="120"/>
      <c r="J6" s="120"/>
      <c r="K6" s="120"/>
      <c r="L6" s="120"/>
      <c r="M6" s="219"/>
      <c r="N6" s="129"/>
      <c r="O6" s="129"/>
      <c r="P6" s="129"/>
    </row>
    <row r="7" spans="1:19" ht="15">
      <c r="D7" s="117"/>
      <c r="E7" s="117"/>
      <c r="F7" s="263" t="s">
        <v>209</v>
      </c>
      <c r="G7" s="264"/>
      <c r="H7" s="264"/>
      <c r="I7" s="264"/>
      <c r="J7" s="264"/>
      <c r="K7" s="264"/>
      <c r="L7" s="265"/>
      <c r="M7" s="220"/>
      <c r="N7" s="266" t="s">
        <v>209</v>
      </c>
      <c r="O7" s="267"/>
      <c r="P7" s="268"/>
    </row>
    <row r="8" spans="1:19" s="3" customFormat="1" ht="34.5" thickBot="1">
      <c r="A8" s="107" t="s">
        <v>7</v>
      </c>
      <c r="B8" s="108" t="s">
        <v>8</v>
      </c>
      <c r="C8" s="109" t="s">
        <v>11</v>
      </c>
      <c r="D8" s="119" t="s">
        <v>11</v>
      </c>
      <c r="E8" s="118"/>
      <c r="F8" s="121" t="s">
        <v>11</v>
      </c>
      <c r="G8" s="121" t="s">
        <v>241</v>
      </c>
      <c r="H8" s="121" t="s">
        <v>210</v>
      </c>
      <c r="I8" s="121" t="s">
        <v>211</v>
      </c>
      <c r="J8" s="121" t="s">
        <v>212</v>
      </c>
      <c r="K8" s="121" t="s">
        <v>213</v>
      </c>
      <c r="L8" s="121" t="s">
        <v>214</v>
      </c>
      <c r="M8" s="221"/>
      <c r="N8" s="168" t="s">
        <v>215</v>
      </c>
      <c r="O8" s="168" t="s">
        <v>213</v>
      </c>
      <c r="P8" s="168" t="s">
        <v>214</v>
      </c>
    </row>
    <row r="9" spans="1:19" s="211" customFormat="1" ht="12" thickTop="1">
      <c r="A9" s="208"/>
      <c r="B9" s="209"/>
      <c r="C9" s="210"/>
      <c r="D9" s="210"/>
      <c r="F9" s="212"/>
      <c r="G9" s="212"/>
      <c r="H9" s="212"/>
      <c r="I9" s="212"/>
      <c r="J9" s="212"/>
      <c r="K9" s="212"/>
      <c r="L9" s="212"/>
      <c r="M9" s="222"/>
      <c r="N9" s="212"/>
      <c r="O9" s="212"/>
      <c r="P9" s="212"/>
    </row>
    <row r="10" spans="1:19" s="211" customFormat="1">
      <c r="A10" s="208"/>
      <c r="B10" s="209"/>
      <c r="C10" s="210"/>
      <c r="D10" s="210"/>
      <c r="F10" s="212"/>
      <c r="G10" s="212"/>
      <c r="H10" s="212"/>
      <c r="I10" s="212"/>
      <c r="J10" s="212"/>
      <c r="K10" s="212"/>
      <c r="L10" s="212"/>
      <c r="M10" s="222"/>
      <c r="N10" s="212"/>
      <c r="O10" s="212"/>
      <c r="P10" s="212"/>
    </row>
    <row r="11" spans="1:19" s="128" customFormat="1" ht="15">
      <c r="A11" s="122" t="s">
        <v>18</v>
      </c>
      <c r="B11" s="125"/>
      <c r="C11" s="125"/>
      <c r="D11" s="125"/>
      <c r="E11" s="125"/>
      <c r="F11" s="129"/>
      <c r="G11" s="129"/>
      <c r="H11" s="129"/>
      <c r="I11" s="129"/>
      <c r="J11" s="129"/>
      <c r="K11" s="129"/>
      <c r="L11" s="129"/>
      <c r="M11" s="223"/>
      <c r="N11" s="129"/>
      <c r="O11" s="129"/>
      <c r="P11" s="129"/>
    </row>
    <row r="12" spans="1:19" s="128" customFormat="1" ht="15">
      <c r="A12" s="123"/>
      <c r="D12" s="125"/>
      <c r="E12" s="125"/>
      <c r="F12" s="127"/>
      <c r="G12" s="127"/>
      <c r="H12" s="127"/>
      <c r="I12" s="127"/>
      <c r="J12" s="127"/>
      <c r="K12" s="127"/>
      <c r="L12" s="127"/>
      <c r="M12" s="224"/>
      <c r="N12" s="127"/>
      <c r="O12" s="127"/>
      <c r="P12" s="127"/>
      <c r="R12" s="260" t="s">
        <v>265</v>
      </c>
    </row>
    <row r="13" spans="1:19" s="128" customFormat="1" ht="15">
      <c r="A13" s="123" t="s">
        <v>19</v>
      </c>
      <c r="B13" s="128" t="s">
        <v>20</v>
      </c>
      <c r="C13" s="126">
        <f>+INGENIERIA!E13</f>
        <v>1026.76</v>
      </c>
      <c r="D13" s="158">
        <f>+Hoja2!F13</f>
        <v>0</v>
      </c>
      <c r="E13" s="125"/>
      <c r="F13" s="127">
        <v>1026.76</v>
      </c>
      <c r="G13" s="127">
        <f>-INGENIERIA!K13+M13</f>
        <v>-45.13</v>
      </c>
      <c r="H13" s="127">
        <f>+INGENIERIA!E13*2%</f>
        <v>20.5352</v>
      </c>
      <c r="I13" s="127">
        <f t="shared" ref="I13:I42" si="0">+F13*7.5%</f>
        <v>77.006999999999991</v>
      </c>
      <c r="J13" s="127">
        <f>SUM(F13:I13)</f>
        <v>1079.1722</v>
      </c>
      <c r="K13" s="127">
        <f>+J13*0.16</f>
        <v>172.667552</v>
      </c>
      <c r="L13" s="127">
        <f>+J13+K13</f>
        <v>1251.8397519999999</v>
      </c>
      <c r="M13" s="223">
        <v>0</v>
      </c>
      <c r="N13" s="127">
        <f t="shared" ref="N13:N42" si="1">+D13</f>
        <v>0</v>
      </c>
      <c r="O13" s="127">
        <f>+N13*0.16</f>
        <v>0</v>
      </c>
      <c r="P13" s="127">
        <f>+N13+O13</f>
        <v>0</v>
      </c>
      <c r="R13" s="260" t="s">
        <v>116</v>
      </c>
      <c r="S13" s="261" t="s">
        <v>117</v>
      </c>
    </row>
    <row r="14" spans="1:19" s="128" customFormat="1" ht="15">
      <c r="A14" s="123" t="s">
        <v>21</v>
      </c>
      <c r="B14" s="128" t="s">
        <v>22</v>
      </c>
      <c r="C14" s="126">
        <f>+INGENIERIA!E14</f>
        <v>1026.76</v>
      </c>
      <c r="D14" s="158">
        <f>+Hoja2!F14</f>
        <v>0</v>
      </c>
      <c r="E14" s="125"/>
      <c r="F14" s="127">
        <v>1026.76</v>
      </c>
      <c r="G14" s="127">
        <f>-INGENIERIA!K14+M14</f>
        <v>-46.13</v>
      </c>
      <c r="H14" s="127">
        <f>+INGENIERIA!E14*2%</f>
        <v>20.5352</v>
      </c>
      <c r="I14" s="127">
        <f t="shared" si="0"/>
        <v>77.006999999999991</v>
      </c>
      <c r="J14" s="127">
        <f t="shared" ref="J14:J42" si="2">SUM(F14:I14)</f>
        <v>1078.1722</v>
      </c>
      <c r="K14" s="127">
        <f t="shared" ref="K14:K42" si="3">+J14*0.16</f>
        <v>172.507552</v>
      </c>
      <c r="L14" s="127">
        <f t="shared" ref="L14:L42" si="4">+J14+K14</f>
        <v>1250.679752</v>
      </c>
      <c r="M14" s="223">
        <f>-M13-1</f>
        <v>-1</v>
      </c>
      <c r="N14" s="127">
        <f t="shared" si="1"/>
        <v>0</v>
      </c>
      <c r="O14" s="127">
        <f t="shared" ref="O14:O42" si="5">+N14*0.16</f>
        <v>0</v>
      </c>
      <c r="P14" s="127">
        <f t="shared" ref="P14:P42" si="6">+N14+O14</f>
        <v>0</v>
      </c>
      <c r="R14" s="260" t="s">
        <v>116</v>
      </c>
      <c r="S14" s="261" t="s">
        <v>122</v>
      </c>
    </row>
    <row r="15" spans="1:19" s="128" customFormat="1" ht="15">
      <c r="A15" s="123" t="s">
        <v>23</v>
      </c>
      <c r="B15" s="128" t="s">
        <v>24</v>
      </c>
      <c r="C15" s="126">
        <f>+INGENIERIA!E15</f>
        <v>1026.76</v>
      </c>
      <c r="D15" s="158">
        <f>+Hoja2!F15</f>
        <v>0</v>
      </c>
      <c r="E15" s="125"/>
      <c r="F15" s="127">
        <v>1026.76</v>
      </c>
      <c r="G15" s="127">
        <f>-INGENIERIA!K15+M15</f>
        <v>-47.13</v>
      </c>
      <c r="H15" s="127">
        <f>+INGENIERIA!E15*2%</f>
        <v>20.5352</v>
      </c>
      <c r="I15" s="127">
        <f t="shared" si="0"/>
        <v>77.006999999999991</v>
      </c>
      <c r="J15" s="127">
        <f t="shared" si="2"/>
        <v>1077.1722</v>
      </c>
      <c r="K15" s="127">
        <f t="shared" si="3"/>
        <v>172.34755200000001</v>
      </c>
      <c r="L15" s="127">
        <f t="shared" si="4"/>
        <v>1249.5197519999999</v>
      </c>
      <c r="M15" s="223">
        <f>+M14-1</f>
        <v>-2</v>
      </c>
      <c r="N15" s="127">
        <f t="shared" si="1"/>
        <v>0</v>
      </c>
      <c r="O15" s="127">
        <f t="shared" si="5"/>
        <v>0</v>
      </c>
      <c r="P15" s="127">
        <f t="shared" si="6"/>
        <v>0</v>
      </c>
      <c r="R15" s="260" t="s">
        <v>116</v>
      </c>
      <c r="S15" s="261" t="s">
        <v>125</v>
      </c>
    </row>
    <row r="16" spans="1:19" s="128" customFormat="1" ht="15">
      <c r="A16" s="123" t="s">
        <v>25</v>
      </c>
      <c r="B16" s="128" t="s">
        <v>26</v>
      </c>
      <c r="C16" s="126">
        <f>+INGENIERIA!E16</f>
        <v>1750</v>
      </c>
      <c r="D16" s="158">
        <f>+Hoja2!F16</f>
        <v>0</v>
      </c>
      <c r="E16" s="125"/>
      <c r="F16" s="127">
        <v>1750</v>
      </c>
      <c r="G16" s="127">
        <f>-INGENIERIA!K16+M16</f>
        <v>-48.13</v>
      </c>
      <c r="H16" s="127">
        <f>+INGENIERIA!E16*2%</f>
        <v>35</v>
      </c>
      <c r="I16" s="127">
        <f t="shared" si="0"/>
        <v>131.25</v>
      </c>
      <c r="J16" s="127">
        <f t="shared" si="2"/>
        <v>1868.12</v>
      </c>
      <c r="K16" s="127">
        <f t="shared" si="3"/>
        <v>298.89920000000001</v>
      </c>
      <c r="L16" s="127">
        <f t="shared" si="4"/>
        <v>2167.0191999999997</v>
      </c>
      <c r="M16" s="223">
        <f t="shared" ref="M16:M39" si="7">+M15-1</f>
        <v>-3</v>
      </c>
      <c r="N16" s="127">
        <f t="shared" si="1"/>
        <v>0</v>
      </c>
      <c r="O16" s="127">
        <f t="shared" si="5"/>
        <v>0</v>
      </c>
      <c r="P16" s="127">
        <f t="shared" si="6"/>
        <v>0</v>
      </c>
      <c r="R16" s="260" t="s">
        <v>128</v>
      </c>
      <c r="S16" s="261" t="s">
        <v>259</v>
      </c>
    </row>
    <row r="17" spans="1:19" s="128" customFormat="1" ht="15">
      <c r="A17" s="123" t="s">
        <v>27</v>
      </c>
      <c r="B17" s="128" t="s">
        <v>28</v>
      </c>
      <c r="C17" s="126">
        <f>+INGENIERIA!E17</f>
        <v>1026.76</v>
      </c>
      <c r="D17" s="158">
        <f>+Hoja2!F17</f>
        <v>7957.1</v>
      </c>
      <c r="E17" s="125"/>
      <c r="F17" s="127">
        <v>1026.76</v>
      </c>
      <c r="G17" s="127">
        <f>-INGENIERIA!K17+M17</f>
        <v>-49.13</v>
      </c>
      <c r="H17" s="127">
        <f>+INGENIERIA!E17*2%</f>
        <v>20.5352</v>
      </c>
      <c r="I17" s="127">
        <f t="shared" si="0"/>
        <v>77.006999999999991</v>
      </c>
      <c r="J17" s="127">
        <f t="shared" si="2"/>
        <v>1075.1722</v>
      </c>
      <c r="K17" s="127">
        <f t="shared" si="3"/>
        <v>172.02755199999999</v>
      </c>
      <c r="L17" s="127">
        <f t="shared" si="4"/>
        <v>1247.199752</v>
      </c>
      <c r="M17" s="223">
        <f t="shared" si="7"/>
        <v>-4</v>
      </c>
      <c r="N17" s="127">
        <f t="shared" si="1"/>
        <v>7957.1</v>
      </c>
      <c r="O17" s="127">
        <f t="shared" si="5"/>
        <v>1273.1360000000002</v>
      </c>
      <c r="P17" s="127">
        <f t="shared" si="6"/>
        <v>9230.2360000000008</v>
      </c>
      <c r="R17" s="260" t="s">
        <v>132</v>
      </c>
      <c r="S17" s="261" t="s">
        <v>133</v>
      </c>
    </row>
    <row r="18" spans="1:19" s="128" customFormat="1" ht="15">
      <c r="A18" s="123" t="s">
        <v>29</v>
      </c>
      <c r="B18" s="128" t="s">
        <v>30</v>
      </c>
      <c r="C18" s="126">
        <f>+INGENIERIA!E18</f>
        <v>1026.76</v>
      </c>
      <c r="D18" s="158">
        <f>+Hoja2!F18</f>
        <v>3601.87</v>
      </c>
      <c r="E18" s="125"/>
      <c r="F18" s="127">
        <v>1026.76</v>
      </c>
      <c r="G18" s="127">
        <f>-INGENIERIA!K18+M18</f>
        <v>-50.13</v>
      </c>
      <c r="H18" s="127">
        <f>+INGENIERIA!E18*2%</f>
        <v>20.5352</v>
      </c>
      <c r="I18" s="127">
        <f t="shared" si="0"/>
        <v>77.006999999999991</v>
      </c>
      <c r="J18" s="127">
        <f t="shared" si="2"/>
        <v>1074.1722</v>
      </c>
      <c r="K18" s="127">
        <f t="shared" si="3"/>
        <v>171.86755199999999</v>
      </c>
      <c r="L18" s="127">
        <f t="shared" si="4"/>
        <v>1246.0397519999999</v>
      </c>
      <c r="M18" s="223">
        <f t="shared" si="7"/>
        <v>-5</v>
      </c>
      <c r="N18" s="127">
        <f t="shared" si="1"/>
        <v>3601.87</v>
      </c>
      <c r="O18" s="127">
        <f t="shared" si="5"/>
        <v>576.29920000000004</v>
      </c>
      <c r="P18" s="127">
        <f t="shared" si="6"/>
        <v>4178.1692000000003</v>
      </c>
      <c r="R18" s="260" t="s">
        <v>132</v>
      </c>
      <c r="S18" s="261" t="s">
        <v>134</v>
      </c>
    </row>
    <row r="19" spans="1:19" s="128" customFormat="1" ht="15">
      <c r="A19" s="123" t="s">
        <v>31</v>
      </c>
      <c r="B19" s="128" t="s">
        <v>32</v>
      </c>
      <c r="C19" s="126">
        <f>+INGENIERIA!E19</f>
        <v>1026.76</v>
      </c>
      <c r="D19" s="158">
        <f>+Hoja2!F19</f>
        <v>2018.71</v>
      </c>
      <c r="E19" s="125"/>
      <c r="F19" s="127">
        <v>1026.76</v>
      </c>
      <c r="G19" s="127">
        <f>-INGENIERIA!K19+M19</f>
        <v>-51.13</v>
      </c>
      <c r="H19" s="127">
        <f>+INGENIERIA!E19*2%</f>
        <v>20.5352</v>
      </c>
      <c r="I19" s="127">
        <f t="shared" si="0"/>
        <v>77.006999999999991</v>
      </c>
      <c r="J19" s="127">
        <f t="shared" si="2"/>
        <v>1073.1722</v>
      </c>
      <c r="K19" s="127">
        <f t="shared" si="3"/>
        <v>171.70755199999999</v>
      </c>
      <c r="L19" s="127">
        <f t="shared" si="4"/>
        <v>1244.8797520000001</v>
      </c>
      <c r="M19" s="223">
        <f t="shared" si="7"/>
        <v>-6</v>
      </c>
      <c r="N19" s="127">
        <f t="shared" si="1"/>
        <v>2018.71</v>
      </c>
      <c r="O19" s="127">
        <f t="shared" si="5"/>
        <v>322.99360000000001</v>
      </c>
      <c r="P19" s="127">
        <f t="shared" si="6"/>
        <v>2341.7035999999998</v>
      </c>
      <c r="R19" s="260" t="s">
        <v>132</v>
      </c>
      <c r="S19" s="261" t="s">
        <v>137</v>
      </c>
    </row>
    <row r="20" spans="1:19" s="230" customFormat="1" ht="14.25">
      <c r="A20" s="229" t="s">
        <v>33</v>
      </c>
      <c r="B20" s="230" t="s">
        <v>34</v>
      </c>
      <c r="C20" s="231">
        <f>+INGENIERIA!E20</f>
        <v>4666.76</v>
      </c>
      <c r="D20" s="232">
        <f>+Hoja2!F20</f>
        <v>0</v>
      </c>
      <c r="F20" s="233">
        <v>4666.76</v>
      </c>
      <c r="G20" s="233">
        <f>-INGENIERIA!K20+M20</f>
        <v>-52.13</v>
      </c>
      <c r="H20" s="233">
        <f>+INGENIERIA!E20*2%</f>
        <v>93.3352</v>
      </c>
      <c r="I20" s="233">
        <f>+F20*7.5%</f>
        <v>350.00700000000001</v>
      </c>
      <c r="J20" s="233">
        <f t="shared" si="2"/>
        <v>5057.9722000000002</v>
      </c>
      <c r="K20" s="233">
        <f t="shared" si="3"/>
        <v>809.27555200000006</v>
      </c>
      <c r="L20" s="233">
        <f>+J20+K20</f>
        <v>5867.2477520000002</v>
      </c>
      <c r="M20" s="234">
        <f t="shared" si="7"/>
        <v>-7</v>
      </c>
      <c r="N20" s="233">
        <f t="shared" si="1"/>
        <v>0</v>
      </c>
      <c r="O20" s="233">
        <f t="shared" si="5"/>
        <v>0</v>
      </c>
      <c r="P20" s="233">
        <f t="shared" si="6"/>
        <v>0</v>
      </c>
      <c r="R20" s="260" t="s">
        <v>116</v>
      </c>
      <c r="S20" s="261" t="s">
        <v>138</v>
      </c>
    </row>
    <row r="21" spans="1:19" s="128" customFormat="1" ht="15">
      <c r="A21" s="123" t="s">
        <v>35</v>
      </c>
      <c r="B21" s="128" t="s">
        <v>36</v>
      </c>
      <c r="C21" s="126">
        <f>+INGENIERIA!E21</f>
        <v>1026.76</v>
      </c>
      <c r="D21" s="158">
        <f>+Hoja2!F21</f>
        <v>0</v>
      </c>
      <c r="E21" s="125"/>
      <c r="F21" s="127">
        <v>1026.76</v>
      </c>
      <c r="G21" s="127">
        <f>-INGENIERIA!K21+M21</f>
        <v>-53.13</v>
      </c>
      <c r="H21" s="127">
        <f>+INGENIERIA!E21*2%</f>
        <v>20.5352</v>
      </c>
      <c r="I21" s="127">
        <f t="shared" si="0"/>
        <v>77.006999999999991</v>
      </c>
      <c r="J21" s="127">
        <f t="shared" si="2"/>
        <v>1071.1722</v>
      </c>
      <c r="K21" s="127">
        <f t="shared" si="3"/>
        <v>171.387552</v>
      </c>
      <c r="L21" s="127">
        <f t="shared" si="4"/>
        <v>1242.5597519999999</v>
      </c>
      <c r="M21" s="223">
        <f t="shared" si="7"/>
        <v>-8</v>
      </c>
      <c r="N21" s="127">
        <f t="shared" si="1"/>
        <v>0</v>
      </c>
      <c r="O21" s="127">
        <f t="shared" si="5"/>
        <v>0</v>
      </c>
      <c r="P21" s="127">
        <f t="shared" si="6"/>
        <v>0</v>
      </c>
      <c r="R21" s="260" t="s">
        <v>116</v>
      </c>
      <c r="S21" s="261" t="s">
        <v>141</v>
      </c>
    </row>
    <row r="22" spans="1:19" s="128" customFormat="1" ht="15">
      <c r="A22" s="123" t="s">
        <v>37</v>
      </c>
      <c r="B22" s="128" t="s">
        <v>38</v>
      </c>
      <c r="C22" s="126">
        <f>+INGENIERIA!E22</f>
        <v>1166.76</v>
      </c>
      <c r="D22" s="158">
        <f>+Hoja2!F22</f>
        <v>2464.8000000000002</v>
      </c>
      <c r="E22" s="125"/>
      <c r="F22" s="127">
        <v>1166.76</v>
      </c>
      <c r="G22" s="127">
        <f>-INGENIERIA!K22+M22</f>
        <v>-54.13</v>
      </c>
      <c r="H22" s="127">
        <f>+INGENIERIA!E22*2%</f>
        <v>23.3352</v>
      </c>
      <c r="I22" s="127">
        <f t="shared" si="0"/>
        <v>87.506999999999991</v>
      </c>
      <c r="J22" s="127">
        <f t="shared" si="2"/>
        <v>1223.4721999999999</v>
      </c>
      <c r="K22" s="127">
        <f t="shared" si="3"/>
        <v>195.75555199999999</v>
      </c>
      <c r="L22" s="127">
        <f t="shared" si="4"/>
        <v>1419.227752</v>
      </c>
      <c r="M22" s="223">
        <f t="shared" si="7"/>
        <v>-9</v>
      </c>
      <c r="N22" s="127">
        <f t="shared" si="1"/>
        <v>2464.8000000000002</v>
      </c>
      <c r="O22" s="127">
        <f t="shared" si="5"/>
        <v>394.36800000000005</v>
      </c>
      <c r="P22" s="127">
        <f t="shared" si="6"/>
        <v>2859.1680000000001</v>
      </c>
      <c r="R22" s="260" t="s">
        <v>144</v>
      </c>
      <c r="S22" s="261" t="s">
        <v>145</v>
      </c>
    </row>
    <row r="23" spans="1:19" s="128" customFormat="1" ht="15">
      <c r="A23" s="123" t="s">
        <v>39</v>
      </c>
      <c r="B23" s="128" t="s">
        <v>40</v>
      </c>
      <c r="C23" s="126">
        <f>+INGENIERIA!E23</f>
        <v>1026.76</v>
      </c>
      <c r="D23" s="158">
        <f>+Hoja2!F23</f>
        <v>2683.85</v>
      </c>
      <c r="E23" s="125"/>
      <c r="F23" s="127">
        <v>1026.76</v>
      </c>
      <c r="G23" s="127">
        <f>-INGENIERIA!K23+M23</f>
        <v>-55.13</v>
      </c>
      <c r="H23" s="127">
        <f>+INGENIERIA!E23*2%</f>
        <v>20.5352</v>
      </c>
      <c r="I23" s="127">
        <f t="shared" si="0"/>
        <v>77.006999999999991</v>
      </c>
      <c r="J23" s="127">
        <f t="shared" si="2"/>
        <v>1069.1722</v>
      </c>
      <c r="K23" s="127">
        <f t="shared" si="3"/>
        <v>171.06755200000001</v>
      </c>
      <c r="L23" s="127">
        <f t="shared" si="4"/>
        <v>1240.239752</v>
      </c>
      <c r="M23" s="223">
        <f t="shared" si="7"/>
        <v>-10</v>
      </c>
      <c r="N23" s="127">
        <f t="shared" si="1"/>
        <v>2683.85</v>
      </c>
      <c r="O23" s="127">
        <f t="shared" si="5"/>
        <v>429.416</v>
      </c>
      <c r="P23" s="127">
        <f t="shared" si="6"/>
        <v>3113.2660000000001</v>
      </c>
      <c r="R23" s="260" t="s">
        <v>116</v>
      </c>
      <c r="S23" s="261" t="s">
        <v>149</v>
      </c>
    </row>
    <row r="24" spans="1:19" s="128" customFormat="1" ht="15">
      <c r="A24" s="123" t="s">
        <v>41</v>
      </c>
      <c r="B24" s="128" t="s">
        <v>42</v>
      </c>
      <c r="C24" s="126">
        <f>+INGENIERIA!E24</f>
        <v>1026.76</v>
      </c>
      <c r="D24" s="158">
        <f>+Hoja2!F24</f>
        <v>9096.9</v>
      </c>
      <c r="E24" s="125"/>
      <c r="F24" s="127">
        <v>1026.76</v>
      </c>
      <c r="G24" s="127">
        <f>-INGENIERIA!K24+M24</f>
        <v>-56.13</v>
      </c>
      <c r="H24" s="127">
        <f>+INGENIERIA!E24*2%</f>
        <v>20.5352</v>
      </c>
      <c r="I24" s="127">
        <f t="shared" si="0"/>
        <v>77.006999999999991</v>
      </c>
      <c r="J24" s="127">
        <f t="shared" si="2"/>
        <v>1068.1722</v>
      </c>
      <c r="K24" s="127">
        <f t="shared" si="3"/>
        <v>170.90755200000001</v>
      </c>
      <c r="L24" s="127">
        <f t="shared" si="4"/>
        <v>1239.0797520000001</v>
      </c>
      <c r="M24" s="223">
        <f t="shared" si="7"/>
        <v>-11</v>
      </c>
      <c r="N24" s="127">
        <f t="shared" si="1"/>
        <v>9096.9</v>
      </c>
      <c r="O24" s="127">
        <f t="shared" si="5"/>
        <v>1455.5039999999999</v>
      </c>
      <c r="P24" s="127">
        <f t="shared" si="6"/>
        <v>10552.403999999999</v>
      </c>
      <c r="R24" s="260" t="s">
        <v>116</v>
      </c>
      <c r="S24" s="261" t="s">
        <v>260</v>
      </c>
    </row>
    <row r="25" spans="1:19" s="128" customFormat="1" ht="15">
      <c r="A25" s="123" t="s">
        <v>43</v>
      </c>
      <c r="B25" s="128" t="s">
        <v>44</v>
      </c>
      <c r="C25" s="126">
        <f>+INGENIERIA!E25</f>
        <v>1026.76</v>
      </c>
      <c r="D25" s="158">
        <f>+Hoja2!F25</f>
        <v>6851.63</v>
      </c>
      <c r="E25" s="125"/>
      <c r="F25" s="127">
        <v>1026.76</v>
      </c>
      <c r="G25" s="127">
        <f>-INGENIERIA!K25+M25</f>
        <v>-57.13</v>
      </c>
      <c r="H25" s="127">
        <f>+INGENIERIA!E25*2%</f>
        <v>20.5352</v>
      </c>
      <c r="I25" s="127">
        <f t="shared" si="0"/>
        <v>77.006999999999991</v>
      </c>
      <c r="J25" s="127">
        <f t="shared" si="2"/>
        <v>1067.1722</v>
      </c>
      <c r="K25" s="127">
        <f t="shared" si="3"/>
        <v>170.74755200000001</v>
      </c>
      <c r="L25" s="127">
        <f t="shared" si="4"/>
        <v>1237.919752</v>
      </c>
      <c r="M25" s="223">
        <f t="shared" si="7"/>
        <v>-12</v>
      </c>
      <c r="N25" s="127">
        <f t="shared" si="1"/>
        <v>6851.63</v>
      </c>
      <c r="O25" s="127">
        <f t="shared" si="5"/>
        <v>1096.2608</v>
      </c>
      <c r="P25" s="127">
        <f t="shared" si="6"/>
        <v>7947.8908000000001</v>
      </c>
      <c r="R25" s="261" t="s">
        <v>116</v>
      </c>
      <c r="S25" s="261" t="s">
        <v>154</v>
      </c>
    </row>
    <row r="26" spans="1:19" s="236" customFormat="1" ht="14.25">
      <c r="A26" s="235" t="s">
        <v>45</v>
      </c>
      <c r="B26" s="236" t="s">
        <v>46</v>
      </c>
      <c r="C26" s="237">
        <f>+INGENIERIA!E26</f>
        <v>4666.76</v>
      </c>
      <c r="D26" s="238">
        <f>+Hoja2!F26</f>
        <v>0</v>
      </c>
      <c r="F26" s="239">
        <v>4666.76</v>
      </c>
      <c r="G26" s="239">
        <f>-INGENIERIA!K26+M26</f>
        <v>-58.13</v>
      </c>
      <c r="H26" s="239">
        <f>+INGENIERIA!E26*2%</f>
        <v>93.3352</v>
      </c>
      <c r="I26" s="239">
        <f t="shared" si="0"/>
        <v>350.00700000000001</v>
      </c>
      <c r="J26" s="239">
        <f t="shared" si="2"/>
        <v>5051.9722000000002</v>
      </c>
      <c r="K26" s="239">
        <f t="shared" si="3"/>
        <v>808.31555200000003</v>
      </c>
      <c r="L26" s="239">
        <f t="shared" si="4"/>
        <v>5860.2877520000002</v>
      </c>
      <c r="M26" s="240">
        <f t="shared" si="7"/>
        <v>-13</v>
      </c>
      <c r="N26" s="239">
        <f t="shared" si="1"/>
        <v>0</v>
      </c>
      <c r="O26" s="239">
        <f t="shared" si="5"/>
        <v>0</v>
      </c>
      <c r="P26" s="239">
        <f t="shared" si="6"/>
        <v>0</v>
      </c>
      <c r="R26" s="261" t="s">
        <v>116</v>
      </c>
      <c r="S26" s="261" t="s">
        <v>157</v>
      </c>
    </row>
    <row r="27" spans="1:19" s="128" customFormat="1" ht="15">
      <c r="A27" s="123" t="s">
        <v>47</v>
      </c>
      <c r="B27" s="128" t="s">
        <v>48</v>
      </c>
      <c r="C27" s="126">
        <f>+INGENIERIA!E27</f>
        <v>1166.76</v>
      </c>
      <c r="D27" s="158">
        <f>+Hoja2!F27</f>
        <v>1387.8</v>
      </c>
      <c r="E27" s="125"/>
      <c r="F27" s="127">
        <v>1166.76</v>
      </c>
      <c r="G27" s="127">
        <f>-INGENIERIA!K27+M27</f>
        <v>-59.13</v>
      </c>
      <c r="H27" s="127">
        <f>+INGENIERIA!E27*2%</f>
        <v>23.3352</v>
      </c>
      <c r="I27" s="127">
        <f t="shared" si="0"/>
        <v>87.506999999999991</v>
      </c>
      <c r="J27" s="127">
        <f t="shared" si="2"/>
        <v>1218.4721999999999</v>
      </c>
      <c r="K27" s="127">
        <f t="shared" si="3"/>
        <v>194.95555199999998</v>
      </c>
      <c r="L27" s="127">
        <f t="shared" si="4"/>
        <v>1413.4277519999998</v>
      </c>
      <c r="M27" s="223">
        <f t="shared" si="7"/>
        <v>-14</v>
      </c>
      <c r="N27" s="127">
        <f t="shared" si="1"/>
        <v>1387.8</v>
      </c>
      <c r="O27" s="127">
        <f t="shared" si="5"/>
        <v>222.048</v>
      </c>
      <c r="P27" s="127">
        <f t="shared" si="6"/>
        <v>1609.848</v>
      </c>
      <c r="R27" s="260" t="s">
        <v>144</v>
      </c>
      <c r="S27" s="261" t="s">
        <v>261</v>
      </c>
    </row>
    <row r="28" spans="1:19" s="128" customFormat="1" ht="15">
      <c r="A28" s="123" t="s">
        <v>49</v>
      </c>
      <c r="B28" s="128" t="s">
        <v>50</v>
      </c>
      <c r="C28" s="126">
        <f>+INGENIERIA!E28</f>
        <v>1026.76</v>
      </c>
      <c r="D28" s="158">
        <f>+Hoja2!F28</f>
        <v>0</v>
      </c>
      <c r="E28" s="125"/>
      <c r="F28" s="127">
        <v>1026.76</v>
      </c>
      <c r="G28" s="127">
        <f>-INGENIERIA!K28+M28</f>
        <v>-60.13</v>
      </c>
      <c r="H28" s="127">
        <f>+INGENIERIA!E28*2%</f>
        <v>20.5352</v>
      </c>
      <c r="I28" s="127">
        <f t="shared" si="0"/>
        <v>77.006999999999991</v>
      </c>
      <c r="J28" s="127">
        <f t="shared" si="2"/>
        <v>1064.1722</v>
      </c>
      <c r="K28" s="127">
        <f t="shared" si="3"/>
        <v>170.26755199999999</v>
      </c>
      <c r="L28" s="127">
        <f t="shared" si="4"/>
        <v>1234.439752</v>
      </c>
      <c r="M28" s="223">
        <f t="shared" si="7"/>
        <v>-15</v>
      </c>
      <c r="N28" s="127">
        <f t="shared" si="1"/>
        <v>0</v>
      </c>
      <c r="O28" s="127">
        <f t="shared" si="5"/>
        <v>0</v>
      </c>
      <c r="P28" s="127">
        <f t="shared" si="6"/>
        <v>0</v>
      </c>
      <c r="R28" s="261" t="s">
        <v>116</v>
      </c>
      <c r="S28" s="261" t="s">
        <v>159</v>
      </c>
    </row>
    <row r="29" spans="1:19" s="128" customFormat="1" ht="15">
      <c r="A29" s="123" t="s">
        <v>51</v>
      </c>
      <c r="B29" s="128" t="s">
        <v>52</v>
      </c>
      <c r="C29" s="126">
        <f>+INGENIERIA!E29</f>
        <v>1026.76</v>
      </c>
      <c r="D29" s="158">
        <f>+Hoja2!F29</f>
        <v>7817.7</v>
      </c>
      <c r="E29" s="125"/>
      <c r="F29" s="127">
        <v>1026.76</v>
      </c>
      <c r="G29" s="127">
        <f>-INGENIERIA!K29+M29</f>
        <v>-61.13</v>
      </c>
      <c r="H29" s="127">
        <f>+INGENIERIA!E29*2%</f>
        <v>20.5352</v>
      </c>
      <c r="I29" s="127">
        <f t="shared" si="0"/>
        <v>77.006999999999991</v>
      </c>
      <c r="J29" s="127">
        <f t="shared" si="2"/>
        <v>1063.1722</v>
      </c>
      <c r="K29" s="127">
        <f t="shared" si="3"/>
        <v>170.107552</v>
      </c>
      <c r="L29" s="127">
        <f t="shared" si="4"/>
        <v>1233.2797519999999</v>
      </c>
      <c r="M29" s="223">
        <f t="shared" si="7"/>
        <v>-16</v>
      </c>
      <c r="N29" s="127">
        <f t="shared" si="1"/>
        <v>7817.7</v>
      </c>
      <c r="O29" s="127">
        <f t="shared" si="5"/>
        <v>1250.8320000000001</v>
      </c>
      <c r="P29" s="127">
        <f t="shared" si="6"/>
        <v>9068.5319999999992</v>
      </c>
      <c r="R29" s="261" t="s">
        <v>116</v>
      </c>
      <c r="S29" s="261" t="s">
        <v>162</v>
      </c>
    </row>
    <row r="30" spans="1:19" s="128" customFormat="1" ht="15">
      <c r="A30" s="123" t="s">
        <v>53</v>
      </c>
      <c r="B30" s="128" t="s">
        <v>54</v>
      </c>
      <c r="C30" s="126">
        <f>+INGENIERIA!E30</f>
        <v>1166.76</v>
      </c>
      <c r="D30" s="158">
        <f>+Hoja2!F30</f>
        <v>1828.54</v>
      </c>
      <c r="E30" s="125"/>
      <c r="F30" s="127">
        <v>1166.76</v>
      </c>
      <c r="G30" s="127">
        <f>-INGENIERIA!K30+M30</f>
        <v>-62.13</v>
      </c>
      <c r="H30" s="127">
        <f>+INGENIERIA!E30*2%</f>
        <v>23.3352</v>
      </c>
      <c r="I30" s="127">
        <f t="shared" si="0"/>
        <v>87.506999999999991</v>
      </c>
      <c r="J30" s="127">
        <f t="shared" si="2"/>
        <v>1215.4721999999999</v>
      </c>
      <c r="K30" s="127">
        <f t="shared" si="3"/>
        <v>194.47555199999999</v>
      </c>
      <c r="L30" s="127">
        <f t="shared" si="4"/>
        <v>1409.947752</v>
      </c>
      <c r="M30" s="223">
        <f t="shared" si="7"/>
        <v>-17</v>
      </c>
      <c r="N30" s="127">
        <f t="shared" si="1"/>
        <v>1828.54</v>
      </c>
      <c r="O30" s="127">
        <f t="shared" si="5"/>
        <v>292.56639999999999</v>
      </c>
      <c r="P30" s="127">
        <f t="shared" si="6"/>
        <v>2121.1064000000001</v>
      </c>
      <c r="R30" s="260" t="s">
        <v>144</v>
      </c>
      <c r="S30" s="261" t="s">
        <v>165</v>
      </c>
    </row>
    <row r="31" spans="1:19" s="128" customFormat="1" ht="15">
      <c r="A31" s="123" t="s">
        <v>55</v>
      </c>
      <c r="B31" s="128" t="s">
        <v>56</v>
      </c>
      <c r="C31" s="126">
        <f>+INGENIERIA!E31</f>
        <v>1026.76</v>
      </c>
      <c r="D31" s="158">
        <f>+Hoja2!F31</f>
        <v>0</v>
      </c>
      <c r="E31" s="125"/>
      <c r="F31" s="127">
        <v>1026.76</v>
      </c>
      <c r="G31" s="127">
        <f>-INGENIERIA!K31+M31</f>
        <v>-63.13</v>
      </c>
      <c r="H31" s="127">
        <f>+INGENIERIA!E31*2%</f>
        <v>20.5352</v>
      </c>
      <c r="I31" s="127">
        <f t="shared" si="0"/>
        <v>77.006999999999991</v>
      </c>
      <c r="J31" s="127">
        <f t="shared" si="2"/>
        <v>1061.1722</v>
      </c>
      <c r="K31" s="127">
        <f t="shared" si="3"/>
        <v>169.78755200000001</v>
      </c>
      <c r="L31" s="127">
        <f t="shared" si="4"/>
        <v>1230.959752</v>
      </c>
      <c r="M31" s="223">
        <f t="shared" si="7"/>
        <v>-18</v>
      </c>
      <c r="N31" s="127">
        <f t="shared" si="1"/>
        <v>0</v>
      </c>
      <c r="O31" s="127">
        <f t="shared" si="5"/>
        <v>0</v>
      </c>
      <c r="P31" s="127">
        <f t="shared" si="6"/>
        <v>0</v>
      </c>
      <c r="R31" s="261" t="s">
        <v>116</v>
      </c>
      <c r="S31" s="261" t="s">
        <v>168</v>
      </c>
    </row>
    <row r="32" spans="1:19" s="230" customFormat="1" ht="14.25">
      <c r="A32" s="229" t="s">
        <v>57</v>
      </c>
      <c r="B32" s="230" t="s">
        <v>58</v>
      </c>
      <c r="C32" s="231">
        <f>+INGENIERIA!E32</f>
        <v>4666.76</v>
      </c>
      <c r="D32" s="232">
        <f>+Hoja2!F32</f>
        <v>4025.88</v>
      </c>
      <c r="F32" s="233">
        <v>4666.76</v>
      </c>
      <c r="G32" s="233">
        <f>-INGENIERIA!K32+M32</f>
        <v>-64.13</v>
      </c>
      <c r="H32" s="233">
        <f>+INGENIERIA!E32*2%</f>
        <v>93.3352</v>
      </c>
      <c r="I32" s="233">
        <f t="shared" si="0"/>
        <v>350.00700000000001</v>
      </c>
      <c r="J32" s="233">
        <f t="shared" si="2"/>
        <v>5045.9722000000002</v>
      </c>
      <c r="K32" s="233">
        <f t="shared" si="3"/>
        <v>807.35555199999999</v>
      </c>
      <c r="L32" s="233">
        <f t="shared" si="4"/>
        <v>5853.3277520000001</v>
      </c>
      <c r="M32" s="234">
        <f t="shared" si="7"/>
        <v>-19</v>
      </c>
      <c r="N32" s="233">
        <f t="shared" si="1"/>
        <v>4025.88</v>
      </c>
      <c r="O32" s="233">
        <f t="shared" si="5"/>
        <v>644.14080000000001</v>
      </c>
      <c r="P32" s="233">
        <f t="shared" si="6"/>
        <v>4670.0208000000002</v>
      </c>
      <c r="R32" s="261" t="s">
        <v>132</v>
      </c>
      <c r="S32" s="261" t="s">
        <v>169</v>
      </c>
    </row>
    <row r="33" spans="1:19" s="128" customFormat="1" ht="15">
      <c r="A33" s="123" t="s">
        <v>59</v>
      </c>
      <c r="B33" s="128" t="s">
        <v>60</v>
      </c>
      <c r="C33" s="126">
        <f>+INGENIERIA!E33</f>
        <v>1026.76</v>
      </c>
      <c r="D33" s="158">
        <f>+Hoja2!F33</f>
        <v>0</v>
      </c>
      <c r="E33" s="125"/>
      <c r="F33" s="127">
        <v>1026.76</v>
      </c>
      <c r="G33" s="127">
        <f>-INGENIERIA!K33+M33</f>
        <v>-65.13</v>
      </c>
      <c r="H33" s="127">
        <f>+INGENIERIA!E33*2%</f>
        <v>20.5352</v>
      </c>
      <c r="I33" s="127">
        <f t="shared" si="0"/>
        <v>77.006999999999991</v>
      </c>
      <c r="J33" s="127">
        <f t="shared" si="2"/>
        <v>1059.1722</v>
      </c>
      <c r="K33" s="127">
        <f t="shared" si="3"/>
        <v>169.46755200000001</v>
      </c>
      <c r="L33" s="127">
        <f t="shared" si="4"/>
        <v>1228.639752</v>
      </c>
      <c r="M33" s="223">
        <f t="shared" si="7"/>
        <v>-20</v>
      </c>
      <c r="N33" s="127">
        <f t="shared" si="1"/>
        <v>0</v>
      </c>
      <c r="O33" s="127">
        <f t="shared" si="5"/>
        <v>0</v>
      </c>
      <c r="P33" s="127">
        <f t="shared" si="6"/>
        <v>0</v>
      </c>
      <c r="R33" s="261" t="s">
        <v>116</v>
      </c>
      <c r="S33" s="261" t="s">
        <v>171</v>
      </c>
    </row>
    <row r="34" spans="1:19" s="128" customFormat="1" ht="15">
      <c r="A34" s="123" t="s">
        <v>61</v>
      </c>
      <c r="B34" s="128" t="s">
        <v>62</v>
      </c>
      <c r="C34" s="126">
        <f>+INGENIERIA!E34</f>
        <v>1026.76</v>
      </c>
      <c r="D34" s="158">
        <f>+Hoja2!F34</f>
        <v>4247.8599999999997</v>
      </c>
      <c r="E34" s="125"/>
      <c r="F34" s="127">
        <v>1026.76</v>
      </c>
      <c r="G34" s="127">
        <f>-INGENIERIA!K34+M34</f>
        <v>-66.13</v>
      </c>
      <c r="H34" s="127">
        <f>+INGENIERIA!E34*2%</f>
        <v>20.5352</v>
      </c>
      <c r="I34" s="127">
        <f t="shared" si="0"/>
        <v>77.006999999999991</v>
      </c>
      <c r="J34" s="127">
        <f t="shared" si="2"/>
        <v>1058.1722</v>
      </c>
      <c r="K34" s="127">
        <f t="shared" si="3"/>
        <v>169.30755199999999</v>
      </c>
      <c r="L34" s="127">
        <f t="shared" si="4"/>
        <v>1227.479752</v>
      </c>
      <c r="M34" s="223">
        <f t="shared" si="7"/>
        <v>-21</v>
      </c>
      <c r="N34" s="127">
        <f t="shared" si="1"/>
        <v>4247.8599999999997</v>
      </c>
      <c r="O34" s="127">
        <f t="shared" si="5"/>
        <v>679.6576</v>
      </c>
      <c r="P34" s="127">
        <f t="shared" si="6"/>
        <v>4927.5175999999992</v>
      </c>
      <c r="R34" s="261" t="s">
        <v>116</v>
      </c>
      <c r="S34" s="261" t="s">
        <v>172</v>
      </c>
    </row>
    <row r="35" spans="1:19" s="128" customFormat="1" ht="15">
      <c r="A35" s="123" t="s">
        <v>63</v>
      </c>
      <c r="B35" s="128" t="s">
        <v>64</v>
      </c>
      <c r="C35" s="126">
        <f>+INGENIERIA!E35</f>
        <v>1026.76</v>
      </c>
      <c r="D35" s="158">
        <f>+Hoja2!F35</f>
        <v>0</v>
      </c>
      <c r="E35" s="125"/>
      <c r="F35" s="127">
        <v>1026.76</v>
      </c>
      <c r="G35" s="127">
        <f>-INGENIERIA!K35+M35</f>
        <v>-67.13</v>
      </c>
      <c r="H35" s="127">
        <f>+INGENIERIA!E35*2%</f>
        <v>20.5352</v>
      </c>
      <c r="I35" s="127">
        <f t="shared" si="0"/>
        <v>77.006999999999991</v>
      </c>
      <c r="J35" s="127">
        <f t="shared" si="2"/>
        <v>1057.1722</v>
      </c>
      <c r="K35" s="127">
        <f t="shared" si="3"/>
        <v>169.14755199999999</v>
      </c>
      <c r="L35" s="127">
        <f t="shared" si="4"/>
        <v>1226.3197519999999</v>
      </c>
      <c r="M35" s="223">
        <f t="shared" si="7"/>
        <v>-22</v>
      </c>
      <c r="N35" s="127">
        <f t="shared" si="1"/>
        <v>0</v>
      </c>
      <c r="O35" s="127">
        <f t="shared" si="5"/>
        <v>0</v>
      </c>
      <c r="P35" s="127">
        <f t="shared" si="6"/>
        <v>0</v>
      </c>
      <c r="R35" s="261" t="s">
        <v>132</v>
      </c>
      <c r="S35" s="261" t="s">
        <v>173</v>
      </c>
    </row>
    <row r="36" spans="1:19" s="128" customFormat="1" ht="15">
      <c r="A36" s="123" t="s">
        <v>65</v>
      </c>
      <c r="B36" s="128" t="s">
        <v>66</v>
      </c>
      <c r="C36" s="126">
        <f>+INGENIERIA!E36</f>
        <v>1026.76</v>
      </c>
      <c r="D36" s="158">
        <f>+Hoja2!F36</f>
        <v>5285.34</v>
      </c>
      <c r="E36" s="125"/>
      <c r="F36" s="127">
        <v>1026.76</v>
      </c>
      <c r="G36" s="127">
        <f>-INGENIERIA!K36+M36</f>
        <v>-68.13</v>
      </c>
      <c r="H36" s="127">
        <f>+INGENIERIA!E36*2%</f>
        <v>20.5352</v>
      </c>
      <c r="I36" s="127">
        <f t="shared" si="0"/>
        <v>77.006999999999991</v>
      </c>
      <c r="J36" s="127">
        <f t="shared" si="2"/>
        <v>1056.1722</v>
      </c>
      <c r="K36" s="127">
        <f t="shared" si="3"/>
        <v>168.98755199999999</v>
      </c>
      <c r="L36" s="127">
        <f t="shared" si="4"/>
        <v>1225.159752</v>
      </c>
      <c r="M36" s="223">
        <f t="shared" si="7"/>
        <v>-23</v>
      </c>
      <c r="N36" s="127">
        <f t="shared" si="1"/>
        <v>5285.34</v>
      </c>
      <c r="O36" s="127">
        <f t="shared" si="5"/>
        <v>845.65440000000001</v>
      </c>
      <c r="P36" s="127">
        <f t="shared" si="6"/>
        <v>6130.9944000000005</v>
      </c>
      <c r="R36" s="260" t="s">
        <v>116</v>
      </c>
      <c r="S36" s="261" t="s">
        <v>262</v>
      </c>
    </row>
    <row r="37" spans="1:19" s="128" customFormat="1" ht="15">
      <c r="A37" s="123" t="s">
        <v>67</v>
      </c>
      <c r="B37" s="128" t="s">
        <v>68</v>
      </c>
      <c r="C37" s="126">
        <f>+INGENIERIA!E37</f>
        <v>1026.76</v>
      </c>
      <c r="D37" s="158">
        <f>+Hoja2!F37</f>
        <v>12324.31</v>
      </c>
      <c r="E37" s="125"/>
      <c r="F37" s="127">
        <v>1026.76</v>
      </c>
      <c r="G37" s="127">
        <f>-INGENIERIA!K37+M37</f>
        <v>-69.13</v>
      </c>
      <c r="H37" s="127">
        <f>+INGENIERIA!E37*2%</f>
        <v>20.5352</v>
      </c>
      <c r="I37" s="127">
        <f t="shared" si="0"/>
        <v>77.006999999999991</v>
      </c>
      <c r="J37" s="127">
        <f t="shared" si="2"/>
        <v>1055.1722</v>
      </c>
      <c r="K37" s="127">
        <f t="shared" si="3"/>
        <v>168.827552</v>
      </c>
      <c r="L37" s="127">
        <f t="shared" si="4"/>
        <v>1223.9997519999999</v>
      </c>
      <c r="M37" s="223">
        <f t="shared" si="7"/>
        <v>-24</v>
      </c>
      <c r="N37" s="127">
        <f t="shared" si="1"/>
        <v>12324.31</v>
      </c>
      <c r="O37" s="127">
        <f t="shared" si="5"/>
        <v>1971.8896</v>
      </c>
      <c r="P37" s="127">
        <f t="shared" si="6"/>
        <v>14296.1996</v>
      </c>
      <c r="R37" s="260" t="s">
        <v>132</v>
      </c>
      <c r="S37" s="261" t="s">
        <v>263</v>
      </c>
    </row>
    <row r="38" spans="1:19" s="128" customFormat="1" ht="15">
      <c r="A38" s="123" t="s">
        <v>69</v>
      </c>
      <c r="B38" s="128" t="s">
        <v>70</v>
      </c>
      <c r="C38" s="126">
        <f>+INGENIERIA!E38</f>
        <v>1026.76</v>
      </c>
      <c r="D38" s="158">
        <f>+Hoja2!F38</f>
        <v>0</v>
      </c>
      <c r="E38" s="125"/>
      <c r="F38" s="127">
        <v>1026.76</v>
      </c>
      <c r="G38" s="127">
        <f>-INGENIERIA!K38+M38</f>
        <v>-70.13</v>
      </c>
      <c r="H38" s="127">
        <f>+INGENIERIA!E38*2%</f>
        <v>20.5352</v>
      </c>
      <c r="I38" s="127">
        <f t="shared" si="0"/>
        <v>77.006999999999991</v>
      </c>
      <c r="J38" s="127">
        <f t="shared" si="2"/>
        <v>1054.1722</v>
      </c>
      <c r="K38" s="127">
        <f t="shared" si="3"/>
        <v>168.667552</v>
      </c>
      <c r="L38" s="127">
        <f t="shared" si="4"/>
        <v>1222.8397519999999</v>
      </c>
      <c r="M38" s="223">
        <f t="shared" si="7"/>
        <v>-25</v>
      </c>
      <c r="N38" s="127">
        <f t="shared" si="1"/>
        <v>0</v>
      </c>
      <c r="O38" s="127">
        <f t="shared" si="5"/>
        <v>0</v>
      </c>
      <c r="P38" s="127">
        <f t="shared" si="6"/>
        <v>0</v>
      </c>
      <c r="R38" s="260" t="s">
        <v>116</v>
      </c>
      <c r="S38" s="261" t="s">
        <v>179</v>
      </c>
    </row>
    <row r="39" spans="1:19" s="128" customFormat="1" ht="15">
      <c r="A39" s="123" t="s">
        <v>71</v>
      </c>
      <c r="B39" s="128" t="s">
        <v>72</v>
      </c>
      <c r="C39" s="126">
        <f>+INGENIERIA!E39</f>
        <v>1166.69</v>
      </c>
      <c r="D39" s="158">
        <f>+Hoja2!F39</f>
        <v>1100.1400000000001</v>
      </c>
      <c r="E39" s="125"/>
      <c r="F39" s="127">
        <v>1166.69</v>
      </c>
      <c r="G39" s="127">
        <f>-INGENIERIA!K39+M39</f>
        <v>-71.13</v>
      </c>
      <c r="H39" s="127">
        <f>+INGENIERIA!E39*2%</f>
        <v>23.3338</v>
      </c>
      <c r="I39" s="127">
        <f t="shared" si="0"/>
        <v>87.501750000000001</v>
      </c>
      <c r="J39" s="127">
        <f t="shared" si="2"/>
        <v>1206.39555</v>
      </c>
      <c r="K39" s="127">
        <f t="shared" si="3"/>
        <v>193.02328800000001</v>
      </c>
      <c r="L39" s="127">
        <f t="shared" si="4"/>
        <v>1399.4188380000001</v>
      </c>
      <c r="M39" s="223">
        <f t="shared" si="7"/>
        <v>-26</v>
      </c>
      <c r="N39" s="127">
        <f t="shared" si="1"/>
        <v>1100.1400000000001</v>
      </c>
      <c r="O39" s="127">
        <f t="shared" si="5"/>
        <v>176.02240000000003</v>
      </c>
      <c r="P39" s="127">
        <f t="shared" si="6"/>
        <v>1276.1624000000002</v>
      </c>
      <c r="R39" s="261" t="s">
        <v>144</v>
      </c>
      <c r="S39" s="261" t="s">
        <v>180</v>
      </c>
    </row>
    <row r="40" spans="1:19" s="128" customFormat="1" ht="15">
      <c r="A40" s="123" t="s">
        <v>73</v>
      </c>
      <c r="B40" s="128" t="s">
        <v>74</v>
      </c>
      <c r="C40" s="126">
        <f>+INGENIERIA!E40</f>
        <v>1026.76</v>
      </c>
      <c r="D40" s="158">
        <f>+Hoja2!F40</f>
        <v>5026.21</v>
      </c>
      <c r="E40" s="125"/>
      <c r="F40" s="127">
        <v>1026.76</v>
      </c>
      <c r="G40" s="127">
        <f>-INGENIERIA!K40+M40</f>
        <v>-100.13</v>
      </c>
      <c r="H40" s="127">
        <f>+INGENIERIA!E40*2%</f>
        <v>20.5352</v>
      </c>
      <c r="I40" s="127">
        <f t="shared" si="0"/>
        <v>77.006999999999991</v>
      </c>
      <c r="J40" s="127">
        <f t="shared" si="2"/>
        <v>1024.1722</v>
      </c>
      <c r="K40" s="127">
        <f t="shared" si="3"/>
        <v>163.86755199999999</v>
      </c>
      <c r="L40" s="127">
        <f t="shared" si="4"/>
        <v>1188.0397519999999</v>
      </c>
      <c r="M40" s="223">
        <f>-27-28</f>
        <v>-55</v>
      </c>
      <c r="N40" s="127">
        <f t="shared" si="1"/>
        <v>5026.21</v>
      </c>
      <c r="O40" s="127">
        <f t="shared" si="5"/>
        <v>804.19360000000006</v>
      </c>
      <c r="P40" s="127">
        <f t="shared" si="6"/>
        <v>5830.4035999999996</v>
      </c>
      <c r="R40" s="260" t="s">
        <v>132</v>
      </c>
      <c r="S40" s="261" t="s">
        <v>264</v>
      </c>
    </row>
    <row r="41" spans="1:19" s="128" customFormat="1" ht="15">
      <c r="A41" s="123" t="s">
        <v>77</v>
      </c>
      <c r="B41" s="128" t="s">
        <v>78</v>
      </c>
      <c r="C41" s="126">
        <f>+INGENIERIA!E41</f>
        <v>1026.76</v>
      </c>
      <c r="D41" s="158">
        <f>+Hoja2!F42</f>
        <v>0</v>
      </c>
      <c r="E41" s="125"/>
      <c r="F41" s="127">
        <v>1026.76</v>
      </c>
      <c r="G41" s="127">
        <f>-INGENIERIA!K41+M41</f>
        <v>-74.13</v>
      </c>
      <c r="H41" s="127">
        <f>+INGENIERIA!E41*2%</f>
        <v>20.5352</v>
      </c>
      <c r="I41" s="127">
        <f t="shared" si="0"/>
        <v>77.006999999999991</v>
      </c>
      <c r="J41" s="127">
        <f t="shared" si="2"/>
        <v>1050.1722</v>
      </c>
      <c r="K41" s="127">
        <f t="shared" si="3"/>
        <v>168.02755199999999</v>
      </c>
      <c r="L41" s="127">
        <f t="shared" si="4"/>
        <v>1218.199752</v>
      </c>
      <c r="M41" s="223">
        <v>-29</v>
      </c>
      <c r="N41" s="127">
        <f t="shared" si="1"/>
        <v>0</v>
      </c>
      <c r="O41" s="127">
        <f t="shared" si="5"/>
        <v>0</v>
      </c>
      <c r="P41" s="127">
        <f t="shared" si="6"/>
        <v>0</v>
      </c>
      <c r="R41" s="262" t="s">
        <v>116</v>
      </c>
      <c r="S41" s="262" t="s">
        <v>184</v>
      </c>
    </row>
    <row r="42" spans="1:19" s="128" customFormat="1" ht="15">
      <c r="A42" s="123" t="s">
        <v>79</v>
      </c>
      <c r="B42" s="128" t="s">
        <v>80</v>
      </c>
      <c r="C42" s="126">
        <f>+INGENIERIA!E42</f>
        <v>1026.76</v>
      </c>
      <c r="D42" s="158">
        <f>+Hoja2!F43</f>
        <v>0</v>
      </c>
      <c r="E42" s="125"/>
      <c r="F42" s="127">
        <v>1026.76</v>
      </c>
      <c r="G42" s="127">
        <f>-INGENIERIA!K42+M42</f>
        <v>-75.13</v>
      </c>
      <c r="H42" s="127">
        <f>+INGENIERIA!E42*2%</f>
        <v>20.5352</v>
      </c>
      <c r="I42" s="127">
        <f t="shared" si="0"/>
        <v>77.006999999999991</v>
      </c>
      <c r="J42" s="127">
        <f t="shared" si="2"/>
        <v>1049.1722</v>
      </c>
      <c r="K42" s="127">
        <f t="shared" si="3"/>
        <v>167.86755199999999</v>
      </c>
      <c r="L42" s="127">
        <f t="shared" si="4"/>
        <v>1217.0397519999999</v>
      </c>
      <c r="M42" s="223">
        <v>-30</v>
      </c>
      <c r="N42" s="127">
        <f t="shared" si="1"/>
        <v>0</v>
      </c>
      <c r="O42" s="127">
        <f t="shared" si="5"/>
        <v>0</v>
      </c>
      <c r="P42" s="127">
        <f t="shared" si="6"/>
        <v>0</v>
      </c>
      <c r="R42" s="260" t="s">
        <v>116</v>
      </c>
      <c r="S42" s="261" t="s">
        <v>186</v>
      </c>
    </row>
    <row r="43" spans="1:19" s="128" customFormat="1" ht="15">
      <c r="A43" s="123"/>
      <c r="D43" s="125"/>
      <c r="E43" s="125"/>
      <c r="F43" s="127"/>
      <c r="G43" s="127"/>
      <c r="H43" s="127"/>
      <c r="I43" s="127"/>
      <c r="J43" s="127"/>
      <c r="K43" s="127"/>
      <c r="L43" s="127"/>
      <c r="M43" s="225"/>
      <c r="N43" s="124"/>
      <c r="O43" s="124"/>
      <c r="P43" s="124"/>
    </row>
    <row r="44" spans="1:19" s="128" customFormat="1" ht="15.75" thickBot="1">
      <c r="A44" s="123"/>
      <c r="C44" s="130">
        <f>SUM(C13:C43)</f>
        <v>43005.970000000008</v>
      </c>
      <c r="D44" s="130">
        <f>SUM(D13:D43)</f>
        <v>77718.64</v>
      </c>
      <c r="E44" s="125"/>
      <c r="F44" s="130">
        <f t="shared" ref="F44:P44" si="8">SUM(F13:F43)</f>
        <v>43005.970000000008</v>
      </c>
      <c r="G44" s="130">
        <f t="shared" si="8"/>
        <v>-1818.900000000001</v>
      </c>
      <c r="H44" s="130">
        <f t="shared" si="8"/>
        <v>860.11940000000016</v>
      </c>
      <c r="I44" s="130">
        <f t="shared" si="8"/>
        <v>3225.4477500000007</v>
      </c>
      <c r="J44" s="130">
        <f t="shared" si="8"/>
        <v>45272.637150000017</v>
      </c>
      <c r="K44" s="130">
        <f t="shared" si="8"/>
        <v>7243.6219439999995</v>
      </c>
      <c r="L44" s="130">
        <f t="shared" si="8"/>
        <v>52516.259094000001</v>
      </c>
      <c r="M44" s="130">
        <f t="shared" si="8"/>
        <v>-465</v>
      </c>
      <c r="N44" s="130">
        <f t="shared" si="8"/>
        <v>77718.64</v>
      </c>
      <c r="O44" s="130">
        <f t="shared" si="8"/>
        <v>12434.982400000001</v>
      </c>
      <c r="P44" s="130">
        <f t="shared" si="8"/>
        <v>90153.622400000007</v>
      </c>
    </row>
    <row r="45" spans="1:19" s="201" customFormat="1" ht="13.5" thickTop="1">
      <c r="A45" s="200"/>
      <c r="F45" s="129"/>
      <c r="G45" s="129"/>
      <c r="H45" s="129"/>
      <c r="I45" s="129"/>
      <c r="J45" s="129"/>
      <c r="K45" s="129"/>
      <c r="L45" s="129"/>
      <c r="M45" s="223"/>
      <c r="N45" s="129"/>
      <c r="O45" s="129"/>
      <c r="P45" s="129"/>
    </row>
    <row r="46" spans="1:19" s="128" customFormat="1" ht="12.75">
      <c r="A46" s="202" t="s">
        <v>82</v>
      </c>
      <c r="B46" s="128" t="s">
        <v>83</v>
      </c>
      <c r="C46" s="203"/>
      <c r="M46" s="223"/>
      <c r="N46" s="201"/>
      <c r="O46" s="201"/>
      <c r="P46" s="201"/>
    </row>
    <row r="47" spans="1:19" s="128" customFormat="1" ht="12.75">
      <c r="A47" s="123"/>
      <c r="M47" s="223"/>
      <c r="N47" s="201"/>
      <c r="O47" s="201"/>
      <c r="P47" s="201"/>
    </row>
    <row r="48" spans="1:19" s="128" customFormat="1" ht="15">
      <c r="A48" s="125"/>
      <c r="B48" s="125"/>
      <c r="C48" s="128" t="s">
        <v>83</v>
      </c>
      <c r="M48" s="223"/>
      <c r="N48" s="201"/>
      <c r="O48" s="201"/>
      <c r="P48" s="201"/>
    </row>
    <row r="49" spans="1:16" s="128" customFormat="1" ht="12.75">
      <c r="A49" s="123" t="s">
        <v>83</v>
      </c>
      <c r="B49" s="128" t="s">
        <v>83</v>
      </c>
      <c r="C49" s="204"/>
      <c r="M49" s="223"/>
      <c r="N49" s="201"/>
      <c r="O49" s="201"/>
      <c r="P49" s="201"/>
    </row>
    <row r="50" spans="1:16" s="128" customFormat="1" ht="15">
      <c r="A50" s="123"/>
      <c r="D50" s="125"/>
      <c r="M50" s="223"/>
      <c r="N50" s="129"/>
      <c r="O50" s="129"/>
      <c r="P50" s="129"/>
    </row>
    <row r="51" spans="1:16" s="128" customFormat="1" ht="12.75">
      <c r="A51" s="123"/>
      <c r="M51" s="223"/>
      <c r="N51" s="129"/>
      <c r="O51" s="129"/>
      <c r="P51" s="129"/>
    </row>
    <row r="52" spans="1:16" s="128" customFormat="1" ht="15">
      <c r="A52" s="123"/>
      <c r="D52" s="125"/>
      <c r="E52" s="125"/>
      <c r="F52" s="129"/>
      <c r="G52" s="129"/>
      <c r="H52" s="129"/>
      <c r="I52" s="129"/>
      <c r="J52" s="129"/>
      <c r="K52" s="129"/>
      <c r="L52" s="129"/>
      <c r="M52" s="223"/>
      <c r="N52" s="129"/>
      <c r="O52" s="129"/>
      <c r="P52" s="129"/>
    </row>
    <row r="53" spans="1:16" s="128" customFormat="1" ht="15">
      <c r="A53" s="123"/>
      <c r="D53" s="125"/>
      <c r="E53" s="125"/>
      <c r="F53" s="129"/>
      <c r="G53" s="129"/>
      <c r="H53" s="129"/>
      <c r="I53" s="129"/>
      <c r="J53" s="129"/>
      <c r="K53" s="129"/>
      <c r="L53" s="129"/>
      <c r="M53" s="223"/>
      <c r="N53" s="129"/>
      <c r="O53" s="129"/>
      <c r="P53" s="129"/>
    </row>
    <row r="54" spans="1:16" s="128" customFormat="1" ht="15">
      <c r="A54" s="123"/>
      <c r="D54" s="125"/>
      <c r="E54" s="125"/>
      <c r="F54" s="129"/>
      <c r="G54" s="129"/>
      <c r="H54" s="129"/>
      <c r="I54" s="129"/>
      <c r="J54" s="129"/>
      <c r="K54" s="129"/>
      <c r="L54" s="129"/>
      <c r="M54" s="223"/>
      <c r="N54" s="129"/>
      <c r="O54" s="129"/>
      <c r="P54" s="129"/>
    </row>
    <row r="55" spans="1:16" s="128" customFormat="1" ht="15">
      <c r="A55" s="123"/>
      <c r="D55" s="125"/>
      <c r="E55" s="125"/>
      <c r="F55" s="129"/>
      <c r="G55" s="129"/>
      <c r="H55" s="129"/>
      <c r="I55" s="129"/>
      <c r="J55" s="129"/>
      <c r="K55" s="129"/>
      <c r="L55" s="129"/>
      <c r="M55" s="223"/>
      <c r="N55" s="129"/>
      <c r="O55" s="129"/>
      <c r="P55" s="129"/>
    </row>
    <row r="56" spans="1:16" s="128" customFormat="1" ht="15">
      <c r="A56" s="123"/>
      <c r="D56" s="125"/>
      <c r="E56" s="125"/>
      <c r="F56" s="129"/>
      <c r="G56" s="129"/>
      <c r="H56" s="129"/>
      <c r="I56" s="129"/>
      <c r="J56" s="129"/>
      <c r="K56" s="129"/>
      <c r="L56" s="129"/>
      <c r="M56" s="223"/>
      <c r="N56" s="129"/>
      <c r="O56" s="129"/>
      <c r="P56" s="129"/>
    </row>
    <row r="57" spans="1:16" s="128" customFormat="1" ht="15">
      <c r="A57" s="123"/>
      <c r="D57" s="125"/>
      <c r="E57" s="125"/>
      <c r="F57" s="129"/>
      <c r="G57" s="129"/>
      <c r="H57" s="129"/>
      <c r="I57" s="129"/>
      <c r="J57" s="129"/>
      <c r="K57" s="129"/>
      <c r="L57" s="129"/>
      <c r="M57" s="223"/>
      <c r="N57" s="129"/>
      <c r="O57" s="129"/>
      <c r="P57" s="129"/>
    </row>
    <row r="58" spans="1:16" s="128" customFormat="1" ht="15">
      <c r="A58" s="123"/>
      <c r="D58" s="125"/>
      <c r="E58" s="125"/>
      <c r="F58" s="129"/>
      <c r="G58" s="129"/>
      <c r="H58" s="129"/>
      <c r="I58" s="129"/>
      <c r="J58" s="129"/>
      <c r="K58" s="129"/>
      <c r="L58" s="129"/>
      <c r="M58" s="223"/>
      <c r="N58" s="129"/>
      <c r="O58" s="129"/>
      <c r="P58" s="129"/>
    </row>
    <row r="59" spans="1:16" s="128" customFormat="1" ht="15">
      <c r="A59" s="123"/>
      <c r="D59" s="125"/>
      <c r="E59" s="125"/>
      <c r="F59" s="129"/>
      <c r="G59" s="129"/>
      <c r="H59" s="129"/>
      <c r="I59" s="129"/>
      <c r="J59" s="129"/>
      <c r="K59" s="129"/>
      <c r="L59" s="129"/>
      <c r="M59" s="223"/>
      <c r="N59" s="129"/>
      <c r="O59" s="129"/>
      <c r="P59" s="129"/>
    </row>
    <row r="60" spans="1:16" s="128" customFormat="1" ht="15">
      <c r="A60" s="123"/>
      <c r="D60" s="125"/>
      <c r="E60" s="125"/>
      <c r="F60" s="129"/>
      <c r="G60" s="129"/>
      <c r="H60" s="129"/>
      <c r="I60" s="129"/>
      <c r="J60" s="129"/>
      <c r="K60" s="129"/>
      <c r="L60" s="129"/>
      <c r="M60" s="223"/>
      <c r="N60" s="129"/>
      <c r="O60" s="129"/>
      <c r="P60" s="129"/>
    </row>
    <row r="61" spans="1:16" s="128" customFormat="1" ht="15">
      <c r="A61" s="123"/>
      <c r="D61" s="125"/>
      <c r="E61" s="125"/>
      <c r="F61" s="125"/>
      <c r="G61" s="125"/>
      <c r="H61" s="125"/>
      <c r="I61" s="125"/>
      <c r="J61" s="125"/>
      <c r="K61" s="125"/>
      <c r="L61" s="125"/>
      <c r="M61" s="226"/>
      <c r="N61" s="125"/>
      <c r="O61" s="125"/>
      <c r="P61" s="125"/>
    </row>
    <row r="62" spans="1:16" s="128" customFormat="1" ht="15">
      <c r="A62" s="123"/>
      <c r="D62" s="125"/>
      <c r="E62" s="125"/>
      <c r="F62" s="125"/>
      <c r="G62" s="125"/>
      <c r="H62" s="125"/>
      <c r="I62" s="125"/>
      <c r="J62" s="125"/>
      <c r="K62" s="125"/>
      <c r="L62" s="125"/>
      <c r="M62" s="226"/>
      <c r="N62" s="125"/>
      <c r="O62" s="125"/>
      <c r="P62" s="125"/>
    </row>
    <row r="63" spans="1:16" s="128" customFormat="1" ht="15">
      <c r="A63" s="123"/>
      <c r="D63" s="125"/>
      <c r="E63" s="125"/>
      <c r="F63" s="125"/>
      <c r="G63" s="125"/>
      <c r="H63" s="125"/>
      <c r="I63" s="125"/>
      <c r="J63" s="125"/>
      <c r="K63" s="125"/>
      <c r="L63" s="125"/>
      <c r="M63" s="226"/>
      <c r="N63" s="125"/>
      <c r="O63" s="125"/>
      <c r="P63" s="125"/>
    </row>
    <row r="64" spans="1:16" s="128" customFormat="1" ht="15">
      <c r="A64" s="123"/>
      <c r="D64" s="125"/>
      <c r="E64" s="125"/>
      <c r="F64" s="125"/>
      <c r="G64" s="125"/>
      <c r="H64" s="125"/>
      <c r="I64" s="125"/>
      <c r="J64" s="125"/>
      <c r="K64" s="125"/>
      <c r="L64" s="125"/>
      <c r="M64" s="226"/>
      <c r="N64" s="125"/>
      <c r="O64" s="125"/>
      <c r="P64" s="125"/>
    </row>
    <row r="65" spans="1:16" s="128" customFormat="1" ht="15">
      <c r="A65" s="123"/>
      <c r="D65" s="125"/>
      <c r="E65" s="125"/>
      <c r="F65" s="125"/>
      <c r="G65" s="125"/>
      <c r="H65" s="125"/>
      <c r="I65" s="125"/>
      <c r="J65" s="125"/>
      <c r="K65" s="125"/>
      <c r="L65" s="125"/>
      <c r="M65" s="226"/>
      <c r="N65" s="125"/>
      <c r="O65" s="125"/>
      <c r="P65" s="125"/>
    </row>
    <row r="66" spans="1:16" s="128" customFormat="1">
      <c r="A66" s="123"/>
      <c r="M66" s="227"/>
    </row>
    <row r="67" spans="1:16" s="128" customFormat="1">
      <c r="A67" s="123"/>
      <c r="M67" s="227"/>
    </row>
    <row r="68" spans="1:16" s="128" customFormat="1">
      <c r="A68" s="123"/>
      <c r="M68" s="227"/>
    </row>
    <row r="69" spans="1:16" s="128" customFormat="1">
      <c r="A69" s="123"/>
      <c r="M69" s="227"/>
    </row>
    <row r="70" spans="1:16" s="128" customFormat="1">
      <c r="A70" s="123"/>
      <c r="M70" s="227"/>
    </row>
    <row r="71" spans="1:16" s="128" customFormat="1">
      <c r="A71" s="123"/>
      <c r="M71" s="227"/>
    </row>
    <row r="72" spans="1:16" s="128" customFormat="1">
      <c r="A72" s="123"/>
      <c r="M72" s="227"/>
    </row>
    <row r="73" spans="1:16" s="128" customFormat="1">
      <c r="A73" s="123"/>
      <c r="M73" s="227"/>
    </row>
    <row r="74" spans="1:16" s="128" customFormat="1">
      <c r="A74" s="123"/>
      <c r="M74" s="227"/>
    </row>
    <row r="75" spans="1:16" s="128" customFormat="1">
      <c r="A75" s="123"/>
      <c r="M75" s="227"/>
    </row>
    <row r="76" spans="1:16" s="128" customFormat="1">
      <c r="A76" s="123"/>
      <c r="M76" s="227"/>
    </row>
    <row r="77" spans="1:16" s="128" customFormat="1">
      <c r="A77" s="123"/>
      <c r="M77" s="227"/>
    </row>
    <row r="78" spans="1:16" s="128" customFormat="1">
      <c r="A78" s="123"/>
      <c r="M78" s="227"/>
    </row>
    <row r="79" spans="1:16" s="128" customFormat="1">
      <c r="A79" s="123"/>
      <c r="M79" s="227"/>
    </row>
    <row r="80" spans="1:16" s="128" customFormat="1">
      <c r="A80" s="123"/>
      <c r="M80" s="227"/>
    </row>
    <row r="81" spans="1:13" s="128" customFormat="1">
      <c r="A81" s="123"/>
      <c r="M81" s="227"/>
    </row>
    <row r="82" spans="1:13" s="128" customFormat="1">
      <c r="A82" s="123"/>
      <c r="M82" s="227"/>
    </row>
    <row r="83" spans="1:13" s="128" customFormat="1">
      <c r="A83" s="123"/>
      <c r="M83" s="227"/>
    </row>
    <row r="84" spans="1:13" s="128" customFormat="1">
      <c r="A84" s="123"/>
      <c r="M84" s="227"/>
    </row>
    <row r="85" spans="1:13" s="128" customFormat="1">
      <c r="A85" s="123"/>
      <c r="M85" s="227"/>
    </row>
    <row r="86" spans="1:13" s="128" customFormat="1">
      <c r="A86" s="123"/>
      <c r="M86" s="227"/>
    </row>
    <row r="87" spans="1:13" s="128" customFormat="1">
      <c r="A87" s="123"/>
      <c r="M87" s="227"/>
    </row>
    <row r="88" spans="1:13" s="128" customFormat="1">
      <c r="A88" s="123"/>
      <c r="M88" s="227"/>
    </row>
    <row r="89" spans="1:13" s="128" customFormat="1">
      <c r="A89" s="123"/>
      <c r="M89" s="227"/>
    </row>
    <row r="90" spans="1:13" s="128" customFormat="1">
      <c r="A90" s="123"/>
      <c r="M90" s="227"/>
    </row>
    <row r="91" spans="1:13" s="128" customFormat="1">
      <c r="A91" s="123"/>
      <c r="M91" s="227"/>
    </row>
    <row r="92" spans="1:13" s="128" customFormat="1">
      <c r="A92" s="123"/>
      <c r="M92" s="227"/>
    </row>
    <row r="93" spans="1:13" s="128" customFormat="1">
      <c r="A93" s="123"/>
      <c r="M93" s="227"/>
    </row>
    <row r="94" spans="1:13" s="128" customFormat="1">
      <c r="A94" s="123"/>
      <c r="M94" s="227"/>
    </row>
    <row r="95" spans="1:13" s="128" customFormat="1">
      <c r="A95" s="123"/>
      <c r="M95" s="227"/>
    </row>
    <row r="96" spans="1:13" s="128" customFormat="1">
      <c r="A96" s="123"/>
      <c r="M96" s="227"/>
    </row>
    <row r="97" spans="1:16" s="128" customFormat="1">
      <c r="A97" s="123"/>
      <c r="M97" s="227"/>
    </row>
    <row r="98" spans="1:16" s="128" customFormat="1">
      <c r="A98" s="123"/>
      <c r="M98" s="227"/>
    </row>
    <row r="99" spans="1:16" s="128" customFormat="1">
      <c r="A99" s="123"/>
      <c r="M99" s="227"/>
    </row>
    <row r="100" spans="1:16" s="128" customFormat="1">
      <c r="A100" s="123"/>
      <c r="M100" s="227"/>
    </row>
    <row r="101" spans="1:16" s="128" customFormat="1">
      <c r="A101" s="123"/>
      <c r="M101" s="227"/>
    </row>
    <row r="102" spans="1:16" s="128" customFormat="1">
      <c r="A102" s="123"/>
      <c r="M102" s="227"/>
    </row>
    <row r="103" spans="1:16" s="128" customFormat="1">
      <c r="A103" s="123"/>
      <c r="M103" s="227"/>
    </row>
    <row r="104" spans="1:16" s="128" customFormat="1">
      <c r="A104" s="123"/>
      <c r="M104" s="227"/>
    </row>
    <row r="105" spans="1:16">
      <c r="D105" s="97"/>
      <c r="E105" s="97"/>
      <c r="F105" s="97"/>
      <c r="G105" s="97"/>
      <c r="H105" s="97"/>
      <c r="I105" s="97"/>
      <c r="J105" s="97"/>
      <c r="K105" s="97"/>
      <c r="L105" s="97"/>
      <c r="N105" s="97"/>
      <c r="O105" s="97"/>
      <c r="P105" s="97"/>
    </row>
  </sheetData>
  <autoFilter ref="A12:S42"/>
  <mergeCells count="2">
    <mergeCell ref="F7:L7"/>
    <mergeCell ref="N7:P7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49"/>
  <sheetViews>
    <sheetView workbookViewId="0">
      <selection activeCell="A27" sqref="A27"/>
    </sheetView>
  </sheetViews>
  <sheetFormatPr baseColWidth="10" defaultRowHeight="11.25"/>
  <cols>
    <col min="1" max="1" width="12.28515625" style="98" customWidth="1"/>
    <col min="2" max="2" width="30.7109375" style="97" customWidth="1"/>
    <col min="3" max="3" width="8.85546875" style="97" customWidth="1"/>
    <col min="4" max="4" width="9" style="97" customWidth="1"/>
    <col min="5" max="5" width="15.7109375" style="97" customWidth="1"/>
    <col min="6" max="6" width="11.85546875" style="97" customWidth="1"/>
    <col min="7" max="7" width="10.7109375" style="97" customWidth="1"/>
    <col min="8" max="8" width="9.85546875" style="97" customWidth="1"/>
    <col min="9" max="9" width="8.7109375" style="97" customWidth="1"/>
    <col min="10" max="10" width="10.42578125" style="97" customWidth="1"/>
    <col min="11" max="11" width="9.5703125" style="97" customWidth="1"/>
    <col min="12" max="12" width="7" style="97" customWidth="1"/>
    <col min="13" max="13" width="13.85546875" style="97" customWidth="1"/>
    <col min="14" max="14" width="9.85546875" style="97" customWidth="1"/>
    <col min="15" max="16384" width="11.42578125" style="97"/>
  </cols>
  <sheetData>
    <row r="1" spans="1:14" ht="18" customHeight="1">
      <c r="A1" s="99" t="s">
        <v>0</v>
      </c>
      <c r="B1" s="269" t="s">
        <v>83</v>
      </c>
      <c r="C1" s="270"/>
      <c r="D1" s="270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4.95" customHeight="1">
      <c r="A2" s="100" t="s">
        <v>1</v>
      </c>
      <c r="B2" s="271" t="s">
        <v>2</v>
      </c>
      <c r="C2" s="272"/>
      <c r="D2" s="272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5.75">
      <c r="A3" s="96"/>
      <c r="B3" s="273" t="s">
        <v>3</v>
      </c>
      <c r="C3" s="270"/>
      <c r="D3" s="270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15">
      <c r="A4" s="96"/>
      <c r="B4" s="274" t="s">
        <v>4</v>
      </c>
      <c r="C4" s="270"/>
      <c r="D4" s="270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ht="15">
      <c r="A5" s="96"/>
      <c r="B5" s="105" t="s">
        <v>5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ht="15">
      <c r="A6" s="96"/>
      <c r="B6" s="105" t="s">
        <v>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8" spans="1:14" s="183" customFormat="1" ht="23.25" thickBot="1">
      <c r="A8" s="179" t="s">
        <v>7</v>
      </c>
      <c r="B8" s="180" t="s">
        <v>8</v>
      </c>
      <c r="C8" s="180" t="s">
        <v>9</v>
      </c>
      <c r="D8" s="180" t="s">
        <v>10</v>
      </c>
      <c r="E8" s="181" t="s">
        <v>11</v>
      </c>
      <c r="F8" s="180" t="s">
        <v>12</v>
      </c>
      <c r="G8" s="180" t="s">
        <v>13</v>
      </c>
      <c r="H8" s="180" t="s">
        <v>14</v>
      </c>
      <c r="I8" s="180" t="s">
        <v>207</v>
      </c>
      <c r="J8" s="180" t="s">
        <v>208</v>
      </c>
      <c r="K8" s="180" t="s">
        <v>94</v>
      </c>
      <c r="L8" s="180" t="s">
        <v>15</v>
      </c>
      <c r="M8" s="181" t="s">
        <v>16</v>
      </c>
      <c r="N8" s="182" t="s">
        <v>17</v>
      </c>
    </row>
    <row r="9" spans="1:14" ht="15.75" thickTop="1">
      <c r="A9" s="110" t="s">
        <v>18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1" spans="1:14" s="160" customFormat="1">
      <c r="A11" s="161"/>
    </row>
    <row r="12" spans="1:14" s="160" customFormat="1">
      <c r="A12" s="161"/>
    </row>
    <row r="13" spans="1:14">
      <c r="A13" s="98" t="s">
        <v>19</v>
      </c>
      <c r="B13" s="97" t="s">
        <v>20</v>
      </c>
      <c r="C13" s="111">
        <v>880.08</v>
      </c>
      <c r="D13" s="111">
        <v>146.68</v>
      </c>
      <c r="E13" s="111">
        <f>SUM(C13:D13)</f>
        <v>1026.76</v>
      </c>
      <c r="F13" s="112">
        <v>-18.41</v>
      </c>
      <c r="G13" s="111">
        <v>0</v>
      </c>
      <c r="H13" s="111">
        <v>25.55</v>
      </c>
      <c r="I13" s="111">
        <v>0</v>
      </c>
      <c r="J13" s="111">
        <v>0</v>
      </c>
      <c r="K13" s="111">
        <v>45.13</v>
      </c>
      <c r="L13" s="112">
        <v>-0.11</v>
      </c>
      <c r="M13" s="111">
        <f>SUM(F13:L13)</f>
        <v>52.160000000000004</v>
      </c>
      <c r="N13" s="111">
        <v>974.6</v>
      </c>
    </row>
    <row r="14" spans="1:14">
      <c r="A14" s="98" t="s">
        <v>21</v>
      </c>
      <c r="B14" s="97" t="s">
        <v>22</v>
      </c>
      <c r="C14" s="111">
        <v>880.08</v>
      </c>
      <c r="D14" s="111">
        <v>146.68</v>
      </c>
      <c r="E14" s="162">
        <f t="shared" ref="E14:E42" si="0">SUM(C14:D14)</f>
        <v>1026.76</v>
      </c>
      <c r="F14" s="112">
        <v>-18.41</v>
      </c>
      <c r="G14" s="111">
        <v>0</v>
      </c>
      <c r="H14" s="111">
        <v>25.48</v>
      </c>
      <c r="I14" s="111">
        <v>0</v>
      </c>
      <c r="J14" s="111">
        <v>0</v>
      </c>
      <c r="K14" s="111">
        <v>45.13</v>
      </c>
      <c r="L14" s="112">
        <v>-0.04</v>
      </c>
      <c r="M14" s="111">
        <v>52.16</v>
      </c>
      <c r="N14" s="111">
        <v>974.6</v>
      </c>
    </row>
    <row r="15" spans="1:14">
      <c r="A15" s="98" t="s">
        <v>23</v>
      </c>
      <c r="B15" s="97" t="s">
        <v>24</v>
      </c>
      <c r="C15" s="111">
        <v>880.08</v>
      </c>
      <c r="D15" s="111">
        <v>146.68</v>
      </c>
      <c r="E15" s="162">
        <f t="shared" si="0"/>
        <v>1026.76</v>
      </c>
      <c r="F15" s="112">
        <v>-18.41</v>
      </c>
      <c r="G15" s="111">
        <v>0</v>
      </c>
      <c r="H15" s="111">
        <v>25.53</v>
      </c>
      <c r="I15" s="111">
        <v>713</v>
      </c>
      <c r="J15" s="111">
        <v>0</v>
      </c>
      <c r="K15" s="111">
        <v>45.13</v>
      </c>
      <c r="L15" s="111">
        <v>0.11</v>
      </c>
      <c r="M15" s="111">
        <v>765.36</v>
      </c>
      <c r="N15" s="111">
        <v>261.39999999999998</v>
      </c>
    </row>
    <row r="16" spans="1:14">
      <c r="A16" s="98" t="s">
        <v>25</v>
      </c>
      <c r="B16" s="97" t="s">
        <v>26</v>
      </c>
      <c r="C16" s="111">
        <v>1500</v>
      </c>
      <c r="D16" s="111">
        <v>250</v>
      </c>
      <c r="E16" s="162">
        <f t="shared" si="0"/>
        <v>1750</v>
      </c>
      <c r="F16" s="111">
        <v>0</v>
      </c>
      <c r="G16" s="111">
        <v>144.21</v>
      </c>
      <c r="H16" s="111">
        <v>44.9</v>
      </c>
      <c r="I16" s="111">
        <v>0</v>
      </c>
      <c r="J16" s="111">
        <v>0</v>
      </c>
      <c r="K16" s="111">
        <v>45.13</v>
      </c>
      <c r="L16" s="112">
        <v>-0.04</v>
      </c>
      <c r="M16" s="111">
        <v>234.2</v>
      </c>
      <c r="N16" s="111">
        <v>1515.8</v>
      </c>
    </row>
    <row r="17" spans="1:14">
      <c r="A17" s="98" t="s">
        <v>27</v>
      </c>
      <c r="B17" s="97" t="s">
        <v>28</v>
      </c>
      <c r="C17" s="111">
        <v>880.08</v>
      </c>
      <c r="D17" s="111">
        <v>146.68</v>
      </c>
      <c r="E17" s="162">
        <f t="shared" si="0"/>
        <v>1026.76</v>
      </c>
      <c r="F17" s="112">
        <v>-18.41</v>
      </c>
      <c r="G17" s="111">
        <v>0</v>
      </c>
      <c r="H17" s="111">
        <v>25.48</v>
      </c>
      <c r="I17" s="111">
        <v>0</v>
      </c>
      <c r="J17" s="111">
        <v>0</v>
      </c>
      <c r="K17" s="111">
        <v>45.13</v>
      </c>
      <c r="L17" s="111">
        <v>0.16</v>
      </c>
      <c r="M17" s="111">
        <v>52.36</v>
      </c>
      <c r="N17" s="111">
        <v>974.4</v>
      </c>
    </row>
    <row r="18" spans="1:14">
      <c r="A18" s="98" t="s">
        <v>29</v>
      </c>
      <c r="B18" s="97" t="s">
        <v>30</v>
      </c>
      <c r="C18" s="111">
        <v>880.08</v>
      </c>
      <c r="D18" s="111">
        <v>146.68</v>
      </c>
      <c r="E18" s="162">
        <f t="shared" si="0"/>
        <v>1026.76</v>
      </c>
      <c r="F18" s="112">
        <v>-18.41</v>
      </c>
      <c r="G18" s="111">
        <v>0</v>
      </c>
      <c r="H18" s="111">
        <v>25.55</v>
      </c>
      <c r="I18" s="111">
        <v>0</v>
      </c>
      <c r="J18" s="111">
        <v>0</v>
      </c>
      <c r="K18" s="111">
        <v>45.13</v>
      </c>
      <c r="L18" s="112">
        <v>-0.11</v>
      </c>
      <c r="M18" s="111">
        <v>52.16</v>
      </c>
      <c r="N18" s="111">
        <v>974.6</v>
      </c>
    </row>
    <row r="19" spans="1:14">
      <c r="A19" s="98" t="s">
        <v>31</v>
      </c>
      <c r="B19" s="97" t="s">
        <v>32</v>
      </c>
      <c r="C19" s="111">
        <v>880.08</v>
      </c>
      <c r="D19" s="111">
        <v>146.68</v>
      </c>
      <c r="E19" s="162">
        <f t="shared" si="0"/>
        <v>1026.76</v>
      </c>
      <c r="F19" s="112">
        <v>-18.41</v>
      </c>
      <c r="G19" s="111">
        <v>0</v>
      </c>
      <c r="H19" s="111">
        <v>25.53</v>
      </c>
      <c r="I19" s="111">
        <v>0</v>
      </c>
      <c r="J19" s="111">
        <v>0</v>
      </c>
      <c r="K19" s="111">
        <v>45.13</v>
      </c>
      <c r="L19" s="111">
        <v>0.11</v>
      </c>
      <c r="M19" s="111">
        <v>52.36</v>
      </c>
      <c r="N19" s="111">
        <v>974.4</v>
      </c>
    </row>
    <row r="20" spans="1:14">
      <c r="A20" s="98" t="s">
        <v>33</v>
      </c>
      <c r="B20" s="97" t="s">
        <v>34</v>
      </c>
      <c r="C20" s="111">
        <v>4000.08</v>
      </c>
      <c r="D20" s="111">
        <v>666.68</v>
      </c>
      <c r="E20" s="162">
        <f t="shared" si="0"/>
        <v>4666.76</v>
      </c>
      <c r="F20" s="111">
        <v>0</v>
      </c>
      <c r="G20" s="111">
        <v>741.43</v>
      </c>
      <c r="H20" s="111">
        <v>129.94</v>
      </c>
      <c r="I20" s="111">
        <v>0</v>
      </c>
      <c r="J20" s="111">
        <v>0</v>
      </c>
      <c r="K20" s="111">
        <v>45.13</v>
      </c>
      <c r="L20" s="112">
        <v>-0.14000000000000001</v>
      </c>
      <c r="M20" s="111">
        <v>916.36</v>
      </c>
      <c r="N20" s="111">
        <v>3750.4</v>
      </c>
    </row>
    <row r="21" spans="1:14">
      <c r="A21" s="98" t="s">
        <v>35</v>
      </c>
      <c r="B21" s="97" t="s">
        <v>36</v>
      </c>
      <c r="C21" s="111">
        <v>880.08</v>
      </c>
      <c r="D21" s="111">
        <v>146.68</v>
      </c>
      <c r="E21" s="162">
        <f t="shared" si="0"/>
        <v>1026.76</v>
      </c>
      <c r="F21" s="112">
        <v>-18.41</v>
      </c>
      <c r="G21" s="111">
        <v>0</v>
      </c>
      <c r="H21" s="111">
        <v>25.58</v>
      </c>
      <c r="I21" s="111">
        <v>0</v>
      </c>
      <c r="J21" s="111">
        <v>0</v>
      </c>
      <c r="K21" s="111">
        <v>45.13</v>
      </c>
      <c r="L21" s="112">
        <v>-0.14000000000000001</v>
      </c>
      <c r="M21" s="111">
        <v>52.16</v>
      </c>
      <c r="N21" s="111">
        <v>974.6</v>
      </c>
    </row>
    <row r="22" spans="1:14">
      <c r="A22" s="98" t="s">
        <v>37</v>
      </c>
      <c r="B22" s="97" t="s">
        <v>38</v>
      </c>
      <c r="C22" s="111">
        <v>1000.08</v>
      </c>
      <c r="D22" s="111">
        <v>166.68</v>
      </c>
      <c r="E22" s="162">
        <f t="shared" si="0"/>
        <v>1166.76</v>
      </c>
      <c r="F22" s="111">
        <v>0</v>
      </c>
      <c r="G22" s="111">
        <v>3.59</v>
      </c>
      <c r="H22" s="111">
        <v>29.11</v>
      </c>
      <c r="I22" s="111">
        <v>490</v>
      </c>
      <c r="J22" s="111">
        <v>0</v>
      </c>
      <c r="K22" s="111">
        <v>45.13</v>
      </c>
      <c r="L22" s="112">
        <v>-7.0000000000000007E-2</v>
      </c>
      <c r="M22" s="111">
        <v>567.76</v>
      </c>
      <c r="N22" s="111">
        <v>599</v>
      </c>
    </row>
    <row r="23" spans="1:14">
      <c r="A23" s="98" t="s">
        <v>39</v>
      </c>
      <c r="B23" s="97" t="s">
        <v>40</v>
      </c>
      <c r="C23" s="111">
        <v>880.08</v>
      </c>
      <c r="D23" s="111">
        <v>146.68</v>
      </c>
      <c r="E23" s="162">
        <f t="shared" si="0"/>
        <v>1026.76</v>
      </c>
      <c r="F23" s="112">
        <v>-18.41</v>
      </c>
      <c r="G23" s="111">
        <v>0</v>
      </c>
      <c r="H23" s="111">
        <v>25.55</v>
      </c>
      <c r="I23" s="111">
        <v>0</v>
      </c>
      <c r="J23" s="111">
        <v>0</v>
      </c>
      <c r="K23" s="111">
        <v>45.13</v>
      </c>
      <c r="L23" s="112">
        <v>-0.11</v>
      </c>
      <c r="M23" s="111">
        <v>52.16</v>
      </c>
      <c r="N23" s="111">
        <v>974.6</v>
      </c>
    </row>
    <row r="24" spans="1:14">
      <c r="A24" s="98" t="s">
        <v>41</v>
      </c>
      <c r="B24" s="97" t="s">
        <v>42</v>
      </c>
      <c r="C24" s="111">
        <v>880.08</v>
      </c>
      <c r="D24" s="111">
        <v>146.68</v>
      </c>
      <c r="E24" s="162">
        <f t="shared" si="0"/>
        <v>1026.76</v>
      </c>
      <c r="F24" s="112">
        <v>-18.41</v>
      </c>
      <c r="G24" s="111">
        <v>0</v>
      </c>
      <c r="H24" s="111">
        <v>25.55</v>
      </c>
      <c r="I24" s="111">
        <v>0</v>
      </c>
      <c r="J24" s="111">
        <v>0</v>
      </c>
      <c r="K24" s="111">
        <v>45.13</v>
      </c>
      <c r="L24" s="111">
        <v>0.09</v>
      </c>
      <c r="M24" s="111">
        <v>52.36</v>
      </c>
      <c r="N24" s="111">
        <v>974.4</v>
      </c>
    </row>
    <row r="25" spans="1:14">
      <c r="A25" s="98" t="s">
        <v>43</v>
      </c>
      <c r="B25" s="97" t="s">
        <v>44</v>
      </c>
      <c r="C25" s="111">
        <v>880.08</v>
      </c>
      <c r="D25" s="111">
        <v>146.68</v>
      </c>
      <c r="E25" s="162">
        <f t="shared" si="0"/>
        <v>1026.76</v>
      </c>
      <c r="F25" s="112">
        <v>-18.41</v>
      </c>
      <c r="G25" s="111">
        <v>0</v>
      </c>
      <c r="H25" s="111">
        <v>25.53</v>
      </c>
      <c r="I25" s="111">
        <v>0</v>
      </c>
      <c r="J25" s="111">
        <v>0</v>
      </c>
      <c r="K25" s="111">
        <v>45.13</v>
      </c>
      <c r="L25" s="112">
        <v>-0.09</v>
      </c>
      <c r="M25" s="111">
        <v>52.16</v>
      </c>
      <c r="N25" s="111">
        <v>974.6</v>
      </c>
    </row>
    <row r="26" spans="1:14">
      <c r="A26" s="98" t="s">
        <v>45</v>
      </c>
      <c r="B26" s="97" t="s">
        <v>46</v>
      </c>
      <c r="C26" s="111">
        <v>4000.08</v>
      </c>
      <c r="D26" s="111">
        <v>666.68</v>
      </c>
      <c r="E26" s="162">
        <f t="shared" si="0"/>
        <v>4666.76</v>
      </c>
      <c r="F26" s="111">
        <v>0</v>
      </c>
      <c r="G26" s="111">
        <v>741.43</v>
      </c>
      <c r="H26" s="111">
        <v>129.22</v>
      </c>
      <c r="I26" s="111">
        <v>350</v>
      </c>
      <c r="J26" s="111">
        <v>0</v>
      </c>
      <c r="K26" s="111">
        <v>45.13</v>
      </c>
      <c r="L26" s="112">
        <v>-0.02</v>
      </c>
      <c r="M26" s="111">
        <v>1265.76</v>
      </c>
      <c r="N26" s="111">
        <v>3401</v>
      </c>
    </row>
    <row r="27" spans="1:14">
      <c r="A27" s="98" t="s">
        <v>47</v>
      </c>
      <c r="B27" s="97" t="s">
        <v>48</v>
      </c>
      <c r="C27" s="111">
        <v>1000.08</v>
      </c>
      <c r="D27" s="111">
        <v>166.68</v>
      </c>
      <c r="E27" s="162">
        <f t="shared" si="0"/>
        <v>1166.76</v>
      </c>
      <c r="F27" s="111">
        <v>0</v>
      </c>
      <c r="G27" s="111">
        <v>3.59</v>
      </c>
      <c r="H27" s="111">
        <v>29.11</v>
      </c>
      <c r="I27" s="111">
        <v>83.6</v>
      </c>
      <c r="J27" s="111">
        <v>0</v>
      </c>
      <c r="K27" s="111">
        <v>45.13</v>
      </c>
      <c r="L27" s="112">
        <v>-7.0000000000000007E-2</v>
      </c>
      <c r="M27" s="111">
        <v>161.36000000000001</v>
      </c>
      <c r="N27" s="111">
        <v>1005.4</v>
      </c>
    </row>
    <row r="28" spans="1:14">
      <c r="A28" s="98" t="s">
        <v>49</v>
      </c>
      <c r="B28" s="97" t="s">
        <v>50</v>
      </c>
      <c r="C28" s="111">
        <v>880.08</v>
      </c>
      <c r="D28" s="111">
        <v>146.68</v>
      </c>
      <c r="E28" s="162">
        <f t="shared" si="0"/>
        <v>1026.76</v>
      </c>
      <c r="F28" s="112">
        <v>-18.41</v>
      </c>
      <c r="G28" s="111">
        <v>0</v>
      </c>
      <c r="H28" s="111">
        <v>25.55</v>
      </c>
      <c r="I28" s="111">
        <v>0</v>
      </c>
      <c r="J28" s="111">
        <v>0</v>
      </c>
      <c r="K28" s="111">
        <v>45.13</v>
      </c>
      <c r="L28" s="112">
        <v>-0.11</v>
      </c>
      <c r="M28" s="111">
        <v>52.16</v>
      </c>
      <c r="N28" s="111">
        <v>974.6</v>
      </c>
    </row>
    <row r="29" spans="1:14">
      <c r="A29" s="98" t="s">
        <v>51</v>
      </c>
      <c r="B29" s="97" t="s">
        <v>52</v>
      </c>
      <c r="C29" s="111">
        <v>880.08</v>
      </c>
      <c r="D29" s="111">
        <v>146.68</v>
      </c>
      <c r="E29" s="162">
        <f t="shared" si="0"/>
        <v>1026.76</v>
      </c>
      <c r="F29" s="112">
        <v>-18.41</v>
      </c>
      <c r="G29" s="111">
        <v>0</v>
      </c>
      <c r="H29" s="111">
        <v>25.53</v>
      </c>
      <c r="I29" s="111">
        <v>0</v>
      </c>
      <c r="J29" s="111">
        <v>0</v>
      </c>
      <c r="K29" s="111">
        <v>45.13</v>
      </c>
      <c r="L29" s="112">
        <v>-0.09</v>
      </c>
      <c r="M29" s="111">
        <v>52.16</v>
      </c>
      <c r="N29" s="111">
        <v>974.6</v>
      </c>
    </row>
    <row r="30" spans="1:14">
      <c r="A30" s="98" t="s">
        <v>53</v>
      </c>
      <c r="B30" s="97" t="s">
        <v>54</v>
      </c>
      <c r="C30" s="111">
        <v>1000.08</v>
      </c>
      <c r="D30" s="111">
        <v>166.68</v>
      </c>
      <c r="E30" s="162">
        <f t="shared" si="0"/>
        <v>1166.76</v>
      </c>
      <c r="F30" s="111">
        <v>0</v>
      </c>
      <c r="G30" s="111">
        <v>3.59</v>
      </c>
      <c r="H30" s="111">
        <v>29</v>
      </c>
      <c r="I30" s="111">
        <v>0</v>
      </c>
      <c r="J30" s="111">
        <v>0</v>
      </c>
      <c r="K30" s="111">
        <v>45.13</v>
      </c>
      <c r="L30" s="111">
        <v>0.04</v>
      </c>
      <c r="M30" s="111">
        <v>77.760000000000005</v>
      </c>
      <c r="N30" s="111">
        <v>1089</v>
      </c>
    </row>
    <row r="31" spans="1:14">
      <c r="A31" s="98" t="s">
        <v>55</v>
      </c>
      <c r="B31" s="97" t="s">
        <v>56</v>
      </c>
      <c r="C31" s="111">
        <v>880.08</v>
      </c>
      <c r="D31" s="111">
        <v>146.68</v>
      </c>
      <c r="E31" s="162">
        <f t="shared" si="0"/>
        <v>1026.76</v>
      </c>
      <c r="F31" s="112">
        <v>-18.41</v>
      </c>
      <c r="G31" s="111">
        <v>0</v>
      </c>
      <c r="H31" s="111">
        <v>25.48</v>
      </c>
      <c r="I31" s="111">
        <v>0</v>
      </c>
      <c r="J31" s="111">
        <v>0</v>
      </c>
      <c r="K31" s="111">
        <v>45.13</v>
      </c>
      <c r="L31" s="112">
        <v>-0.04</v>
      </c>
      <c r="M31" s="111">
        <v>52.16</v>
      </c>
      <c r="N31" s="111">
        <v>974.6</v>
      </c>
    </row>
    <row r="32" spans="1:14">
      <c r="A32" s="98" t="s">
        <v>57</v>
      </c>
      <c r="B32" s="97" t="s">
        <v>58</v>
      </c>
      <c r="C32" s="111">
        <v>4000.08</v>
      </c>
      <c r="D32" s="111">
        <v>666.68</v>
      </c>
      <c r="E32" s="162">
        <f t="shared" si="0"/>
        <v>4666.76</v>
      </c>
      <c r="F32" s="111">
        <v>0</v>
      </c>
      <c r="G32" s="111">
        <v>741.43</v>
      </c>
      <c r="H32" s="111">
        <v>129.22</v>
      </c>
      <c r="I32" s="111">
        <v>403</v>
      </c>
      <c r="J32" s="111">
        <v>0</v>
      </c>
      <c r="K32" s="111">
        <v>45.13</v>
      </c>
      <c r="L32" s="112">
        <v>-0.02</v>
      </c>
      <c r="M32" s="111">
        <v>1318.76</v>
      </c>
      <c r="N32" s="111">
        <v>3348</v>
      </c>
    </row>
    <row r="33" spans="1:14">
      <c r="A33" s="98" t="s">
        <v>59</v>
      </c>
      <c r="B33" s="97" t="s">
        <v>60</v>
      </c>
      <c r="C33" s="111">
        <v>880.08</v>
      </c>
      <c r="D33" s="111">
        <v>146.68</v>
      </c>
      <c r="E33" s="162">
        <f t="shared" si="0"/>
        <v>1026.76</v>
      </c>
      <c r="F33" s="112">
        <v>-18.41</v>
      </c>
      <c r="G33" s="111">
        <v>0</v>
      </c>
      <c r="H33" s="111">
        <v>25.48</v>
      </c>
      <c r="I33" s="111">
        <v>0</v>
      </c>
      <c r="J33" s="111">
        <v>0</v>
      </c>
      <c r="K33" s="111">
        <v>45.13</v>
      </c>
      <c r="L33" s="112">
        <v>-0.04</v>
      </c>
      <c r="M33" s="111">
        <v>52.16</v>
      </c>
      <c r="N33" s="111">
        <v>974.6</v>
      </c>
    </row>
    <row r="34" spans="1:14">
      <c r="A34" s="98" t="s">
        <v>61</v>
      </c>
      <c r="B34" s="97" t="s">
        <v>62</v>
      </c>
      <c r="C34" s="111">
        <v>880.08</v>
      </c>
      <c r="D34" s="111">
        <v>146.68</v>
      </c>
      <c r="E34" s="162">
        <f t="shared" si="0"/>
        <v>1026.76</v>
      </c>
      <c r="F34" s="112">
        <v>-18.41</v>
      </c>
      <c r="G34" s="111">
        <v>0</v>
      </c>
      <c r="H34" s="111">
        <v>25.48</v>
      </c>
      <c r="I34" s="111">
        <v>0</v>
      </c>
      <c r="J34" s="111">
        <v>0</v>
      </c>
      <c r="K34" s="111">
        <v>45.13</v>
      </c>
      <c r="L34" s="112">
        <v>-0.04</v>
      </c>
      <c r="M34" s="111">
        <v>52.16</v>
      </c>
      <c r="N34" s="111">
        <v>974.6</v>
      </c>
    </row>
    <row r="35" spans="1:14">
      <c r="A35" s="98" t="s">
        <v>63</v>
      </c>
      <c r="B35" s="97" t="s">
        <v>64</v>
      </c>
      <c r="C35" s="111">
        <v>880.08</v>
      </c>
      <c r="D35" s="111">
        <v>146.68</v>
      </c>
      <c r="E35" s="162">
        <f t="shared" si="0"/>
        <v>1026.76</v>
      </c>
      <c r="F35" s="112">
        <v>-18.41</v>
      </c>
      <c r="G35" s="111">
        <v>0</v>
      </c>
      <c r="H35" s="111">
        <v>25.48</v>
      </c>
      <c r="I35" s="111">
        <v>0</v>
      </c>
      <c r="J35" s="111">
        <v>215</v>
      </c>
      <c r="K35" s="111">
        <v>45.13</v>
      </c>
      <c r="L35" s="112">
        <v>-0.04</v>
      </c>
      <c r="M35" s="111">
        <v>267.16000000000003</v>
      </c>
      <c r="N35" s="111">
        <v>759.6</v>
      </c>
    </row>
    <row r="36" spans="1:14">
      <c r="A36" s="98" t="s">
        <v>65</v>
      </c>
      <c r="B36" s="97" t="s">
        <v>66</v>
      </c>
      <c r="C36" s="111">
        <v>880.08</v>
      </c>
      <c r="D36" s="111">
        <v>146.68</v>
      </c>
      <c r="E36" s="162">
        <f t="shared" si="0"/>
        <v>1026.76</v>
      </c>
      <c r="F36" s="112">
        <v>-18.41</v>
      </c>
      <c r="G36" s="111">
        <v>0</v>
      </c>
      <c r="H36" s="111">
        <v>25.48</v>
      </c>
      <c r="I36" s="111">
        <v>0</v>
      </c>
      <c r="J36" s="111">
        <v>0</v>
      </c>
      <c r="K36" s="111">
        <v>45.13</v>
      </c>
      <c r="L36" s="112">
        <v>-0.04</v>
      </c>
      <c r="M36" s="111">
        <v>52.16</v>
      </c>
      <c r="N36" s="111">
        <v>974.6</v>
      </c>
    </row>
    <row r="37" spans="1:14">
      <c r="A37" s="98" t="s">
        <v>67</v>
      </c>
      <c r="B37" s="97" t="s">
        <v>68</v>
      </c>
      <c r="C37" s="111">
        <v>880.08</v>
      </c>
      <c r="D37" s="111">
        <v>146.68</v>
      </c>
      <c r="E37" s="162">
        <f t="shared" si="0"/>
        <v>1026.76</v>
      </c>
      <c r="F37" s="112">
        <v>-18.41</v>
      </c>
      <c r="G37" s="111">
        <v>0</v>
      </c>
      <c r="H37" s="111">
        <v>25.53</v>
      </c>
      <c r="I37" s="111">
        <v>0</v>
      </c>
      <c r="J37" s="111">
        <v>0</v>
      </c>
      <c r="K37" s="111">
        <v>45.13</v>
      </c>
      <c r="L37" s="112">
        <v>-0.09</v>
      </c>
      <c r="M37" s="111">
        <v>52.16</v>
      </c>
      <c r="N37" s="111">
        <v>974.6</v>
      </c>
    </row>
    <row r="38" spans="1:14">
      <c r="A38" s="98" t="s">
        <v>69</v>
      </c>
      <c r="B38" s="97" t="s">
        <v>70</v>
      </c>
      <c r="C38" s="111">
        <v>880.08</v>
      </c>
      <c r="D38" s="111">
        <v>146.68</v>
      </c>
      <c r="E38" s="162">
        <f t="shared" si="0"/>
        <v>1026.76</v>
      </c>
      <c r="F38" s="112">
        <v>-18.41</v>
      </c>
      <c r="G38" s="111">
        <v>0</v>
      </c>
      <c r="H38" s="111">
        <v>25.48</v>
      </c>
      <c r="I38" s="111">
        <v>0</v>
      </c>
      <c r="J38" s="111">
        <v>0</v>
      </c>
      <c r="K38" s="111">
        <v>45.13</v>
      </c>
      <c r="L38" s="111">
        <v>0.16</v>
      </c>
      <c r="M38" s="111">
        <v>52.36</v>
      </c>
      <c r="N38" s="111">
        <v>974.4</v>
      </c>
    </row>
    <row r="39" spans="1:14">
      <c r="A39" s="98" t="s">
        <v>71</v>
      </c>
      <c r="B39" s="97" t="s">
        <v>72</v>
      </c>
      <c r="C39" s="111">
        <v>1000.02</v>
      </c>
      <c r="D39" s="111">
        <v>166.67</v>
      </c>
      <c r="E39" s="162">
        <f t="shared" si="0"/>
        <v>1166.69</v>
      </c>
      <c r="F39" s="111">
        <v>0</v>
      </c>
      <c r="G39" s="111">
        <v>3.58</v>
      </c>
      <c r="H39" s="111">
        <v>28.96</v>
      </c>
      <c r="I39" s="111">
        <v>0</v>
      </c>
      <c r="J39" s="111">
        <v>0</v>
      </c>
      <c r="K39" s="111">
        <v>45.13</v>
      </c>
      <c r="L39" s="111">
        <v>0.02</v>
      </c>
      <c r="M39" s="111">
        <v>77.69</v>
      </c>
      <c r="N39" s="111">
        <v>1089</v>
      </c>
    </row>
    <row r="40" spans="1:14">
      <c r="A40" s="98" t="s">
        <v>73</v>
      </c>
      <c r="B40" s="97" t="s">
        <v>74</v>
      </c>
      <c r="C40" s="111">
        <v>880.08</v>
      </c>
      <c r="D40" s="111">
        <v>146.68</v>
      </c>
      <c r="E40" s="162">
        <f t="shared" si="0"/>
        <v>1026.76</v>
      </c>
      <c r="F40" s="112">
        <v>-18.41</v>
      </c>
      <c r="G40" s="111">
        <v>0</v>
      </c>
      <c r="H40" s="111">
        <v>25.58</v>
      </c>
      <c r="I40" s="111">
        <v>0</v>
      </c>
      <c r="J40" s="111">
        <v>0</v>
      </c>
      <c r="K40" s="111">
        <v>45.13</v>
      </c>
      <c r="L40" s="111">
        <v>0.06</v>
      </c>
      <c r="M40" s="111">
        <v>52.36</v>
      </c>
      <c r="N40" s="111">
        <v>974.4</v>
      </c>
    </row>
    <row r="41" spans="1:14">
      <c r="A41" s="98" t="s">
        <v>77</v>
      </c>
      <c r="B41" s="97" t="s">
        <v>78</v>
      </c>
      <c r="C41" s="111">
        <v>880.08</v>
      </c>
      <c r="D41" s="111">
        <v>146.68</v>
      </c>
      <c r="E41" s="162">
        <f t="shared" si="0"/>
        <v>1026.76</v>
      </c>
      <c r="F41" s="112">
        <v>-18.41</v>
      </c>
      <c r="G41" s="111">
        <v>0</v>
      </c>
      <c r="H41" s="111">
        <v>25.48</v>
      </c>
      <c r="I41" s="111">
        <v>0</v>
      </c>
      <c r="J41" s="111">
        <v>0</v>
      </c>
      <c r="K41" s="111">
        <v>45.13</v>
      </c>
      <c r="L41" s="112">
        <v>-0.04</v>
      </c>
      <c r="M41" s="111">
        <v>52.16</v>
      </c>
      <c r="N41" s="111">
        <v>974.6</v>
      </c>
    </row>
    <row r="42" spans="1:14">
      <c r="A42" s="98" t="s">
        <v>79</v>
      </c>
      <c r="B42" s="97" t="s">
        <v>80</v>
      </c>
      <c r="C42" s="111">
        <v>880.08</v>
      </c>
      <c r="D42" s="111">
        <v>146.68</v>
      </c>
      <c r="E42" s="162">
        <f t="shared" si="0"/>
        <v>1026.76</v>
      </c>
      <c r="F42" s="112">
        <v>-18.41</v>
      </c>
      <c r="G42" s="111">
        <v>0</v>
      </c>
      <c r="H42" s="111">
        <v>25.53</v>
      </c>
      <c r="I42" s="111">
        <v>0</v>
      </c>
      <c r="J42" s="111">
        <v>0</v>
      </c>
      <c r="K42" s="111">
        <v>45.13</v>
      </c>
      <c r="L42" s="111">
        <v>0.11</v>
      </c>
      <c r="M42" s="111">
        <v>52.36</v>
      </c>
      <c r="N42" s="111">
        <v>974.4</v>
      </c>
    </row>
    <row r="45" spans="1:14" s="106" customFormat="1">
      <c r="A45" s="113"/>
      <c r="C45" s="106" t="s">
        <v>81</v>
      </c>
      <c r="D45" s="106" t="s">
        <v>81</v>
      </c>
      <c r="E45" s="106" t="s">
        <v>81</v>
      </c>
      <c r="F45" s="106" t="s">
        <v>81</v>
      </c>
      <c r="G45" s="106" t="s">
        <v>81</v>
      </c>
      <c r="H45" s="106" t="s">
        <v>81</v>
      </c>
      <c r="I45" s="106" t="s">
        <v>81</v>
      </c>
      <c r="J45" s="106" t="s">
        <v>81</v>
      </c>
      <c r="K45" s="106" t="s">
        <v>81</v>
      </c>
      <c r="L45" s="106" t="s">
        <v>81</v>
      </c>
      <c r="M45" s="106" t="s">
        <v>81</v>
      </c>
      <c r="N45" s="106" t="s">
        <v>81</v>
      </c>
    </row>
    <row r="46" spans="1:14">
      <c r="A46" s="116" t="s">
        <v>82</v>
      </c>
      <c r="B46" s="97" t="s">
        <v>83</v>
      </c>
      <c r="C46" s="115">
        <f>SUM(C13:C45)</f>
        <v>36862.260000000024</v>
      </c>
      <c r="D46" s="163">
        <f t="shared" ref="D46:N46" si="1">SUM(D13:D45)</f>
        <v>6143.7100000000019</v>
      </c>
      <c r="E46" s="163">
        <f t="shared" si="1"/>
        <v>43005.970000000008</v>
      </c>
      <c r="F46" s="163">
        <f t="shared" si="1"/>
        <v>-405.02000000000021</v>
      </c>
      <c r="G46" s="163">
        <f>SUM(G13:G45)</f>
        <v>2382.8499999999995</v>
      </c>
      <c r="H46" s="163">
        <f t="shared" si="1"/>
        <v>1110.8700000000001</v>
      </c>
      <c r="I46" s="163">
        <f t="shared" si="1"/>
        <v>2039.6</v>
      </c>
      <c r="J46" s="163">
        <f t="shared" si="1"/>
        <v>215</v>
      </c>
      <c r="K46" s="163">
        <f t="shared" si="1"/>
        <v>1353.9000000000008</v>
      </c>
      <c r="L46" s="163">
        <f t="shared" si="1"/>
        <v>-0.63000000000000023</v>
      </c>
      <c r="M46" s="163">
        <f t="shared" si="1"/>
        <v>6696.569999999997</v>
      </c>
      <c r="N46" s="163">
        <f t="shared" si="1"/>
        <v>36309.399999999994</v>
      </c>
    </row>
    <row r="48" spans="1:14" ht="15">
      <c r="A48" s="96"/>
      <c r="B48" s="96"/>
      <c r="C48" s="97" t="s">
        <v>83</v>
      </c>
      <c r="D48" s="97" t="s">
        <v>83</v>
      </c>
      <c r="E48" s="97" t="s">
        <v>83</v>
      </c>
      <c r="F48" s="97" t="s">
        <v>83</v>
      </c>
      <c r="G48" s="97" t="s">
        <v>83</v>
      </c>
      <c r="H48" s="97" t="s">
        <v>83</v>
      </c>
      <c r="I48" s="97" t="s">
        <v>83</v>
      </c>
      <c r="J48" s="97" t="s">
        <v>83</v>
      </c>
      <c r="K48" s="97" t="s">
        <v>83</v>
      </c>
      <c r="L48" s="97" t="s">
        <v>83</v>
      </c>
      <c r="M48" s="97" t="s">
        <v>83</v>
      </c>
      <c r="N48" s="97" t="s">
        <v>83</v>
      </c>
    </row>
    <row r="49" spans="1:14">
      <c r="A49" s="98" t="s">
        <v>83</v>
      </c>
      <c r="B49" s="97" t="s">
        <v>83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paperSize="1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O57"/>
  <sheetViews>
    <sheetView workbookViewId="0">
      <selection activeCell="C32" sqref="C32"/>
    </sheetView>
  </sheetViews>
  <sheetFormatPr baseColWidth="10" defaultRowHeight="15"/>
  <cols>
    <col min="2" max="2" width="26.5703125" customWidth="1"/>
    <col min="11" max="11" width="11.85546875" bestFit="1" customWidth="1"/>
    <col min="13" max="13" width="48.5703125" bestFit="1" customWidth="1"/>
  </cols>
  <sheetData>
    <row r="1" spans="1:15">
      <c r="A1" s="141" t="s">
        <v>0</v>
      </c>
      <c r="B1" s="275" t="s">
        <v>83</v>
      </c>
      <c r="C1" s="276"/>
      <c r="D1" s="276"/>
      <c r="E1" s="137"/>
      <c r="F1" s="137"/>
      <c r="G1" s="137"/>
      <c r="H1" s="137"/>
      <c r="I1" s="137"/>
      <c r="J1" s="137"/>
      <c r="K1" s="137"/>
    </row>
    <row r="2" spans="1:15" ht="18">
      <c r="A2" s="142" t="s">
        <v>1</v>
      </c>
      <c r="B2" s="154" t="s">
        <v>216</v>
      </c>
      <c r="C2" s="155"/>
      <c r="D2" s="155"/>
      <c r="E2" s="137"/>
      <c r="F2" s="137"/>
      <c r="G2" s="137"/>
      <c r="H2" s="137"/>
      <c r="I2" s="137"/>
      <c r="J2" s="137"/>
      <c r="K2" s="137"/>
    </row>
    <row r="3" spans="1:15" ht="15.75">
      <c r="A3" s="143"/>
      <c r="B3" s="156" t="s">
        <v>3</v>
      </c>
      <c r="C3" s="156"/>
      <c r="D3" s="156"/>
      <c r="E3" s="137"/>
      <c r="F3" s="137"/>
      <c r="G3" s="137"/>
      <c r="H3" s="137"/>
      <c r="I3" s="137"/>
      <c r="J3" s="137"/>
      <c r="K3" s="137"/>
    </row>
    <row r="4" spans="1:15">
      <c r="A4" s="143"/>
      <c r="B4" s="157" t="str">
        <f>+INGENIERIA!B4</f>
        <v>Periodo 40 al 40 Semanal del 28/09/2016 al 04/10/2016</v>
      </c>
      <c r="C4" s="136"/>
      <c r="D4" s="136"/>
      <c r="E4" s="137"/>
      <c r="F4" s="137"/>
      <c r="G4" s="137"/>
      <c r="H4" s="137"/>
      <c r="I4" s="137"/>
      <c r="J4" s="137"/>
      <c r="K4" s="137"/>
    </row>
    <row r="5" spans="1:15">
      <c r="A5" s="143"/>
      <c r="B5" s="144"/>
      <c r="C5" s="144"/>
      <c r="D5" s="144"/>
      <c r="E5" s="137"/>
      <c r="F5" s="137"/>
      <c r="G5" s="137"/>
      <c r="H5" s="137"/>
      <c r="I5" s="137"/>
      <c r="J5" s="137"/>
      <c r="K5" s="137"/>
    </row>
    <row r="8" spans="1:15">
      <c r="A8" s="134"/>
      <c r="B8" s="134"/>
      <c r="C8" s="134"/>
      <c r="D8" s="134"/>
      <c r="E8" s="134"/>
      <c r="F8" s="134" t="s">
        <v>217</v>
      </c>
      <c r="G8" s="134"/>
      <c r="H8" s="134"/>
      <c r="I8" s="134"/>
      <c r="J8" s="134"/>
      <c r="K8" s="134"/>
    </row>
    <row r="9" spans="1:15" ht="34.5" thickBot="1">
      <c r="A9" s="145" t="s">
        <v>7</v>
      </c>
      <c r="B9" s="146" t="s">
        <v>8</v>
      </c>
      <c r="C9" s="146" t="s">
        <v>218</v>
      </c>
      <c r="D9" s="146" t="s">
        <v>218</v>
      </c>
      <c r="E9" s="147" t="s">
        <v>11</v>
      </c>
      <c r="F9" s="147" t="s">
        <v>219</v>
      </c>
      <c r="G9" s="146" t="s">
        <v>220</v>
      </c>
      <c r="H9" s="146" t="s">
        <v>207</v>
      </c>
      <c r="I9" s="146" t="s">
        <v>15</v>
      </c>
      <c r="J9" s="147" t="s">
        <v>16</v>
      </c>
      <c r="K9" s="148" t="s">
        <v>17</v>
      </c>
    </row>
    <row r="10" spans="1:15" ht="15.75" thickTop="1">
      <c r="A10" s="149"/>
      <c r="B10" s="137"/>
      <c r="C10" s="137"/>
      <c r="D10" s="137"/>
      <c r="E10" s="137"/>
      <c r="F10" s="137"/>
      <c r="G10" s="137"/>
      <c r="H10" s="137"/>
      <c r="I10" s="137"/>
      <c r="J10" s="137"/>
      <c r="K10" s="137"/>
    </row>
    <row r="11" spans="1:15">
      <c r="A11" s="143"/>
      <c r="B11" s="137"/>
      <c r="C11" s="137"/>
      <c r="D11" s="137"/>
      <c r="E11" s="137"/>
      <c r="F11" s="137"/>
      <c r="G11" s="137"/>
      <c r="H11" s="137"/>
      <c r="I11" s="137"/>
      <c r="J11" s="137"/>
      <c r="K11" s="137"/>
    </row>
    <row r="12" spans="1:15">
      <c r="A12" s="150" t="s">
        <v>221</v>
      </c>
      <c r="B12" s="134"/>
      <c r="C12" s="138"/>
      <c r="D12" s="138"/>
      <c r="E12" s="138"/>
      <c r="F12" s="138"/>
      <c r="G12" s="138"/>
      <c r="H12" s="138"/>
      <c r="I12" s="138"/>
      <c r="J12" s="138"/>
      <c r="K12" s="138"/>
    </row>
    <row r="13" spans="1:15">
      <c r="A13" s="161" t="s">
        <v>19</v>
      </c>
      <c r="B13" s="128" t="s">
        <v>20</v>
      </c>
      <c r="C13" s="133">
        <f>+FACTURA!D13</f>
        <v>0</v>
      </c>
      <c r="D13" s="138">
        <v>0</v>
      </c>
      <c r="E13" s="138">
        <f>SUM(C13:D13)</f>
        <v>0</v>
      </c>
      <c r="F13" s="138">
        <v>0</v>
      </c>
      <c r="G13" s="138">
        <f>+E13*0.1</f>
        <v>0</v>
      </c>
      <c r="H13" s="138">
        <f>+Hoja2!P13-INGENIERIA!I13</f>
        <v>0</v>
      </c>
      <c r="I13" s="138">
        <v>0</v>
      </c>
      <c r="J13" s="138">
        <f>SUM(F13:I13)</f>
        <v>0</v>
      </c>
      <c r="K13" s="138">
        <f>+E13-J13</f>
        <v>0</v>
      </c>
      <c r="L13" t="str">
        <f>IF(B13=M13,"SI","NO")</f>
        <v>SI</v>
      </c>
      <c r="M13" s="67" t="s">
        <v>117</v>
      </c>
      <c r="N13" s="171"/>
      <c r="O13" s="216">
        <f>+N13-E13</f>
        <v>0</v>
      </c>
    </row>
    <row r="14" spans="1:15">
      <c r="A14" s="161" t="s">
        <v>21</v>
      </c>
      <c r="B14" s="128" t="s">
        <v>22</v>
      </c>
      <c r="C14" s="176">
        <f>+FACTURA!D14</f>
        <v>0</v>
      </c>
      <c r="D14" s="138">
        <v>0</v>
      </c>
      <c r="E14" s="177">
        <f t="shared" ref="E14:E42" si="0">SUM(C14:D14)</f>
        <v>0</v>
      </c>
      <c r="F14" s="138">
        <v>0</v>
      </c>
      <c r="G14" s="177">
        <f t="shared" ref="G14:G42" si="1">+E14*0.1</f>
        <v>0</v>
      </c>
      <c r="H14" s="177">
        <f>+Hoja2!P14-INGENIERIA!I14</f>
        <v>0</v>
      </c>
      <c r="I14" s="138">
        <v>0</v>
      </c>
      <c r="J14" s="177">
        <f t="shared" ref="J14:J42" si="2">SUM(F14:I14)</f>
        <v>0</v>
      </c>
      <c r="K14" s="177">
        <f t="shared" ref="K14:K42" si="3">+E14-J14</f>
        <v>0</v>
      </c>
      <c r="L14" s="159" t="str">
        <f t="shared" ref="L14:L42" si="4">IF(B14=M14,"SI","NO")</f>
        <v>SI</v>
      </c>
      <c r="M14" s="67" t="s">
        <v>122</v>
      </c>
      <c r="N14" s="169"/>
      <c r="O14" s="216">
        <f t="shared" ref="O14:O42" si="5">+N14-E14</f>
        <v>0</v>
      </c>
    </row>
    <row r="15" spans="1:15">
      <c r="A15" s="161" t="s">
        <v>23</v>
      </c>
      <c r="B15" s="128" t="s">
        <v>24</v>
      </c>
      <c r="C15" s="176">
        <f>+FACTURA!D15</f>
        <v>0</v>
      </c>
      <c r="D15" s="138">
        <v>0</v>
      </c>
      <c r="E15" s="177">
        <f t="shared" si="0"/>
        <v>0</v>
      </c>
      <c r="F15" s="138">
        <v>0</v>
      </c>
      <c r="G15" s="177">
        <f t="shared" si="1"/>
        <v>0</v>
      </c>
      <c r="H15" s="177">
        <f>+Hoja2!P15-INGENIERIA!I15</f>
        <v>0</v>
      </c>
      <c r="I15" s="138">
        <v>0</v>
      </c>
      <c r="J15" s="177">
        <f t="shared" si="2"/>
        <v>0</v>
      </c>
      <c r="K15" s="177">
        <f t="shared" si="3"/>
        <v>0</v>
      </c>
      <c r="L15" s="159" t="str">
        <f t="shared" si="4"/>
        <v>SI</v>
      </c>
      <c r="M15" s="67" t="s">
        <v>125</v>
      </c>
      <c r="N15" s="171"/>
      <c r="O15" s="216">
        <f t="shared" si="5"/>
        <v>0</v>
      </c>
    </row>
    <row r="16" spans="1:15">
      <c r="A16" s="161" t="s">
        <v>25</v>
      </c>
      <c r="B16" s="128" t="s">
        <v>26</v>
      </c>
      <c r="C16" s="176">
        <f>+FACTURA!D16</f>
        <v>0</v>
      </c>
      <c r="D16" s="138">
        <v>0</v>
      </c>
      <c r="E16" s="177">
        <f t="shared" si="0"/>
        <v>0</v>
      </c>
      <c r="F16" s="138">
        <v>0</v>
      </c>
      <c r="G16" s="177">
        <f t="shared" si="1"/>
        <v>0</v>
      </c>
      <c r="H16" s="177">
        <f>+Hoja2!P16-INGENIERIA!I16</f>
        <v>0</v>
      </c>
      <c r="I16" s="138">
        <v>0</v>
      </c>
      <c r="J16" s="177">
        <f t="shared" si="2"/>
        <v>0</v>
      </c>
      <c r="K16" s="177">
        <f t="shared" si="3"/>
        <v>0</v>
      </c>
      <c r="L16" s="159" t="str">
        <f t="shared" si="4"/>
        <v>SI</v>
      </c>
      <c r="M16" s="67" t="s">
        <v>200</v>
      </c>
      <c r="N16" s="169"/>
      <c r="O16" s="216">
        <f t="shared" si="5"/>
        <v>0</v>
      </c>
    </row>
    <row r="17" spans="1:15">
      <c r="A17" s="161" t="s">
        <v>27</v>
      </c>
      <c r="B17" s="128" t="s">
        <v>28</v>
      </c>
      <c r="C17" s="176">
        <f>+FACTURA!D17</f>
        <v>7957.1</v>
      </c>
      <c r="D17" s="138">
        <v>0</v>
      </c>
      <c r="E17" s="177">
        <f t="shared" si="0"/>
        <v>7957.1</v>
      </c>
      <c r="F17" s="138">
        <v>0</v>
      </c>
      <c r="G17" s="177">
        <f>+E17*0.1</f>
        <v>795.71</v>
      </c>
      <c r="H17" s="177">
        <f>+Hoja2!P17-INGENIERIA!I17</f>
        <v>3100</v>
      </c>
      <c r="I17" s="138">
        <v>0</v>
      </c>
      <c r="J17" s="177">
        <f>SUM(F17:I17)</f>
        <v>3895.71</v>
      </c>
      <c r="K17" s="177">
        <f t="shared" si="3"/>
        <v>4061.3900000000003</v>
      </c>
      <c r="L17" s="159" t="str">
        <f t="shared" si="4"/>
        <v>SI</v>
      </c>
      <c r="M17" s="67" t="s">
        <v>133</v>
      </c>
      <c r="N17" s="169">
        <v>7957.1</v>
      </c>
      <c r="O17" s="216">
        <f t="shared" si="5"/>
        <v>0</v>
      </c>
    </row>
    <row r="18" spans="1:15">
      <c r="A18" s="161" t="s">
        <v>29</v>
      </c>
      <c r="B18" s="128" t="s">
        <v>30</v>
      </c>
      <c r="C18" s="176">
        <f>+FACTURA!D18</f>
        <v>3601.87</v>
      </c>
      <c r="D18" s="138">
        <v>0</v>
      </c>
      <c r="E18" s="177">
        <f t="shared" si="0"/>
        <v>3601.87</v>
      </c>
      <c r="F18" s="138">
        <v>0</v>
      </c>
      <c r="G18" s="177">
        <f t="shared" si="1"/>
        <v>360.18700000000001</v>
      </c>
      <c r="H18" s="177">
        <f>+Hoja2!P18-INGENIERIA!I18</f>
        <v>0</v>
      </c>
      <c r="I18" s="138">
        <v>0</v>
      </c>
      <c r="J18" s="177">
        <f t="shared" si="2"/>
        <v>360.18700000000001</v>
      </c>
      <c r="K18" s="177">
        <f t="shared" si="3"/>
        <v>3241.683</v>
      </c>
      <c r="L18" s="159" t="str">
        <f t="shared" si="4"/>
        <v>SI</v>
      </c>
      <c r="M18" s="67" t="s">
        <v>134</v>
      </c>
      <c r="N18" s="174">
        <v>3601.87</v>
      </c>
      <c r="O18" s="216">
        <f t="shared" si="5"/>
        <v>0</v>
      </c>
    </row>
    <row r="19" spans="1:15">
      <c r="A19" s="161" t="s">
        <v>31</v>
      </c>
      <c r="B19" s="128" t="s">
        <v>32</v>
      </c>
      <c r="C19" s="176">
        <f>+FACTURA!D19</f>
        <v>2018.71</v>
      </c>
      <c r="D19" s="138">
        <v>0</v>
      </c>
      <c r="E19" s="177">
        <f t="shared" si="0"/>
        <v>2018.71</v>
      </c>
      <c r="F19" s="138">
        <v>0</v>
      </c>
      <c r="G19" s="177">
        <f t="shared" si="1"/>
        <v>201.87100000000001</v>
      </c>
      <c r="H19" s="177">
        <f>+Hoja2!P19-INGENIERIA!I19</f>
        <v>0</v>
      </c>
      <c r="I19" s="138">
        <v>0</v>
      </c>
      <c r="J19" s="177">
        <f t="shared" si="2"/>
        <v>201.87100000000001</v>
      </c>
      <c r="K19" s="177">
        <f t="shared" si="3"/>
        <v>1816.8389999999999</v>
      </c>
      <c r="L19" s="159" t="str">
        <f t="shared" si="4"/>
        <v>SI</v>
      </c>
      <c r="M19" s="67" t="s">
        <v>137</v>
      </c>
      <c r="N19" s="170">
        <v>2018.71</v>
      </c>
      <c r="O19" s="216">
        <f t="shared" si="5"/>
        <v>0</v>
      </c>
    </row>
    <row r="20" spans="1:15" s="242" customFormat="1">
      <c r="A20" s="229" t="s">
        <v>33</v>
      </c>
      <c r="B20" s="230" t="s">
        <v>34</v>
      </c>
      <c r="C20" s="232">
        <f>+FACTURA!D20</f>
        <v>0</v>
      </c>
      <c r="D20" s="241">
        <v>0</v>
      </c>
      <c r="E20" s="241">
        <f t="shared" si="0"/>
        <v>0</v>
      </c>
      <c r="F20" s="241">
        <v>0</v>
      </c>
      <c r="G20" s="241">
        <f t="shared" si="1"/>
        <v>0</v>
      </c>
      <c r="H20" s="241">
        <f>+Hoja2!P20-INGENIERIA!I20</f>
        <v>0</v>
      </c>
      <c r="I20" s="241">
        <v>0</v>
      </c>
      <c r="J20" s="241">
        <f t="shared" si="2"/>
        <v>0</v>
      </c>
      <c r="K20" s="241">
        <f t="shared" si="3"/>
        <v>0</v>
      </c>
      <c r="L20" s="242" t="str">
        <f t="shared" si="4"/>
        <v>SI</v>
      </c>
      <c r="M20" s="243" t="s">
        <v>138</v>
      </c>
      <c r="N20" s="244"/>
      <c r="O20" s="245">
        <f t="shared" si="5"/>
        <v>0</v>
      </c>
    </row>
    <row r="21" spans="1:15">
      <c r="A21" s="161" t="s">
        <v>35</v>
      </c>
      <c r="B21" s="128" t="s">
        <v>36</v>
      </c>
      <c r="C21" s="176">
        <f>+FACTURA!D21</f>
        <v>0</v>
      </c>
      <c r="D21" s="138">
        <v>0</v>
      </c>
      <c r="E21" s="177">
        <f t="shared" si="0"/>
        <v>0</v>
      </c>
      <c r="F21" s="138">
        <v>0</v>
      </c>
      <c r="G21" s="177">
        <f t="shared" si="1"/>
        <v>0</v>
      </c>
      <c r="H21" s="177">
        <f>+Hoja2!P21-INGENIERIA!I21</f>
        <v>0</v>
      </c>
      <c r="I21" s="138">
        <v>0</v>
      </c>
      <c r="J21" s="177">
        <f t="shared" si="2"/>
        <v>0</v>
      </c>
      <c r="K21" s="177">
        <f t="shared" si="3"/>
        <v>0</v>
      </c>
      <c r="L21" s="159" t="str">
        <f t="shared" si="4"/>
        <v>SI</v>
      </c>
      <c r="M21" s="67" t="s">
        <v>141</v>
      </c>
      <c r="N21" s="170"/>
      <c r="O21" s="216">
        <f t="shared" si="5"/>
        <v>0</v>
      </c>
    </row>
    <row r="22" spans="1:15">
      <c r="A22" s="161" t="s">
        <v>37</v>
      </c>
      <c r="B22" s="128" t="s">
        <v>38</v>
      </c>
      <c r="C22" s="176">
        <f>+FACTURA!D22</f>
        <v>2464.8000000000002</v>
      </c>
      <c r="D22" s="138">
        <v>0</v>
      </c>
      <c r="E22" s="177">
        <f t="shared" si="0"/>
        <v>2464.8000000000002</v>
      </c>
      <c r="F22" s="138">
        <v>0</v>
      </c>
      <c r="G22" s="177">
        <f t="shared" si="1"/>
        <v>246.48000000000002</v>
      </c>
      <c r="H22" s="177">
        <f>+Hoja2!P22-INGENIERIA!I22</f>
        <v>0</v>
      </c>
      <c r="I22" s="138">
        <v>0</v>
      </c>
      <c r="J22" s="177">
        <f t="shared" si="2"/>
        <v>246.48000000000002</v>
      </c>
      <c r="K22" s="177">
        <f t="shared" si="3"/>
        <v>2218.3200000000002</v>
      </c>
      <c r="L22" s="159" t="str">
        <f t="shared" si="4"/>
        <v>SI</v>
      </c>
      <c r="M22" s="67" t="s">
        <v>145</v>
      </c>
      <c r="N22" s="170">
        <v>2464.8000000000002</v>
      </c>
      <c r="O22" s="216">
        <f t="shared" si="5"/>
        <v>0</v>
      </c>
    </row>
    <row r="23" spans="1:15">
      <c r="A23" s="161" t="s">
        <v>39</v>
      </c>
      <c r="B23" s="128" t="s">
        <v>40</v>
      </c>
      <c r="C23" s="176">
        <f>+FACTURA!D23</f>
        <v>2683.85</v>
      </c>
      <c r="D23" s="138">
        <v>0</v>
      </c>
      <c r="E23" s="177">
        <f t="shared" si="0"/>
        <v>2683.85</v>
      </c>
      <c r="F23" s="138">
        <v>0</v>
      </c>
      <c r="G23" s="177">
        <f t="shared" si="1"/>
        <v>268.38499999999999</v>
      </c>
      <c r="H23" s="177">
        <f>+Hoja2!P23-INGENIERIA!I23</f>
        <v>0</v>
      </c>
      <c r="I23" s="138">
        <v>0</v>
      </c>
      <c r="J23" s="177">
        <f t="shared" si="2"/>
        <v>268.38499999999999</v>
      </c>
      <c r="K23" s="177">
        <f t="shared" si="3"/>
        <v>2415.4650000000001</v>
      </c>
      <c r="L23" s="159" t="str">
        <f t="shared" si="4"/>
        <v>SI</v>
      </c>
      <c r="M23" s="67" t="s">
        <v>149</v>
      </c>
      <c r="N23" s="171">
        <v>2683.85</v>
      </c>
      <c r="O23" s="216">
        <f t="shared" si="5"/>
        <v>0</v>
      </c>
    </row>
    <row r="24" spans="1:15">
      <c r="A24" s="161" t="s">
        <v>41</v>
      </c>
      <c r="B24" s="128" t="s">
        <v>42</v>
      </c>
      <c r="C24" s="176">
        <f>+FACTURA!D24</f>
        <v>9096.9</v>
      </c>
      <c r="D24" s="138">
        <v>0</v>
      </c>
      <c r="E24" s="177">
        <f t="shared" si="0"/>
        <v>9096.9</v>
      </c>
      <c r="F24" s="138">
        <v>0</v>
      </c>
      <c r="G24" s="177">
        <f t="shared" si="1"/>
        <v>909.69</v>
      </c>
      <c r="H24" s="177">
        <f>+Hoja2!P24-INGENIERIA!I24</f>
        <v>0</v>
      </c>
      <c r="I24" s="138">
        <v>0</v>
      </c>
      <c r="J24" s="177">
        <f t="shared" si="2"/>
        <v>909.69</v>
      </c>
      <c r="K24" s="177">
        <f t="shared" si="3"/>
        <v>8187.2099999999991</v>
      </c>
      <c r="L24" s="159" t="str">
        <f t="shared" si="4"/>
        <v>SI</v>
      </c>
      <c r="M24" s="67" t="s">
        <v>201</v>
      </c>
      <c r="N24" s="173">
        <v>9096.9</v>
      </c>
      <c r="O24" s="216">
        <f t="shared" si="5"/>
        <v>0</v>
      </c>
    </row>
    <row r="25" spans="1:15">
      <c r="A25" s="161" t="s">
        <v>43</v>
      </c>
      <c r="B25" s="128" t="s">
        <v>44</v>
      </c>
      <c r="C25" s="176">
        <f>+FACTURA!D25</f>
        <v>6851.63</v>
      </c>
      <c r="D25" s="138">
        <v>0</v>
      </c>
      <c r="E25" s="177">
        <f t="shared" si="0"/>
        <v>6851.63</v>
      </c>
      <c r="F25" s="138">
        <v>0</v>
      </c>
      <c r="G25" s="177">
        <f t="shared" si="1"/>
        <v>685.16300000000001</v>
      </c>
      <c r="H25" s="177">
        <f>+Hoja2!P25-INGENIERIA!I25</f>
        <v>0</v>
      </c>
      <c r="I25" s="138">
        <v>0</v>
      </c>
      <c r="J25" s="177">
        <f t="shared" si="2"/>
        <v>685.16300000000001</v>
      </c>
      <c r="K25" s="177">
        <f t="shared" si="3"/>
        <v>6166.4670000000006</v>
      </c>
      <c r="L25" s="159" t="str">
        <f t="shared" si="4"/>
        <v>SI</v>
      </c>
      <c r="M25" s="67" t="s">
        <v>154</v>
      </c>
      <c r="N25" s="171">
        <v>6851.63</v>
      </c>
      <c r="O25" s="216">
        <f t="shared" si="5"/>
        <v>0</v>
      </c>
    </row>
    <row r="26" spans="1:15" s="242" customFormat="1">
      <c r="A26" s="229" t="s">
        <v>45</v>
      </c>
      <c r="B26" s="236" t="s">
        <v>46</v>
      </c>
      <c r="C26" s="232">
        <f>+FACTURA!D26</f>
        <v>0</v>
      </c>
      <c r="D26" s="241">
        <v>0</v>
      </c>
      <c r="E26" s="241">
        <f t="shared" si="0"/>
        <v>0</v>
      </c>
      <c r="F26" s="241">
        <v>0</v>
      </c>
      <c r="G26" s="241">
        <f t="shared" si="1"/>
        <v>0</v>
      </c>
      <c r="H26" s="241">
        <f>+Hoja2!P26-INGENIERIA!I26</f>
        <v>0</v>
      </c>
      <c r="I26" s="241">
        <v>0</v>
      </c>
      <c r="J26" s="241">
        <f t="shared" si="2"/>
        <v>0</v>
      </c>
      <c r="K26" s="241">
        <f t="shared" si="3"/>
        <v>0</v>
      </c>
      <c r="L26" s="242" t="str">
        <f t="shared" si="4"/>
        <v>SI</v>
      </c>
      <c r="M26" s="243" t="s">
        <v>157</v>
      </c>
      <c r="N26" s="246"/>
      <c r="O26" s="245">
        <f t="shared" si="5"/>
        <v>0</v>
      </c>
    </row>
    <row r="27" spans="1:15">
      <c r="A27" s="161" t="s">
        <v>47</v>
      </c>
      <c r="B27" s="128" t="s">
        <v>48</v>
      </c>
      <c r="C27" s="176">
        <f>+FACTURA!D27</f>
        <v>1387.8</v>
      </c>
      <c r="D27" s="138">
        <v>0</v>
      </c>
      <c r="E27" s="177">
        <f t="shared" si="0"/>
        <v>1387.8</v>
      </c>
      <c r="F27" s="138">
        <v>0</v>
      </c>
      <c r="G27" s="177">
        <f t="shared" si="1"/>
        <v>138.78</v>
      </c>
      <c r="H27" s="177">
        <f>+Hoja2!P27-INGENIERIA!I27</f>
        <v>0</v>
      </c>
      <c r="I27" s="138">
        <v>0</v>
      </c>
      <c r="J27" s="177">
        <f t="shared" si="2"/>
        <v>138.78</v>
      </c>
      <c r="K27" s="177">
        <f t="shared" si="3"/>
        <v>1249.02</v>
      </c>
      <c r="L27" s="159" t="str">
        <f t="shared" si="4"/>
        <v>SI</v>
      </c>
      <c r="M27" s="67" t="s">
        <v>202</v>
      </c>
      <c r="N27" s="172">
        <v>1387.8</v>
      </c>
      <c r="O27" s="216">
        <f t="shared" si="5"/>
        <v>0</v>
      </c>
    </row>
    <row r="28" spans="1:15">
      <c r="A28" s="161" t="s">
        <v>49</v>
      </c>
      <c r="B28" s="128" t="s">
        <v>50</v>
      </c>
      <c r="C28" s="176">
        <f>+FACTURA!D28</f>
        <v>0</v>
      </c>
      <c r="D28" s="138">
        <v>0</v>
      </c>
      <c r="E28" s="177">
        <f t="shared" si="0"/>
        <v>0</v>
      </c>
      <c r="F28" s="138">
        <v>0</v>
      </c>
      <c r="G28" s="177">
        <f t="shared" si="1"/>
        <v>0</v>
      </c>
      <c r="H28" s="177">
        <f>+Hoja2!P28-INGENIERIA!I28</f>
        <v>0</v>
      </c>
      <c r="I28" s="138">
        <v>0</v>
      </c>
      <c r="J28" s="177">
        <f t="shared" si="2"/>
        <v>0</v>
      </c>
      <c r="K28" s="177">
        <f t="shared" si="3"/>
        <v>0</v>
      </c>
      <c r="L28" s="159" t="str">
        <f t="shared" si="4"/>
        <v>SI</v>
      </c>
      <c r="M28" s="67" t="s">
        <v>159</v>
      </c>
      <c r="N28" s="173"/>
      <c r="O28" s="216">
        <f t="shared" si="5"/>
        <v>0</v>
      </c>
    </row>
    <row r="29" spans="1:15">
      <c r="A29" s="161" t="s">
        <v>51</v>
      </c>
      <c r="B29" s="128" t="s">
        <v>52</v>
      </c>
      <c r="C29" s="176">
        <f>+FACTURA!D29</f>
        <v>7817.7</v>
      </c>
      <c r="D29" s="138">
        <v>0</v>
      </c>
      <c r="E29" s="177">
        <f t="shared" si="0"/>
        <v>7817.7</v>
      </c>
      <c r="F29" s="138">
        <v>0</v>
      </c>
      <c r="G29" s="177">
        <f t="shared" si="1"/>
        <v>781.77</v>
      </c>
      <c r="H29" s="177">
        <f>+Hoja2!P29-INGENIERIA!I29</f>
        <v>0</v>
      </c>
      <c r="I29" s="138">
        <v>0</v>
      </c>
      <c r="J29" s="177">
        <f t="shared" si="2"/>
        <v>781.77</v>
      </c>
      <c r="K29" s="177">
        <f t="shared" si="3"/>
        <v>7035.93</v>
      </c>
      <c r="L29" s="159" t="str">
        <f t="shared" si="4"/>
        <v>SI</v>
      </c>
      <c r="M29" s="67" t="s">
        <v>162</v>
      </c>
      <c r="N29" s="171">
        <v>7817.7</v>
      </c>
      <c r="O29" s="216">
        <f t="shared" si="5"/>
        <v>0</v>
      </c>
    </row>
    <row r="30" spans="1:15">
      <c r="A30" s="161" t="s">
        <v>53</v>
      </c>
      <c r="B30" s="128" t="s">
        <v>54</v>
      </c>
      <c r="C30" s="176">
        <f>+FACTURA!D30</f>
        <v>1828.54</v>
      </c>
      <c r="D30" s="138">
        <v>0</v>
      </c>
      <c r="E30" s="177">
        <f t="shared" si="0"/>
        <v>1828.54</v>
      </c>
      <c r="F30" s="138">
        <v>0</v>
      </c>
      <c r="G30" s="177">
        <f t="shared" si="1"/>
        <v>182.85400000000001</v>
      </c>
      <c r="H30" s="177">
        <f>+Hoja2!P30-INGENIERIA!I30</f>
        <v>0</v>
      </c>
      <c r="I30" s="138">
        <v>0</v>
      </c>
      <c r="J30" s="177">
        <f t="shared" si="2"/>
        <v>182.85400000000001</v>
      </c>
      <c r="K30" s="177">
        <f t="shared" si="3"/>
        <v>1645.6859999999999</v>
      </c>
      <c r="L30" s="159" t="str">
        <f t="shared" si="4"/>
        <v>SI</v>
      </c>
      <c r="M30" s="67" t="s">
        <v>165</v>
      </c>
      <c r="N30" s="172">
        <v>1828.54</v>
      </c>
      <c r="O30" s="216">
        <f t="shared" si="5"/>
        <v>0</v>
      </c>
    </row>
    <row r="31" spans="1:15">
      <c r="A31" s="161" t="s">
        <v>55</v>
      </c>
      <c r="B31" s="128" t="s">
        <v>56</v>
      </c>
      <c r="C31" s="176">
        <f>+FACTURA!D31</f>
        <v>0</v>
      </c>
      <c r="D31" s="138">
        <v>0</v>
      </c>
      <c r="E31" s="177">
        <f t="shared" si="0"/>
        <v>0</v>
      </c>
      <c r="F31" s="138">
        <v>0</v>
      </c>
      <c r="G31" s="177">
        <f t="shared" si="1"/>
        <v>0</v>
      </c>
      <c r="H31" s="177">
        <f>+Hoja2!P31-INGENIERIA!I31</f>
        <v>0</v>
      </c>
      <c r="I31" s="138">
        <v>0</v>
      </c>
      <c r="J31" s="177">
        <f t="shared" si="2"/>
        <v>0</v>
      </c>
      <c r="K31" s="177">
        <f t="shared" si="3"/>
        <v>0</v>
      </c>
      <c r="L31" s="159" t="str">
        <f t="shared" si="4"/>
        <v>SI</v>
      </c>
      <c r="M31" s="67" t="s">
        <v>168</v>
      </c>
      <c r="N31" s="172"/>
      <c r="O31" s="216">
        <f t="shared" si="5"/>
        <v>0</v>
      </c>
    </row>
    <row r="32" spans="1:15" s="242" customFormat="1">
      <c r="A32" s="229" t="s">
        <v>57</v>
      </c>
      <c r="B32" s="230" t="s">
        <v>58</v>
      </c>
      <c r="C32" s="232">
        <v>0</v>
      </c>
      <c r="D32" s="241">
        <v>0</v>
      </c>
      <c r="E32" s="241">
        <f t="shared" si="0"/>
        <v>0</v>
      </c>
      <c r="F32" s="241">
        <v>0</v>
      </c>
      <c r="G32" s="241">
        <f t="shared" si="1"/>
        <v>0</v>
      </c>
      <c r="H32" s="241">
        <f>+Hoja2!P32-INGENIERIA!I32</f>
        <v>0</v>
      </c>
      <c r="I32" s="241">
        <v>0</v>
      </c>
      <c r="J32" s="241">
        <f t="shared" si="2"/>
        <v>0</v>
      </c>
      <c r="K32" s="241">
        <f t="shared" si="3"/>
        <v>0</v>
      </c>
      <c r="L32" s="242" t="str">
        <f t="shared" si="4"/>
        <v>SI</v>
      </c>
      <c r="M32" s="243" t="s">
        <v>169</v>
      </c>
      <c r="N32" s="244">
        <v>4025.88</v>
      </c>
      <c r="O32" s="245">
        <f t="shared" si="5"/>
        <v>4025.88</v>
      </c>
    </row>
    <row r="33" spans="1:15">
      <c r="A33" s="161" t="s">
        <v>59</v>
      </c>
      <c r="B33" s="128" t="s">
        <v>60</v>
      </c>
      <c r="C33" s="176">
        <f>+FACTURA!D33</f>
        <v>0</v>
      </c>
      <c r="D33" s="138">
        <v>0</v>
      </c>
      <c r="E33" s="177">
        <f t="shared" si="0"/>
        <v>0</v>
      </c>
      <c r="F33" s="138">
        <v>0</v>
      </c>
      <c r="G33" s="177">
        <f t="shared" si="1"/>
        <v>0</v>
      </c>
      <c r="H33" s="177">
        <f>+Hoja2!P33-INGENIERIA!I33</f>
        <v>0</v>
      </c>
      <c r="I33" s="138">
        <v>0</v>
      </c>
      <c r="J33" s="177">
        <f t="shared" si="2"/>
        <v>0</v>
      </c>
      <c r="K33" s="177">
        <f t="shared" si="3"/>
        <v>0</v>
      </c>
      <c r="L33" s="159" t="str">
        <f t="shared" si="4"/>
        <v>SI</v>
      </c>
      <c r="M33" s="67" t="s">
        <v>171</v>
      </c>
      <c r="N33" s="173"/>
      <c r="O33" s="216">
        <f t="shared" si="5"/>
        <v>0</v>
      </c>
    </row>
    <row r="34" spans="1:15">
      <c r="A34" s="161" t="s">
        <v>61</v>
      </c>
      <c r="B34" s="128" t="s">
        <v>62</v>
      </c>
      <c r="C34" s="176">
        <f>+FACTURA!D34</f>
        <v>4247.8599999999997</v>
      </c>
      <c r="D34" s="138">
        <v>0</v>
      </c>
      <c r="E34" s="177">
        <f t="shared" si="0"/>
        <v>4247.8599999999997</v>
      </c>
      <c r="F34" s="138">
        <v>0</v>
      </c>
      <c r="G34" s="177">
        <f t="shared" si="1"/>
        <v>424.786</v>
      </c>
      <c r="H34" s="177">
        <f>+Hoja2!P34-INGENIERIA!I34</f>
        <v>1750</v>
      </c>
      <c r="I34" s="138">
        <v>0</v>
      </c>
      <c r="J34" s="177">
        <f t="shared" si="2"/>
        <v>2174.7860000000001</v>
      </c>
      <c r="K34" s="177">
        <f t="shared" si="3"/>
        <v>2073.0739999999996</v>
      </c>
      <c r="L34" s="159" t="str">
        <f t="shared" si="4"/>
        <v>SI</v>
      </c>
      <c r="M34" s="67" t="s">
        <v>172</v>
      </c>
      <c r="N34" s="173">
        <v>4247.8599999999997</v>
      </c>
      <c r="O34" s="216">
        <f t="shared" si="5"/>
        <v>0</v>
      </c>
    </row>
    <row r="35" spans="1:15">
      <c r="A35" s="161" t="s">
        <v>63</v>
      </c>
      <c r="B35" s="128" t="s">
        <v>64</v>
      </c>
      <c r="C35" s="176">
        <f>+FACTURA!D35</f>
        <v>0</v>
      </c>
      <c r="D35" s="138">
        <v>0</v>
      </c>
      <c r="E35" s="177">
        <f t="shared" si="0"/>
        <v>0</v>
      </c>
      <c r="F35" s="138">
        <v>0</v>
      </c>
      <c r="G35" s="177">
        <f t="shared" si="1"/>
        <v>0</v>
      </c>
      <c r="H35" s="177">
        <f>+Hoja2!P35-INGENIERIA!I35</f>
        <v>0</v>
      </c>
      <c r="I35" s="138">
        <v>0</v>
      </c>
      <c r="J35" s="177">
        <f t="shared" si="2"/>
        <v>0</v>
      </c>
      <c r="K35" s="177">
        <f t="shared" si="3"/>
        <v>0</v>
      </c>
      <c r="L35" s="159" t="str">
        <f t="shared" si="4"/>
        <v>SI</v>
      </c>
      <c r="M35" s="67" t="s">
        <v>173</v>
      </c>
      <c r="N35" s="173"/>
      <c r="O35" s="216">
        <f t="shared" si="5"/>
        <v>0</v>
      </c>
    </row>
    <row r="36" spans="1:15">
      <c r="A36" s="161" t="s">
        <v>65</v>
      </c>
      <c r="B36" s="128" t="s">
        <v>66</v>
      </c>
      <c r="C36" s="176">
        <f>+FACTURA!D36</f>
        <v>5285.34</v>
      </c>
      <c r="D36" s="138">
        <v>0</v>
      </c>
      <c r="E36" s="177">
        <f t="shared" si="0"/>
        <v>5285.34</v>
      </c>
      <c r="F36" s="138">
        <v>0</v>
      </c>
      <c r="G36" s="177">
        <f t="shared" si="1"/>
        <v>528.53399999999999</v>
      </c>
      <c r="H36" s="177">
        <f>+Hoja2!P36-INGENIERIA!I36</f>
        <v>0</v>
      </c>
      <c r="I36" s="138">
        <v>0</v>
      </c>
      <c r="J36" s="177">
        <f t="shared" si="2"/>
        <v>528.53399999999999</v>
      </c>
      <c r="K36" s="177">
        <f t="shared" si="3"/>
        <v>4756.8060000000005</v>
      </c>
      <c r="L36" s="159" t="str">
        <f t="shared" si="4"/>
        <v>SI</v>
      </c>
      <c r="M36" s="67" t="s">
        <v>203</v>
      </c>
      <c r="N36" s="172">
        <v>5285.34</v>
      </c>
      <c r="O36" s="216">
        <f t="shared" si="5"/>
        <v>0</v>
      </c>
    </row>
    <row r="37" spans="1:15">
      <c r="A37" s="161" t="s">
        <v>67</v>
      </c>
      <c r="B37" s="128" t="s">
        <v>68</v>
      </c>
      <c r="C37" s="176">
        <f>+FACTURA!D37</f>
        <v>12324.31</v>
      </c>
      <c r="D37" s="138">
        <v>0</v>
      </c>
      <c r="E37" s="177">
        <f t="shared" si="0"/>
        <v>12324.31</v>
      </c>
      <c r="F37" s="138">
        <v>0</v>
      </c>
      <c r="G37" s="177">
        <f t="shared" si="1"/>
        <v>1232.431</v>
      </c>
      <c r="H37" s="177">
        <f>+Hoja2!P37-INGENIERIA!I37</f>
        <v>0</v>
      </c>
      <c r="I37" s="138">
        <v>0</v>
      </c>
      <c r="J37" s="177">
        <f t="shared" si="2"/>
        <v>1232.431</v>
      </c>
      <c r="K37" s="177">
        <f t="shared" si="3"/>
        <v>11091.878999999999</v>
      </c>
      <c r="L37" s="159" t="str">
        <f t="shared" si="4"/>
        <v>SI</v>
      </c>
      <c r="M37" s="67" t="s">
        <v>204</v>
      </c>
      <c r="N37" s="172">
        <v>12324.31</v>
      </c>
      <c r="O37" s="216">
        <f t="shared" si="5"/>
        <v>0</v>
      </c>
    </row>
    <row r="38" spans="1:15">
      <c r="A38" s="161" t="s">
        <v>69</v>
      </c>
      <c r="B38" s="128" t="s">
        <v>70</v>
      </c>
      <c r="C38" s="176">
        <f>+FACTURA!D38</f>
        <v>0</v>
      </c>
      <c r="D38" s="138">
        <v>0</v>
      </c>
      <c r="E38" s="177">
        <f t="shared" si="0"/>
        <v>0</v>
      </c>
      <c r="F38" s="138">
        <v>0</v>
      </c>
      <c r="G38" s="177">
        <f t="shared" si="1"/>
        <v>0</v>
      </c>
      <c r="H38" s="177">
        <f>+Hoja2!P38-INGENIERIA!I38</f>
        <v>0</v>
      </c>
      <c r="I38" s="138">
        <v>0</v>
      </c>
      <c r="J38" s="177">
        <f t="shared" si="2"/>
        <v>0</v>
      </c>
      <c r="K38" s="177">
        <f t="shared" si="3"/>
        <v>0</v>
      </c>
      <c r="L38" s="159" t="str">
        <f t="shared" si="4"/>
        <v>SI</v>
      </c>
      <c r="M38" s="67" t="s">
        <v>179</v>
      </c>
      <c r="N38" s="172"/>
      <c r="O38" s="216">
        <f t="shared" si="5"/>
        <v>0</v>
      </c>
    </row>
    <row r="39" spans="1:15">
      <c r="A39" s="161" t="s">
        <v>71</v>
      </c>
      <c r="B39" s="128" t="s">
        <v>72</v>
      </c>
      <c r="C39" s="176">
        <f>+FACTURA!D39</f>
        <v>1100.1400000000001</v>
      </c>
      <c r="D39" s="138">
        <v>0</v>
      </c>
      <c r="E39" s="177">
        <f t="shared" si="0"/>
        <v>1100.1400000000001</v>
      </c>
      <c r="F39" s="138">
        <v>0</v>
      </c>
      <c r="G39" s="177">
        <f t="shared" si="1"/>
        <v>110.01400000000001</v>
      </c>
      <c r="H39" s="177">
        <f>+Hoja2!P39-INGENIERIA!I39</f>
        <v>0</v>
      </c>
      <c r="I39" s="138">
        <v>0</v>
      </c>
      <c r="J39" s="177">
        <f t="shared" si="2"/>
        <v>110.01400000000001</v>
      </c>
      <c r="K39" s="177">
        <f t="shared" si="3"/>
        <v>990.12600000000009</v>
      </c>
      <c r="L39" s="159" t="str">
        <f t="shared" si="4"/>
        <v>SI</v>
      </c>
      <c r="M39" s="67" t="s">
        <v>180</v>
      </c>
      <c r="N39" s="173">
        <v>1100.1400000000001</v>
      </c>
      <c r="O39" s="216">
        <f t="shared" si="5"/>
        <v>0</v>
      </c>
    </row>
    <row r="40" spans="1:15">
      <c r="A40" s="161" t="s">
        <v>73</v>
      </c>
      <c r="B40" s="128" t="s">
        <v>74</v>
      </c>
      <c r="C40" s="176">
        <f>+FACTURA!D40</f>
        <v>5026.21</v>
      </c>
      <c r="D40" s="138">
        <v>0</v>
      </c>
      <c r="E40" s="177">
        <f t="shared" si="0"/>
        <v>5026.21</v>
      </c>
      <c r="F40" s="138">
        <v>0</v>
      </c>
      <c r="G40" s="177">
        <f t="shared" si="1"/>
        <v>502.62100000000004</v>
      </c>
      <c r="H40" s="177">
        <f>+Hoja2!P40-INGENIERIA!I40</f>
        <v>2400</v>
      </c>
      <c r="I40" s="138">
        <v>0</v>
      </c>
      <c r="J40" s="177">
        <f t="shared" si="2"/>
        <v>2902.6210000000001</v>
      </c>
      <c r="K40" s="177">
        <f t="shared" si="3"/>
        <v>2123.5889999999999</v>
      </c>
      <c r="L40" s="159" t="str">
        <f t="shared" si="4"/>
        <v>SI</v>
      </c>
      <c r="M40" s="67" t="s">
        <v>205</v>
      </c>
      <c r="N40" s="169">
        <v>5026.21</v>
      </c>
      <c r="O40" s="216">
        <f t="shared" si="5"/>
        <v>0</v>
      </c>
    </row>
    <row r="41" spans="1:15">
      <c r="A41" s="161" t="s">
        <v>77</v>
      </c>
      <c r="B41" s="128" t="s">
        <v>78</v>
      </c>
      <c r="C41" s="176">
        <f>+FACTURA!D41</f>
        <v>0</v>
      </c>
      <c r="D41" s="138">
        <v>0</v>
      </c>
      <c r="E41" s="177">
        <f t="shared" si="0"/>
        <v>0</v>
      </c>
      <c r="F41" s="138">
        <v>0</v>
      </c>
      <c r="G41" s="177">
        <f t="shared" si="1"/>
        <v>0</v>
      </c>
      <c r="H41" s="177">
        <f>+Hoja2!P42-INGENIERIA!I41</f>
        <v>0</v>
      </c>
      <c r="I41" s="138">
        <v>0</v>
      </c>
      <c r="J41" s="177">
        <f t="shared" si="2"/>
        <v>0</v>
      </c>
      <c r="K41" s="177">
        <f t="shared" si="3"/>
        <v>0</v>
      </c>
      <c r="L41" s="159" t="str">
        <f t="shared" si="4"/>
        <v>SI</v>
      </c>
      <c r="M41" s="74" t="s">
        <v>184</v>
      </c>
      <c r="N41" s="170"/>
      <c r="O41" s="216">
        <f t="shared" si="5"/>
        <v>0</v>
      </c>
    </row>
    <row r="42" spans="1:15">
      <c r="A42" s="161" t="s">
        <v>79</v>
      </c>
      <c r="B42" s="128" t="s">
        <v>80</v>
      </c>
      <c r="C42" s="176">
        <f>+FACTURA!D42</f>
        <v>0</v>
      </c>
      <c r="D42" s="138">
        <v>0</v>
      </c>
      <c r="E42" s="177">
        <f t="shared" si="0"/>
        <v>0</v>
      </c>
      <c r="F42" s="138">
        <v>0</v>
      </c>
      <c r="G42" s="177">
        <f t="shared" si="1"/>
        <v>0</v>
      </c>
      <c r="H42" s="177">
        <f>+Hoja2!P43-INGENIERIA!I42</f>
        <v>0</v>
      </c>
      <c r="I42" s="138">
        <v>0</v>
      </c>
      <c r="J42" s="177">
        <f t="shared" si="2"/>
        <v>0</v>
      </c>
      <c r="K42" s="177">
        <f t="shared" si="3"/>
        <v>0</v>
      </c>
      <c r="L42" s="159" t="str">
        <f t="shared" si="4"/>
        <v>SI</v>
      </c>
      <c r="M42" s="67" t="s">
        <v>186</v>
      </c>
      <c r="N42" s="173"/>
      <c r="O42" s="216">
        <f t="shared" si="5"/>
        <v>0</v>
      </c>
    </row>
    <row r="43" spans="1:15">
      <c r="A43" s="132"/>
      <c r="B43" s="131"/>
      <c r="C43" s="137"/>
      <c r="D43" s="137"/>
      <c r="E43" s="137"/>
      <c r="F43" s="137"/>
      <c r="G43" s="137"/>
      <c r="H43" s="137"/>
      <c r="I43" s="137"/>
      <c r="J43" s="137"/>
      <c r="K43" s="137"/>
    </row>
    <row r="44" spans="1:15">
      <c r="A44" s="151"/>
      <c r="B44" s="140"/>
      <c r="C44" s="140" t="s">
        <v>81</v>
      </c>
      <c r="D44" s="140" t="s">
        <v>81</v>
      </c>
      <c r="E44" s="140" t="s">
        <v>81</v>
      </c>
      <c r="F44" s="140" t="s">
        <v>81</v>
      </c>
      <c r="G44" s="140" t="s">
        <v>81</v>
      </c>
      <c r="H44" s="140" t="s">
        <v>81</v>
      </c>
      <c r="I44" s="140" t="s">
        <v>81</v>
      </c>
      <c r="J44" s="140" t="s">
        <v>81</v>
      </c>
      <c r="K44" s="140" t="s">
        <v>81</v>
      </c>
    </row>
    <row r="45" spans="1:15">
      <c r="A45" s="152" t="s">
        <v>82</v>
      </c>
      <c r="B45" s="137" t="s">
        <v>83</v>
      </c>
      <c r="C45" s="139">
        <f>SUM(C13:C44)</f>
        <v>73692.759999999995</v>
      </c>
      <c r="D45" s="178">
        <f t="shared" ref="D45:J45" si="6">SUM(D13:D44)</f>
        <v>0</v>
      </c>
      <c r="E45" s="178">
        <f t="shared" si="6"/>
        <v>73692.759999999995</v>
      </c>
      <c r="F45" s="178">
        <f t="shared" si="6"/>
        <v>0</v>
      </c>
      <c r="G45" s="178">
        <f>SUM(G13:G44)</f>
        <v>7369.2759999999998</v>
      </c>
      <c r="H45" s="178">
        <f t="shared" si="6"/>
        <v>7250</v>
      </c>
      <c r="I45" s="178">
        <f t="shared" si="6"/>
        <v>0</v>
      </c>
      <c r="J45" s="178">
        <f t="shared" si="6"/>
        <v>14619.275999999998</v>
      </c>
      <c r="K45" s="178">
        <f>SUM(K13:K44)</f>
        <v>59073.483999999997</v>
      </c>
    </row>
    <row r="46" spans="1:15">
      <c r="A46" s="143"/>
      <c r="B46" s="137"/>
      <c r="C46" s="137"/>
      <c r="D46" s="137"/>
      <c r="E46" s="137"/>
      <c r="F46" s="137"/>
      <c r="G46" s="137"/>
      <c r="H46" s="137"/>
      <c r="I46" s="137"/>
      <c r="J46" s="137"/>
      <c r="K46" s="137"/>
    </row>
    <row r="47" spans="1:15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53">
        <v>70419</v>
      </c>
    </row>
    <row r="48" spans="1:15">
      <c r="K48" s="216">
        <f>+K45-K47</f>
        <v>-11345.516000000003</v>
      </c>
    </row>
    <row r="51" spans="7:8">
      <c r="G51" s="135"/>
      <c r="H51" s="135"/>
    </row>
    <row r="52" spans="7:8">
      <c r="G52" s="135"/>
      <c r="H52" s="135"/>
    </row>
    <row r="53" spans="7:8">
      <c r="G53" s="135"/>
      <c r="H53" s="135"/>
    </row>
    <row r="54" spans="7:8">
      <c r="G54" s="135"/>
      <c r="H54" s="135"/>
    </row>
    <row r="55" spans="7:8">
      <c r="G55" s="135"/>
      <c r="H55" s="135"/>
    </row>
    <row r="56" spans="7:8">
      <c r="G56" s="135"/>
      <c r="H56" s="135"/>
    </row>
    <row r="57" spans="7:8">
      <c r="G57" s="135"/>
      <c r="H57" s="135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M50"/>
  <sheetViews>
    <sheetView workbookViewId="0">
      <selection activeCell="D36" sqref="D36:J36"/>
    </sheetView>
  </sheetViews>
  <sheetFormatPr baseColWidth="10" defaultRowHeight="15"/>
  <cols>
    <col min="2" max="2" width="33" bestFit="1" customWidth="1"/>
    <col min="5" max="5" width="14.140625" bestFit="1" customWidth="1"/>
    <col min="6" max="6" width="41.85546875" customWidth="1"/>
    <col min="7" max="7" width="3.28515625" bestFit="1" customWidth="1"/>
    <col min="9" max="9" width="14.140625" bestFit="1" customWidth="1"/>
    <col min="10" max="10" width="36.140625" customWidth="1"/>
    <col min="12" max="12" width="27.5703125" bestFit="1" customWidth="1"/>
  </cols>
  <sheetData>
    <row r="1" spans="1:13" ht="18">
      <c r="A1" s="166"/>
      <c r="B1" s="166"/>
      <c r="C1" s="166"/>
      <c r="D1" s="184" t="s">
        <v>222</v>
      </c>
      <c r="E1" s="167"/>
      <c r="F1" s="167"/>
      <c r="G1" s="166"/>
      <c r="H1" s="184" t="s">
        <v>216</v>
      </c>
      <c r="I1" s="166"/>
      <c r="J1" s="185"/>
    </row>
    <row r="2" spans="1:13" ht="15.75">
      <c r="A2" s="166"/>
      <c r="B2" s="166"/>
      <c r="C2" s="166"/>
      <c r="D2" s="186" t="s">
        <v>3</v>
      </c>
      <c r="F2" s="186"/>
      <c r="G2" s="186"/>
      <c r="H2" s="186" t="s">
        <v>3</v>
      </c>
      <c r="J2" s="185"/>
    </row>
    <row r="3" spans="1:13">
      <c r="A3" s="166"/>
      <c r="B3" s="166"/>
      <c r="C3" s="166"/>
      <c r="D3" s="187" t="str">
        <f>+SINDICATO!B4</f>
        <v>Periodo 40 al 40 Semanal del 28/09/2016 al 04/10/2016</v>
      </c>
      <c r="F3" s="188"/>
      <c r="G3" s="188"/>
      <c r="H3" s="188" t="str">
        <f>+D3</f>
        <v>Periodo 40 al 40 Semanal del 28/09/2016 al 04/10/2016</v>
      </c>
      <c r="J3" s="189"/>
    </row>
    <row r="4" spans="1:13">
      <c r="A4" s="166"/>
      <c r="B4" s="166"/>
      <c r="C4" s="166"/>
      <c r="D4" s="218"/>
      <c r="F4" s="218"/>
      <c r="G4" s="218"/>
      <c r="H4" s="190"/>
      <c r="J4" s="190"/>
    </row>
    <row r="5" spans="1:13">
      <c r="A5" s="166"/>
      <c r="B5" s="166"/>
      <c r="C5" s="166"/>
      <c r="D5" s="185" t="s">
        <v>223</v>
      </c>
      <c r="F5" s="166"/>
      <c r="G5" s="185"/>
      <c r="H5" s="185"/>
      <c r="J5" s="185" t="s">
        <v>114</v>
      </c>
    </row>
    <row r="6" spans="1:13">
      <c r="A6" s="166"/>
      <c r="B6" s="166"/>
      <c r="C6" s="166"/>
      <c r="D6" s="185"/>
      <c r="E6" s="185"/>
      <c r="F6" s="185"/>
      <c r="G6" s="185"/>
      <c r="H6" s="185"/>
      <c r="I6" s="185"/>
      <c r="J6" s="185"/>
    </row>
    <row r="7" spans="1:13" ht="15.75" thickBot="1">
      <c r="A7" s="166"/>
      <c r="B7" s="166"/>
      <c r="C7" s="166"/>
      <c r="D7" s="191"/>
      <c r="E7" s="191"/>
      <c r="F7" s="191"/>
      <c r="G7" s="191"/>
      <c r="H7" s="191"/>
      <c r="I7" s="191"/>
      <c r="J7" s="191"/>
    </row>
    <row r="8" spans="1:13">
      <c r="A8" s="166"/>
      <c r="B8" s="166"/>
      <c r="C8" s="166"/>
      <c r="D8" s="192" t="s">
        <v>224</v>
      </c>
      <c r="E8" s="193" t="s">
        <v>225</v>
      </c>
      <c r="F8" s="192" t="s">
        <v>226</v>
      </c>
      <c r="G8" s="191"/>
      <c r="H8" s="192" t="s">
        <v>224</v>
      </c>
      <c r="I8" s="193" t="s">
        <v>225</v>
      </c>
      <c r="J8" s="192" t="s">
        <v>226</v>
      </c>
    </row>
    <row r="9" spans="1:13">
      <c r="A9" s="194" t="s">
        <v>227</v>
      </c>
      <c r="B9" s="194" t="s">
        <v>20</v>
      </c>
      <c r="C9" s="166" t="str">
        <f>IF(B9=F9,"SI","NO")</f>
        <v>NO</v>
      </c>
      <c r="D9" s="194" t="s">
        <v>228</v>
      </c>
      <c r="E9" s="195">
        <v>3348</v>
      </c>
      <c r="F9" s="160" t="s">
        <v>58</v>
      </c>
      <c r="G9" s="166" t="str">
        <f t="shared" ref="G9:G38" si="0">IF(F9=J9,"SI","NO")</f>
        <v>SI</v>
      </c>
      <c r="H9" s="194" t="s">
        <v>228</v>
      </c>
      <c r="I9" s="195">
        <v>3623.2919999999999</v>
      </c>
      <c r="J9" s="196" t="s">
        <v>58</v>
      </c>
      <c r="K9" s="215"/>
      <c r="L9" s="160"/>
      <c r="M9" s="177"/>
    </row>
    <row r="10" spans="1:13">
      <c r="A10" s="194" t="s">
        <v>124</v>
      </c>
      <c r="B10" s="194" t="s">
        <v>22</v>
      </c>
      <c r="C10" s="166" t="str">
        <f t="shared" ref="C10:C35" si="1">IF(B10=F10,"SI","NO")</f>
        <v>NO</v>
      </c>
      <c r="D10" s="194" t="s">
        <v>229</v>
      </c>
      <c r="E10" s="195">
        <v>974.6</v>
      </c>
      <c r="F10" s="160" t="s">
        <v>78</v>
      </c>
      <c r="G10" s="166" t="str">
        <f t="shared" si="0"/>
        <v>SI</v>
      </c>
      <c r="H10" s="194" t="s">
        <v>229</v>
      </c>
      <c r="I10" s="195">
        <v>0</v>
      </c>
      <c r="J10" s="196" t="s">
        <v>78</v>
      </c>
      <c r="K10" s="215"/>
      <c r="L10" s="160"/>
      <c r="M10" s="177"/>
    </row>
    <row r="11" spans="1:13">
      <c r="A11" s="194" t="s">
        <v>127</v>
      </c>
      <c r="B11" s="194" t="s">
        <v>24</v>
      </c>
      <c r="C11" s="166" t="str">
        <f t="shared" si="1"/>
        <v>NO</v>
      </c>
      <c r="D11" s="214">
        <v>1133977021</v>
      </c>
      <c r="E11" s="195">
        <v>759.6</v>
      </c>
      <c r="F11" s="160" t="s">
        <v>64</v>
      </c>
      <c r="G11" s="166" t="str">
        <f t="shared" si="0"/>
        <v>SI</v>
      </c>
      <c r="H11" s="214">
        <v>1133977021</v>
      </c>
      <c r="I11" s="195">
        <v>0</v>
      </c>
      <c r="J11" s="196" t="s">
        <v>64</v>
      </c>
      <c r="K11" s="215"/>
      <c r="L11" s="160"/>
      <c r="M11" s="177"/>
    </row>
    <row r="12" spans="1:13">
      <c r="A12" s="194" t="s">
        <v>131</v>
      </c>
      <c r="B12" s="194" t="s">
        <v>26</v>
      </c>
      <c r="C12" s="166" t="str">
        <f t="shared" si="1"/>
        <v>NO</v>
      </c>
      <c r="D12" s="213">
        <v>1137834713</v>
      </c>
      <c r="E12" s="195">
        <v>1089</v>
      </c>
      <c r="F12" s="160" t="s">
        <v>72</v>
      </c>
      <c r="G12" s="166" t="str">
        <f t="shared" si="0"/>
        <v>SI</v>
      </c>
      <c r="H12" s="213">
        <v>1137834713</v>
      </c>
      <c r="I12" s="195">
        <v>990.12600000000009</v>
      </c>
      <c r="J12" s="196" t="s">
        <v>72</v>
      </c>
      <c r="K12" s="215"/>
      <c r="L12" s="160"/>
      <c r="M12" s="177"/>
    </row>
    <row r="13" spans="1:13">
      <c r="A13" s="194" t="s">
        <v>232</v>
      </c>
      <c r="B13" s="194" t="s">
        <v>28</v>
      </c>
      <c r="C13" s="166" t="str">
        <f t="shared" si="1"/>
        <v>NO</v>
      </c>
      <c r="D13" s="197" t="s">
        <v>230</v>
      </c>
      <c r="E13" s="195">
        <v>974.4</v>
      </c>
      <c r="F13" s="160" t="s">
        <v>70</v>
      </c>
      <c r="G13" s="166" t="str">
        <f t="shared" si="0"/>
        <v>SI</v>
      </c>
      <c r="H13" s="197" t="s">
        <v>230</v>
      </c>
      <c r="I13" s="195">
        <v>0</v>
      </c>
      <c r="J13" s="196" t="s">
        <v>70</v>
      </c>
      <c r="K13" s="215"/>
      <c r="L13" s="160"/>
      <c r="M13" s="177"/>
    </row>
    <row r="14" spans="1:13">
      <c r="A14" s="194" t="s">
        <v>136</v>
      </c>
      <c r="B14" s="194" t="s">
        <v>30</v>
      </c>
      <c r="C14" s="166" t="str">
        <f t="shared" si="1"/>
        <v>NO</v>
      </c>
      <c r="D14" s="198" t="s">
        <v>231</v>
      </c>
      <c r="E14" s="195">
        <v>974.6</v>
      </c>
      <c r="F14" s="160" t="s">
        <v>62</v>
      </c>
      <c r="G14" s="166" t="str">
        <f t="shared" si="0"/>
        <v>SI</v>
      </c>
      <c r="H14" s="198" t="s">
        <v>231</v>
      </c>
      <c r="I14" s="195">
        <v>2073.0739999999996</v>
      </c>
      <c r="J14" s="196" t="s">
        <v>62</v>
      </c>
      <c r="K14" s="215"/>
      <c r="L14" s="160"/>
      <c r="M14" s="177"/>
    </row>
    <row r="15" spans="1:13">
      <c r="A15" s="194" t="s">
        <v>234</v>
      </c>
      <c r="B15" s="194" t="s">
        <v>32</v>
      </c>
      <c r="C15" s="166" t="str">
        <f t="shared" si="1"/>
        <v>NO</v>
      </c>
      <c r="D15" s="194" t="s">
        <v>232</v>
      </c>
      <c r="E15" s="195">
        <v>974.4</v>
      </c>
      <c r="F15" s="160" t="s">
        <v>28</v>
      </c>
      <c r="G15" s="166" t="str">
        <f t="shared" si="0"/>
        <v>SI</v>
      </c>
      <c r="H15" s="194" t="s">
        <v>232</v>
      </c>
      <c r="I15" s="195">
        <v>4061.3900000000003</v>
      </c>
      <c r="J15" s="196" t="s">
        <v>28</v>
      </c>
      <c r="K15" s="215"/>
      <c r="L15" s="160"/>
      <c r="M15" s="177"/>
    </row>
    <row r="16" spans="1:13">
      <c r="A16" s="194" t="s">
        <v>140</v>
      </c>
      <c r="B16" s="194" t="s">
        <v>34</v>
      </c>
      <c r="C16" s="166" t="str">
        <f t="shared" si="1"/>
        <v>NO</v>
      </c>
      <c r="D16" s="194" t="s">
        <v>233</v>
      </c>
      <c r="E16" s="195">
        <v>974.6</v>
      </c>
      <c r="F16" s="160" t="s">
        <v>60</v>
      </c>
      <c r="G16" s="166" t="str">
        <f t="shared" si="0"/>
        <v>SI</v>
      </c>
      <c r="H16" s="194" t="s">
        <v>233</v>
      </c>
      <c r="I16" s="195">
        <v>0</v>
      </c>
      <c r="J16" s="196" t="s">
        <v>60</v>
      </c>
      <c r="K16" s="215"/>
      <c r="L16" s="160"/>
      <c r="M16" s="177"/>
    </row>
    <row r="17" spans="1:13">
      <c r="A17" s="194" t="s">
        <v>143</v>
      </c>
      <c r="B17" s="194" t="s">
        <v>36</v>
      </c>
      <c r="C17" s="166" t="str">
        <f t="shared" si="1"/>
        <v>NO</v>
      </c>
      <c r="D17" s="194" t="s">
        <v>234</v>
      </c>
      <c r="E17" s="195">
        <v>974.4</v>
      </c>
      <c r="F17" s="160" t="s">
        <v>32</v>
      </c>
      <c r="G17" s="166" t="str">
        <f t="shared" si="0"/>
        <v>SI</v>
      </c>
      <c r="H17" s="194" t="s">
        <v>234</v>
      </c>
      <c r="I17" s="195">
        <v>1816.8389999999999</v>
      </c>
      <c r="J17" s="196" t="s">
        <v>32</v>
      </c>
      <c r="K17" s="215"/>
      <c r="L17" s="160"/>
      <c r="M17" s="177"/>
    </row>
    <row r="18" spans="1:13">
      <c r="A18" s="194" t="s">
        <v>148</v>
      </c>
      <c r="B18" s="194" t="s">
        <v>38</v>
      </c>
      <c r="C18" s="166" t="str">
        <f t="shared" si="1"/>
        <v>NO</v>
      </c>
      <c r="D18" s="194" t="s">
        <v>161</v>
      </c>
      <c r="E18" s="195">
        <v>974.6</v>
      </c>
      <c r="F18" s="160" t="s">
        <v>50</v>
      </c>
      <c r="G18" s="166" t="str">
        <f t="shared" si="0"/>
        <v>SI</v>
      </c>
      <c r="H18" s="194" t="s">
        <v>161</v>
      </c>
      <c r="I18" s="195">
        <v>0</v>
      </c>
      <c r="J18" s="196" t="s">
        <v>50</v>
      </c>
      <c r="K18" s="215"/>
      <c r="L18" s="160"/>
      <c r="M18" s="177"/>
    </row>
    <row r="19" spans="1:13">
      <c r="A19" s="194" t="s">
        <v>151</v>
      </c>
      <c r="B19" s="194" t="s">
        <v>40</v>
      </c>
      <c r="C19" s="166" t="str">
        <f t="shared" si="1"/>
        <v>NO</v>
      </c>
      <c r="D19" s="194" t="s">
        <v>188</v>
      </c>
      <c r="E19" s="195">
        <v>974.4</v>
      </c>
      <c r="F19" s="160" t="s">
        <v>80</v>
      </c>
      <c r="G19" s="166" t="str">
        <f t="shared" si="0"/>
        <v>SI</v>
      </c>
      <c r="H19" s="194" t="s">
        <v>188</v>
      </c>
      <c r="I19" s="195">
        <v>0</v>
      </c>
      <c r="J19" s="196" t="s">
        <v>80</v>
      </c>
      <c r="K19" s="215"/>
      <c r="L19" s="160"/>
      <c r="M19" s="177"/>
    </row>
    <row r="20" spans="1:13">
      <c r="A20" s="194" t="s">
        <v>153</v>
      </c>
      <c r="B20" s="199" t="s">
        <v>42</v>
      </c>
      <c r="C20" s="166" t="str">
        <f t="shared" si="1"/>
        <v>NO</v>
      </c>
      <c r="D20" s="194" t="s">
        <v>127</v>
      </c>
      <c r="E20" s="195">
        <v>261.39999999999998</v>
      </c>
      <c r="F20" s="160" t="s">
        <v>24</v>
      </c>
      <c r="G20" s="166" t="str">
        <f t="shared" si="0"/>
        <v>SI</v>
      </c>
      <c r="H20" s="194" t="s">
        <v>127</v>
      </c>
      <c r="I20" s="195">
        <v>0</v>
      </c>
      <c r="J20" s="196" t="s">
        <v>24</v>
      </c>
      <c r="K20" s="215"/>
      <c r="L20" s="160"/>
      <c r="M20" s="177"/>
    </row>
    <row r="21" spans="1:13">
      <c r="A21" s="194" t="s">
        <v>156</v>
      </c>
      <c r="B21" s="194" t="s">
        <v>44</v>
      </c>
      <c r="C21" s="166" t="str">
        <f t="shared" si="1"/>
        <v>NO</v>
      </c>
      <c r="D21" s="194" t="s">
        <v>158</v>
      </c>
      <c r="E21" s="195">
        <v>1005.4</v>
      </c>
      <c r="F21" s="160" t="s">
        <v>48</v>
      </c>
      <c r="G21" s="166" t="str">
        <f t="shared" si="0"/>
        <v>SI</v>
      </c>
      <c r="H21" s="194" t="s">
        <v>158</v>
      </c>
      <c r="I21" s="195">
        <v>1249.02</v>
      </c>
      <c r="J21" s="196" t="s">
        <v>48</v>
      </c>
      <c r="K21" s="215"/>
      <c r="L21" s="160"/>
      <c r="M21" s="177"/>
    </row>
    <row r="22" spans="1:13">
      <c r="A22" s="198" t="s">
        <v>235</v>
      </c>
      <c r="B22" s="166" t="s">
        <v>46</v>
      </c>
      <c r="C22" s="166" t="str">
        <f t="shared" si="1"/>
        <v>NO</v>
      </c>
      <c r="D22" s="194" t="s">
        <v>131</v>
      </c>
      <c r="E22" s="195">
        <v>1515.8</v>
      </c>
      <c r="F22" s="160" t="s">
        <v>26</v>
      </c>
      <c r="G22" s="166" t="str">
        <f t="shared" si="0"/>
        <v>SI</v>
      </c>
      <c r="H22" s="194" t="s">
        <v>131</v>
      </c>
      <c r="I22" s="195">
        <v>0</v>
      </c>
      <c r="J22" s="196" t="s">
        <v>26</v>
      </c>
      <c r="K22" s="215"/>
      <c r="L22" s="160"/>
      <c r="M22" s="177"/>
    </row>
    <row r="23" spans="1:13">
      <c r="A23" s="194" t="s">
        <v>158</v>
      </c>
      <c r="B23" s="194" t="s">
        <v>48</v>
      </c>
      <c r="C23" s="166" t="str">
        <f t="shared" si="1"/>
        <v>NO</v>
      </c>
      <c r="D23" s="194" t="s">
        <v>140</v>
      </c>
      <c r="E23" s="195">
        <v>3750.4</v>
      </c>
      <c r="F23" s="160" t="s">
        <v>34</v>
      </c>
      <c r="G23" s="166" t="str">
        <f t="shared" si="0"/>
        <v>SI</v>
      </c>
      <c r="H23" s="194" t="s">
        <v>140</v>
      </c>
      <c r="I23" s="195">
        <v>0</v>
      </c>
      <c r="J23" s="196" t="s">
        <v>34</v>
      </c>
      <c r="K23" s="215"/>
      <c r="L23" s="160"/>
      <c r="M23" s="177"/>
    </row>
    <row r="24" spans="1:13">
      <c r="A24" s="194" t="s">
        <v>161</v>
      </c>
      <c r="B24" s="194" t="s">
        <v>50</v>
      </c>
      <c r="C24" s="166" t="str">
        <f t="shared" si="1"/>
        <v>NO</v>
      </c>
      <c r="D24" s="194" t="s">
        <v>167</v>
      </c>
      <c r="E24" s="195">
        <v>1089</v>
      </c>
      <c r="F24" s="160" t="s">
        <v>54</v>
      </c>
      <c r="G24" s="166" t="str">
        <f t="shared" si="0"/>
        <v>SI</v>
      </c>
      <c r="H24" s="194" t="s">
        <v>167</v>
      </c>
      <c r="I24" s="195">
        <v>1645.6859999999999</v>
      </c>
      <c r="J24" s="196" t="s">
        <v>54</v>
      </c>
      <c r="K24" s="215"/>
      <c r="L24" s="160"/>
      <c r="M24" s="177"/>
    </row>
    <row r="25" spans="1:13">
      <c r="A25" s="194" t="s">
        <v>164</v>
      </c>
      <c r="B25" s="194" t="s">
        <v>52</v>
      </c>
      <c r="C25" s="166" t="str">
        <f t="shared" si="1"/>
        <v>NO</v>
      </c>
      <c r="D25" s="194" t="s">
        <v>148</v>
      </c>
      <c r="E25" s="195">
        <v>599</v>
      </c>
      <c r="F25" s="160" t="s">
        <v>38</v>
      </c>
      <c r="G25" s="166" t="str">
        <f t="shared" si="0"/>
        <v>SI</v>
      </c>
      <c r="H25" s="194" t="s">
        <v>148</v>
      </c>
      <c r="I25" s="195">
        <v>2218.3200000000002</v>
      </c>
      <c r="J25" s="196" t="s">
        <v>38</v>
      </c>
      <c r="K25" s="215"/>
      <c r="L25" s="160"/>
      <c r="M25" s="177"/>
    </row>
    <row r="26" spans="1:13">
      <c r="A26" s="194" t="s">
        <v>167</v>
      </c>
      <c r="B26" s="194" t="s">
        <v>54</v>
      </c>
      <c r="C26" s="166" t="str">
        <f t="shared" si="1"/>
        <v>NO</v>
      </c>
      <c r="D26" s="194" t="s">
        <v>136</v>
      </c>
      <c r="E26" s="195">
        <v>974.6</v>
      </c>
      <c r="F26" s="160" t="s">
        <v>30</v>
      </c>
      <c r="G26" s="166" t="str">
        <f t="shared" si="0"/>
        <v>SI</v>
      </c>
      <c r="H26" s="194" t="s">
        <v>136</v>
      </c>
      <c r="I26" s="195">
        <v>3241.683</v>
      </c>
      <c r="J26" s="196" t="s">
        <v>30</v>
      </c>
      <c r="K26" s="215"/>
      <c r="L26" s="160"/>
      <c r="M26" s="177"/>
    </row>
    <row r="27" spans="1:13">
      <c r="A27" s="194" t="s">
        <v>236</v>
      </c>
      <c r="B27" s="194" t="s">
        <v>56</v>
      </c>
      <c r="C27" s="166" t="str">
        <f t="shared" si="1"/>
        <v>NO</v>
      </c>
      <c r="D27" s="194" t="s">
        <v>153</v>
      </c>
      <c r="E27" s="195">
        <v>974.4</v>
      </c>
      <c r="F27" s="160" t="s">
        <v>42</v>
      </c>
      <c r="G27" s="166" t="str">
        <f t="shared" si="0"/>
        <v>SI</v>
      </c>
      <c r="H27" s="194" t="s">
        <v>153</v>
      </c>
      <c r="I27" s="195">
        <v>8187.2099999999991</v>
      </c>
      <c r="J27" s="196" t="s">
        <v>42</v>
      </c>
      <c r="K27" s="215"/>
      <c r="L27" s="160"/>
      <c r="M27" s="177"/>
    </row>
    <row r="28" spans="1:13">
      <c r="A28" s="194" t="s">
        <v>228</v>
      </c>
      <c r="B28" s="194" t="s">
        <v>58</v>
      </c>
      <c r="C28" s="166" t="str">
        <f t="shared" si="1"/>
        <v>NO</v>
      </c>
      <c r="D28" s="194" t="s">
        <v>151</v>
      </c>
      <c r="E28" s="195">
        <v>974.6</v>
      </c>
      <c r="F28" s="160" t="s">
        <v>40</v>
      </c>
      <c r="G28" s="166" t="str">
        <f t="shared" si="0"/>
        <v>SI</v>
      </c>
      <c r="H28" s="194" t="s">
        <v>151</v>
      </c>
      <c r="I28" s="195">
        <v>2415.4650000000001</v>
      </c>
      <c r="J28" s="196" t="s">
        <v>40</v>
      </c>
      <c r="K28" s="215"/>
      <c r="L28" s="160"/>
      <c r="M28" s="177"/>
    </row>
    <row r="29" spans="1:13">
      <c r="A29" s="194" t="s">
        <v>233</v>
      </c>
      <c r="B29" s="194" t="s">
        <v>60</v>
      </c>
      <c r="C29" s="166" t="str">
        <f t="shared" si="1"/>
        <v>NO</v>
      </c>
      <c r="D29" s="198" t="s">
        <v>235</v>
      </c>
      <c r="E29" s="195">
        <v>3401</v>
      </c>
      <c r="F29" s="160" t="s">
        <v>46</v>
      </c>
      <c r="G29" s="166" t="str">
        <f t="shared" si="0"/>
        <v>SI</v>
      </c>
      <c r="H29" s="198" t="s">
        <v>235</v>
      </c>
      <c r="I29" s="195">
        <v>0</v>
      </c>
      <c r="J29" s="196" t="s">
        <v>46</v>
      </c>
      <c r="K29" s="215"/>
      <c r="L29" s="160"/>
      <c r="M29" s="177"/>
    </row>
    <row r="30" spans="1:13">
      <c r="A30" s="198" t="s">
        <v>231</v>
      </c>
      <c r="B30" s="166" t="s">
        <v>172</v>
      </c>
      <c r="C30" s="166" t="str">
        <f t="shared" si="1"/>
        <v>NO</v>
      </c>
      <c r="D30" s="194" t="s">
        <v>164</v>
      </c>
      <c r="E30" s="195">
        <v>974.6</v>
      </c>
      <c r="F30" s="160" t="s">
        <v>52</v>
      </c>
      <c r="G30" s="166" t="str">
        <f t="shared" si="0"/>
        <v>SI</v>
      </c>
      <c r="H30" s="194" t="s">
        <v>164</v>
      </c>
      <c r="I30" s="195">
        <v>7035.93</v>
      </c>
      <c r="J30" s="196" t="s">
        <v>52</v>
      </c>
      <c r="K30" s="215"/>
      <c r="L30" s="160"/>
      <c r="M30" s="177"/>
    </row>
    <row r="31" spans="1:13">
      <c r="A31" s="214">
        <v>1133977021</v>
      </c>
      <c r="B31" s="160" t="s">
        <v>64</v>
      </c>
      <c r="C31" s="166" t="str">
        <f t="shared" si="1"/>
        <v>NO</v>
      </c>
      <c r="D31" s="194" t="s">
        <v>156</v>
      </c>
      <c r="E31" s="195">
        <v>974.6</v>
      </c>
      <c r="F31" s="160" t="s">
        <v>44</v>
      </c>
      <c r="G31" s="166" t="str">
        <f t="shared" si="0"/>
        <v>SI</v>
      </c>
      <c r="H31" s="194" t="s">
        <v>156</v>
      </c>
      <c r="I31" s="195">
        <v>6166.4670000000006</v>
      </c>
      <c r="J31" s="196" t="s">
        <v>44</v>
      </c>
      <c r="K31" s="215"/>
      <c r="L31" s="160"/>
      <c r="M31" s="177"/>
    </row>
    <row r="32" spans="1:13">
      <c r="A32" s="194" t="s">
        <v>176</v>
      </c>
      <c r="B32" s="194" t="s">
        <v>66</v>
      </c>
      <c r="C32" s="166" t="str">
        <f t="shared" si="1"/>
        <v>NO</v>
      </c>
      <c r="D32" s="194" t="s">
        <v>178</v>
      </c>
      <c r="E32" s="195">
        <v>974.6</v>
      </c>
      <c r="F32" s="160" t="s">
        <v>68</v>
      </c>
      <c r="G32" s="166" t="str">
        <f t="shared" si="0"/>
        <v>SI</v>
      </c>
      <c r="H32" s="194" t="s">
        <v>178</v>
      </c>
      <c r="I32" s="195">
        <v>11091.878999999999</v>
      </c>
      <c r="J32" s="196" t="s">
        <v>68</v>
      </c>
      <c r="K32" s="215"/>
      <c r="L32" s="160"/>
      <c r="M32" s="177"/>
    </row>
    <row r="33" spans="1:13">
      <c r="A33" s="194" t="s">
        <v>178</v>
      </c>
      <c r="B33" s="194" t="s">
        <v>68</v>
      </c>
      <c r="C33" s="166" t="str">
        <f t="shared" si="1"/>
        <v>NO</v>
      </c>
      <c r="D33" s="194" t="s">
        <v>182</v>
      </c>
      <c r="E33" s="195">
        <v>974.4</v>
      </c>
      <c r="F33" s="160" t="s">
        <v>74</v>
      </c>
      <c r="G33" s="166" t="str">
        <f t="shared" si="0"/>
        <v>SI</v>
      </c>
      <c r="H33" s="194" t="s">
        <v>182</v>
      </c>
      <c r="I33" s="195">
        <v>2123.5889999999999</v>
      </c>
      <c r="J33" s="196" t="s">
        <v>74</v>
      </c>
      <c r="K33" s="215"/>
      <c r="L33" s="160"/>
      <c r="M33" s="177"/>
    </row>
    <row r="34" spans="1:13">
      <c r="A34" s="197" t="s">
        <v>230</v>
      </c>
      <c r="B34" s="175" t="s">
        <v>70</v>
      </c>
      <c r="C34" s="166" t="str">
        <f t="shared" si="1"/>
        <v>NO</v>
      </c>
      <c r="D34" s="194" t="s">
        <v>124</v>
      </c>
      <c r="E34" s="195">
        <v>974.6</v>
      </c>
      <c r="F34" s="160" t="s">
        <v>22</v>
      </c>
      <c r="G34" s="166" t="str">
        <f t="shared" si="0"/>
        <v>SI</v>
      </c>
      <c r="H34" s="194" t="s">
        <v>124</v>
      </c>
      <c r="I34" s="195">
        <v>0</v>
      </c>
      <c r="J34" s="196" t="s">
        <v>22</v>
      </c>
      <c r="K34" s="215"/>
      <c r="L34" s="160"/>
      <c r="M34" s="177"/>
    </row>
    <row r="35" spans="1:13">
      <c r="A35" s="213">
        <v>1137834713</v>
      </c>
      <c r="B35" s="196" t="s">
        <v>72</v>
      </c>
      <c r="C35" s="166" t="str">
        <f t="shared" si="1"/>
        <v>NO</v>
      </c>
      <c r="D35" s="194" t="s">
        <v>143</v>
      </c>
      <c r="E35" s="195">
        <v>974.6</v>
      </c>
      <c r="F35" s="160" t="s">
        <v>36</v>
      </c>
      <c r="G35" s="166" t="str">
        <f t="shared" si="0"/>
        <v>SI</v>
      </c>
      <c r="H35" s="194" t="s">
        <v>143</v>
      </c>
      <c r="I35" s="195">
        <v>0</v>
      </c>
      <c r="J35" s="196" t="s">
        <v>36</v>
      </c>
      <c r="K35" s="215"/>
      <c r="L35" s="160"/>
      <c r="M35" s="177"/>
    </row>
    <row r="36" spans="1:13">
      <c r="A36" s="194" t="s">
        <v>182</v>
      </c>
      <c r="B36" s="194" t="s">
        <v>74</v>
      </c>
      <c r="C36" s="166" t="e">
        <f>IF(B36=#REF!,"SI","NO")</f>
        <v>#REF!</v>
      </c>
      <c r="D36" s="194" t="s">
        <v>176</v>
      </c>
      <c r="E36" s="195">
        <v>974.6</v>
      </c>
      <c r="F36" s="160" t="s">
        <v>66</v>
      </c>
      <c r="G36" s="166" t="str">
        <f t="shared" si="0"/>
        <v>SI</v>
      </c>
      <c r="H36" s="194" t="s">
        <v>176</v>
      </c>
      <c r="I36" s="195">
        <v>4756.8060000000005</v>
      </c>
      <c r="J36" s="196" t="s">
        <v>66</v>
      </c>
      <c r="K36" s="215"/>
      <c r="L36" s="160"/>
      <c r="M36" s="177"/>
    </row>
    <row r="37" spans="1:13">
      <c r="A37" s="194" t="s">
        <v>237</v>
      </c>
      <c r="B37" s="194" t="s">
        <v>76</v>
      </c>
      <c r="C37" s="166" t="str">
        <f>IF(B37=F36,"SI","NO")</f>
        <v>NO</v>
      </c>
      <c r="D37" s="194"/>
      <c r="E37" s="195"/>
      <c r="F37" s="160"/>
      <c r="G37" s="166" t="str">
        <f t="shared" si="0"/>
        <v>SI</v>
      </c>
      <c r="H37" s="194"/>
      <c r="I37" s="195"/>
      <c r="J37" s="196"/>
      <c r="K37" s="215"/>
      <c r="L37" s="160"/>
      <c r="M37" s="177"/>
    </row>
    <row r="38" spans="1:13">
      <c r="A38" s="194" t="s">
        <v>229</v>
      </c>
      <c r="B38" s="194" t="s">
        <v>78</v>
      </c>
      <c r="C38" s="166" t="str">
        <f>IF(B38=F37,"SI","NO")</f>
        <v>NO</v>
      </c>
      <c r="D38" s="194"/>
      <c r="E38" s="195"/>
      <c r="F38" s="160"/>
      <c r="G38" s="166" t="str">
        <f t="shared" si="0"/>
        <v>SI</v>
      </c>
      <c r="H38" s="194"/>
      <c r="I38" s="195"/>
      <c r="J38" s="196"/>
      <c r="K38" s="215"/>
      <c r="L38" s="160"/>
      <c r="M38" s="177"/>
    </row>
    <row r="39" spans="1:13" ht="19.5" thickBot="1">
      <c r="A39" s="194" t="s">
        <v>188</v>
      </c>
      <c r="B39" s="194" t="s">
        <v>80</v>
      </c>
      <c r="C39" s="166" t="str">
        <f>IF(B39=F38,"SI","NO")</f>
        <v>NO</v>
      </c>
      <c r="E39" s="217">
        <f>SUM(E9:E38)</f>
        <v>34360.19999999999</v>
      </c>
      <c r="I39" s="217">
        <f>SUM(I9:I38)</f>
        <v>62696.776000000013</v>
      </c>
      <c r="K39" s="215"/>
      <c r="L39" s="160"/>
      <c r="M39" s="177"/>
    </row>
    <row r="40" spans="1:13" ht="15.75" thickTop="1">
      <c r="A40" s="166"/>
      <c r="B40" s="166"/>
      <c r="C40" s="166"/>
    </row>
    <row r="41" spans="1:13">
      <c r="A41" s="166"/>
      <c r="B41" s="166"/>
      <c r="C41" s="166"/>
      <c r="D41" s="194" t="s">
        <v>236</v>
      </c>
      <c r="E41" s="195">
        <v>974.6</v>
      </c>
      <c r="F41" s="160" t="s">
        <v>56</v>
      </c>
      <c r="G41" s="215" t="str">
        <f>IF(F41=J41,"SI","NO")</f>
        <v>SI</v>
      </c>
      <c r="H41" s="194" t="s">
        <v>236</v>
      </c>
      <c r="I41" s="195">
        <v>0</v>
      </c>
      <c r="J41" s="196" t="s">
        <v>56</v>
      </c>
    </row>
    <row r="42" spans="1:13">
      <c r="A42" s="166"/>
      <c r="B42" s="166"/>
      <c r="C42" s="166"/>
      <c r="D42" s="194" t="s">
        <v>227</v>
      </c>
      <c r="E42" s="195">
        <v>974.6</v>
      </c>
      <c r="F42" s="160" t="s">
        <v>20</v>
      </c>
      <c r="G42" s="215" t="str">
        <f>IF(F42=J42,"SI","NO")</f>
        <v>SI</v>
      </c>
      <c r="H42" s="194" t="s">
        <v>227</v>
      </c>
      <c r="I42" s="195">
        <v>0</v>
      </c>
      <c r="J42" s="196" t="s">
        <v>20</v>
      </c>
    </row>
    <row r="43" spans="1:13" ht="19.5" thickBot="1">
      <c r="A43" s="166"/>
      <c r="B43" s="166"/>
      <c r="C43" s="166"/>
      <c r="E43" s="217">
        <f>SUM(E41:E42)</f>
        <v>1949.2</v>
      </c>
      <c r="I43" s="217">
        <f>SUM(I41:I42)</f>
        <v>0</v>
      </c>
    </row>
    <row r="44" spans="1:13" ht="15.75" thickTop="1">
      <c r="A44" s="166"/>
      <c r="B44" s="166"/>
    </row>
    <row r="45" spans="1:13">
      <c r="C45" s="166"/>
      <c r="D45" t="s">
        <v>238</v>
      </c>
      <c r="E45" s="216">
        <f>+E39</f>
        <v>34360.19999999999</v>
      </c>
      <c r="H45" s="159" t="s">
        <v>238</v>
      </c>
      <c r="I45" s="216">
        <f>+I39</f>
        <v>62696.776000000013</v>
      </c>
    </row>
    <row r="46" spans="1:13">
      <c r="A46" s="166"/>
      <c r="B46" s="166"/>
      <c r="C46" s="166"/>
      <c r="D46" t="s">
        <v>239</v>
      </c>
      <c r="E46" s="216">
        <f>+E43</f>
        <v>1949.2</v>
      </c>
      <c r="H46" s="159" t="s">
        <v>239</v>
      </c>
      <c r="I46" s="216">
        <f>+I43</f>
        <v>0</v>
      </c>
    </row>
    <row r="47" spans="1:13" ht="19.5" thickBot="1">
      <c r="A47" s="166"/>
      <c r="B47" s="166"/>
      <c r="C47" s="166"/>
      <c r="E47" s="217">
        <f>+E45+E46</f>
        <v>36309.399999999987</v>
      </c>
      <c r="H47" s="159"/>
      <c r="I47" s="217">
        <f>+I45+I46</f>
        <v>62696.776000000013</v>
      </c>
    </row>
    <row r="48" spans="1:13" ht="15.75" thickTop="1">
      <c r="A48" s="166"/>
      <c r="B48" s="166"/>
      <c r="C48" s="166"/>
      <c r="H48" s="159"/>
      <c r="I48" s="159"/>
    </row>
    <row r="49" spans="1:9">
      <c r="A49" s="166"/>
      <c r="B49" s="166"/>
    </row>
    <row r="50" spans="1:9">
      <c r="E50" s="216">
        <f>+E47-INGENIERIA!N46</f>
        <v>0</v>
      </c>
      <c r="I50" s="216">
        <f>+I47-SINDICATO!K45</f>
        <v>3623.2920000000158</v>
      </c>
    </row>
  </sheetData>
  <sortState ref="H9:J39">
    <sortCondition ref="H9:H39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F33" activePane="bottomRight" state="frozen"/>
      <selection pane="topRight" activeCell="C1" sqref="C1"/>
      <selection pane="bottomLeft" activeCell="A7" sqref="A7"/>
      <selection pane="bottomRight" activeCell="I49" sqref="I4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199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84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85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86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87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280" t="s">
        <v>88</v>
      </c>
      <c r="B5" s="280" t="s">
        <v>89</v>
      </c>
      <c r="C5" s="280" t="s">
        <v>90</v>
      </c>
      <c r="D5" s="79"/>
      <c r="E5" s="280" t="s">
        <v>91</v>
      </c>
      <c r="F5" s="20"/>
      <c r="G5" s="278" t="s">
        <v>92</v>
      </c>
      <c r="H5" s="278" t="s">
        <v>93</v>
      </c>
      <c r="I5" s="278" t="s">
        <v>94</v>
      </c>
      <c r="J5" s="278" t="s">
        <v>95</v>
      </c>
      <c r="K5" s="278" t="s">
        <v>96</v>
      </c>
      <c r="L5" s="20"/>
      <c r="M5" s="278" t="s">
        <v>97</v>
      </c>
      <c r="N5" s="278" t="s">
        <v>98</v>
      </c>
      <c r="O5" s="278" t="s">
        <v>99</v>
      </c>
      <c r="P5" s="278" t="s">
        <v>100</v>
      </c>
      <c r="Q5" s="278" t="s">
        <v>101</v>
      </c>
      <c r="R5" s="278" t="s">
        <v>102</v>
      </c>
      <c r="S5" s="278" t="s">
        <v>103</v>
      </c>
      <c r="T5" s="278" t="s">
        <v>104</v>
      </c>
      <c r="U5" s="278" t="s">
        <v>105</v>
      </c>
      <c r="V5" s="278" t="s">
        <v>106</v>
      </c>
      <c r="W5" s="283" t="s">
        <v>107</v>
      </c>
      <c r="X5" s="284"/>
      <c r="Y5" s="21"/>
      <c r="Z5" s="285" t="s">
        <v>108</v>
      </c>
      <c r="AA5" s="282" t="s">
        <v>109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281"/>
      <c r="B6" s="281"/>
      <c r="C6" s="281"/>
      <c r="D6" s="80" t="s">
        <v>110</v>
      </c>
      <c r="E6" s="281"/>
      <c r="F6" s="46" t="s">
        <v>111</v>
      </c>
      <c r="G6" s="279"/>
      <c r="H6" s="279"/>
      <c r="I6" s="279"/>
      <c r="J6" s="279"/>
      <c r="K6" s="279"/>
      <c r="L6" s="46" t="s">
        <v>112</v>
      </c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47" t="s">
        <v>113</v>
      </c>
      <c r="X6" s="47" t="s">
        <v>114</v>
      </c>
      <c r="Y6" s="23" t="s">
        <v>115</v>
      </c>
      <c r="Z6" s="285"/>
      <c r="AA6" s="28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9" customFormat="1">
      <c r="A7" s="205"/>
      <c r="B7" s="205"/>
      <c r="C7" s="205"/>
      <c r="D7" s="205"/>
      <c r="E7" s="205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5"/>
      <c r="X7" s="165"/>
      <c r="Y7" s="165"/>
      <c r="Z7" s="206"/>
      <c r="AA7" s="206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9" customFormat="1">
      <c r="A8" s="205"/>
      <c r="B8" s="205"/>
      <c r="C8" s="205"/>
      <c r="D8" s="205"/>
      <c r="E8" s="205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5"/>
      <c r="X8" s="165"/>
      <c r="Y8" s="165"/>
      <c r="Z8" s="206"/>
      <c r="AA8" s="206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9" customFormat="1">
      <c r="A9" s="205"/>
      <c r="B9" s="205"/>
      <c r="C9" s="205"/>
      <c r="D9" s="205"/>
      <c r="E9" s="205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5"/>
      <c r="X9" s="165"/>
      <c r="Y9" s="165"/>
      <c r="Z9" s="206"/>
      <c r="AA9" s="206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9" customFormat="1">
      <c r="A10" s="205"/>
      <c r="B10" s="205"/>
      <c r="C10" s="205"/>
      <c r="D10" s="205"/>
      <c r="E10" s="205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5"/>
      <c r="X10" s="165"/>
      <c r="Y10" s="165"/>
      <c r="Z10" s="206"/>
      <c r="AA10" s="206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9" customFormat="1">
      <c r="A11" s="205"/>
      <c r="B11" s="205"/>
      <c r="C11" s="205"/>
      <c r="D11" s="205"/>
      <c r="E11" s="205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5"/>
      <c r="X11" s="165"/>
      <c r="Y11" s="165"/>
      <c r="Z11" s="206"/>
      <c r="AA11" s="206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9" customFormat="1">
      <c r="A12" s="205"/>
      <c r="B12" s="205"/>
      <c r="C12" s="205"/>
      <c r="D12" s="205"/>
      <c r="E12" s="205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5"/>
      <c r="X12" s="165"/>
      <c r="Y12" s="165"/>
      <c r="Z12" s="206"/>
      <c r="AA12" s="206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116</v>
      </c>
      <c r="B13" s="67" t="s">
        <v>117</v>
      </c>
      <c r="C13" s="59" t="s">
        <v>118</v>
      </c>
      <c r="D13" s="81">
        <v>41575</v>
      </c>
      <c r="E13" s="58" t="s">
        <v>119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120</v>
      </c>
      <c r="AA13" s="67" t="s">
        <v>121</v>
      </c>
      <c r="AB13" s="31" t="str">
        <f>IF(B13=AD13,"SI","NO")</f>
        <v>SI</v>
      </c>
      <c r="AC13" s="2" t="s">
        <v>19</v>
      </c>
      <c r="AD13" s="1" t="s">
        <v>20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116</v>
      </c>
      <c r="B14" s="67" t="s">
        <v>122</v>
      </c>
      <c r="C14" s="59" t="s">
        <v>123</v>
      </c>
      <c r="D14" s="81">
        <v>42310</v>
      </c>
      <c r="E14" s="58" t="s">
        <v>119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124</v>
      </c>
      <c r="AB14" s="31" t="str">
        <f t="shared" ref="AB14:AB42" si="0">IF(B14=AD14,"SI","NO")</f>
        <v>SI</v>
      </c>
      <c r="AC14" s="2" t="s">
        <v>21</v>
      </c>
      <c r="AD14" s="1" t="s">
        <v>22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116</v>
      </c>
      <c r="B15" s="67" t="s">
        <v>125</v>
      </c>
      <c r="C15" s="59" t="s">
        <v>126</v>
      </c>
      <c r="D15" s="81">
        <v>42215</v>
      </c>
      <c r="E15" s="58" t="s">
        <v>119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127</v>
      </c>
      <c r="AB15" s="31" t="str">
        <f t="shared" si="0"/>
        <v>SI</v>
      </c>
      <c r="AC15" s="2" t="s">
        <v>23</v>
      </c>
      <c r="AD15" s="1" t="s">
        <v>24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128</v>
      </c>
      <c r="B16" s="67" t="s">
        <v>200</v>
      </c>
      <c r="C16" s="59" t="s">
        <v>129</v>
      </c>
      <c r="D16" s="81">
        <v>40147</v>
      </c>
      <c r="E16" s="58" t="s">
        <v>130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131</v>
      </c>
      <c r="AB16" s="31" t="str">
        <f t="shared" si="0"/>
        <v>SI</v>
      </c>
      <c r="AC16" s="2" t="s">
        <v>25</v>
      </c>
      <c r="AD16" s="1" t="s">
        <v>26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132</v>
      </c>
      <c r="B17" s="67" t="s">
        <v>133</v>
      </c>
      <c r="C17" s="59"/>
      <c r="D17" s="81">
        <v>42548</v>
      </c>
      <c r="E17" s="58" t="s">
        <v>119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27</v>
      </c>
      <c r="AD17" s="1" t="s">
        <v>28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132</v>
      </c>
      <c r="B18" s="67" t="s">
        <v>134</v>
      </c>
      <c r="C18" s="59" t="s">
        <v>135</v>
      </c>
      <c r="D18" s="81">
        <v>41842</v>
      </c>
      <c r="E18" s="58" t="s">
        <v>119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136</v>
      </c>
      <c r="AB18" s="31" t="str">
        <f t="shared" si="0"/>
        <v>SI</v>
      </c>
      <c r="AC18" s="2" t="s">
        <v>29</v>
      </c>
      <c r="AD18" s="1" t="s">
        <v>30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132</v>
      </c>
      <c r="B19" s="67" t="s">
        <v>137</v>
      </c>
      <c r="C19" s="70"/>
      <c r="D19" s="81">
        <v>42167</v>
      </c>
      <c r="E19" s="67" t="s">
        <v>119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31</v>
      </c>
      <c r="AD19" s="1" t="s">
        <v>32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116</v>
      </c>
      <c r="B20" s="67" t="s">
        <v>138</v>
      </c>
      <c r="C20" s="70">
        <v>5</v>
      </c>
      <c r="D20" s="81">
        <v>40310</v>
      </c>
      <c r="E20" s="67" t="s">
        <v>139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140</v>
      </c>
      <c r="AB20" s="31" t="str">
        <f t="shared" si="0"/>
        <v>SI</v>
      </c>
      <c r="AC20" s="2" t="s">
        <v>33</v>
      </c>
      <c r="AD20" s="1" t="s">
        <v>34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116</v>
      </c>
      <c r="B21" s="67" t="s">
        <v>141</v>
      </c>
      <c r="C21" s="59" t="s">
        <v>142</v>
      </c>
      <c r="D21" s="81">
        <v>41311</v>
      </c>
      <c r="E21" s="58" t="s">
        <v>119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143</v>
      </c>
      <c r="AB21" s="31" t="str">
        <f t="shared" si="0"/>
        <v>SI</v>
      </c>
      <c r="AC21" s="2" t="s">
        <v>35</v>
      </c>
      <c r="AD21" s="1" t="s">
        <v>36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144</v>
      </c>
      <c r="B22" s="67" t="s">
        <v>145</v>
      </c>
      <c r="C22" s="59" t="s">
        <v>146</v>
      </c>
      <c r="D22" s="81">
        <v>40610</v>
      </c>
      <c r="E22" s="58" t="s">
        <v>147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148</v>
      </c>
      <c r="AB22" s="31" t="str">
        <f t="shared" si="0"/>
        <v>SI</v>
      </c>
      <c r="AC22" s="2" t="s">
        <v>37</v>
      </c>
      <c r="AD22" s="1" t="s">
        <v>38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116</v>
      </c>
      <c r="B23" s="67" t="s">
        <v>149</v>
      </c>
      <c r="C23" s="59" t="s">
        <v>150</v>
      </c>
      <c r="D23" s="81">
        <v>41842</v>
      </c>
      <c r="E23" s="58" t="s">
        <v>119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151</v>
      </c>
      <c r="AB23" s="31" t="str">
        <f t="shared" si="0"/>
        <v>SI</v>
      </c>
      <c r="AC23" s="2" t="s">
        <v>39</v>
      </c>
      <c r="AD23" s="1" t="s">
        <v>40</v>
      </c>
    </row>
    <row r="24" spans="1:42">
      <c r="A24" s="58" t="s">
        <v>116</v>
      </c>
      <c r="B24" s="67" t="s">
        <v>201</v>
      </c>
      <c r="C24" s="59" t="s">
        <v>152</v>
      </c>
      <c r="D24" s="81">
        <v>41768</v>
      </c>
      <c r="E24" s="58" t="s">
        <v>119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153</v>
      </c>
      <c r="AB24" s="31" t="str">
        <f t="shared" si="0"/>
        <v>SI</v>
      </c>
      <c r="AC24" s="2" t="s">
        <v>41</v>
      </c>
      <c r="AD24" s="1" t="s">
        <v>42</v>
      </c>
    </row>
    <row r="25" spans="1:42">
      <c r="A25" s="67" t="s">
        <v>116</v>
      </c>
      <c r="B25" s="67" t="s">
        <v>154</v>
      </c>
      <c r="C25" s="70" t="s">
        <v>155</v>
      </c>
      <c r="D25" s="81">
        <v>41957</v>
      </c>
      <c r="E25" s="67" t="s">
        <v>119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156</v>
      </c>
      <c r="AB25" s="31" t="str">
        <f t="shared" si="0"/>
        <v>SI</v>
      </c>
      <c r="AC25" s="2" t="s">
        <v>43</v>
      </c>
      <c r="AD25" s="1" t="s">
        <v>44</v>
      </c>
    </row>
    <row r="26" spans="1:42">
      <c r="A26" s="67" t="s">
        <v>116</v>
      </c>
      <c r="B26" s="67" t="s">
        <v>157</v>
      </c>
      <c r="C26" s="70"/>
      <c r="D26" s="81">
        <v>41906</v>
      </c>
      <c r="E26" s="67" t="s">
        <v>139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45</v>
      </c>
      <c r="AD26" s="1" t="s">
        <v>46</v>
      </c>
    </row>
    <row r="27" spans="1:42">
      <c r="A27" s="58" t="s">
        <v>144</v>
      </c>
      <c r="B27" s="67" t="s">
        <v>202</v>
      </c>
      <c r="C27" s="59">
        <v>21</v>
      </c>
      <c r="D27" s="81">
        <v>39332</v>
      </c>
      <c r="E27" s="58" t="s">
        <v>147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158</v>
      </c>
      <c r="AB27" s="31" t="str">
        <f t="shared" si="0"/>
        <v>SI</v>
      </c>
      <c r="AC27" s="2" t="s">
        <v>47</v>
      </c>
      <c r="AD27" s="1" t="s">
        <v>48</v>
      </c>
    </row>
    <row r="28" spans="1:42">
      <c r="A28" s="67" t="s">
        <v>116</v>
      </c>
      <c r="B28" s="67" t="s">
        <v>159</v>
      </c>
      <c r="C28" s="70" t="s">
        <v>160</v>
      </c>
      <c r="D28" s="81">
        <v>41680</v>
      </c>
      <c r="E28" s="67" t="s">
        <v>119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161</v>
      </c>
      <c r="AB28" s="31" t="str">
        <f t="shared" si="0"/>
        <v>SI</v>
      </c>
      <c r="AC28" s="2" t="s">
        <v>49</v>
      </c>
      <c r="AD28" s="1" t="s">
        <v>50</v>
      </c>
    </row>
    <row r="29" spans="1:42">
      <c r="A29" s="67" t="s">
        <v>116</v>
      </c>
      <c r="B29" s="67" t="s">
        <v>162</v>
      </c>
      <c r="C29" s="70" t="s">
        <v>163</v>
      </c>
      <c r="D29" s="81">
        <v>41944</v>
      </c>
      <c r="E29" s="67" t="s">
        <v>119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164</v>
      </c>
      <c r="AB29" s="31" t="str">
        <f t="shared" si="0"/>
        <v>SI</v>
      </c>
      <c r="AC29" s="2" t="s">
        <v>51</v>
      </c>
      <c r="AD29" s="1" t="s">
        <v>52</v>
      </c>
    </row>
    <row r="30" spans="1:42">
      <c r="A30" s="58" t="s">
        <v>144</v>
      </c>
      <c r="B30" s="67" t="s">
        <v>165</v>
      </c>
      <c r="C30" s="59" t="s">
        <v>166</v>
      </c>
      <c r="D30" s="81">
        <v>40362</v>
      </c>
      <c r="E30" s="58" t="s">
        <v>147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167</v>
      </c>
      <c r="AB30" s="31" t="str">
        <f t="shared" si="0"/>
        <v>SI</v>
      </c>
      <c r="AC30" s="2" t="s">
        <v>53</v>
      </c>
      <c r="AD30" s="1" t="s">
        <v>54</v>
      </c>
    </row>
    <row r="31" spans="1:42">
      <c r="A31" s="67" t="s">
        <v>116</v>
      </c>
      <c r="B31" s="67" t="s">
        <v>168</v>
      </c>
      <c r="C31" s="70"/>
      <c r="D31" s="81">
        <v>42557</v>
      </c>
      <c r="E31" s="67" t="s">
        <v>119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120</v>
      </c>
      <c r="AA31" s="69">
        <v>405715097</v>
      </c>
      <c r="AB31" s="31" t="str">
        <f t="shared" si="0"/>
        <v>SI</v>
      </c>
      <c r="AC31" s="2" t="s">
        <v>55</v>
      </c>
      <c r="AD31" s="1" t="s">
        <v>56</v>
      </c>
    </row>
    <row r="32" spans="1:42">
      <c r="A32" s="67" t="s">
        <v>132</v>
      </c>
      <c r="B32" s="67" t="s">
        <v>169</v>
      </c>
      <c r="C32" s="70"/>
      <c r="D32" s="81">
        <v>42478</v>
      </c>
      <c r="E32" s="58" t="s">
        <v>139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170</v>
      </c>
      <c r="AB32" s="31" t="str">
        <f t="shared" si="0"/>
        <v>SI</v>
      </c>
      <c r="AC32" s="2" t="s">
        <v>57</v>
      </c>
      <c r="AD32" s="1" t="s">
        <v>58</v>
      </c>
    </row>
    <row r="33" spans="1:42">
      <c r="A33" s="67" t="s">
        <v>116</v>
      </c>
      <c r="B33" s="67" t="s">
        <v>171</v>
      </c>
      <c r="C33" s="70"/>
      <c r="D33" s="81">
        <v>42430</v>
      </c>
      <c r="E33" s="67" t="s">
        <v>119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59</v>
      </c>
      <c r="AD33" s="1" t="s">
        <v>60</v>
      </c>
    </row>
    <row r="34" spans="1:42">
      <c r="A34" s="67" t="s">
        <v>116</v>
      </c>
      <c r="B34" s="67" t="s">
        <v>172</v>
      </c>
      <c r="C34" s="70"/>
      <c r="D34" s="81">
        <v>42570</v>
      </c>
      <c r="E34" s="67" t="s">
        <v>119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61</v>
      </c>
      <c r="AD34" s="1" t="s">
        <v>62</v>
      </c>
    </row>
    <row r="35" spans="1:42">
      <c r="A35" s="67" t="s">
        <v>132</v>
      </c>
      <c r="B35" s="67" t="s">
        <v>173</v>
      </c>
      <c r="C35" s="70"/>
      <c r="D35" s="81">
        <v>42632</v>
      </c>
      <c r="E35" s="67" t="s">
        <v>119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174</v>
      </c>
      <c r="AA35" s="69"/>
      <c r="AB35" s="31" t="str">
        <f t="shared" si="0"/>
        <v>SI</v>
      </c>
      <c r="AC35" s="2" t="s">
        <v>63</v>
      </c>
      <c r="AD35" s="1" t="s">
        <v>64</v>
      </c>
    </row>
    <row r="36" spans="1:42">
      <c r="A36" s="58" t="s">
        <v>116</v>
      </c>
      <c r="B36" s="67" t="s">
        <v>203</v>
      </c>
      <c r="C36" s="59" t="s">
        <v>175</v>
      </c>
      <c r="D36" s="81">
        <v>41592</v>
      </c>
      <c r="E36" s="58" t="s">
        <v>119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176</v>
      </c>
      <c r="AB36" s="31" t="str">
        <f t="shared" si="0"/>
        <v>SI</v>
      </c>
      <c r="AC36" s="2" t="s">
        <v>65</v>
      </c>
      <c r="AD36" s="1" t="s">
        <v>66</v>
      </c>
    </row>
    <row r="37" spans="1:42">
      <c r="A37" s="58" t="s">
        <v>132</v>
      </c>
      <c r="B37" s="67" t="s">
        <v>204</v>
      </c>
      <c r="C37" s="59" t="s">
        <v>177</v>
      </c>
      <c r="D37" s="81">
        <v>42030</v>
      </c>
      <c r="E37" s="58" t="s">
        <v>119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178</v>
      </c>
      <c r="AB37" s="31" t="str">
        <f t="shared" si="0"/>
        <v>SI</v>
      </c>
      <c r="AC37" s="2" t="s">
        <v>67</v>
      </c>
      <c r="AD37" s="1" t="s">
        <v>68</v>
      </c>
    </row>
    <row r="38" spans="1:42">
      <c r="A38" s="58" t="s">
        <v>116</v>
      </c>
      <c r="B38" s="67" t="s">
        <v>179</v>
      </c>
      <c r="C38" s="59"/>
      <c r="D38" s="81">
        <v>42597</v>
      </c>
      <c r="E38" s="58" t="s">
        <v>119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69</v>
      </c>
      <c r="AD38" s="1" t="s">
        <v>70</v>
      </c>
    </row>
    <row r="39" spans="1:42">
      <c r="A39" s="67" t="s">
        <v>144</v>
      </c>
      <c r="B39" s="67" t="s">
        <v>180</v>
      </c>
      <c r="C39" s="70"/>
      <c r="D39" s="81">
        <v>42618</v>
      </c>
      <c r="E39" s="67" t="s">
        <v>147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71</v>
      </c>
      <c r="AD39" s="1" t="s">
        <v>72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132</v>
      </c>
      <c r="B40" s="67" t="s">
        <v>205</v>
      </c>
      <c r="C40" s="59" t="s">
        <v>181</v>
      </c>
      <c r="D40" s="81">
        <v>41435</v>
      </c>
      <c r="E40" s="58" t="s">
        <v>119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182</v>
      </c>
      <c r="AB40" s="31" t="str">
        <f t="shared" si="0"/>
        <v>SI</v>
      </c>
      <c r="AC40" s="2" t="s">
        <v>73</v>
      </c>
      <c r="AD40" s="1" t="s">
        <v>74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116</v>
      </c>
      <c r="B41" s="67" t="s">
        <v>206</v>
      </c>
      <c r="C41" s="70" t="s">
        <v>183</v>
      </c>
      <c r="D41" s="81">
        <v>41848</v>
      </c>
      <c r="E41" s="67" t="s">
        <v>119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75</v>
      </c>
      <c r="AD41" s="1" t="s">
        <v>76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116</v>
      </c>
      <c r="B42" s="74" t="s">
        <v>184</v>
      </c>
      <c r="C42" s="75"/>
      <c r="D42" s="81">
        <v>42496</v>
      </c>
      <c r="E42" s="67" t="s">
        <v>185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77</v>
      </c>
      <c r="AD42" s="1" t="s">
        <v>78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116</v>
      </c>
      <c r="B43" s="67" t="s">
        <v>186</v>
      </c>
      <c r="C43" s="59" t="s">
        <v>187</v>
      </c>
      <c r="D43" s="81">
        <v>42215</v>
      </c>
      <c r="E43" s="58" t="s">
        <v>119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188</v>
      </c>
      <c r="AB43" s="31" t="str">
        <f>IF(B43=AD43,"SI","NO")</f>
        <v>SI</v>
      </c>
      <c r="AC43" s="2" t="s">
        <v>79</v>
      </c>
      <c r="AD43" s="1" t="s">
        <v>80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189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207">
        <f>+SINDICATO!G45+INGENIERIA!I46</f>
        <v>9408.8760000000002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277" t="s">
        <v>190</v>
      </c>
      <c r="B50" s="27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191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192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193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194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195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196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197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198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A5:AA6"/>
    <mergeCell ref="T5:T6"/>
    <mergeCell ref="Q5:Q6"/>
    <mergeCell ref="S5:S6"/>
    <mergeCell ref="W5:X5"/>
    <mergeCell ref="R5:R6"/>
    <mergeCell ref="Z5:Z6"/>
    <mergeCell ref="V5:V6"/>
    <mergeCell ref="U5:U6"/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0"/>
  <sheetViews>
    <sheetView workbookViewId="0"/>
  </sheetViews>
  <sheetFormatPr baseColWidth="10" defaultRowHeight="15"/>
  <cols>
    <col min="1" max="1" width="19.85546875" style="159" customWidth="1"/>
    <col min="2" max="2" width="11.5703125" style="159" bestFit="1" customWidth="1"/>
    <col min="3" max="5" width="11.42578125" style="159"/>
    <col min="6" max="6" width="12.42578125" style="159" bestFit="1" customWidth="1"/>
    <col min="7" max="16384" width="11.42578125" style="159"/>
  </cols>
  <sheetData>
    <row r="1" spans="1:6">
      <c r="A1" s="248" t="s">
        <v>245</v>
      </c>
      <c r="B1" s="248"/>
      <c r="C1" s="249"/>
      <c r="D1" s="250"/>
      <c r="E1" s="250"/>
      <c r="F1" s="251"/>
    </row>
    <row r="2" spans="1:6">
      <c r="A2" s="248" t="s">
        <v>257</v>
      </c>
      <c r="B2" s="248"/>
      <c r="C2" s="249"/>
      <c r="D2" s="250"/>
      <c r="E2" s="250"/>
      <c r="F2" s="251"/>
    </row>
    <row r="3" spans="1:6">
      <c r="A3" s="248" t="s">
        <v>246</v>
      </c>
      <c r="B3" s="252" t="s">
        <v>258</v>
      </c>
      <c r="C3" s="249"/>
      <c r="D3" s="250"/>
      <c r="E3" s="250"/>
      <c r="F3" s="253" t="s">
        <v>247</v>
      </c>
    </row>
    <row r="4" spans="1:6">
      <c r="A4" s="249"/>
      <c r="B4" s="249"/>
      <c r="C4" s="249"/>
      <c r="D4" s="250"/>
      <c r="E4" s="250"/>
      <c r="F4" s="251"/>
    </row>
    <row r="5" spans="1:6">
      <c r="A5" s="249" t="s">
        <v>248</v>
      </c>
      <c r="B5" s="249" t="s">
        <v>225</v>
      </c>
      <c r="C5" s="249"/>
      <c r="D5" s="250"/>
      <c r="E5" s="250"/>
      <c r="F5" s="251"/>
    </row>
    <row r="6" spans="1:6">
      <c r="A6" s="250" t="s">
        <v>249</v>
      </c>
      <c r="B6" s="254">
        <v>27135.7</v>
      </c>
      <c r="C6" s="250"/>
      <c r="D6" s="250"/>
      <c r="E6" s="250"/>
      <c r="F6" s="251"/>
    </row>
    <row r="7" spans="1:6">
      <c r="A7" s="250" t="s">
        <v>250</v>
      </c>
      <c r="B7" s="254">
        <v>11405.01</v>
      </c>
      <c r="C7" s="250"/>
      <c r="D7" s="250"/>
      <c r="E7" s="250"/>
      <c r="F7" s="251"/>
    </row>
    <row r="8" spans="1:6">
      <c r="A8" s="250" t="s">
        <v>251</v>
      </c>
      <c r="B8" s="254">
        <v>0</v>
      </c>
      <c r="C8" s="250"/>
      <c r="D8" s="250"/>
      <c r="E8" s="250"/>
      <c r="F8" s="251"/>
    </row>
    <row r="9" spans="1:6">
      <c r="A9" s="250" t="s">
        <v>252</v>
      </c>
      <c r="B9" s="254">
        <v>1868.12</v>
      </c>
      <c r="C9" s="250"/>
      <c r="D9" s="250"/>
      <c r="E9" s="250"/>
      <c r="F9" s="251"/>
    </row>
    <row r="10" spans="1:6">
      <c r="A10" s="250" t="s">
        <v>253</v>
      </c>
      <c r="B10" s="254">
        <v>0</v>
      </c>
      <c r="C10" s="250"/>
      <c r="D10" s="250"/>
      <c r="E10" s="250"/>
      <c r="F10" s="251"/>
    </row>
    <row r="11" spans="1:6">
      <c r="A11" s="250" t="s">
        <v>254</v>
      </c>
      <c r="B11" s="254">
        <v>4863.8100000000004</v>
      </c>
      <c r="C11" s="250"/>
      <c r="D11" s="250"/>
      <c r="E11" s="250"/>
      <c r="F11" s="251"/>
    </row>
    <row r="12" spans="1:6" ht="15.75" thickBot="1">
      <c r="A12" s="250" t="s">
        <v>255</v>
      </c>
      <c r="B12" s="255">
        <v>0</v>
      </c>
      <c r="C12" s="250"/>
      <c r="D12" s="250"/>
      <c r="E12" s="250"/>
      <c r="F12" s="251"/>
    </row>
    <row r="13" spans="1:6">
      <c r="A13" s="250"/>
      <c r="B13" s="256">
        <f>SUM(B6:B12)</f>
        <v>45272.639999999999</v>
      </c>
      <c r="C13" s="250"/>
      <c r="D13" s="250"/>
      <c r="E13" s="250"/>
      <c r="F13" s="251"/>
    </row>
    <row r="14" spans="1:6" ht="15.75" thickBot="1">
      <c r="A14" s="250"/>
      <c r="B14" s="257">
        <f>B13*0.16</f>
        <v>7243.6224000000002</v>
      </c>
      <c r="C14" s="250"/>
      <c r="D14" s="250"/>
      <c r="E14" s="250"/>
      <c r="F14" s="251"/>
    </row>
    <row r="15" spans="1:6" ht="15.75" thickTop="1">
      <c r="A15" s="250"/>
      <c r="B15" s="258">
        <f>+B13+B14</f>
        <v>52516.2624</v>
      </c>
      <c r="C15" s="250"/>
      <c r="D15" s="250"/>
      <c r="E15" s="250"/>
      <c r="F15" s="251"/>
    </row>
    <row r="16" spans="1:6">
      <c r="A16" s="250"/>
      <c r="B16" s="254">
        <v>52516.26</v>
      </c>
      <c r="C16" s="250"/>
      <c r="D16" s="250"/>
      <c r="E16" s="250"/>
      <c r="F16" s="251"/>
    </row>
    <row r="17" spans="1:6">
      <c r="A17" s="250"/>
      <c r="B17" s="254">
        <f>B15-B16</f>
        <v>2.3999999975785613E-3</v>
      </c>
      <c r="C17" s="250"/>
      <c r="D17" s="250"/>
      <c r="E17" s="250"/>
      <c r="F17" s="251"/>
    </row>
    <row r="18" spans="1:6">
      <c r="A18" s="250"/>
      <c r="B18" s="254"/>
      <c r="C18" s="250"/>
      <c r="D18" s="250"/>
      <c r="E18" s="250"/>
      <c r="F18" s="251"/>
    </row>
    <row r="19" spans="1:6">
      <c r="A19" s="250"/>
      <c r="B19" s="250"/>
      <c r="C19" s="250"/>
      <c r="D19" s="250"/>
      <c r="E19" s="250"/>
      <c r="F19" s="251"/>
    </row>
    <row r="22" spans="1:6">
      <c r="A22" s="248" t="s">
        <v>245</v>
      </c>
      <c r="B22" s="248"/>
      <c r="C22" s="249"/>
      <c r="D22" s="250"/>
      <c r="E22" s="250"/>
      <c r="F22" s="251"/>
    </row>
    <row r="23" spans="1:6">
      <c r="A23" s="248" t="s">
        <v>257</v>
      </c>
      <c r="B23" s="248"/>
      <c r="C23" s="249"/>
      <c r="D23" s="250"/>
      <c r="E23" s="250"/>
      <c r="F23" s="251"/>
    </row>
    <row r="24" spans="1:6">
      <c r="A24" s="248" t="s">
        <v>246</v>
      </c>
      <c r="B24" s="252" t="s">
        <v>258</v>
      </c>
      <c r="C24" s="249"/>
      <c r="D24" s="250"/>
      <c r="E24" s="250"/>
      <c r="F24" s="253" t="s">
        <v>256</v>
      </c>
    </row>
    <row r="25" spans="1:6">
      <c r="A25" s="249"/>
      <c r="B25" s="249"/>
      <c r="C25" s="249"/>
      <c r="D25" s="250"/>
      <c r="E25" s="250"/>
      <c r="F25" s="251"/>
    </row>
    <row r="26" spans="1:6">
      <c r="A26" s="249" t="s">
        <v>248</v>
      </c>
      <c r="B26" s="249" t="s">
        <v>225</v>
      </c>
      <c r="C26" s="249"/>
      <c r="D26" s="250"/>
      <c r="E26" s="250"/>
      <c r="F26" s="251"/>
    </row>
    <row r="27" spans="1:6">
      <c r="A27" s="250" t="s">
        <v>249</v>
      </c>
      <c r="B27" s="254">
        <v>35983.279999999999</v>
      </c>
      <c r="C27" s="250"/>
      <c r="D27" s="250"/>
      <c r="E27" s="250"/>
      <c r="F27" s="251"/>
    </row>
    <row r="28" spans="1:6">
      <c r="A28" s="250" t="s">
        <v>250</v>
      </c>
      <c r="B28" s="254">
        <v>34954.080000000002</v>
      </c>
      <c r="C28" s="250"/>
      <c r="D28" s="250"/>
      <c r="E28" s="250"/>
      <c r="F28" s="251"/>
    </row>
    <row r="29" spans="1:6">
      <c r="A29" s="250" t="s">
        <v>251</v>
      </c>
      <c r="B29" s="254">
        <v>0</v>
      </c>
      <c r="C29" s="250"/>
      <c r="D29" s="250"/>
      <c r="E29" s="250"/>
      <c r="F29" s="251"/>
    </row>
    <row r="30" spans="1:6">
      <c r="A30" s="250" t="s">
        <v>252</v>
      </c>
      <c r="B30" s="254">
        <v>0</v>
      </c>
      <c r="C30" s="250"/>
      <c r="D30" s="250"/>
      <c r="E30" s="250"/>
      <c r="F30" s="251"/>
    </row>
    <row r="31" spans="1:6">
      <c r="A31" s="250" t="s">
        <v>253</v>
      </c>
      <c r="B31" s="254">
        <v>0</v>
      </c>
      <c r="C31" s="250"/>
      <c r="D31" s="250"/>
      <c r="E31" s="250"/>
      <c r="F31" s="251"/>
    </row>
    <row r="32" spans="1:6">
      <c r="A32" s="250" t="s">
        <v>254</v>
      </c>
      <c r="B32" s="254">
        <v>6781.28</v>
      </c>
      <c r="C32" s="250"/>
      <c r="D32" s="250"/>
      <c r="E32" s="250"/>
      <c r="F32" s="251"/>
    </row>
    <row r="33" spans="1:6" ht="15.75" thickBot="1">
      <c r="A33" s="250" t="s">
        <v>255</v>
      </c>
      <c r="B33" s="255">
        <v>0</v>
      </c>
      <c r="C33" s="250"/>
      <c r="D33" s="250"/>
      <c r="E33" s="250"/>
      <c r="F33" s="251"/>
    </row>
    <row r="34" spans="1:6">
      <c r="A34" s="250"/>
      <c r="B34" s="256">
        <f>SUM(B27:B33)</f>
        <v>77718.64</v>
      </c>
      <c r="C34" s="250"/>
      <c r="D34" s="250"/>
      <c r="E34" s="250"/>
      <c r="F34" s="251"/>
    </row>
    <row r="35" spans="1:6" ht="15.75" thickBot="1">
      <c r="A35" s="250"/>
      <c r="B35" s="257">
        <f>B34*0.16</f>
        <v>12434.982400000001</v>
      </c>
      <c r="C35" s="250"/>
      <c r="D35" s="250"/>
      <c r="E35" s="250"/>
      <c r="F35" s="251"/>
    </row>
    <row r="36" spans="1:6" ht="15.75" thickTop="1">
      <c r="A36" s="250"/>
      <c r="B36" s="258">
        <f>+B34+B35</f>
        <v>90153.622399999993</v>
      </c>
      <c r="C36" s="250"/>
      <c r="D36" s="250"/>
      <c r="E36" s="250"/>
      <c r="F36" s="251"/>
    </row>
    <row r="37" spans="1:6">
      <c r="A37" s="250"/>
      <c r="B37" s="254">
        <v>90153.62</v>
      </c>
      <c r="C37" s="250"/>
      <c r="D37" s="250"/>
      <c r="E37" s="250"/>
      <c r="F37" s="251"/>
    </row>
    <row r="38" spans="1:6">
      <c r="A38" s="250"/>
      <c r="B38" s="254">
        <f>B36-B37</f>
        <v>2.3999999975785613E-3</v>
      </c>
      <c r="C38" s="250"/>
      <c r="D38" s="250"/>
      <c r="E38" s="250"/>
      <c r="F38" s="251"/>
    </row>
    <row r="39" spans="1:6">
      <c r="A39" s="250"/>
      <c r="B39" s="254"/>
      <c r="C39" s="250"/>
      <c r="D39" s="250"/>
      <c r="E39" s="250"/>
      <c r="F39" s="251"/>
    </row>
    <row r="40" spans="1:6">
      <c r="A40" s="250"/>
      <c r="B40" s="250"/>
      <c r="C40" s="250"/>
      <c r="D40" s="250"/>
      <c r="E40" s="250"/>
      <c r="F40" s="25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sqref="A1:A2"/>
    </sheetView>
  </sheetViews>
  <sheetFormatPr baseColWidth="10" defaultRowHeight="15"/>
  <cols>
    <col min="1" max="1" width="35.28515625" bestFit="1" customWidth="1"/>
  </cols>
  <sheetData>
    <row r="1" spans="1:7">
      <c r="A1" s="286" t="s">
        <v>226</v>
      </c>
      <c r="B1" s="287" t="s">
        <v>242</v>
      </c>
      <c r="C1" s="287"/>
      <c r="D1" s="288" t="s">
        <v>214</v>
      </c>
      <c r="E1" s="287" t="s">
        <v>243</v>
      </c>
      <c r="F1" s="287"/>
      <c r="G1" s="288" t="s">
        <v>115</v>
      </c>
    </row>
    <row r="2" spans="1:7">
      <c r="A2" s="286"/>
      <c r="B2" s="247" t="s">
        <v>244</v>
      </c>
      <c r="C2" s="247" t="s">
        <v>114</v>
      </c>
      <c r="D2" s="288"/>
      <c r="E2" s="247" t="s">
        <v>244</v>
      </c>
      <c r="F2" s="247" t="s">
        <v>114</v>
      </c>
      <c r="G2" s="288"/>
    </row>
    <row r="3" spans="1:7">
      <c r="A3" s="259" t="str">
        <f>INGENIERIA!B13</f>
        <v>Alfaro Quezada Pablo Francisco</v>
      </c>
      <c r="B3" s="289">
        <f>INGENIERIA!N13</f>
        <v>974.6</v>
      </c>
      <c r="C3" s="289">
        <f>SINDICATO!K13</f>
        <v>0</v>
      </c>
      <c r="D3" s="289">
        <f>B3+C3</f>
        <v>974.6</v>
      </c>
      <c r="E3" s="289"/>
      <c r="F3" s="289"/>
      <c r="G3" s="289">
        <f>E3+F3-D3</f>
        <v>-974.6</v>
      </c>
    </row>
    <row r="4" spans="1:7">
      <c r="A4" s="259" t="str">
        <f>INGENIERIA!B14</f>
        <v>Andrade Rodriguez Miguel Angel</v>
      </c>
      <c r="B4" s="289">
        <f>INGENIERIA!N14</f>
        <v>974.6</v>
      </c>
      <c r="C4" s="289">
        <f>SINDICATO!K14</f>
        <v>0</v>
      </c>
      <c r="D4" s="289">
        <f t="shared" ref="D4:D32" si="0">B4+C4</f>
        <v>974.6</v>
      </c>
      <c r="E4" s="289">
        <v>974.6</v>
      </c>
      <c r="F4" s="289"/>
      <c r="G4" s="289">
        <f t="shared" ref="G4:G32" si="1">E4+F4-D4</f>
        <v>0</v>
      </c>
    </row>
    <row r="5" spans="1:7">
      <c r="A5" s="259" t="str">
        <f>INGENIERIA!B15</f>
        <v>Arellano Alvarez Javier</v>
      </c>
      <c r="B5" s="289">
        <f>INGENIERIA!N15</f>
        <v>261.39999999999998</v>
      </c>
      <c r="C5" s="289">
        <f>SINDICATO!K15</f>
        <v>0</v>
      </c>
      <c r="D5" s="289">
        <f t="shared" si="0"/>
        <v>261.39999999999998</v>
      </c>
      <c r="E5" s="289">
        <v>261.39999999999998</v>
      </c>
      <c r="F5" s="289"/>
      <c r="G5" s="289">
        <f t="shared" si="1"/>
        <v>0</v>
      </c>
    </row>
    <row r="6" spans="1:7">
      <c r="A6" s="259" t="str">
        <f>INGENIERIA!B16</f>
        <v>Becerra Jimenez Alejandro Bonifacio</v>
      </c>
      <c r="B6" s="289">
        <f>INGENIERIA!N16</f>
        <v>1515.8</v>
      </c>
      <c r="C6" s="289">
        <f>SINDICATO!K16</f>
        <v>0</v>
      </c>
      <c r="D6" s="289">
        <f t="shared" si="0"/>
        <v>1515.8</v>
      </c>
      <c r="E6" s="289">
        <v>1515.8</v>
      </c>
      <c r="F6" s="289"/>
      <c r="G6" s="289">
        <f t="shared" si="1"/>
        <v>0</v>
      </c>
    </row>
    <row r="7" spans="1:7">
      <c r="A7" s="259" t="str">
        <f>INGENIERIA!B17</f>
        <v>Blanco Amezquita Cecilia</v>
      </c>
      <c r="B7" s="289">
        <f>INGENIERIA!N17</f>
        <v>974.4</v>
      </c>
      <c r="C7" s="289">
        <f>SINDICATO!K17</f>
        <v>4061.3900000000003</v>
      </c>
      <c r="D7" s="289">
        <f t="shared" si="0"/>
        <v>5035.79</v>
      </c>
      <c r="E7" s="289">
        <v>974.4</v>
      </c>
      <c r="F7" s="289">
        <v>4061.39</v>
      </c>
      <c r="G7" s="289">
        <f t="shared" si="1"/>
        <v>0</v>
      </c>
    </row>
    <row r="8" spans="1:7">
      <c r="A8" s="259" t="str">
        <f>INGENIERIA!B18</f>
        <v>Camarena Gamez Guillermo</v>
      </c>
      <c r="B8" s="289">
        <f>INGENIERIA!N18</f>
        <v>974.6</v>
      </c>
      <c r="C8" s="289">
        <f>SINDICATO!K18</f>
        <v>3241.683</v>
      </c>
      <c r="D8" s="289">
        <f t="shared" si="0"/>
        <v>4216.2830000000004</v>
      </c>
      <c r="E8" s="289">
        <v>974.6</v>
      </c>
      <c r="F8" s="289">
        <v>3241.68</v>
      </c>
      <c r="G8" s="289">
        <f t="shared" si="1"/>
        <v>-3.0000000006111804E-3</v>
      </c>
    </row>
    <row r="9" spans="1:7">
      <c r="A9" s="259" t="str">
        <f>INGENIERIA!B19</f>
        <v>Carranco Mancera Viridiana</v>
      </c>
      <c r="B9" s="289">
        <f>INGENIERIA!N19</f>
        <v>974.4</v>
      </c>
      <c r="C9" s="289">
        <f>SINDICATO!K19</f>
        <v>1816.8389999999999</v>
      </c>
      <c r="D9" s="289">
        <f t="shared" si="0"/>
        <v>2791.239</v>
      </c>
      <c r="E9" s="289">
        <v>974.4</v>
      </c>
      <c r="F9" s="289">
        <v>1816.84</v>
      </c>
      <c r="G9" s="289">
        <f t="shared" si="1"/>
        <v>9.9999999974897946E-4</v>
      </c>
    </row>
    <row r="10" spans="1:7">
      <c r="A10" s="259" t="str">
        <f>INGENIERIA!B20</f>
        <v>Casas Villanueva Mario</v>
      </c>
      <c r="B10" s="289">
        <f>INGENIERIA!N20</f>
        <v>3750.4</v>
      </c>
      <c r="C10" s="289">
        <f>SINDICATO!K20</f>
        <v>0</v>
      </c>
      <c r="D10" s="289">
        <f t="shared" si="0"/>
        <v>3750.4</v>
      </c>
      <c r="E10" s="289">
        <v>3750.4</v>
      </c>
      <c r="F10" s="289"/>
      <c r="G10" s="289">
        <f t="shared" si="1"/>
        <v>0</v>
      </c>
    </row>
    <row r="11" spans="1:7">
      <c r="A11" s="259" t="str">
        <f>INGENIERIA!B21</f>
        <v>Castro Romero Lizbeth</v>
      </c>
      <c r="B11" s="289">
        <f>INGENIERIA!N21</f>
        <v>974.6</v>
      </c>
      <c r="C11" s="289">
        <f>SINDICATO!K21</f>
        <v>0</v>
      </c>
      <c r="D11" s="289">
        <f t="shared" si="0"/>
        <v>974.6</v>
      </c>
      <c r="E11" s="289">
        <v>974.6</v>
      </c>
      <c r="F11" s="289"/>
      <c r="G11" s="289">
        <f t="shared" si="1"/>
        <v>0</v>
      </c>
    </row>
    <row r="12" spans="1:7">
      <c r="A12" s="259" t="str">
        <f>INGENIERIA!B22</f>
        <v>Cazares Chaires Erika</v>
      </c>
      <c r="B12" s="289">
        <f>INGENIERIA!N22</f>
        <v>599</v>
      </c>
      <c r="C12" s="289">
        <f>SINDICATO!K22</f>
        <v>2218.3200000000002</v>
      </c>
      <c r="D12" s="289">
        <f t="shared" si="0"/>
        <v>2817.32</v>
      </c>
      <c r="E12" s="289">
        <v>599</v>
      </c>
      <c r="F12" s="289">
        <v>2218.3200000000002</v>
      </c>
      <c r="G12" s="289">
        <f t="shared" si="1"/>
        <v>0</v>
      </c>
    </row>
    <row r="13" spans="1:7">
      <c r="A13" s="259" t="str">
        <f>INGENIERIA!B23</f>
        <v>Gomez Torres Rosaura</v>
      </c>
      <c r="B13" s="289">
        <f>INGENIERIA!N23</f>
        <v>974.6</v>
      </c>
      <c r="C13" s="289">
        <f>SINDICATO!K23</f>
        <v>2415.4650000000001</v>
      </c>
      <c r="D13" s="289">
        <f t="shared" si="0"/>
        <v>3390.0650000000001</v>
      </c>
      <c r="E13" s="289">
        <v>974.6</v>
      </c>
      <c r="F13" s="289">
        <v>2415.4699999999998</v>
      </c>
      <c r="G13" s="289">
        <f t="shared" si="1"/>
        <v>4.999999999654392E-3</v>
      </c>
    </row>
    <row r="14" spans="1:7">
      <c r="A14" s="259" t="str">
        <f>INGENIERIA!B24</f>
        <v>Gonzalez  Duarte David</v>
      </c>
      <c r="B14" s="289">
        <f>INGENIERIA!N24</f>
        <v>974.4</v>
      </c>
      <c r="C14" s="289">
        <f>SINDICATO!K24</f>
        <v>8187.2099999999991</v>
      </c>
      <c r="D14" s="289">
        <f t="shared" si="0"/>
        <v>9161.6099999999988</v>
      </c>
      <c r="E14" s="289">
        <v>974.4</v>
      </c>
      <c r="F14" s="289">
        <v>8187.21</v>
      </c>
      <c r="G14" s="289">
        <f t="shared" si="1"/>
        <v>0</v>
      </c>
    </row>
    <row r="15" spans="1:7">
      <c r="A15" s="259" t="str">
        <f>INGENIERIA!B25</f>
        <v>Gonzalez Garcia Luis Roberto</v>
      </c>
      <c r="B15" s="289">
        <f>INGENIERIA!N25</f>
        <v>974.6</v>
      </c>
      <c r="C15" s="289">
        <f>SINDICATO!K25</f>
        <v>6166.4670000000006</v>
      </c>
      <c r="D15" s="289">
        <f t="shared" si="0"/>
        <v>7141.0670000000009</v>
      </c>
      <c r="E15" s="289">
        <v>974.6</v>
      </c>
      <c r="F15" s="289">
        <v>6166.47</v>
      </c>
      <c r="G15" s="289">
        <f t="shared" si="1"/>
        <v>2.9999999997016857E-3</v>
      </c>
    </row>
    <row r="16" spans="1:7">
      <c r="A16" s="259" t="str">
        <f>INGENIERIA!B26</f>
        <v>Gutierrez Olvera Marihuri</v>
      </c>
      <c r="B16" s="289">
        <f>INGENIERIA!N26</f>
        <v>3401</v>
      </c>
      <c r="C16" s="289">
        <f>SINDICATO!K26</f>
        <v>0</v>
      </c>
      <c r="D16" s="289">
        <f t="shared" si="0"/>
        <v>3401</v>
      </c>
      <c r="E16" s="289">
        <v>3401</v>
      </c>
      <c r="F16" s="289"/>
      <c r="G16" s="289">
        <f t="shared" si="1"/>
        <v>0</v>
      </c>
    </row>
    <row r="17" spans="1:7">
      <c r="A17" s="259" t="str">
        <f>INGENIERIA!B27</f>
        <v>Guzman Espiller Sergio Luis Alberto</v>
      </c>
      <c r="B17" s="289">
        <f>INGENIERIA!N27</f>
        <v>1005.4</v>
      </c>
      <c r="C17" s="289">
        <f>SINDICATO!K27</f>
        <v>1249.02</v>
      </c>
      <c r="D17" s="289">
        <f t="shared" si="0"/>
        <v>2254.42</v>
      </c>
      <c r="E17" s="289">
        <v>1005.4</v>
      </c>
      <c r="F17" s="289">
        <v>1249.02</v>
      </c>
      <c r="G17" s="289">
        <f t="shared" si="1"/>
        <v>0</v>
      </c>
    </row>
    <row r="18" spans="1:7">
      <c r="A18" s="259" t="str">
        <f>INGENIERIA!B28</f>
        <v>Hernandez Quintero Maria De La Luz</v>
      </c>
      <c r="B18" s="289">
        <f>INGENIERIA!N28</f>
        <v>974.6</v>
      </c>
      <c r="C18" s="289">
        <f>SINDICATO!K28</f>
        <v>0</v>
      </c>
      <c r="D18" s="289">
        <f t="shared" si="0"/>
        <v>974.6</v>
      </c>
      <c r="E18" s="289">
        <v>974.6</v>
      </c>
      <c r="F18" s="289"/>
      <c r="G18" s="289">
        <f t="shared" si="1"/>
        <v>0</v>
      </c>
    </row>
    <row r="19" spans="1:7">
      <c r="A19" s="259" t="str">
        <f>INGENIERIA!B29</f>
        <v>Herrera Parra Luis Enrique</v>
      </c>
      <c r="B19" s="289">
        <f>INGENIERIA!N29</f>
        <v>974.6</v>
      </c>
      <c r="C19" s="289">
        <f>SINDICATO!K29</f>
        <v>7035.93</v>
      </c>
      <c r="D19" s="289">
        <f t="shared" si="0"/>
        <v>8010.5300000000007</v>
      </c>
      <c r="E19" s="289">
        <v>974.6</v>
      </c>
      <c r="F19" s="289">
        <v>7035.93</v>
      </c>
      <c r="G19" s="289">
        <f t="shared" si="1"/>
        <v>0</v>
      </c>
    </row>
    <row r="20" spans="1:7">
      <c r="A20" s="259" t="str">
        <f>INGENIERIA!B30</f>
        <v>Leon Cabello Luis Alberto</v>
      </c>
      <c r="B20" s="289">
        <f>INGENIERIA!N30</f>
        <v>1089</v>
      </c>
      <c r="C20" s="289">
        <f>SINDICATO!K30</f>
        <v>1645.6859999999999</v>
      </c>
      <c r="D20" s="289">
        <f t="shared" si="0"/>
        <v>2734.6859999999997</v>
      </c>
      <c r="E20" s="289">
        <v>1089</v>
      </c>
      <c r="F20" s="289">
        <v>1645.69</v>
      </c>
      <c r="G20" s="289">
        <f t="shared" si="1"/>
        <v>4.0000000003601599E-3</v>
      </c>
    </row>
    <row r="21" spans="1:7">
      <c r="A21" s="259" t="str">
        <f>INGENIERIA!B31</f>
        <v>Martinez Gomez Kent Martin</v>
      </c>
      <c r="B21" s="289">
        <f>INGENIERIA!N31</f>
        <v>974.6</v>
      </c>
      <c r="C21" s="289">
        <f>SINDICATO!K31</f>
        <v>0</v>
      </c>
      <c r="D21" s="289">
        <f t="shared" si="0"/>
        <v>974.6</v>
      </c>
      <c r="E21" s="289"/>
      <c r="F21" s="289"/>
      <c r="G21" s="289">
        <f t="shared" si="1"/>
        <v>-974.6</v>
      </c>
    </row>
    <row r="22" spans="1:7">
      <c r="A22" s="259" t="str">
        <f>INGENIERIA!B32</f>
        <v>Monzon Marroquin Juan Arcadio</v>
      </c>
      <c r="B22" s="289">
        <f>INGENIERIA!N32</f>
        <v>3348</v>
      </c>
      <c r="C22" s="289">
        <f>SINDICATO!K32</f>
        <v>0</v>
      </c>
      <c r="D22" s="289">
        <f t="shared" si="0"/>
        <v>3348</v>
      </c>
      <c r="E22" s="289">
        <v>3348</v>
      </c>
      <c r="F22" s="289"/>
      <c r="G22" s="289">
        <f t="shared" si="1"/>
        <v>0</v>
      </c>
    </row>
    <row r="23" spans="1:7">
      <c r="A23" s="259" t="str">
        <f>INGENIERIA!B33</f>
        <v>Oliveros Maldonado Miguel</v>
      </c>
      <c r="B23" s="289">
        <f>INGENIERIA!N33</f>
        <v>974.6</v>
      </c>
      <c r="C23" s="289">
        <f>SINDICATO!K33</f>
        <v>0</v>
      </c>
      <c r="D23" s="289">
        <f t="shared" si="0"/>
        <v>974.6</v>
      </c>
      <c r="E23" s="289">
        <v>974.6</v>
      </c>
      <c r="F23" s="289"/>
      <c r="G23" s="289">
        <f t="shared" si="1"/>
        <v>0</v>
      </c>
    </row>
    <row r="24" spans="1:7">
      <c r="A24" s="259" t="str">
        <f>INGENIERIA!B34</f>
        <v>Ortega Sosa Guillermo</v>
      </c>
      <c r="B24" s="289">
        <f>INGENIERIA!N34</f>
        <v>974.6</v>
      </c>
      <c r="C24" s="289">
        <f>SINDICATO!K34</f>
        <v>2073.0739999999996</v>
      </c>
      <c r="D24" s="289">
        <f t="shared" si="0"/>
        <v>3047.6739999999995</v>
      </c>
      <c r="E24" s="289">
        <v>974.6</v>
      </c>
      <c r="F24" s="289">
        <v>2073.0700000000002</v>
      </c>
      <c r="G24" s="289">
        <f t="shared" si="1"/>
        <v>-3.9999999994506652E-3</v>
      </c>
    </row>
    <row r="25" spans="1:7">
      <c r="A25" s="259" t="str">
        <f>INGENIERIA!B35</f>
        <v>Picazo Bastida Gustavo</v>
      </c>
      <c r="B25" s="289">
        <f>INGENIERIA!N35</f>
        <v>759.6</v>
      </c>
      <c r="C25" s="289">
        <f>SINDICATO!K35</f>
        <v>0</v>
      </c>
      <c r="D25" s="289">
        <f t="shared" si="0"/>
        <v>759.6</v>
      </c>
      <c r="E25" s="289">
        <v>759.6</v>
      </c>
      <c r="F25" s="289"/>
      <c r="G25" s="289">
        <f t="shared" si="1"/>
        <v>0</v>
      </c>
    </row>
    <row r="26" spans="1:7">
      <c r="A26" s="259" t="str">
        <f>INGENIERIA!B36</f>
        <v>Ramirez Latour Victor Manuel Martin</v>
      </c>
      <c r="B26" s="289">
        <f>INGENIERIA!N36</f>
        <v>974.6</v>
      </c>
      <c r="C26" s="289">
        <f>SINDICATO!K36</f>
        <v>4756.8060000000005</v>
      </c>
      <c r="D26" s="289">
        <f t="shared" si="0"/>
        <v>5731.4060000000009</v>
      </c>
      <c r="E26" s="289">
        <v>974.6</v>
      </c>
      <c r="F26" s="289">
        <v>4756.8100000000004</v>
      </c>
      <c r="G26" s="289">
        <f t="shared" si="1"/>
        <v>3.9999999999054126E-3</v>
      </c>
    </row>
    <row r="27" spans="1:7">
      <c r="A27" s="259" t="str">
        <f>INGENIERIA!B37</f>
        <v>Ramirez Mondragon Ricardo Heriberto</v>
      </c>
      <c r="B27" s="289">
        <f>INGENIERIA!N37</f>
        <v>974.6</v>
      </c>
      <c r="C27" s="289">
        <f>SINDICATO!K37</f>
        <v>11091.878999999999</v>
      </c>
      <c r="D27" s="289">
        <f t="shared" si="0"/>
        <v>12066.478999999999</v>
      </c>
      <c r="E27" s="289">
        <v>974.6</v>
      </c>
      <c r="F27" s="289">
        <v>11091.88</v>
      </c>
      <c r="G27" s="289">
        <f t="shared" si="1"/>
        <v>1.0000000002037268E-3</v>
      </c>
    </row>
    <row r="28" spans="1:7">
      <c r="A28" s="259" t="str">
        <f>INGENIERIA!B38</f>
        <v>Rodriguez Medina Cesar</v>
      </c>
      <c r="B28" s="289">
        <f>INGENIERIA!N38</f>
        <v>974.4</v>
      </c>
      <c r="C28" s="289">
        <f>SINDICATO!K38</f>
        <v>0</v>
      </c>
      <c r="D28" s="289">
        <f t="shared" si="0"/>
        <v>974.4</v>
      </c>
      <c r="E28" s="289">
        <v>974.4</v>
      </c>
      <c r="F28" s="289"/>
      <c r="G28" s="289">
        <f t="shared" si="1"/>
        <v>0</v>
      </c>
    </row>
    <row r="29" spans="1:7">
      <c r="A29" s="259" t="str">
        <f>INGENIERIA!B39</f>
        <v>Tapia Bolaños Nancy</v>
      </c>
      <c r="B29" s="289">
        <f>INGENIERIA!N39</f>
        <v>1089</v>
      </c>
      <c r="C29" s="289">
        <f>SINDICATO!K39</f>
        <v>990.12600000000009</v>
      </c>
      <c r="D29" s="289">
        <f t="shared" si="0"/>
        <v>2079.1260000000002</v>
      </c>
      <c r="E29" s="289">
        <v>1089</v>
      </c>
      <c r="F29" s="289">
        <v>990.13</v>
      </c>
      <c r="G29" s="289">
        <f t="shared" si="1"/>
        <v>3.9999999999054126E-3</v>
      </c>
    </row>
    <row r="30" spans="1:7">
      <c r="A30" s="259" t="str">
        <f>INGENIERIA!B40</f>
        <v>Tierrafria Escaramusa Israel</v>
      </c>
      <c r="B30" s="289">
        <f>INGENIERIA!N40</f>
        <v>974.4</v>
      </c>
      <c r="C30" s="289">
        <f>SINDICATO!K40</f>
        <v>2123.5889999999999</v>
      </c>
      <c r="D30" s="289">
        <f t="shared" si="0"/>
        <v>3097.989</v>
      </c>
      <c r="E30" s="289">
        <v>974.4</v>
      </c>
      <c r="F30" s="289">
        <v>2123.59</v>
      </c>
      <c r="G30" s="289">
        <f t="shared" si="1"/>
        <v>1.0000000002037268E-3</v>
      </c>
    </row>
    <row r="31" spans="1:7">
      <c r="A31" s="259" t="str">
        <f>INGENIERIA!B41</f>
        <v>Ventura Santamaria Efrain Enrique</v>
      </c>
      <c r="B31" s="289">
        <f>INGENIERIA!N41</f>
        <v>974.6</v>
      </c>
      <c r="C31" s="289">
        <f>SINDICATO!K41</f>
        <v>0</v>
      </c>
      <c r="D31" s="289">
        <f t="shared" si="0"/>
        <v>974.6</v>
      </c>
      <c r="E31" s="289">
        <v>974.6</v>
      </c>
      <c r="F31" s="289"/>
      <c r="G31" s="289">
        <f t="shared" si="1"/>
        <v>0</v>
      </c>
    </row>
    <row r="32" spans="1:7">
      <c r="A32" s="259" t="str">
        <f>INGENIERIA!B42</f>
        <v>Zarate Martinez Ricardo</v>
      </c>
      <c r="B32" s="259">
        <f>INGENIERIA!N42</f>
        <v>974.4</v>
      </c>
      <c r="C32" s="259">
        <f>SINDICATO!K42</f>
        <v>0</v>
      </c>
      <c r="D32" s="259">
        <f t="shared" si="0"/>
        <v>974.4</v>
      </c>
      <c r="E32" s="259">
        <v>974.4</v>
      </c>
      <c r="F32" s="259"/>
      <c r="G32" s="259">
        <f t="shared" si="1"/>
        <v>0</v>
      </c>
    </row>
    <row r="33" spans="1:1">
      <c r="A33" s="159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FACTURA</vt:lpstr>
      <vt:lpstr>INGENIERIA</vt:lpstr>
      <vt:lpstr>SINDICATO</vt:lpstr>
      <vt:lpstr>BANCOS</vt:lpstr>
      <vt:lpstr>Hoja2</vt:lpstr>
      <vt:lpstr>POLIZA</vt:lpstr>
      <vt:lpstr>DISPERSIONES</vt:lpstr>
      <vt:lpstr>BANCOS!Área_de_impresión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2016-10-08T16:41:24Z</cp:lastPrinted>
  <dcterms:created xsi:type="dcterms:W3CDTF">2016-10-06T00:44:34Z</dcterms:created>
  <dcterms:modified xsi:type="dcterms:W3CDTF">2016-10-10T16:38:17Z</dcterms:modified>
</cp:coreProperties>
</file>