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11835" activeTab="4"/>
  </bookViews>
  <sheets>
    <sheet name="FACTURA" sheetId="2" r:id="rId1"/>
    <sheet name="INGENIERIA" sheetId="1" r:id="rId2"/>
    <sheet name="SINDICATO" sheetId="3" r:id="rId3"/>
    <sheet name="POLIZA" sheetId="4" r:id="rId4"/>
    <sheet name="DISPERSIONES" sheetId="5" r:id="rId5"/>
  </sheets>
  <definedNames>
    <definedName name="_xlnm._FilterDatabase" localSheetId="0" hidden="1">FACTURA!$A$10:$BB$41</definedName>
  </definedNames>
  <calcPr calcId="124519"/>
</workbook>
</file>

<file path=xl/calcChain.xml><?xml version="1.0" encoding="utf-8"?>
<calcChain xmlns="http://schemas.openxmlformats.org/spreadsheetml/2006/main">
  <c r="C4" i="5"/>
  <c r="C5"/>
  <c r="C6"/>
  <c r="C7"/>
  <c r="D7" s="1"/>
  <c r="G7" s="1"/>
  <c r="C8"/>
  <c r="C9"/>
  <c r="C10"/>
  <c r="C11"/>
  <c r="D11" s="1"/>
  <c r="G11" s="1"/>
  <c r="C12"/>
  <c r="C13"/>
  <c r="C14"/>
  <c r="C15"/>
  <c r="D15" s="1"/>
  <c r="G15" s="1"/>
  <c r="C16"/>
  <c r="C17"/>
  <c r="C18"/>
  <c r="C19"/>
  <c r="D19" s="1"/>
  <c r="G19" s="1"/>
  <c r="C20"/>
  <c r="C21"/>
  <c r="C22"/>
  <c r="C23"/>
  <c r="D23" s="1"/>
  <c r="G23" s="1"/>
  <c r="C24"/>
  <c r="C25"/>
  <c r="C26"/>
  <c r="C27"/>
  <c r="D27" s="1"/>
  <c r="G27" s="1"/>
  <c r="C28"/>
  <c r="C29"/>
  <c r="C30"/>
  <c r="C31"/>
  <c r="D31" s="1"/>
  <c r="G31" s="1"/>
  <c r="C33"/>
  <c r="C3"/>
  <c r="G10"/>
  <c r="G14"/>
  <c r="G18"/>
  <c r="G22"/>
  <c r="G26"/>
  <c r="G30"/>
  <c r="D4"/>
  <c r="G4" s="1"/>
  <c r="D5"/>
  <c r="G5" s="1"/>
  <c r="D6"/>
  <c r="G6" s="1"/>
  <c r="D8"/>
  <c r="G8" s="1"/>
  <c r="D9"/>
  <c r="G9" s="1"/>
  <c r="D10"/>
  <c r="D12"/>
  <c r="G12" s="1"/>
  <c r="D13"/>
  <c r="G13" s="1"/>
  <c r="D14"/>
  <c r="D16"/>
  <c r="G16" s="1"/>
  <c r="D17"/>
  <c r="G17" s="1"/>
  <c r="D18"/>
  <c r="D20"/>
  <c r="G20" s="1"/>
  <c r="D21"/>
  <c r="G21" s="1"/>
  <c r="D22"/>
  <c r="D24"/>
  <c r="G24" s="1"/>
  <c r="D25"/>
  <c r="G25" s="1"/>
  <c r="D26"/>
  <c r="D28"/>
  <c r="G28" s="1"/>
  <c r="D29"/>
  <c r="G29" s="1"/>
  <c r="D30"/>
  <c r="D32"/>
  <c r="G32" s="1"/>
  <c r="D33"/>
  <c r="G33" s="1"/>
  <c r="D3"/>
  <c r="G3" s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"/>
  <c r="A32"/>
  <c r="A33"/>
  <c r="A26"/>
  <c r="A27"/>
  <c r="A28"/>
  <c r="A29"/>
  <c r="A30"/>
  <c r="A3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3"/>
  <c r="B34" i="4" l="1"/>
  <c r="B13"/>
  <c r="B14" s="1"/>
  <c r="B35" l="1"/>
  <c r="B36" s="1"/>
  <c r="B38" s="1"/>
  <c r="B15"/>
  <c r="B17" s="1"/>
  <c r="G43" i="2" l="1"/>
  <c r="D30"/>
  <c r="D24"/>
  <c r="D18"/>
  <c r="M45" i="1" l="1"/>
  <c r="D45"/>
  <c r="E45"/>
  <c r="F45"/>
  <c r="G45"/>
  <c r="H45"/>
  <c r="I45"/>
  <c r="J45"/>
  <c r="K45"/>
  <c r="L45"/>
  <c r="C45"/>
  <c r="C55" i="2"/>
  <c r="X37"/>
  <c r="AB37" s="1"/>
  <c r="D11"/>
  <c r="C13" i="3" s="1"/>
  <c r="C43" i="2"/>
  <c r="D46" i="3" l="1"/>
  <c r="F46"/>
  <c r="H46"/>
  <c r="I46"/>
  <c r="X42" i="2"/>
  <c r="N18"/>
  <c r="O18" s="1"/>
  <c r="N24"/>
  <c r="O24" s="1"/>
  <c r="N30"/>
  <c r="O30" s="1"/>
  <c r="P30" s="1"/>
  <c r="N11"/>
  <c r="O11" s="1"/>
  <c r="F12"/>
  <c r="F13"/>
  <c r="F14"/>
  <c r="F15"/>
  <c r="F16"/>
  <c r="F17"/>
  <c r="F18"/>
  <c r="F19"/>
  <c r="I19" s="1"/>
  <c r="F20"/>
  <c r="F21"/>
  <c r="F22"/>
  <c r="F23"/>
  <c r="I23" s="1"/>
  <c r="F24"/>
  <c r="F25"/>
  <c r="F26"/>
  <c r="F27"/>
  <c r="I27" s="1"/>
  <c r="F28"/>
  <c r="F29"/>
  <c r="F30"/>
  <c r="F31"/>
  <c r="F32"/>
  <c r="F33"/>
  <c r="F34"/>
  <c r="F35"/>
  <c r="I35" s="1"/>
  <c r="F36"/>
  <c r="F37"/>
  <c r="F38"/>
  <c r="F39"/>
  <c r="I39" s="1"/>
  <c r="F40"/>
  <c r="F41"/>
  <c r="I41" s="1"/>
  <c r="F11"/>
  <c r="B4" i="3"/>
  <c r="D12" i="2"/>
  <c r="C14" i="3" s="1"/>
  <c r="E14" s="1"/>
  <c r="D13" i="2"/>
  <c r="C15" i="3" s="1"/>
  <c r="E15" s="1"/>
  <c r="D14" i="2"/>
  <c r="C16" i="3" s="1"/>
  <c r="E16" s="1"/>
  <c r="D15" i="2"/>
  <c r="C17" i="3" s="1"/>
  <c r="E17" s="1"/>
  <c r="D16" i="2"/>
  <c r="C18" i="3" s="1"/>
  <c r="E18" s="1"/>
  <c r="D17" i="2"/>
  <c r="C19" i="3" s="1"/>
  <c r="E19" s="1"/>
  <c r="C20"/>
  <c r="E20" s="1"/>
  <c r="D19" i="2"/>
  <c r="C21" i="3" s="1"/>
  <c r="E21" s="1"/>
  <c r="D20" i="2"/>
  <c r="C22" i="3" s="1"/>
  <c r="E22" s="1"/>
  <c r="D21" i="2"/>
  <c r="C23" i="3" s="1"/>
  <c r="E23" s="1"/>
  <c r="D22" i="2"/>
  <c r="C24" i="3" s="1"/>
  <c r="E24" s="1"/>
  <c r="D23" i="2"/>
  <c r="C25" i="3" s="1"/>
  <c r="E25" s="1"/>
  <c r="C26"/>
  <c r="E26" s="1"/>
  <c r="D25" i="2"/>
  <c r="C27" i="3" s="1"/>
  <c r="E27" s="1"/>
  <c r="D26" i="2"/>
  <c r="C28" i="3" s="1"/>
  <c r="E28" s="1"/>
  <c r="D27" i="2"/>
  <c r="C29" i="3" s="1"/>
  <c r="E29" s="1"/>
  <c r="D28" i="2"/>
  <c r="C30" i="3" s="1"/>
  <c r="E30" s="1"/>
  <c r="D29" i="2"/>
  <c r="C31" i="3" s="1"/>
  <c r="E31" s="1"/>
  <c r="C32"/>
  <c r="E32" s="1"/>
  <c r="D31" i="2"/>
  <c r="C33" i="3" s="1"/>
  <c r="E33" s="1"/>
  <c r="D32" i="2"/>
  <c r="C34" i="3" s="1"/>
  <c r="E34" s="1"/>
  <c r="D33" i="2"/>
  <c r="C35" i="3" s="1"/>
  <c r="E35" s="1"/>
  <c r="D34" i="2"/>
  <c r="C36" i="3" s="1"/>
  <c r="E36" s="1"/>
  <c r="D35" i="2"/>
  <c r="C37" i="3" s="1"/>
  <c r="E37" s="1"/>
  <c r="D36" i="2"/>
  <c r="C38" i="3" s="1"/>
  <c r="E38" s="1"/>
  <c r="D37" i="2"/>
  <c r="N37" s="1"/>
  <c r="O37" s="1"/>
  <c r="P37" s="1"/>
  <c r="D38"/>
  <c r="C40" i="3" s="1"/>
  <c r="E40" s="1"/>
  <c r="D39" i="2"/>
  <c r="C41" i="3" s="1"/>
  <c r="E41" s="1"/>
  <c r="D40" i="2"/>
  <c r="C42" i="3" s="1"/>
  <c r="E42" s="1"/>
  <c r="D41" i="2"/>
  <c r="C43" i="3" s="1"/>
  <c r="E43" s="1"/>
  <c r="E13"/>
  <c r="AT12" i="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11"/>
  <c r="F43" l="1"/>
  <c r="I11"/>
  <c r="H11"/>
  <c r="I33"/>
  <c r="I17"/>
  <c r="H40"/>
  <c r="I37"/>
  <c r="I21"/>
  <c r="P11"/>
  <c r="H41"/>
  <c r="J41" s="1"/>
  <c r="K41" s="1"/>
  <c r="L41" s="1"/>
  <c r="I38"/>
  <c r="I25"/>
  <c r="H12"/>
  <c r="I31"/>
  <c r="I15"/>
  <c r="I29"/>
  <c r="I16"/>
  <c r="I13"/>
  <c r="I12"/>
  <c r="N41"/>
  <c r="O41" s="1"/>
  <c r="P41" s="1"/>
  <c r="N38"/>
  <c r="O38" s="1"/>
  <c r="N36"/>
  <c r="O36" s="1"/>
  <c r="N35"/>
  <c r="O35" s="1"/>
  <c r="P35" s="1"/>
  <c r="N32"/>
  <c r="O32" s="1"/>
  <c r="N31"/>
  <c r="O31" s="1"/>
  <c r="P31" s="1"/>
  <c r="N28"/>
  <c r="O28" s="1"/>
  <c r="P28" s="1"/>
  <c r="N27"/>
  <c r="O27" s="1"/>
  <c r="P27" s="1"/>
  <c r="N23"/>
  <c r="O23" s="1"/>
  <c r="P23" s="1"/>
  <c r="N20"/>
  <c r="O20" s="1"/>
  <c r="P20" s="1"/>
  <c r="N19"/>
  <c r="O19" s="1"/>
  <c r="P19" s="1"/>
  <c r="N16"/>
  <c r="O16" s="1"/>
  <c r="N15"/>
  <c r="O15" s="1"/>
  <c r="P15" s="1"/>
  <c r="N12"/>
  <c r="O12" s="1"/>
  <c r="N40"/>
  <c r="O40" s="1"/>
  <c r="P40" s="1"/>
  <c r="N39"/>
  <c r="O39" s="1"/>
  <c r="P39" s="1"/>
  <c r="N34"/>
  <c r="O34" s="1"/>
  <c r="N33"/>
  <c r="O33" s="1"/>
  <c r="P33" s="1"/>
  <c r="N29"/>
  <c r="O29" s="1"/>
  <c r="P29" s="1"/>
  <c r="N26"/>
  <c r="O26" s="1"/>
  <c r="P26" s="1"/>
  <c r="N25"/>
  <c r="O25" s="1"/>
  <c r="P25" s="1"/>
  <c r="N22"/>
  <c r="O22" s="1"/>
  <c r="N21"/>
  <c r="O21" s="1"/>
  <c r="P21" s="1"/>
  <c r="N17"/>
  <c r="O17" s="1"/>
  <c r="P17" s="1"/>
  <c r="N14"/>
  <c r="O14" s="1"/>
  <c r="P14" s="1"/>
  <c r="N13"/>
  <c r="O13" s="1"/>
  <c r="P13" s="1"/>
  <c r="C39" i="3"/>
  <c r="D43" i="2"/>
  <c r="P38"/>
  <c r="P24"/>
  <c r="P18"/>
  <c r="P12"/>
  <c r="H36"/>
  <c r="H34"/>
  <c r="H32"/>
  <c r="H30"/>
  <c r="H28"/>
  <c r="H26"/>
  <c r="H24"/>
  <c r="H22"/>
  <c r="H20"/>
  <c r="H18"/>
  <c r="H14"/>
  <c r="I40"/>
  <c r="H39"/>
  <c r="J39" s="1"/>
  <c r="H37"/>
  <c r="I36"/>
  <c r="H35"/>
  <c r="J35" s="1"/>
  <c r="I34"/>
  <c r="H33"/>
  <c r="J33" s="1"/>
  <c r="I32"/>
  <c r="H31"/>
  <c r="I30"/>
  <c r="H29"/>
  <c r="I28"/>
  <c r="H27"/>
  <c r="J27" s="1"/>
  <c r="I26"/>
  <c r="H25"/>
  <c r="I24"/>
  <c r="H23"/>
  <c r="J23" s="1"/>
  <c r="I22"/>
  <c r="H21"/>
  <c r="I20"/>
  <c r="H19"/>
  <c r="J19" s="1"/>
  <c r="I18"/>
  <c r="H17"/>
  <c r="H15"/>
  <c r="J15" s="1"/>
  <c r="I14"/>
  <c r="H13"/>
  <c r="H38"/>
  <c r="J38" s="1"/>
  <c r="H16"/>
  <c r="G37" i="3"/>
  <c r="J37" s="1"/>
  <c r="K37" s="1"/>
  <c r="G29"/>
  <c r="J29" s="1"/>
  <c r="K29" s="1"/>
  <c r="G21"/>
  <c r="J21" s="1"/>
  <c r="K21" s="1"/>
  <c r="G41"/>
  <c r="J41" s="1"/>
  <c r="K41" s="1"/>
  <c r="G33"/>
  <c r="J33" s="1"/>
  <c r="K33" s="1"/>
  <c r="G25"/>
  <c r="J25" s="1"/>
  <c r="K25" s="1"/>
  <c r="G17"/>
  <c r="J17" s="1"/>
  <c r="K17" s="1"/>
  <c r="G42"/>
  <c r="J42" s="1"/>
  <c r="K42" s="1"/>
  <c r="G38"/>
  <c r="J38" s="1"/>
  <c r="K38" s="1"/>
  <c r="G30"/>
  <c r="J30" s="1"/>
  <c r="K30" s="1"/>
  <c r="G26"/>
  <c r="J26" s="1"/>
  <c r="K26" s="1"/>
  <c r="G22"/>
  <c r="J22" s="1"/>
  <c r="K22" s="1"/>
  <c r="G18"/>
  <c r="J18" s="1"/>
  <c r="K18" s="1"/>
  <c r="G14"/>
  <c r="J14" s="1"/>
  <c r="K14" s="1"/>
  <c r="G13"/>
  <c r="J13" s="1"/>
  <c r="K13" s="1"/>
  <c r="G40"/>
  <c r="J40" s="1"/>
  <c r="K40" s="1"/>
  <c r="G36"/>
  <c r="J36" s="1"/>
  <c r="K36" s="1"/>
  <c r="G32"/>
  <c r="J32" s="1"/>
  <c r="K32" s="1"/>
  <c r="G28"/>
  <c r="J28" s="1"/>
  <c r="K28" s="1"/>
  <c r="G24"/>
  <c r="J24" s="1"/>
  <c r="K24" s="1"/>
  <c r="G20"/>
  <c r="G16"/>
  <c r="J16" s="1"/>
  <c r="K16" s="1"/>
  <c r="G43"/>
  <c r="J43" s="1"/>
  <c r="K43" s="1"/>
  <c r="G35"/>
  <c r="J35" s="1"/>
  <c r="K35" s="1"/>
  <c r="G31"/>
  <c r="J31" s="1"/>
  <c r="K31" s="1"/>
  <c r="G27"/>
  <c r="J27" s="1"/>
  <c r="K27" s="1"/>
  <c r="G23"/>
  <c r="J23" s="1"/>
  <c r="K23" s="1"/>
  <c r="G19"/>
  <c r="J19" s="1"/>
  <c r="K19" s="1"/>
  <c r="G15"/>
  <c r="J15" s="1"/>
  <c r="K15" s="1"/>
  <c r="G34"/>
  <c r="J34" s="1"/>
  <c r="K34" s="1"/>
  <c r="J37" i="2" l="1"/>
  <c r="J17"/>
  <c r="J21"/>
  <c r="J25"/>
  <c r="P22"/>
  <c r="J13"/>
  <c r="J14"/>
  <c r="K14" s="1"/>
  <c r="L14" s="1"/>
  <c r="J20"/>
  <c r="J28"/>
  <c r="J36"/>
  <c r="J12"/>
  <c r="K12" s="1"/>
  <c r="J29"/>
  <c r="K29" s="1"/>
  <c r="L29" s="1"/>
  <c r="J26"/>
  <c r="K26" s="1"/>
  <c r="J31"/>
  <c r="J40"/>
  <c r="K40" s="1"/>
  <c r="L40" s="1"/>
  <c r="J22"/>
  <c r="K22" s="1"/>
  <c r="J30"/>
  <c r="K30" s="1"/>
  <c r="L30" s="1"/>
  <c r="J18"/>
  <c r="K18" s="1"/>
  <c r="L18" s="1"/>
  <c r="J34"/>
  <c r="K34" s="1"/>
  <c r="L34" s="1"/>
  <c r="J11"/>
  <c r="K11" s="1"/>
  <c r="L11" s="1"/>
  <c r="J16"/>
  <c r="K16" s="1"/>
  <c r="L16" s="1"/>
  <c r="J24"/>
  <c r="K24" s="1"/>
  <c r="L24" s="1"/>
  <c r="J32"/>
  <c r="K32" s="1"/>
  <c r="L32" s="1"/>
  <c r="P16"/>
  <c r="P34"/>
  <c r="O43"/>
  <c r="P32"/>
  <c r="N43"/>
  <c r="P36"/>
  <c r="E39" i="3"/>
  <c r="C46"/>
  <c r="J20"/>
  <c r="K38" i="2"/>
  <c r="L38" s="1"/>
  <c r="K19"/>
  <c r="L19" s="1"/>
  <c r="K27"/>
  <c r="L27" s="1"/>
  <c r="K35"/>
  <c r="L35" s="1"/>
  <c r="K13"/>
  <c r="L13" s="1"/>
  <c r="K23"/>
  <c r="L23" s="1"/>
  <c r="K31"/>
  <c r="L31" s="1"/>
  <c r="K20"/>
  <c r="L20" s="1"/>
  <c r="K28"/>
  <c r="L28" s="1"/>
  <c r="K36"/>
  <c r="L36" s="1"/>
  <c r="K15"/>
  <c r="L15" s="1"/>
  <c r="K17"/>
  <c r="L17" s="1"/>
  <c r="K21"/>
  <c r="L21" s="1"/>
  <c r="K25"/>
  <c r="L25" s="1"/>
  <c r="K33"/>
  <c r="L33" s="1"/>
  <c r="K37"/>
  <c r="L37" s="1"/>
  <c r="K39"/>
  <c r="L39" s="1"/>
  <c r="H43"/>
  <c r="I43"/>
  <c r="P43" l="1"/>
  <c r="L26"/>
  <c r="J43"/>
  <c r="L22"/>
  <c r="K43"/>
  <c r="E46" i="3"/>
  <c r="G39"/>
  <c r="K20"/>
  <c r="L12" i="2"/>
  <c r="L43" l="1"/>
  <c r="J39" i="3"/>
  <c r="G46"/>
  <c r="K39" l="1"/>
  <c r="K46" s="1"/>
  <c r="J46"/>
</calcChain>
</file>

<file path=xl/sharedStrings.xml><?xml version="1.0" encoding="utf-8"?>
<sst xmlns="http://schemas.openxmlformats.org/spreadsheetml/2006/main" count="574" uniqueCount="244">
  <si>
    <t>CONTPAQ i</t>
  </si>
  <si>
    <t xml:space="preserve">      NÓMINAS</t>
  </si>
  <si>
    <t>05 INGENIERIA FISCAL LABORAL SC</t>
  </si>
  <si>
    <t>Lista de Raya (forma tabular)</t>
  </si>
  <si>
    <t>Periodo 39 al 39 Semanal del 21/09/2016 al 27/09/2016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</si>
  <si>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</si>
  <si>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</si>
  <si>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</si>
  <si>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</si>
  <si>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</si>
  <si>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</si>
  <si>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</si>
  <si>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</si>
  <si>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</si>
  <si>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</si>
  <si>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</si>
  <si>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</si>
  <si>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</si>
  <si>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</si>
  <si>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</si>
  <si>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</si>
  <si>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</si>
  <si>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</si>
  <si>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</si>
  <si>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</si>
  <si>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</si>
  <si>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</si>
  <si>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</si>
  <si>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</si>
  <si>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</si>
  <si>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</si>
  <si>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</si>
  <si>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</si>
  <si>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</si>
  <si>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</si>
  <si>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</si>
  <si>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</si>
  <si>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</si>
  <si>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</si>
  <si>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</si>
  <si>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</si>
  <si>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</si>
  <si>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</si>
  <si>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</si>
  <si>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</si>
  <si>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</si>
  <si>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</si>
  <si>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</si>
  <si>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</si>
  <si>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</si>
  <si>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</si>
  <si>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</si>
  <si>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</si>
  <si>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</si>
  <si>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</si>
  <si>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</si>
  <si>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</si>
  <si>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</si>
  <si>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</si>
  <si>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</si>
  <si>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</si>
  <si>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</si>
  <si>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</si>
  <si>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</si>
  <si>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</si>
  <si>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</si>
  <si>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</si>
  <si>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</si>
  <si>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</si>
  <si>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</si>
  <si>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</si>
  <si>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</si>
  <si>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</si>
  <si>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</si>
  <si>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</si>
  <si>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</si>
  <si>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</si>
  <si>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</si>
  <si>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</si>
  <si>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</si>
  <si>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</si>
  <si>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</si>
  <si>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</si>
  <si>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</si>
  <si>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</si>
  <si>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</si>
  <si>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FACTURA</t>
  </si>
  <si>
    <t>descueno SGV</t>
  </si>
  <si>
    <t>2% NOMINA</t>
  </si>
  <si>
    <t>7.5 % COMISIÓN</t>
  </si>
  <si>
    <t>SUBTOTAL</t>
  </si>
  <si>
    <t>IVA</t>
  </si>
  <si>
    <t>TOTAL</t>
  </si>
  <si>
    <t>COMIONES</t>
  </si>
  <si>
    <t>Consultores &amp; Asesores Integrales S.C.</t>
  </si>
  <si>
    <t>Servicios Prestados a :  ALECSA CELAYA S DE RL DE CV</t>
  </si>
  <si>
    <t>devuelto a empresa</t>
  </si>
  <si>
    <t>Periodo Semana 39</t>
  </si>
  <si>
    <t>21/09/2016 AL 27/09/2016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</si>
  <si>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</si>
  <si>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</si>
  <si>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</si>
  <si>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</si>
  <si>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</si>
  <si>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</si>
  <si>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</si>
  <si>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</si>
  <si>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</si>
  <si>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</si>
  <si>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</si>
  <si>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</si>
  <si>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</si>
  <si>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</si>
  <si>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</si>
  <si>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</si>
  <si>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</si>
  <si>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</si>
  <si>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</si>
  <si>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</si>
  <si>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</si>
  <si>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</si>
  <si>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</si>
  <si>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</si>
  <si>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</si>
  <si>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</si>
  <si>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</si>
  <si>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</si>
  <si>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</si>
  <si>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</si>
  <si>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</si>
  <si>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</si>
  <si>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</si>
  <si>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</si>
  <si>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</si>
  <si>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</si>
  <si>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</si>
  <si>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</si>
  <si>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</si>
  <si>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</si>
  <si>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</si>
  <si>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BECERRA JIMENEZ ALEJANDRO BONIFACIO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</si>
  <si>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</si>
  <si>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</si>
  <si>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</si>
  <si>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</si>
  <si>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</si>
  <si>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</si>
  <si>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</si>
  <si>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</si>
  <si>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</si>
  <si>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</si>
  <si>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</si>
  <si>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</si>
  <si>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</si>
  <si>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</si>
  <si>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</si>
  <si>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</si>
  <si>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</si>
  <si>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</si>
  <si>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</si>
  <si>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</si>
  <si>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</si>
  <si>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</si>
  <si>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</si>
  <si>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GONZALEZ DUARTE DAVID</t>
  </si>
  <si>
    <t>GD09</t>
  </si>
  <si>
    <t>2845119553</t>
  </si>
  <si>
    <t>GONZALEZ GARCIA LUIS ROBERTO</t>
  </si>
  <si>
    <t>GG14</t>
  </si>
  <si>
    <t>2875214688</t>
  </si>
  <si>
    <t>GUTIERREZ OLVERA MARIHURI</t>
  </si>
  <si>
    <t>GUZMAN ESPILLER SERGIO LUIS ALBERTO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</si>
  <si>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</si>
  <si>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</si>
  <si>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</si>
  <si>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</si>
  <si>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</si>
  <si>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</si>
  <si>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</si>
  <si>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</si>
  <si>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</si>
  <si>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</si>
  <si>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</si>
  <si>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</si>
  <si>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</si>
  <si>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</si>
  <si>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</si>
  <si>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</si>
  <si>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</si>
  <si>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RAMIREZ LATOUR VICTOR MANUEL MARTIN</t>
  </si>
  <si>
    <t>RL14</t>
  </si>
  <si>
    <t>2986347665</t>
  </si>
  <si>
    <t>RAMIREZ MONDRAGON RICARDO HERIBERTO</t>
  </si>
  <si>
    <t>RMR26</t>
  </si>
  <si>
    <t>2885838584</t>
  </si>
  <si>
    <t>RODRIGUEZ MEDINA CESAR</t>
  </si>
  <si>
    <t>TAPIA BOLAÑOS NANCY</t>
  </si>
  <si>
    <t>TIERRAFRIA ESCARAMUSA ISRAEL</t>
  </si>
  <si>
    <t>TE10</t>
  </si>
  <si>
    <t>2906306063</t>
  </si>
  <si>
    <t>VAZQUEZ VILLALOBOS MA FELISA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</si>
  <si>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</si>
  <si>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</si>
  <si>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</si>
  <si>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</si>
  <si>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</si>
  <si>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</si>
  <si>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</si>
  <si>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</si>
  <si>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</si>
  <si>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</si>
  <si>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</si>
  <si>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</si>
  <si>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</si>
  <si>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</si>
  <si>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</si>
  <si>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</si>
  <si>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05 SINDICATO ASOCIACIÓN -- CELAYA</t>
  </si>
  <si>
    <t>SGMM</t>
  </si>
  <si>
    <t>APOYO</t>
  </si>
  <si>
    <t>OTROS 1</t>
  </si>
  <si>
    <t>OTROS 2</t>
  </si>
  <si>
    <t>Departamento 1 1200X05</t>
  </si>
  <si>
    <t>SALDRAN POR ASIMIALDOS</t>
  </si>
  <si>
    <t>AREA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</si>
  <si>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</si>
  <si>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</si>
  <si>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</si>
  <si>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</si>
  <si>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</si>
  <si>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</si>
  <si>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</si>
  <si>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</si>
  <si>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</si>
  <si>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</si>
  <si>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</si>
  <si>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39</t>
  </si>
  <si>
    <t>21/09/2016 al 27/09/2016</t>
  </si>
  <si>
    <t>BASE</t>
  </si>
  <si>
    <t>COMISIONES</t>
  </si>
  <si>
    <t>NOMBRE</t>
  </si>
  <si>
    <t>NOMINA</t>
  </si>
  <si>
    <t>DISPERSIONES</t>
  </si>
  <si>
    <t>INGENIERIA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</si>
</sst>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3" fontId="14" fillId="0" borderId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11" fillId="2" borderId="1" xfId="0" applyFont="1" applyFill="1" applyBorder="1" applyAlignment="1">
      <alignment horizontal="center" wrapText="1"/>
    </xf>
    <xf numFmtId="43" fontId="19" fillId="4" borderId="0" xfId="3" applyFont="1" applyFill="1" applyBorder="1" applyAlignment="1">
      <alignment horizontal="center" wrapText="1"/>
    </xf>
    <xf numFmtId="43" fontId="19" fillId="4" borderId="0" xfId="3" applyFont="1" applyFill="1" applyBorder="1" applyAlignment="1">
      <alignment horizontal="center" vertical="center" wrapText="1"/>
    </xf>
    <xf numFmtId="0" fontId="14" fillId="0" borderId="0" xfId="5"/>
    <xf numFmtId="0" fontId="14" fillId="0" borderId="0" xfId="5" applyAlignment="1">
      <alignment vertical="center"/>
    </xf>
    <xf numFmtId="0" fontId="11" fillId="2" borderId="16" xfId="5" applyFont="1" applyFill="1" applyBorder="1" applyAlignment="1">
      <alignment horizontal="center" vertical="center" wrapText="1"/>
    </xf>
    <xf numFmtId="0" fontId="3" fillId="0" borderId="0" xfId="5" applyFont="1" applyAlignment="1">
      <alignment horizontal="center" vertical="center"/>
    </xf>
    <xf numFmtId="164" fontId="3" fillId="0" borderId="0" xfId="5" applyNumberFormat="1" applyFont="1"/>
    <xf numFmtId="0" fontId="3" fillId="0" borderId="0" xfId="5" applyFont="1" applyAlignment="1">
      <alignment horizontal="right"/>
    </xf>
    <xf numFmtId="164" fontId="10" fillId="0" borderId="12" xfId="5" applyNumberFormat="1" applyFont="1" applyBorder="1"/>
    <xf numFmtId="0" fontId="14" fillId="0" borderId="0" xfId="5"/>
    <xf numFmtId="43" fontId="17" fillId="0" borderId="2" xfId="3" applyFont="1" applyBorder="1"/>
    <xf numFmtId="43" fontId="17" fillId="3" borderId="2" xfId="3" applyFont="1" applyFill="1" applyBorder="1"/>
    <xf numFmtId="43" fontId="17" fillId="0" borderId="0" xfId="3" applyFont="1"/>
    <xf numFmtId="0" fontId="18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center"/>
    </xf>
    <xf numFmtId="43" fontId="17" fillId="0" borderId="0" xfId="3" applyFont="1" applyFill="1" applyAlignment="1" applyProtection="1">
      <alignment horizontal="center"/>
    </xf>
    <xf numFmtId="43" fontId="19" fillId="0" borderId="0" xfId="3" applyFont="1" applyFill="1" applyAlignment="1" applyProtection="1">
      <alignment horizontal="center"/>
    </xf>
    <xf numFmtId="0" fontId="17" fillId="0" borderId="0" xfId="5" applyFont="1" applyProtection="1"/>
    <xf numFmtId="0" fontId="17" fillId="0" borderId="0" xfId="5" applyFont="1" applyFill="1" applyProtection="1"/>
    <xf numFmtId="0" fontId="20" fillId="0" borderId="0" xfId="4" applyFont="1" applyFill="1" applyAlignment="1" applyProtection="1">
      <alignment horizontal="left"/>
    </xf>
    <xf numFmtId="0" fontId="20" fillId="0" borderId="0" xfId="4" applyFont="1" applyFill="1" applyAlignment="1" applyProtection="1">
      <alignment horizontal="center"/>
    </xf>
    <xf numFmtId="15" fontId="18" fillId="0" borderId="0" xfId="4" applyNumberFormat="1" applyFont="1" applyFill="1" applyAlignment="1" applyProtection="1">
      <alignment horizontal="left"/>
    </xf>
    <xf numFmtId="15" fontId="18" fillId="0" borderId="0" xfId="4" applyNumberFormat="1" applyFont="1" applyFill="1" applyAlignment="1" applyProtection="1">
      <alignment horizontal="center"/>
    </xf>
    <xf numFmtId="0" fontId="19" fillId="0" borderId="0" xfId="5" applyFont="1"/>
    <xf numFmtId="43" fontId="19" fillId="0" borderId="0" xfId="3" applyFont="1"/>
    <xf numFmtId="43" fontId="19" fillId="4" borderId="2" xfId="3" applyFont="1" applyFill="1" applyBorder="1" applyAlignment="1">
      <alignment horizontal="center" wrapText="1"/>
    </xf>
    <xf numFmtId="43" fontId="19" fillId="4" borderId="3" xfId="3" applyFont="1" applyFill="1" applyBorder="1" applyAlignment="1">
      <alignment horizontal="center" wrapText="1"/>
    </xf>
    <xf numFmtId="0" fontId="19" fillId="0" borderId="0" xfId="5" applyFont="1" applyFill="1"/>
    <xf numFmtId="43" fontId="19" fillId="4" borderId="4" xfId="3" applyFont="1" applyFill="1" applyBorder="1" applyAlignment="1">
      <alignment horizontal="center" vertical="center" wrapText="1"/>
    </xf>
    <xf numFmtId="0" fontId="17" fillId="0" borderId="2" xfId="5" applyFont="1" applyBorder="1"/>
    <xf numFmtId="43" fontId="21" fillId="3" borderId="2" xfId="3" applyFont="1" applyFill="1" applyBorder="1"/>
    <xf numFmtId="43" fontId="19" fillId="5" borderId="2" xfId="3" applyFont="1" applyFill="1" applyBorder="1"/>
    <xf numFmtId="43" fontId="17" fillId="6" borderId="2" xfId="3" applyFont="1" applyFill="1" applyBorder="1"/>
    <xf numFmtId="43" fontId="17" fillId="7" borderId="2" xfId="3" applyFont="1" applyFill="1" applyBorder="1" applyAlignment="1">
      <alignment horizontal="center"/>
    </xf>
    <xf numFmtId="43" fontId="17" fillId="0" borderId="2" xfId="3" applyFont="1" applyFill="1" applyBorder="1" applyAlignment="1">
      <alignment horizontal="center"/>
    </xf>
    <xf numFmtId="43" fontId="17" fillId="8" borderId="2" xfId="3" applyFont="1" applyFill="1" applyBorder="1" applyAlignment="1">
      <alignment horizontal="center"/>
    </xf>
    <xf numFmtId="0" fontId="17" fillId="0" borderId="0" xfId="5" applyFont="1" applyFill="1"/>
    <xf numFmtId="43" fontId="17" fillId="0" borderId="0" xfId="5" applyNumberFormat="1" applyFont="1" applyFill="1"/>
    <xf numFmtId="0" fontId="17" fillId="0" borderId="0" xfId="5" applyFont="1"/>
    <xf numFmtId="0" fontId="17" fillId="3" borderId="2" xfId="5" applyFont="1" applyFill="1" applyBorder="1"/>
    <xf numFmtId="0" fontId="17" fillId="9" borderId="0" xfId="5" applyFont="1" applyFill="1"/>
    <xf numFmtId="0" fontId="19" fillId="0" borderId="2" xfId="5" applyFont="1" applyFill="1" applyBorder="1"/>
    <xf numFmtId="0" fontId="17" fillId="0" borderId="5" xfId="5" applyFont="1" applyFill="1" applyBorder="1"/>
    <xf numFmtId="43" fontId="17" fillId="0" borderId="5" xfId="3" applyFont="1" applyFill="1" applyBorder="1"/>
    <xf numFmtId="43" fontId="19" fillId="0" borderId="2" xfId="3" applyFont="1" applyFill="1" applyBorder="1"/>
    <xf numFmtId="43" fontId="19" fillId="0" borderId="5" xfId="3" applyFont="1" applyFill="1" applyBorder="1"/>
    <xf numFmtId="0" fontId="19" fillId="0" borderId="6" xfId="5" applyFont="1" applyBorder="1"/>
    <xf numFmtId="43" fontId="19" fillId="0" borderId="6" xfId="3" applyFont="1" applyBorder="1"/>
    <xf numFmtId="0" fontId="22" fillId="0" borderId="0" xfId="5" applyFont="1"/>
    <xf numFmtId="43" fontId="19" fillId="0" borderId="0" xfId="3" applyFont="1" applyBorder="1"/>
    <xf numFmtId="43" fontId="19" fillId="5" borderId="0" xfId="3" applyFont="1" applyFill="1" applyBorder="1"/>
    <xf numFmtId="43" fontId="19" fillId="4" borderId="5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vertical="center" wrapText="1"/>
    </xf>
    <xf numFmtId="0" fontId="17" fillId="0" borderId="7" xfId="5" applyFont="1" applyBorder="1"/>
    <xf numFmtId="0" fontId="17" fillId="0" borderId="7" xfId="5" applyFont="1" applyBorder="1" applyAlignment="1">
      <alignment horizontal="right"/>
    </xf>
    <xf numFmtId="43" fontId="17" fillId="0" borderId="7" xfId="3" applyFont="1" applyBorder="1"/>
    <xf numFmtId="43" fontId="17" fillId="3" borderId="7" xfId="3" applyFont="1" applyFill="1" applyBorder="1"/>
    <xf numFmtId="43" fontId="21" fillId="3" borderId="7" xfId="3" applyFont="1" applyFill="1" applyBorder="1"/>
    <xf numFmtId="43" fontId="19" fillId="5" borderId="7" xfId="3" applyFont="1" applyFill="1" applyBorder="1"/>
    <xf numFmtId="43" fontId="17" fillId="6" borderId="7" xfId="3" applyFont="1" applyFill="1" applyBorder="1"/>
    <xf numFmtId="43" fontId="17" fillId="7" borderId="7" xfId="3" applyFont="1" applyFill="1" applyBorder="1" applyAlignment="1">
      <alignment horizontal="center"/>
    </xf>
    <xf numFmtId="43" fontId="17" fillId="0" borderId="7" xfId="3" applyFont="1" applyFill="1" applyBorder="1" applyAlignment="1">
      <alignment horizontal="center"/>
    </xf>
    <xf numFmtId="43" fontId="17" fillId="8" borderId="7" xfId="3" applyFont="1" applyFill="1" applyBorder="1" applyAlignment="1">
      <alignment horizontal="center"/>
    </xf>
    <xf numFmtId="0" fontId="17" fillId="0" borderId="8" xfId="5" applyFont="1" applyBorder="1"/>
    <xf numFmtId="0" fontId="17" fillId="0" borderId="8" xfId="5" applyFont="1" applyBorder="1" applyAlignment="1">
      <alignment horizontal="right"/>
    </xf>
    <xf numFmtId="43" fontId="17" fillId="0" borderId="8" xfId="3" applyFont="1" applyBorder="1"/>
    <xf numFmtId="43" fontId="17" fillId="3" borderId="8" xfId="3" applyFont="1" applyFill="1" applyBorder="1"/>
    <xf numFmtId="43" fontId="21" fillId="3" borderId="8" xfId="3" applyFont="1" applyFill="1" applyBorder="1"/>
    <xf numFmtId="43" fontId="19" fillId="5" borderId="8" xfId="3" applyFont="1" applyFill="1" applyBorder="1"/>
    <xf numFmtId="43" fontId="17" fillId="7" borderId="8" xfId="3" applyFont="1" applyFill="1" applyBorder="1" applyAlignment="1">
      <alignment horizontal="center"/>
    </xf>
    <xf numFmtId="43" fontId="17" fillId="0" borderId="8" xfId="3" applyFont="1" applyFill="1" applyBorder="1" applyAlignment="1">
      <alignment horizontal="center"/>
    </xf>
    <xf numFmtId="43" fontId="17" fillId="8" borderId="8" xfId="3" applyFont="1" applyFill="1" applyBorder="1" applyAlignment="1">
      <alignment horizontal="center"/>
    </xf>
    <xf numFmtId="0" fontId="17" fillId="0" borderId="8" xfId="5" applyFont="1" applyFill="1" applyBorder="1"/>
    <xf numFmtId="43" fontId="17" fillId="0" borderId="8" xfId="3" applyFont="1" applyFill="1" applyBorder="1"/>
    <xf numFmtId="0" fontId="17" fillId="0" borderId="8" xfId="5" applyFont="1" applyFill="1" applyBorder="1" applyAlignment="1">
      <alignment horizontal="left"/>
    </xf>
    <xf numFmtId="0" fontId="17" fillId="0" borderId="8" xfId="5" applyFont="1" applyFill="1" applyBorder="1" applyAlignment="1">
      <alignment horizontal="right"/>
    </xf>
    <xf numFmtId="43" fontId="17" fillId="5" borderId="8" xfId="3" applyFont="1" applyFill="1" applyBorder="1"/>
    <xf numFmtId="14" fontId="19" fillId="0" borderId="8" xfId="5" applyNumberFormat="1" applyFont="1" applyFill="1" applyBorder="1"/>
    <xf numFmtId="0" fontId="17" fillId="0" borderId="7" xfId="5" applyFont="1" applyFill="1" applyBorder="1"/>
    <xf numFmtId="0" fontId="17" fillId="0" borderId="7" xfId="5" applyFont="1" applyFill="1" applyBorder="1" applyAlignment="1">
      <alignment horizontal="right"/>
    </xf>
    <xf numFmtId="0" fontId="19" fillId="0" borderId="8" xfId="5" applyFont="1" applyFill="1" applyBorder="1"/>
    <xf numFmtId="4" fontId="17" fillId="0" borderId="8" xfId="5" applyNumberFormat="1" applyFont="1" applyBorder="1" applyAlignment="1">
      <alignment wrapText="1"/>
    </xf>
    <xf numFmtId="4" fontId="23" fillId="10" borderId="8" xfId="5" applyNumberFormat="1" applyFont="1" applyFill="1" applyBorder="1" applyAlignment="1">
      <alignment horizontal="right" wrapText="1"/>
    </xf>
    <xf numFmtId="3" fontId="19" fillId="4" borderId="2" xfId="5" applyNumberFormat="1" applyFont="1" applyFill="1" applyBorder="1"/>
    <xf numFmtId="3" fontId="19" fillId="4" borderId="5" xfId="5" applyNumberFormat="1" applyFont="1" applyFill="1" applyBorder="1"/>
    <xf numFmtId="165" fontId="2" fillId="0" borderId="8" xfId="5" applyNumberFormat="1" applyFont="1" applyFill="1" applyBorder="1" applyAlignment="1">
      <alignment horizontal="left" vertical="center"/>
    </xf>
    <xf numFmtId="43" fontId="17" fillId="0" borderId="8" xfId="5" applyNumberFormat="1" applyFont="1" applyFill="1" applyBorder="1"/>
    <xf numFmtId="0" fontId="17" fillId="0" borderId="8" xfId="5" applyFont="1" applyBorder="1" applyAlignment="1">
      <alignment wrapText="1"/>
    </xf>
    <xf numFmtId="43" fontId="14" fillId="0" borderId="8" xfId="3" applyBorder="1"/>
    <xf numFmtId="43" fontId="14" fillId="0" borderId="8" xfId="3" applyFill="1" applyBorder="1"/>
    <xf numFmtId="0" fontId="17" fillId="11" borderId="8" xfId="5" applyFont="1" applyFill="1" applyBorder="1" applyAlignment="1">
      <alignment wrapText="1"/>
    </xf>
    <xf numFmtId="4" fontId="17" fillId="11" borderId="8" xfId="5" applyNumberFormat="1" applyFont="1" applyFill="1" applyBorder="1" applyAlignment="1">
      <alignment wrapText="1"/>
    </xf>
    <xf numFmtId="43" fontId="17" fillId="11" borderId="8" xfId="5" applyNumberFormat="1" applyFont="1" applyFill="1" applyBorder="1"/>
    <xf numFmtId="0" fontId="17" fillId="11" borderId="0" xfId="5" applyFont="1" applyFill="1"/>
    <xf numFmtId="43" fontId="14" fillId="0" borderId="0" xfId="3" applyFont="1"/>
    <xf numFmtId="43" fontId="14" fillId="0" borderId="8" xfId="3" applyFont="1" applyFill="1" applyBorder="1"/>
    <xf numFmtId="43" fontId="14" fillId="0" borderId="8" xfId="3" applyFont="1" applyBorder="1"/>
    <xf numFmtId="43" fontId="14" fillId="0" borderId="8" xfId="3" applyFont="1" applyFill="1" applyBorder="1" applyAlignment="1">
      <alignment vertical="center"/>
    </xf>
    <xf numFmtId="0" fontId="19" fillId="0" borderId="8" xfId="3" applyNumberFormat="1" applyFont="1" applyFill="1" applyBorder="1" applyAlignment="1">
      <alignment horizontal="center"/>
    </xf>
    <xf numFmtId="49" fontId="3" fillId="0" borderId="0" xfId="5" applyNumberFormat="1" applyFont="1"/>
    <xf numFmtId="0" fontId="3" fillId="0" borderId="0" xfId="5" applyFont="1"/>
    <xf numFmtId="3" fontId="19" fillId="4" borderId="0" xfId="5" applyNumberFormat="1" applyFont="1" applyFill="1" applyBorder="1"/>
    <xf numFmtId="0" fontId="19" fillId="12" borderId="0" xfId="5" applyFont="1" applyFill="1" applyBorder="1" applyAlignment="1">
      <alignment horizontal="center"/>
    </xf>
    <xf numFmtId="43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14" fillId="0" borderId="0" xfId="1"/>
    <xf numFmtId="43" fontId="14" fillId="0" borderId="0" xfId="3"/>
    <xf numFmtId="0" fontId="14" fillId="0" borderId="0" xfId="1" applyAlignment="1"/>
    <xf numFmtId="0" fontId="3" fillId="0" borderId="0" xfId="1" applyFont="1"/>
    <xf numFmtId="164" fontId="3" fillId="0" borderId="0" xfId="1" applyNumberFormat="1" applyFont="1"/>
    <xf numFmtId="164" fontId="10" fillId="0" borderId="0" xfId="1" applyNumberFormat="1" applyFont="1"/>
    <xf numFmtId="0" fontId="3" fillId="0" borderId="0" xfId="1" applyFont="1" applyAlignment="1">
      <alignment horizontal="right"/>
    </xf>
    <xf numFmtId="49" fontId="4" fillId="0" borderId="0" xfId="1" applyNumberFormat="1" applyFont="1" applyAlignment="1">
      <alignment horizontal="centerContinuous"/>
    </xf>
    <xf numFmtId="49" fontId="5" fillId="0" borderId="0" xfId="1" applyNumberFormat="1" applyFont="1" applyAlignment="1">
      <alignment horizontal="centerContinuous" vertical="top"/>
    </xf>
    <xf numFmtId="49" fontId="3" fillId="0" borderId="0" xfId="1" applyNumberFormat="1" applyFont="1"/>
    <xf numFmtId="0" fontId="3" fillId="0" borderId="0" xfId="1" applyFont="1" applyAlignment="1">
      <alignment horizontal="left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2" fillId="0" borderId="0" xfId="1" applyNumberFormat="1" applyFont="1"/>
    <xf numFmtId="49" fontId="10" fillId="0" borderId="0" xfId="1" applyNumberFormat="1" applyFont="1"/>
    <xf numFmtId="49" fontId="3" fillId="0" borderId="0" xfId="1" applyNumberFormat="1" applyFont="1" applyAlignment="1">
      <alignment horizontal="right"/>
    </xf>
    <xf numFmtId="49" fontId="10" fillId="0" borderId="0" xfId="1" applyNumberFormat="1" applyFont="1" applyAlignment="1">
      <alignment horizontal="left"/>
    </xf>
    <xf numFmtId="164" fontId="14" fillId="0" borderId="0" xfId="1" applyNumberFormat="1"/>
    <xf numFmtId="0" fontId="7" fillId="0" borderId="0" xfId="1" applyFont="1" applyAlignment="1">
      <alignment horizontal="left" vertical="center"/>
    </xf>
    <xf numFmtId="0" fontId="14" fillId="0" borderId="0" xfId="1" applyAlignment="1">
      <alignment horizontal="left" vertical="center"/>
    </xf>
    <xf numFmtId="164" fontId="3" fillId="0" borderId="0" xfId="5" applyNumberFormat="1" applyFont="1"/>
    <xf numFmtId="0" fontId="8" fillId="0" borderId="0" xfId="1" applyFont="1" applyAlignment="1"/>
    <xf numFmtId="0" fontId="9" fillId="0" borderId="0" xfId="1" applyFont="1" applyAlignment="1"/>
    <xf numFmtId="49" fontId="3" fillId="9" borderId="0" xfId="0" applyNumberFormat="1" applyFont="1" applyFill="1"/>
    <xf numFmtId="0" fontId="3" fillId="9" borderId="0" xfId="0" applyFont="1" applyFill="1"/>
    <xf numFmtId="164" fontId="3" fillId="9" borderId="0" xfId="0" applyNumberFormat="1" applyFont="1" applyFill="1"/>
    <xf numFmtId="43" fontId="3" fillId="9" borderId="0" xfId="0" applyNumberFormat="1" applyFont="1" applyFill="1"/>
    <xf numFmtId="164" fontId="3" fillId="9" borderId="0" xfId="5" applyNumberFormat="1" applyFont="1" applyFill="1"/>
    <xf numFmtId="0" fontId="14" fillId="9" borderId="0" xfId="5" applyFill="1"/>
    <xf numFmtId="0" fontId="17" fillId="9" borderId="8" xfId="5" applyFont="1" applyFill="1" applyBorder="1"/>
    <xf numFmtId="0" fontId="17" fillId="9" borderId="8" xfId="5" applyFont="1" applyFill="1" applyBorder="1" applyAlignment="1">
      <alignment horizontal="right"/>
    </xf>
    <xf numFmtId="165" fontId="2" fillId="9" borderId="8" xfId="5" applyNumberFormat="1" applyFont="1" applyFill="1" applyBorder="1" applyAlignment="1">
      <alignment horizontal="left" vertical="center"/>
    </xf>
    <xf numFmtId="43" fontId="14" fillId="9" borderId="8" xfId="3" applyFont="1" applyFill="1" applyBorder="1"/>
    <xf numFmtId="12" fontId="17" fillId="9" borderId="8" xfId="3" applyNumberFormat="1" applyFont="1" applyFill="1" applyBorder="1"/>
    <xf numFmtId="43" fontId="17" fillId="9" borderId="8" xfId="3" applyFont="1" applyFill="1" applyBorder="1"/>
    <xf numFmtId="43" fontId="21" fillId="9" borderId="8" xfId="3" applyFont="1" applyFill="1" applyBorder="1"/>
    <xf numFmtId="43" fontId="19" fillId="9" borderId="8" xfId="3" applyFont="1" applyFill="1" applyBorder="1"/>
    <xf numFmtId="0" fontId="19" fillId="9" borderId="8" xfId="3" applyNumberFormat="1" applyFont="1" applyFill="1" applyBorder="1" applyAlignment="1">
      <alignment horizontal="center"/>
    </xf>
    <xf numFmtId="43" fontId="17" fillId="9" borderId="8" xfId="3" applyFont="1" applyFill="1" applyBorder="1" applyAlignment="1">
      <alignment horizontal="center"/>
    </xf>
    <xf numFmtId="0" fontId="17" fillId="9" borderId="8" xfId="5" applyFont="1" applyFill="1" applyBorder="1" applyAlignment="1">
      <alignment wrapText="1"/>
    </xf>
    <xf numFmtId="4" fontId="17" fillId="9" borderId="8" xfId="5" applyNumberFormat="1" applyFont="1" applyFill="1" applyBorder="1" applyAlignment="1">
      <alignment wrapText="1"/>
    </xf>
    <xf numFmtId="43" fontId="17" fillId="9" borderId="8" xfId="5" applyNumberFormat="1" applyFont="1" applyFill="1" applyBorder="1"/>
    <xf numFmtId="49" fontId="3" fillId="9" borderId="0" xfId="5" applyNumberFormat="1" applyFont="1" applyFill="1"/>
    <xf numFmtId="0" fontId="3" fillId="9" borderId="0" xfId="5" applyFont="1" applyFill="1"/>
    <xf numFmtId="43" fontId="14" fillId="9" borderId="8" xfId="3" applyFill="1" applyBorder="1"/>
    <xf numFmtId="0" fontId="19" fillId="9" borderId="8" xfId="5" applyFont="1" applyFill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9" borderId="16" xfId="5" applyFont="1" applyFill="1" applyBorder="1" applyAlignment="1">
      <alignment horizontal="center" vertical="center" wrapText="1"/>
    </xf>
    <xf numFmtId="0" fontId="3" fillId="9" borderId="0" xfId="5" applyFont="1" applyFill="1" applyAlignment="1">
      <alignment horizontal="right"/>
    </xf>
    <xf numFmtId="164" fontId="10" fillId="9" borderId="12" xfId="5" applyNumberFormat="1" applyFont="1" applyFill="1" applyBorder="1"/>
    <xf numFmtId="0" fontId="0" fillId="9" borderId="0" xfId="0" applyFill="1"/>
    <xf numFmtId="0" fontId="26" fillId="0" borderId="18" xfId="0" applyFont="1" applyBorder="1"/>
    <xf numFmtId="0" fontId="25" fillId="0" borderId="18" xfId="0" applyFont="1" applyBorder="1"/>
    <xf numFmtId="0" fontId="0" fillId="0" borderId="18" xfId="0" applyFont="1" applyBorder="1"/>
    <xf numFmtId="0" fontId="0" fillId="0" borderId="18" xfId="0" applyBorder="1"/>
    <xf numFmtId="14" fontId="26" fillId="0" borderId="18" xfId="0" applyNumberFormat="1" applyFont="1" applyBorder="1"/>
    <xf numFmtId="43" fontId="1" fillId="0" borderId="18" xfId="10" applyFont="1" applyBorder="1"/>
    <xf numFmtId="43" fontId="1" fillId="0" borderId="19" xfId="10" applyFont="1" applyBorder="1"/>
    <xf numFmtId="43" fontId="1" fillId="0" borderId="20" xfId="10" applyFont="1" applyBorder="1"/>
    <xf numFmtId="43" fontId="1" fillId="0" borderId="21" xfId="10" applyFont="1" applyBorder="1"/>
    <xf numFmtId="43" fontId="25" fillId="0" borderId="20" xfId="10" applyFont="1" applyBorder="1"/>
    <xf numFmtId="0" fontId="27" fillId="9" borderId="18" xfId="0" applyFont="1" applyFill="1" applyBorder="1" applyAlignment="1">
      <alignment horizontal="center"/>
    </xf>
    <xf numFmtId="0" fontId="24" fillId="0" borderId="13" xfId="5" applyFont="1" applyBorder="1" applyAlignment="1">
      <alignment horizontal="center" vertical="center"/>
    </xf>
    <xf numFmtId="0" fontId="24" fillId="0" borderId="14" xfId="5" applyFont="1" applyBorder="1" applyAlignment="1">
      <alignment horizontal="center" vertical="center"/>
    </xf>
    <xf numFmtId="0" fontId="24" fillId="0" borderId="15" xfId="5" applyFont="1" applyBorder="1" applyAlignment="1">
      <alignment horizontal="center" vertical="center"/>
    </xf>
    <xf numFmtId="0" fontId="24" fillId="9" borderId="13" xfId="5" applyFont="1" applyFill="1" applyBorder="1" applyAlignment="1">
      <alignment horizontal="center" vertical="center"/>
    </xf>
    <xf numFmtId="0" fontId="24" fillId="9" borderId="14" xfId="5" applyFont="1" applyFill="1" applyBorder="1" applyAlignment="1">
      <alignment horizontal="center" vertical="center"/>
    </xf>
    <xf numFmtId="0" fontId="24" fillId="9" borderId="15" xfId="5" applyFont="1" applyFill="1" applyBorder="1" applyAlignment="1">
      <alignment horizontal="center" vertical="center"/>
    </xf>
    <xf numFmtId="0" fontId="19" fillId="12" borderId="9" xfId="5" applyFont="1" applyFill="1" applyBorder="1" applyAlignment="1">
      <alignment horizontal="center"/>
    </xf>
    <xf numFmtId="43" fontId="19" fillId="4" borderId="2" xfId="3" applyFont="1" applyFill="1" applyBorder="1" applyAlignment="1">
      <alignment horizontal="center" wrapText="1"/>
    </xf>
    <xf numFmtId="43" fontId="19" fillId="4" borderId="5" xfId="3" applyFont="1" applyFill="1" applyBorder="1" applyAlignment="1">
      <alignment horizontal="center" wrapText="1"/>
    </xf>
    <xf numFmtId="43" fontId="19" fillId="4" borderId="10" xfId="3" applyFont="1" applyFill="1" applyBorder="1" applyAlignment="1">
      <alignment horizontal="center" wrapText="1"/>
    </xf>
    <xf numFmtId="43" fontId="19" fillId="4" borderId="11" xfId="3" applyFont="1" applyFill="1" applyBorder="1" applyAlignment="1">
      <alignment horizontal="center" wrapText="1"/>
    </xf>
    <xf numFmtId="0" fontId="19" fillId="12" borderId="4" xfId="5" applyFont="1" applyFill="1" applyBorder="1" applyAlignment="1">
      <alignment horizontal="center"/>
    </xf>
    <xf numFmtId="0" fontId="19" fillId="12" borderId="17" xfId="5" applyFont="1" applyFill="1" applyBorder="1" applyAlignment="1">
      <alignment horizontal="center"/>
    </xf>
    <xf numFmtId="3" fontId="19" fillId="4" borderId="2" xfId="5" applyNumberFormat="1" applyFont="1" applyFill="1" applyBorder="1"/>
    <xf numFmtId="3" fontId="19" fillId="4" borderId="5" xfId="5" applyNumberFormat="1" applyFont="1" applyFill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14" fillId="0" borderId="0" xfId="1" applyAlignment="1"/>
    <xf numFmtId="0" fontId="0" fillId="12" borderId="8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/>
    </xf>
    <xf numFmtId="0" fontId="0" fillId="12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/>
    </xf>
    <xf numFmtId="0" fontId="0" fillId="0" borderId="8" xfId="0" applyBorder="1"/>
    <xf numFmtId="2" fontId="0" fillId="0" borderId="8" xfId="0" applyNumberFormat="1" applyBorder="1"/>
  </cellXfs>
  <cellStyles count="11">
    <cellStyle name="Excel Built-in Normal" xfId="2"/>
    <cellStyle name="Millares 2" xfId="3"/>
    <cellStyle name="Millares 2 3" xfId="10"/>
    <cellStyle name="Normal" xfId="0" builtinId="0"/>
    <cellStyle name="Normal 16 2" xfId="5"/>
    <cellStyle name="Normal 2" xfId="1"/>
    <cellStyle name="Normal 2 2" xfId="6"/>
    <cellStyle name="Normal 27" xfId="7"/>
    <cellStyle name="Normal 5" xfId="8"/>
    <cellStyle name="Normal 6" xfId="9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04"/>
  <sheetViews>
    <sheetView workbookViewId="0">
      <pane xSplit="1" ySplit="8" topLeftCell="H9" activePane="bottomRight" state="frozen"/>
      <selection pane="topRight" activeCell="B1" sqref="B1"/>
      <selection pane="bottomLeft" activeCell="A9" sqref="A9"/>
      <selection pane="bottomRight" activeCell="N20" sqref="N20:N37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4" width="11.42578125" style="1"/>
    <col min="5" max="5" width="5.140625" style="1" customWidth="1"/>
    <col min="6" max="12" width="11.42578125" style="1"/>
    <col min="13" max="13" width="5.140625" style="1" customWidth="1"/>
    <col min="14" max="16" width="11.42578125" style="154"/>
    <col min="17" max="19" width="11.42578125" style="1"/>
    <col min="20" max="20" width="48.5703125" style="1" bestFit="1" customWidth="1"/>
    <col min="21" max="23" width="11.42578125" style="1"/>
    <col min="24" max="24" width="12.7109375" style="1" bestFit="1" customWidth="1"/>
    <col min="25" max="16384" width="11.42578125" style="1"/>
  </cols>
  <sheetData>
    <row r="1" spans="1:54" ht="18" customHeight="1">
      <c r="A1" s="3" t="s">
        <v>0</v>
      </c>
      <c r="B1" s="18" t="s">
        <v>85</v>
      </c>
      <c r="F1" s="24"/>
      <c r="G1" s="24"/>
      <c r="H1" s="24"/>
      <c r="I1" s="24"/>
      <c r="J1" s="24"/>
      <c r="K1" s="24"/>
      <c r="L1" s="24"/>
      <c r="M1" s="24"/>
      <c r="N1" s="158"/>
      <c r="O1" s="158"/>
      <c r="P1" s="158"/>
      <c r="S1" s="35" t="s">
        <v>94</v>
      </c>
      <c r="T1" s="35"/>
      <c r="U1" s="35"/>
      <c r="V1" s="35"/>
      <c r="W1" s="36"/>
      <c r="X1" s="37"/>
      <c r="Y1" s="37"/>
      <c r="Z1" s="37"/>
      <c r="AA1" s="37"/>
      <c r="AB1" s="38"/>
      <c r="AC1" s="37"/>
      <c r="AD1" s="37"/>
      <c r="AE1" s="37"/>
      <c r="AF1" s="37"/>
      <c r="AG1" s="37"/>
      <c r="AH1" s="37"/>
      <c r="AI1" s="38"/>
      <c r="AJ1" s="37"/>
      <c r="AK1" s="38"/>
      <c r="AL1" s="37"/>
      <c r="AM1" s="37"/>
      <c r="AN1" s="38"/>
      <c r="AO1" s="39"/>
      <c r="AP1" s="39"/>
      <c r="AQ1" s="39"/>
      <c r="AR1" s="40"/>
      <c r="AS1" s="39"/>
      <c r="AT1" s="39"/>
      <c r="AU1" s="39"/>
      <c r="AV1" s="39"/>
      <c r="AW1" s="39"/>
      <c r="AX1" s="39"/>
      <c r="AY1" s="39"/>
      <c r="AZ1" s="39"/>
      <c r="BA1" s="39"/>
      <c r="BB1" s="39"/>
    </row>
    <row r="2" spans="1:54" ht="24.95" customHeight="1">
      <c r="A2" s="4" t="s">
        <v>1</v>
      </c>
      <c r="B2" s="176" t="s">
        <v>2</v>
      </c>
      <c r="F2" s="24"/>
      <c r="G2" s="24"/>
      <c r="H2" s="24"/>
      <c r="I2" s="24"/>
      <c r="J2" s="24"/>
      <c r="K2" s="24"/>
      <c r="L2" s="24"/>
      <c r="M2" s="24"/>
      <c r="N2" s="158"/>
      <c r="O2" s="158"/>
      <c r="P2" s="158"/>
      <c r="S2" s="41" t="s">
        <v>95</v>
      </c>
      <c r="T2" s="41"/>
      <c r="U2" s="41"/>
      <c r="V2" s="41"/>
      <c r="W2" s="42"/>
      <c r="X2" s="37"/>
      <c r="Y2" s="37"/>
      <c r="Z2" s="37"/>
      <c r="AA2" s="37"/>
      <c r="AB2" s="38"/>
      <c r="AC2" s="37" t="s">
        <v>96</v>
      </c>
      <c r="AD2" s="37"/>
      <c r="AE2" s="37"/>
      <c r="AF2" s="37"/>
      <c r="AG2" s="37"/>
      <c r="AH2" s="37"/>
      <c r="AI2" s="38"/>
      <c r="AJ2" s="37"/>
      <c r="AK2" s="38"/>
      <c r="AL2" s="37"/>
      <c r="AM2" s="37"/>
      <c r="AN2" s="38"/>
      <c r="AO2" s="39"/>
      <c r="AP2" s="39"/>
      <c r="AQ2" s="39"/>
      <c r="AR2" s="40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ht="15.75">
      <c r="B3" s="177" t="s">
        <v>3</v>
      </c>
      <c r="F3" s="24"/>
      <c r="G3" s="24"/>
      <c r="H3" s="24"/>
      <c r="I3" s="24"/>
      <c r="J3" s="24"/>
      <c r="K3" s="24"/>
      <c r="L3" s="24"/>
      <c r="M3" s="24"/>
      <c r="N3" s="158"/>
      <c r="O3" s="158"/>
      <c r="P3" s="158"/>
      <c r="S3" s="43" t="s">
        <v>97</v>
      </c>
      <c r="T3" s="43"/>
      <c r="U3" s="43"/>
      <c r="V3" s="43"/>
      <c r="W3" s="44"/>
      <c r="X3" s="37"/>
      <c r="Y3" s="37"/>
      <c r="Z3" s="37"/>
      <c r="AA3" s="37"/>
      <c r="AB3" s="38"/>
      <c r="AC3" s="37"/>
      <c r="AD3" s="37"/>
      <c r="AE3" s="37"/>
      <c r="AF3" s="37"/>
      <c r="AG3" s="37"/>
      <c r="AH3" s="37"/>
      <c r="AI3" s="38"/>
      <c r="AJ3" s="37"/>
      <c r="AK3" s="38"/>
      <c r="AL3" s="37"/>
      <c r="AM3" s="37"/>
      <c r="AN3" s="38"/>
      <c r="AO3" s="39"/>
      <c r="AP3" s="39"/>
      <c r="AQ3" s="39"/>
      <c r="AR3" s="40"/>
      <c r="AS3" s="39"/>
      <c r="AT3" s="39"/>
      <c r="AU3" s="39"/>
      <c r="AV3" s="39"/>
      <c r="AW3" s="39"/>
      <c r="AX3" s="39"/>
      <c r="AY3" s="39"/>
      <c r="AZ3" s="39"/>
      <c r="BA3" s="39"/>
      <c r="BB3" s="39"/>
    </row>
    <row r="4" spans="1:54" ht="15">
      <c r="B4" s="178" t="s">
        <v>4</v>
      </c>
      <c r="F4" s="24"/>
      <c r="G4" s="24"/>
      <c r="H4" s="24"/>
      <c r="I4" s="24"/>
      <c r="J4" s="24"/>
      <c r="K4" s="24"/>
      <c r="L4" s="24"/>
      <c r="M4" s="24"/>
      <c r="N4" s="158"/>
      <c r="O4" s="158"/>
      <c r="P4" s="158"/>
      <c r="S4" s="45" t="s">
        <v>98</v>
      </c>
      <c r="T4" s="45"/>
      <c r="U4" s="45"/>
      <c r="V4" s="45"/>
      <c r="W4" s="45"/>
      <c r="X4" s="34"/>
      <c r="Y4" s="34"/>
      <c r="Z4" s="34"/>
      <c r="AA4" s="34"/>
      <c r="AB4" s="46"/>
      <c r="AC4" s="34"/>
      <c r="AD4" s="34"/>
      <c r="AE4" s="34"/>
      <c r="AF4" s="34"/>
      <c r="AG4" s="34"/>
      <c r="AH4" s="34"/>
      <c r="AI4" s="46"/>
      <c r="AJ4" s="34"/>
      <c r="AK4" s="46"/>
      <c r="AL4" s="34"/>
      <c r="AM4" s="34"/>
      <c r="AN4" s="46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1:54" ht="15">
      <c r="B5" s="6" t="s">
        <v>5</v>
      </c>
      <c r="F5" s="24"/>
      <c r="G5" s="24"/>
      <c r="H5" s="24"/>
      <c r="I5" s="24"/>
      <c r="J5" s="24"/>
      <c r="K5" s="24"/>
      <c r="L5" s="24"/>
      <c r="M5" s="24"/>
      <c r="N5" s="158"/>
      <c r="O5" s="158"/>
      <c r="P5" s="158"/>
      <c r="S5" s="212" t="s">
        <v>99</v>
      </c>
      <c r="T5" s="212" t="s">
        <v>100</v>
      </c>
      <c r="U5" s="212" t="s">
        <v>101</v>
      </c>
      <c r="V5" s="105"/>
      <c r="W5" s="212" t="s">
        <v>102</v>
      </c>
      <c r="X5" s="47"/>
      <c r="Y5" s="206" t="s">
        <v>103</v>
      </c>
      <c r="Z5" s="206" t="s">
        <v>104</v>
      </c>
      <c r="AA5" s="206" t="s">
        <v>105</v>
      </c>
      <c r="AB5" s="206" t="s">
        <v>106</v>
      </c>
      <c r="AC5" s="206" t="s">
        <v>107</v>
      </c>
      <c r="AD5" s="47"/>
      <c r="AE5" s="206" t="s">
        <v>108</v>
      </c>
      <c r="AF5" s="206" t="s">
        <v>109</v>
      </c>
      <c r="AG5" s="206" t="s">
        <v>110</v>
      </c>
      <c r="AH5" s="206" t="s">
        <v>111</v>
      </c>
      <c r="AI5" s="206" t="s">
        <v>112</v>
      </c>
      <c r="AJ5" s="206" t="s">
        <v>113</v>
      </c>
      <c r="AK5" s="206" t="s">
        <v>114</v>
      </c>
      <c r="AL5" s="206" t="s">
        <v>115</v>
      </c>
      <c r="AM5" s="206" t="s">
        <v>116</v>
      </c>
      <c r="AN5" s="206" t="s">
        <v>117</v>
      </c>
      <c r="AO5" s="208" t="s">
        <v>118</v>
      </c>
      <c r="AP5" s="209"/>
      <c r="AQ5" s="48"/>
      <c r="AR5" s="210" t="s">
        <v>119</v>
      </c>
      <c r="AS5" s="205" t="s">
        <v>120</v>
      </c>
      <c r="AT5" s="49"/>
      <c r="AU5" s="49"/>
      <c r="AV5" s="49"/>
      <c r="AW5" s="49"/>
      <c r="AX5" s="49"/>
      <c r="AY5" s="49"/>
      <c r="AZ5" s="49"/>
      <c r="BA5" s="49"/>
      <c r="BB5" s="49"/>
    </row>
    <row r="6" spans="1:54" ht="45">
      <c r="B6" s="6" t="s">
        <v>6</v>
      </c>
      <c r="F6" s="24"/>
      <c r="G6" s="24"/>
      <c r="H6" s="24"/>
      <c r="I6" s="24"/>
      <c r="J6" s="24"/>
      <c r="K6" s="24"/>
      <c r="L6" s="24"/>
      <c r="M6" s="24"/>
      <c r="N6" s="158"/>
      <c r="O6" s="158"/>
      <c r="P6" s="158"/>
      <c r="S6" s="213"/>
      <c r="T6" s="213"/>
      <c r="U6" s="213"/>
      <c r="V6" s="106" t="s">
        <v>121</v>
      </c>
      <c r="W6" s="213"/>
      <c r="X6" s="73" t="s">
        <v>122</v>
      </c>
      <c r="Y6" s="207"/>
      <c r="Z6" s="207"/>
      <c r="AA6" s="207"/>
      <c r="AB6" s="207"/>
      <c r="AC6" s="207"/>
      <c r="AD6" s="73" t="s">
        <v>123</v>
      </c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74" t="s">
        <v>124</v>
      </c>
      <c r="AP6" s="74" t="s">
        <v>125</v>
      </c>
      <c r="AQ6" s="50" t="s">
        <v>126</v>
      </c>
      <c r="AR6" s="210"/>
      <c r="AS6" s="205"/>
      <c r="AT6" s="49"/>
      <c r="AU6" s="49"/>
      <c r="AV6" s="49"/>
      <c r="AW6" s="49"/>
      <c r="AX6" s="49"/>
      <c r="AY6" s="49"/>
      <c r="AZ6" s="49"/>
      <c r="BA6" s="49"/>
      <c r="BB6" s="49"/>
    </row>
    <row r="7" spans="1:54" ht="15">
      <c r="F7" s="199" t="s">
        <v>86</v>
      </c>
      <c r="G7" s="200"/>
      <c r="H7" s="200"/>
      <c r="I7" s="200"/>
      <c r="J7" s="200"/>
      <c r="K7" s="200"/>
      <c r="L7" s="201"/>
      <c r="M7" s="25"/>
      <c r="N7" s="202" t="s">
        <v>86</v>
      </c>
      <c r="O7" s="203"/>
      <c r="P7" s="204"/>
      <c r="S7" s="123"/>
      <c r="T7" s="123"/>
      <c r="U7" s="123"/>
      <c r="V7" s="123"/>
      <c r="W7" s="123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3"/>
      <c r="AP7" s="23"/>
      <c r="AQ7" s="23"/>
      <c r="AR7" s="124"/>
      <c r="AS7" s="124"/>
      <c r="AT7" s="49"/>
      <c r="AU7" s="49"/>
      <c r="AV7" s="49"/>
      <c r="AW7" s="49"/>
      <c r="AX7" s="49"/>
      <c r="AY7" s="58"/>
      <c r="AZ7" s="58"/>
      <c r="BA7" s="58"/>
      <c r="BB7" s="58"/>
    </row>
    <row r="8" spans="1:54" s="5" customFormat="1" ht="35.25" thickBot="1">
      <c r="A8" s="8" t="s">
        <v>7</v>
      </c>
      <c r="B8" s="9" t="s">
        <v>8</v>
      </c>
      <c r="C8" s="10" t="s">
        <v>11</v>
      </c>
      <c r="D8" s="21" t="s">
        <v>11</v>
      </c>
      <c r="F8" s="26" t="s">
        <v>11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6" t="s">
        <v>92</v>
      </c>
      <c r="M8" s="27"/>
      <c r="N8" s="184" t="s">
        <v>93</v>
      </c>
      <c r="O8" s="184" t="s">
        <v>91</v>
      </c>
      <c r="P8" s="184" t="s">
        <v>92</v>
      </c>
      <c r="S8" s="123"/>
      <c r="T8" s="123"/>
      <c r="U8" s="123"/>
      <c r="V8" s="123"/>
      <c r="W8" s="123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3"/>
      <c r="AP8" s="23"/>
      <c r="AQ8" s="23"/>
      <c r="AR8" s="124"/>
      <c r="AS8" s="124"/>
      <c r="AT8" s="49"/>
      <c r="AU8" s="49"/>
      <c r="AV8" s="49"/>
      <c r="AW8" s="49"/>
      <c r="AX8" s="49"/>
      <c r="AY8" s="58"/>
      <c r="AZ8" s="58"/>
      <c r="BA8" s="58"/>
      <c r="BB8" s="58"/>
    </row>
    <row r="9" spans="1:54" ht="15.75" thickTop="1">
      <c r="A9" s="11" t="s">
        <v>20</v>
      </c>
      <c r="F9" s="24"/>
      <c r="G9" s="24"/>
      <c r="H9" s="24"/>
      <c r="I9" s="24"/>
      <c r="J9" s="24"/>
      <c r="K9" s="24"/>
      <c r="L9" s="24"/>
      <c r="M9" s="24"/>
      <c r="N9" s="158"/>
      <c r="O9" s="158"/>
      <c r="P9" s="158"/>
      <c r="S9" s="123"/>
      <c r="T9" s="123"/>
      <c r="U9" s="123"/>
      <c r="V9" s="123"/>
      <c r="W9" s="123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3"/>
      <c r="AP9" s="23"/>
      <c r="AQ9" s="23"/>
      <c r="AR9" s="124"/>
      <c r="AS9" s="124"/>
      <c r="AT9" s="49"/>
      <c r="AU9" s="49"/>
      <c r="AV9" s="49"/>
      <c r="AW9" s="49"/>
      <c r="AX9" s="49"/>
      <c r="AY9" s="115"/>
      <c r="AZ9" s="115"/>
      <c r="BA9" s="115"/>
      <c r="BB9" s="115"/>
    </row>
    <row r="10" spans="1:54" ht="15">
      <c r="F10" s="28"/>
      <c r="G10" s="28"/>
      <c r="H10" s="28"/>
      <c r="I10" s="28"/>
      <c r="J10" s="28"/>
      <c r="K10" s="28"/>
      <c r="L10" s="28"/>
      <c r="M10" s="28"/>
      <c r="N10" s="157"/>
      <c r="O10" s="157"/>
      <c r="P10" s="157"/>
      <c r="S10" s="123" t="s">
        <v>224</v>
      </c>
      <c r="T10" s="123"/>
      <c r="U10" s="123"/>
      <c r="V10" s="123"/>
      <c r="W10" s="123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3"/>
      <c r="AP10" s="23"/>
      <c r="AQ10" s="23"/>
      <c r="AR10" s="124"/>
      <c r="AS10" s="124"/>
      <c r="AT10" s="49"/>
      <c r="AU10" s="49"/>
      <c r="AV10" s="49"/>
      <c r="AW10" s="49"/>
      <c r="AX10" s="49"/>
      <c r="AY10" s="58"/>
      <c r="AZ10" s="58"/>
      <c r="BA10" s="58"/>
      <c r="BB10" s="58"/>
    </row>
    <row r="11" spans="1:54" ht="15">
      <c r="A11" s="2" t="s">
        <v>21</v>
      </c>
      <c r="B11" s="1" t="s">
        <v>22</v>
      </c>
      <c r="C11" s="12">
        <v>1026.76</v>
      </c>
      <c r="D11" s="125">
        <f>+X11</f>
        <v>16568.240000000002</v>
      </c>
      <c r="F11" s="28">
        <f>+C11</f>
        <v>1026.76</v>
      </c>
      <c r="G11" s="28">
        <v>0</v>
      </c>
      <c r="H11" s="28">
        <f>+F11*0.02</f>
        <v>20.5352</v>
      </c>
      <c r="I11" s="28">
        <f>+F11*7.5%</f>
        <v>77.006999999999991</v>
      </c>
      <c r="J11" s="28">
        <f>SUM(F11:I11)</f>
        <v>1124.3022000000001</v>
      </c>
      <c r="K11" s="28">
        <f>+J11*0.16</f>
        <v>179.88835200000003</v>
      </c>
      <c r="L11" s="28">
        <f>+J11+K11</f>
        <v>1304.190552</v>
      </c>
      <c r="M11" s="24"/>
      <c r="N11" s="157">
        <f>+D11</f>
        <v>16568.240000000002</v>
      </c>
      <c r="O11" s="157">
        <f>+N11*0.16</f>
        <v>2650.9184000000005</v>
      </c>
      <c r="P11" s="157">
        <f>+N11+O11</f>
        <v>19219.1584</v>
      </c>
      <c r="S11" s="85" t="s">
        <v>127</v>
      </c>
      <c r="T11" s="94" t="s">
        <v>128</v>
      </c>
      <c r="U11" s="86" t="s">
        <v>129</v>
      </c>
      <c r="V11" s="107">
        <v>41575</v>
      </c>
      <c r="W11" s="85" t="s">
        <v>130</v>
      </c>
      <c r="X11" s="116">
        <v>16568.240000000002</v>
      </c>
      <c r="Y11" s="88"/>
      <c r="Z11" s="88"/>
      <c r="AA11" s="89"/>
      <c r="AB11" s="90">
        <v>16568.240000000002</v>
      </c>
      <c r="AC11" s="120"/>
      <c r="AD11" s="120"/>
      <c r="AE11" s="91"/>
      <c r="AF11" s="91"/>
      <c r="AG11" s="87"/>
      <c r="AH11" s="87">
        <v>0</v>
      </c>
      <c r="AI11" s="90">
        <v>16568.240000000002</v>
      </c>
      <c r="AJ11" s="92">
        <v>1656.8240000000003</v>
      </c>
      <c r="AK11" s="90">
        <v>14911.416000000001</v>
      </c>
      <c r="AL11" s="93">
        <v>0</v>
      </c>
      <c r="AM11" s="92" t="e">
        <v>#REF!</v>
      </c>
      <c r="AN11" s="90" t="e">
        <v>#REF!</v>
      </c>
      <c r="AO11" s="109"/>
      <c r="AP11" s="103"/>
      <c r="AQ11" s="108">
        <v>-14911.416000000001</v>
      </c>
      <c r="AR11" s="102" t="s">
        <v>131</v>
      </c>
      <c r="AS11" s="94" t="s">
        <v>132</v>
      </c>
      <c r="AT11" s="58" t="str">
        <f t="shared" ref="AT11:AT41" si="0">IF(A11=AU11,"SI","NO")</f>
        <v>SI</v>
      </c>
      <c r="AU11" s="121" t="s">
        <v>21</v>
      </c>
      <c r="AV11" s="122" t="s">
        <v>22</v>
      </c>
      <c r="AW11" s="58"/>
      <c r="AX11" s="58"/>
      <c r="AY11" s="58"/>
      <c r="AZ11" s="58"/>
      <c r="BA11" s="58"/>
      <c r="BB11" s="58"/>
    </row>
    <row r="12" spans="1:54" ht="15">
      <c r="A12" s="2" t="s">
        <v>23</v>
      </c>
      <c r="B12" s="1" t="s">
        <v>24</v>
      </c>
      <c r="C12" s="12">
        <v>1026.76</v>
      </c>
      <c r="D12" s="125">
        <f t="shared" ref="D12:D41" si="1">+X12</f>
        <v>19127.560000000001</v>
      </c>
      <c r="F12" s="150">
        <f t="shared" ref="F12:F41" si="2">+C12</f>
        <v>1026.76</v>
      </c>
      <c r="G12" s="150">
        <v>1</v>
      </c>
      <c r="H12" s="150">
        <f t="shared" ref="H12:H41" si="3">+F12*0.02</f>
        <v>20.5352</v>
      </c>
      <c r="I12" s="150">
        <f t="shared" ref="I12:I41" si="4">+F12*7.5%</f>
        <v>77.006999999999991</v>
      </c>
      <c r="J12" s="150">
        <f t="shared" ref="J12:J41" si="5">SUM(F12:I12)</f>
        <v>1125.3022000000001</v>
      </c>
      <c r="K12" s="150">
        <f t="shared" ref="K12:K41" si="6">+J12*0.16</f>
        <v>180.04835200000002</v>
      </c>
      <c r="L12" s="150">
        <f t="shared" ref="L12:L40" si="7">+J12+K12</f>
        <v>1305.3505520000001</v>
      </c>
      <c r="M12" s="24"/>
      <c r="N12" s="157">
        <f t="shared" ref="N12:N41" si="8">+D12</f>
        <v>19127.560000000001</v>
      </c>
      <c r="O12" s="157">
        <f t="shared" ref="O12:O41" si="9">+N12*0.16</f>
        <v>3060.4096000000004</v>
      </c>
      <c r="P12" s="157">
        <f t="shared" ref="P12:P41" si="10">+N12+O12</f>
        <v>22187.9696</v>
      </c>
      <c r="S12" s="85" t="s">
        <v>127</v>
      </c>
      <c r="T12" s="94" t="s">
        <v>133</v>
      </c>
      <c r="U12" s="86" t="s">
        <v>134</v>
      </c>
      <c r="V12" s="107">
        <v>42310</v>
      </c>
      <c r="W12" s="85" t="s">
        <v>130</v>
      </c>
      <c r="X12" s="110">
        <v>19127.560000000001</v>
      </c>
      <c r="Y12" s="87"/>
      <c r="Z12" s="87"/>
      <c r="AA12" s="89"/>
      <c r="AB12" s="90">
        <v>19127.560000000001</v>
      </c>
      <c r="AC12" s="120"/>
      <c r="AD12" s="120"/>
      <c r="AE12" s="91"/>
      <c r="AF12" s="91"/>
      <c r="AG12" s="87"/>
      <c r="AH12" s="87">
        <v>0</v>
      </c>
      <c r="AI12" s="90">
        <v>19127.560000000001</v>
      </c>
      <c r="AJ12" s="92">
        <v>1912.7560000000003</v>
      </c>
      <c r="AK12" s="90">
        <v>17214.804</v>
      </c>
      <c r="AL12" s="93">
        <v>0</v>
      </c>
      <c r="AM12" s="92" t="e">
        <v>#REF!</v>
      </c>
      <c r="AN12" s="90" t="e">
        <v>#REF!</v>
      </c>
      <c r="AO12" s="109"/>
      <c r="AP12" s="103"/>
      <c r="AQ12" s="108">
        <v>-17214.804</v>
      </c>
      <c r="AR12" s="94"/>
      <c r="AS12" s="94" t="s">
        <v>135</v>
      </c>
      <c r="AT12" s="58" t="str">
        <f t="shared" si="0"/>
        <v>SI</v>
      </c>
      <c r="AU12" s="121" t="s">
        <v>23</v>
      </c>
      <c r="AV12" s="122" t="s">
        <v>24</v>
      </c>
      <c r="AW12" s="58"/>
      <c r="AX12" s="58"/>
      <c r="AY12" s="58"/>
      <c r="AZ12" s="58"/>
      <c r="BA12" s="58"/>
      <c r="BB12" s="58"/>
    </row>
    <row r="13" spans="1:54" ht="15">
      <c r="A13" s="2" t="s">
        <v>25</v>
      </c>
      <c r="B13" s="1" t="s">
        <v>26</v>
      </c>
      <c r="C13" s="12">
        <v>1026.76</v>
      </c>
      <c r="D13" s="125">
        <f t="shared" si="1"/>
        <v>14285.29</v>
      </c>
      <c r="F13" s="150">
        <f t="shared" si="2"/>
        <v>1026.76</v>
      </c>
      <c r="G13" s="150">
        <v>2</v>
      </c>
      <c r="H13" s="150">
        <f t="shared" si="3"/>
        <v>20.5352</v>
      </c>
      <c r="I13" s="150">
        <f t="shared" si="4"/>
        <v>77.006999999999991</v>
      </c>
      <c r="J13" s="150">
        <f t="shared" si="5"/>
        <v>1126.3022000000001</v>
      </c>
      <c r="K13" s="150">
        <f t="shared" si="6"/>
        <v>180.20835200000002</v>
      </c>
      <c r="L13" s="150">
        <f t="shared" si="7"/>
        <v>1306.5105520000002</v>
      </c>
      <c r="M13" s="24"/>
      <c r="N13" s="157">
        <f t="shared" si="8"/>
        <v>14285.29</v>
      </c>
      <c r="O13" s="157">
        <f t="shared" si="9"/>
        <v>2285.6464000000001</v>
      </c>
      <c r="P13" s="157">
        <f t="shared" si="10"/>
        <v>16570.936400000002</v>
      </c>
      <c r="S13" s="85" t="s">
        <v>127</v>
      </c>
      <c r="T13" s="94" t="s">
        <v>136</v>
      </c>
      <c r="U13" s="86" t="s">
        <v>137</v>
      </c>
      <c r="V13" s="107">
        <v>42215</v>
      </c>
      <c r="W13" s="85" t="s">
        <v>130</v>
      </c>
      <c r="X13" s="116">
        <v>14285.29</v>
      </c>
      <c r="Y13" s="87"/>
      <c r="Z13" s="87"/>
      <c r="AA13" s="89"/>
      <c r="AB13" s="90">
        <v>14285.29</v>
      </c>
      <c r="AC13" s="120"/>
      <c r="AD13" s="120"/>
      <c r="AE13" s="91"/>
      <c r="AF13" s="91"/>
      <c r="AG13" s="87"/>
      <c r="AH13" s="87">
        <v>713</v>
      </c>
      <c r="AI13" s="90">
        <v>13572.29</v>
      </c>
      <c r="AJ13" s="92">
        <v>1428.5290000000002</v>
      </c>
      <c r="AK13" s="90">
        <v>12143.761</v>
      </c>
      <c r="AL13" s="93">
        <v>0</v>
      </c>
      <c r="AM13" s="92" t="e">
        <v>#REF!</v>
      </c>
      <c r="AN13" s="90" t="e">
        <v>#REF!</v>
      </c>
      <c r="AO13" s="109"/>
      <c r="AP13" s="103"/>
      <c r="AQ13" s="108">
        <v>-12143.761</v>
      </c>
      <c r="AR13" s="94"/>
      <c r="AS13" s="94" t="s">
        <v>138</v>
      </c>
      <c r="AT13" s="58" t="str">
        <f t="shared" si="0"/>
        <v>SI</v>
      </c>
      <c r="AU13" s="121" t="s">
        <v>25</v>
      </c>
      <c r="AV13" s="122" t="s">
        <v>26</v>
      </c>
      <c r="AW13" s="58"/>
      <c r="AX13" s="58"/>
      <c r="AY13" s="58"/>
      <c r="AZ13" s="58"/>
      <c r="BA13" s="58"/>
      <c r="BB13" s="58"/>
    </row>
    <row r="14" spans="1:54" ht="15">
      <c r="A14" s="2" t="s">
        <v>27</v>
      </c>
      <c r="B14" s="1" t="s">
        <v>28</v>
      </c>
      <c r="C14" s="12">
        <v>1750</v>
      </c>
      <c r="D14" s="125">
        <f t="shared" si="1"/>
        <v>0</v>
      </c>
      <c r="F14" s="150">
        <f t="shared" si="2"/>
        <v>1750</v>
      </c>
      <c r="G14" s="150">
        <v>3</v>
      </c>
      <c r="H14" s="150">
        <f t="shared" si="3"/>
        <v>35</v>
      </c>
      <c r="I14" s="150">
        <f t="shared" si="4"/>
        <v>131.25</v>
      </c>
      <c r="J14" s="150">
        <f t="shared" si="5"/>
        <v>1919.25</v>
      </c>
      <c r="K14" s="150">
        <f t="shared" si="6"/>
        <v>307.08</v>
      </c>
      <c r="L14" s="150">
        <f t="shared" si="7"/>
        <v>2226.33</v>
      </c>
      <c r="M14" s="24"/>
      <c r="N14" s="157">
        <f t="shared" si="8"/>
        <v>0</v>
      </c>
      <c r="O14" s="157">
        <f t="shared" si="9"/>
        <v>0</v>
      </c>
      <c r="P14" s="157">
        <f t="shared" si="10"/>
        <v>0</v>
      </c>
      <c r="S14" s="85" t="s">
        <v>139</v>
      </c>
      <c r="T14" s="94" t="s">
        <v>140</v>
      </c>
      <c r="U14" s="86" t="s">
        <v>141</v>
      </c>
      <c r="V14" s="107">
        <v>40147</v>
      </c>
      <c r="W14" s="85" t="s">
        <v>142</v>
      </c>
      <c r="X14" s="110"/>
      <c r="Y14" s="88"/>
      <c r="Z14" s="88"/>
      <c r="AA14" s="89"/>
      <c r="AB14" s="90">
        <v>0</v>
      </c>
      <c r="AC14" s="120"/>
      <c r="AD14" s="120"/>
      <c r="AE14" s="91"/>
      <c r="AF14" s="91"/>
      <c r="AG14" s="87"/>
      <c r="AH14" s="87">
        <v>0</v>
      </c>
      <c r="AI14" s="90">
        <v>0</v>
      </c>
      <c r="AJ14" s="92">
        <v>0</v>
      </c>
      <c r="AK14" s="90">
        <v>0</v>
      </c>
      <c r="AL14" s="93">
        <v>0</v>
      </c>
      <c r="AM14" s="92" t="e">
        <v>#REF!</v>
      </c>
      <c r="AN14" s="90" t="e">
        <v>#REF!</v>
      </c>
      <c r="AO14" s="109"/>
      <c r="AP14" s="103"/>
      <c r="AQ14" s="108">
        <v>0</v>
      </c>
      <c r="AR14" s="94"/>
      <c r="AS14" s="94" t="s">
        <v>143</v>
      </c>
      <c r="AT14" s="58" t="str">
        <f t="shared" si="0"/>
        <v>SI</v>
      </c>
      <c r="AU14" s="121" t="s">
        <v>27</v>
      </c>
      <c r="AV14" s="122" t="s">
        <v>28</v>
      </c>
      <c r="AW14" s="58"/>
      <c r="AX14" s="58"/>
      <c r="AY14" s="58"/>
      <c r="AZ14" s="58"/>
      <c r="BA14" s="58"/>
      <c r="BB14" s="58"/>
    </row>
    <row r="15" spans="1:54" ht="15">
      <c r="A15" s="2" t="s">
        <v>29</v>
      </c>
      <c r="B15" s="1" t="s">
        <v>30</v>
      </c>
      <c r="C15" s="12">
        <v>1026.76</v>
      </c>
      <c r="D15" s="125">
        <f t="shared" si="1"/>
        <v>0</v>
      </c>
      <c r="F15" s="150">
        <f t="shared" si="2"/>
        <v>1026.76</v>
      </c>
      <c r="G15" s="150">
        <v>4</v>
      </c>
      <c r="H15" s="150">
        <f t="shared" si="3"/>
        <v>20.5352</v>
      </c>
      <c r="I15" s="150">
        <f t="shared" si="4"/>
        <v>77.006999999999991</v>
      </c>
      <c r="J15" s="150">
        <f t="shared" si="5"/>
        <v>1128.3022000000001</v>
      </c>
      <c r="K15" s="150">
        <f t="shared" si="6"/>
        <v>180.52835200000001</v>
      </c>
      <c r="L15" s="150">
        <f t="shared" si="7"/>
        <v>1308.8305520000001</v>
      </c>
      <c r="M15" s="24"/>
      <c r="N15" s="157">
        <f t="shared" si="8"/>
        <v>0</v>
      </c>
      <c r="O15" s="157">
        <f t="shared" si="9"/>
        <v>0</v>
      </c>
      <c r="P15" s="157">
        <f t="shared" si="10"/>
        <v>0</v>
      </c>
      <c r="S15" s="85" t="s">
        <v>144</v>
      </c>
      <c r="T15" s="94" t="s">
        <v>145</v>
      </c>
      <c r="U15" s="86"/>
      <c r="V15" s="107">
        <v>42548</v>
      </c>
      <c r="W15" s="85" t="s">
        <v>130</v>
      </c>
      <c r="X15" s="110"/>
      <c r="Y15" s="88"/>
      <c r="Z15" s="88"/>
      <c r="AA15" s="89"/>
      <c r="AB15" s="90">
        <v>0</v>
      </c>
      <c r="AC15" s="120"/>
      <c r="AD15" s="120"/>
      <c r="AE15" s="91"/>
      <c r="AF15" s="91"/>
      <c r="AG15" s="87"/>
      <c r="AH15" s="87">
        <v>600</v>
      </c>
      <c r="AI15" s="90">
        <v>-600</v>
      </c>
      <c r="AJ15" s="92">
        <v>0</v>
      </c>
      <c r="AK15" s="90">
        <v>-600</v>
      </c>
      <c r="AL15" s="93">
        <v>0</v>
      </c>
      <c r="AM15" s="92" t="e">
        <v>#REF!</v>
      </c>
      <c r="AN15" s="90" t="e">
        <v>#REF!</v>
      </c>
      <c r="AO15" s="112"/>
      <c r="AP15" s="113"/>
      <c r="AQ15" s="114"/>
      <c r="AR15" s="94"/>
      <c r="AS15" s="96">
        <v>1167172540</v>
      </c>
      <c r="AT15" s="58" t="str">
        <f t="shared" si="0"/>
        <v>SI</v>
      </c>
      <c r="AU15" s="121" t="s">
        <v>29</v>
      </c>
      <c r="AV15" s="122" t="s">
        <v>30</v>
      </c>
      <c r="AW15" s="115"/>
      <c r="AX15" s="115"/>
      <c r="AY15" s="20"/>
      <c r="AZ15" s="20"/>
      <c r="BA15" s="20"/>
      <c r="BB15" s="20"/>
    </row>
    <row r="16" spans="1:54" ht="15">
      <c r="A16" s="2" t="s">
        <v>31</v>
      </c>
      <c r="B16" s="1" t="s">
        <v>32</v>
      </c>
      <c r="C16" s="12">
        <v>1026.76</v>
      </c>
      <c r="D16" s="125">
        <f t="shared" si="1"/>
        <v>0</v>
      </c>
      <c r="F16" s="150">
        <f t="shared" si="2"/>
        <v>1026.76</v>
      </c>
      <c r="G16" s="150">
        <v>5</v>
      </c>
      <c r="H16" s="150">
        <f t="shared" si="3"/>
        <v>20.5352</v>
      </c>
      <c r="I16" s="150">
        <f t="shared" si="4"/>
        <v>77.006999999999991</v>
      </c>
      <c r="J16" s="150">
        <f t="shared" si="5"/>
        <v>1129.3022000000001</v>
      </c>
      <c r="K16" s="150">
        <f t="shared" si="6"/>
        <v>180.68835200000001</v>
      </c>
      <c r="L16" s="150">
        <f t="shared" si="7"/>
        <v>1309.9905520000002</v>
      </c>
      <c r="M16" s="24"/>
      <c r="N16" s="157">
        <f t="shared" si="8"/>
        <v>0</v>
      </c>
      <c r="O16" s="157">
        <f t="shared" si="9"/>
        <v>0</v>
      </c>
      <c r="P16" s="157">
        <f t="shared" si="10"/>
        <v>0</v>
      </c>
      <c r="S16" s="85" t="s">
        <v>144</v>
      </c>
      <c r="T16" s="94" t="s">
        <v>146</v>
      </c>
      <c r="U16" s="86" t="s">
        <v>147</v>
      </c>
      <c r="V16" s="107">
        <v>41842</v>
      </c>
      <c r="W16" s="85" t="s">
        <v>130</v>
      </c>
      <c r="X16" s="119"/>
      <c r="Y16" s="87"/>
      <c r="Z16" s="87"/>
      <c r="AA16" s="89"/>
      <c r="AB16" s="90">
        <v>0</v>
      </c>
      <c r="AC16" s="120"/>
      <c r="AD16" s="120"/>
      <c r="AE16" s="91"/>
      <c r="AF16" s="91"/>
      <c r="AG16" s="87"/>
      <c r="AH16" s="87">
        <v>0</v>
      </c>
      <c r="AI16" s="90">
        <v>0</v>
      </c>
      <c r="AJ16" s="92">
        <v>0</v>
      </c>
      <c r="AK16" s="90">
        <v>0</v>
      </c>
      <c r="AL16" s="93">
        <v>0</v>
      </c>
      <c r="AM16" s="92" t="e">
        <v>#REF!</v>
      </c>
      <c r="AN16" s="90" t="e">
        <v>#REF!</v>
      </c>
      <c r="AO16" s="109"/>
      <c r="AP16" s="109"/>
      <c r="AQ16" s="108">
        <v>0</v>
      </c>
      <c r="AR16" s="94"/>
      <c r="AS16" s="94" t="s">
        <v>148</v>
      </c>
      <c r="AT16" s="58" t="str">
        <f t="shared" si="0"/>
        <v>SI</v>
      </c>
      <c r="AU16" s="121" t="s">
        <v>31</v>
      </c>
      <c r="AV16" s="122" t="s">
        <v>32</v>
      </c>
      <c r="AW16" s="58"/>
      <c r="AX16" s="58"/>
      <c r="AY16" s="20"/>
      <c r="AZ16" s="20"/>
      <c r="BA16" s="20"/>
      <c r="BB16" s="20"/>
    </row>
    <row r="17" spans="1:54" ht="15">
      <c r="A17" s="2" t="s">
        <v>33</v>
      </c>
      <c r="B17" s="1" t="s">
        <v>34</v>
      </c>
      <c r="C17" s="12">
        <v>1026.76</v>
      </c>
      <c r="D17" s="125">
        <f t="shared" si="1"/>
        <v>4289.97</v>
      </c>
      <c r="F17" s="150">
        <f t="shared" si="2"/>
        <v>1026.76</v>
      </c>
      <c r="G17" s="150">
        <v>6</v>
      </c>
      <c r="H17" s="150">
        <f t="shared" si="3"/>
        <v>20.5352</v>
      </c>
      <c r="I17" s="150">
        <f t="shared" si="4"/>
        <v>77.006999999999991</v>
      </c>
      <c r="J17" s="150">
        <f t="shared" si="5"/>
        <v>1130.3022000000001</v>
      </c>
      <c r="K17" s="150">
        <f t="shared" si="6"/>
        <v>180.84835200000001</v>
      </c>
      <c r="L17" s="150">
        <f t="shared" si="7"/>
        <v>1311.1505520000001</v>
      </c>
      <c r="M17" s="24"/>
      <c r="N17" s="157">
        <f t="shared" si="8"/>
        <v>4289.97</v>
      </c>
      <c r="O17" s="157">
        <f t="shared" si="9"/>
        <v>686.39520000000005</v>
      </c>
      <c r="P17" s="157">
        <f t="shared" si="10"/>
        <v>4976.3652000000002</v>
      </c>
      <c r="S17" s="85" t="s">
        <v>144</v>
      </c>
      <c r="T17" s="94" t="s">
        <v>149</v>
      </c>
      <c r="U17" s="97"/>
      <c r="V17" s="107">
        <v>42167</v>
      </c>
      <c r="W17" s="94" t="s">
        <v>130</v>
      </c>
      <c r="X17" s="111">
        <v>4289.97</v>
      </c>
      <c r="Y17" s="87"/>
      <c r="Z17" s="87"/>
      <c r="AA17" s="89"/>
      <c r="AB17" s="90">
        <v>4289.97</v>
      </c>
      <c r="AC17" s="120"/>
      <c r="AD17" s="120"/>
      <c r="AE17" s="91"/>
      <c r="AF17" s="91"/>
      <c r="AG17" s="87"/>
      <c r="AH17" s="87">
        <v>0</v>
      </c>
      <c r="AI17" s="90">
        <v>4289.97</v>
      </c>
      <c r="AJ17" s="92">
        <v>428.99700000000007</v>
      </c>
      <c r="AK17" s="90">
        <v>3860.973</v>
      </c>
      <c r="AL17" s="93">
        <v>0</v>
      </c>
      <c r="AM17" s="92" t="e">
        <v>#REF!</v>
      </c>
      <c r="AN17" s="90" t="e">
        <v>#REF!</v>
      </c>
      <c r="AO17" s="109"/>
      <c r="AP17" s="103"/>
      <c r="AQ17" s="108">
        <v>-3860.973</v>
      </c>
      <c r="AR17" s="94"/>
      <c r="AS17" s="96">
        <v>1449517286</v>
      </c>
      <c r="AT17" s="58" t="str">
        <f t="shared" si="0"/>
        <v>SI</v>
      </c>
      <c r="AU17" s="121" t="s">
        <v>33</v>
      </c>
      <c r="AV17" s="122" t="s">
        <v>34</v>
      </c>
      <c r="AW17" s="58"/>
      <c r="AX17" s="58"/>
      <c r="AY17" s="20"/>
      <c r="AZ17" s="20"/>
      <c r="BA17" s="20"/>
      <c r="BB17" s="20"/>
    </row>
    <row r="18" spans="1:54" s="154" customFormat="1" ht="15">
      <c r="A18" s="153" t="s">
        <v>35</v>
      </c>
      <c r="B18" s="154" t="s">
        <v>36</v>
      </c>
      <c r="C18" s="155">
        <v>4666.76</v>
      </c>
      <c r="D18" s="156">
        <f>+X18</f>
        <v>53939.5</v>
      </c>
      <c r="F18" s="157">
        <f t="shared" si="2"/>
        <v>4666.76</v>
      </c>
      <c r="G18" s="150">
        <v>7</v>
      </c>
      <c r="H18" s="157">
        <f t="shared" si="3"/>
        <v>93.3352</v>
      </c>
      <c r="I18" s="157">
        <f t="shared" si="4"/>
        <v>350.00700000000001</v>
      </c>
      <c r="J18" s="157">
        <f t="shared" si="5"/>
        <v>5117.1022000000003</v>
      </c>
      <c r="K18" s="157">
        <f t="shared" si="6"/>
        <v>818.73635200000001</v>
      </c>
      <c r="L18" s="157">
        <f t="shared" si="7"/>
        <v>5935.8385520000002</v>
      </c>
      <c r="M18" s="158"/>
      <c r="N18" s="157">
        <f t="shared" si="8"/>
        <v>53939.5</v>
      </c>
      <c r="O18" s="157">
        <f t="shared" si="9"/>
        <v>8630.32</v>
      </c>
      <c r="P18" s="157">
        <f t="shared" si="10"/>
        <v>62569.82</v>
      </c>
      <c r="S18" s="159" t="s">
        <v>127</v>
      </c>
      <c r="T18" s="159" t="s">
        <v>150</v>
      </c>
      <c r="U18" s="160">
        <v>5</v>
      </c>
      <c r="V18" s="161">
        <v>40310</v>
      </c>
      <c r="W18" s="159" t="s">
        <v>151</v>
      </c>
      <c r="X18" s="162">
        <v>53939.5</v>
      </c>
      <c r="Y18" s="163"/>
      <c r="Z18" s="164"/>
      <c r="AA18" s="165"/>
      <c r="AB18" s="166">
        <v>53939.5</v>
      </c>
      <c r="AC18" s="167"/>
      <c r="AD18" s="167"/>
      <c r="AE18" s="168"/>
      <c r="AF18" s="168"/>
      <c r="AG18" s="164"/>
      <c r="AH18" s="164">
        <v>0</v>
      </c>
      <c r="AI18" s="166">
        <v>53939.5</v>
      </c>
      <c r="AJ18" s="168">
        <v>5393.9500000000007</v>
      </c>
      <c r="AK18" s="166">
        <v>48545.55</v>
      </c>
      <c r="AL18" s="168">
        <v>0</v>
      </c>
      <c r="AM18" s="168" t="e">
        <v>#REF!</v>
      </c>
      <c r="AN18" s="166" t="e">
        <v>#REF!</v>
      </c>
      <c r="AO18" s="169"/>
      <c r="AP18" s="170"/>
      <c r="AQ18" s="171">
        <v>-48545.55</v>
      </c>
      <c r="AR18" s="159"/>
      <c r="AS18" s="159" t="s">
        <v>152</v>
      </c>
      <c r="AT18" s="62" t="str">
        <f t="shared" si="0"/>
        <v>SI</v>
      </c>
      <c r="AU18" s="172" t="s">
        <v>35</v>
      </c>
      <c r="AV18" s="173" t="s">
        <v>36</v>
      </c>
      <c r="AW18" s="62"/>
      <c r="AX18" s="62"/>
    </row>
    <row r="19" spans="1:54" ht="15">
      <c r="A19" s="2" t="s">
        <v>37</v>
      </c>
      <c r="B19" s="1" t="s">
        <v>38</v>
      </c>
      <c r="C19" s="12">
        <v>1026.76</v>
      </c>
      <c r="D19" s="125">
        <f t="shared" si="1"/>
        <v>13643.46</v>
      </c>
      <c r="F19" s="150">
        <f t="shared" si="2"/>
        <v>1026.76</v>
      </c>
      <c r="G19" s="150">
        <v>8</v>
      </c>
      <c r="H19" s="150">
        <f t="shared" si="3"/>
        <v>20.5352</v>
      </c>
      <c r="I19" s="150">
        <f t="shared" si="4"/>
        <v>77.006999999999991</v>
      </c>
      <c r="J19" s="150">
        <f t="shared" si="5"/>
        <v>1132.3022000000001</v>
      </c>
      <c r="K19" s="150">
        <f t="shared" si="6"/>
        <v>181.16835200000003</v>
      </c>
      <c r="L19" s="150">
        <f t="shared" si="7"/>
        <v>1313.4705520000002</v>
      </c>
      <c r="M19" s="24"/>
      <c r="N19" s="157">
        <f t="shared" si="8"/>
        <v>13643.46</v>
      </c>
      <c r="O19" s="157">
        <f t="shared" si="9"/>
        <v>2182.9535999999998</v>
      </c>
      <c r="P19" s="157">
        <f t="shared" si="10"/>
        <v>15826.4136</v>
      </c>
      <c r="S19" s="85" t="s">
        <v>127</v>
      </c>
      <c r="T19" s="94" t="s">
        <v>153</v>
      </c>
      <c r="U19" s="86" t="s">
        <v>154</v>
      </c>
      <c r="V19" s="107">
        <v>41311</v>
      </c>
      <c r="W19" s="85" t="s">
        <v>130</v>
      </c>
      <c r="X19" s="111">
        <v>13643.46</v>
      </c>
      <c r="Y19" s="87"/>
      <c r="Z19" s="87"/>
      <c r="AA19" s="89"/>
      <c r="AB19" s="90">
        <v>13643.46</v>
      </c>
      <c r="AC19" s="120"/>
      <c r="AD19" s="120"/>
      <c r="AE19" s="91"/>
      <c r="AF19" s="91"/>
      <c r="AG19" s="87"/>
      <c r="AH19" s="87">
        <v>0</v>
      </c>
      <c r="AI19" s="90">
        <v>13643.46</v>
      </c>
      <c r="AJ19" s="92">
        <v>1364.346</v>
      </c>
      <c r="AK19" s="90">
        <v>12279.114</v>
      </c>
      <c r="AL19" s="93">
        <v>0</v>
      </c>
      <c r="AM19" s="92" t="e">
        <v>#REF!</v>
      </c>
      <c r="AN19" s="90" t="e">
        <v>#REF!</v>
      </c>
      <c r="AO19" s="109"/>
      <c r="AP19" s="103"/>
      <c r="AQ19" s="108">
        <v>-12279.114</v>
      </c>
      <c r="AR19" s="94"/>
      <c r="AS19" s="94" t="s">
        <v>155</v>
      </c>
      <c r="AT19" s="58" t="str">
        <f t="shared" si="0"/>
        <v>SI</v>
      </c>
      <c r="AU19" s="121" t="s">
        <v>37</v>
      </c>
      <c r="AV19" s="122" t="s">
        <v>38</v>
      </c>
      <c r="AW19" s="58"/>
      <c r="AX19" s="58"/>
      <c r="AY19" s="20"/>
      <c r="AZ19" s="20"/>
      <c r="BA19" s="20"/>
      <c r="BB19" s="20"/>
    </row>
    <row r="20" spans="1:54" ht="15">
      <c r="A20" s="2" t="s">
        <v>39</v>
      </c>
      <c r="B20" s="1" t="s">
        <v>40</v>
      </c>
      <c r="C20" s="12">
        <v>1166.76</v>
      </c>
      <c r="D20" s="125">
        <f t="shared" si="1"/>
        <v>8023.18</v>
      </c>
      <c r="F20" s="150">
        <f t="shared" si="2"/>
        <v>1166.76</v>
      </c>
      <c r="G20" s="150">
        <v>9</v>
      </c>
      <c r="H20" s="150">
        <f t="shared" si="3"/>
        <v>23.3352</v>
      </c>
      <c r="I20" s="150">
        <f t="shared" si="4"/>
        <v>87.506999999999991</v>
      </c>
      <c r="J20" s="150">
        <f t="shared" si="5"/>
        <v>1286.6022</v>
      </c>
      <c r="K20" s="150">
        <f t="shared" si="6"/>
        <v>205.85635200000002</v>
      </c>
      <c r="L20" s="150">
        <f t="shared" si="7"/>
        <v>1492.4585520000001</v>
      </c>
      <c r="M20" s="24"/>
      <c r="N20" s="157">
        <f t="shared" si="8"/>
        <v>8023.18</v>
      </c>
      <c r="O20" s="157">
        <f t="shared" si="9"/>
        <v>1283.7088000000001</v>
      </c>
      <c r="P20" s="157">
        <f t="shared" si="10"/>
        <v>9306.8888000000006</v>
      </c>
      <c r="S20" s="85" t="s">
        <v>156</v>
      </c>
      <c r="T20" s="94" t="s">
        <v>157</v>
      </c>
      <c r="U20" s="86" t="s">
        <v>158</v>
      </c>
      <c r="V20" s="107">
        <v>40610</v>
      </c>
      <c r="W20" s="85" t="s">
        <v>159</v>
      </c>
      <c r="X20" s="111">
        <v>8023.18</v>
      </c>
      <c r="Y20" s="87"/>
      <c r="Z20" s="87"/>
      <c r="AA20" s="89"/>
      <c r="AB20" s="90">
        <v>8023.18</v>
      </c>
      <c r="AC20" s="120"/>
      <c r="AD20" s="120"/>
      <c r="AE20" s="91"/>
      <c r="AF20" s="91"/>
      <c r="AG20" s="87"/>
      <c r="AH20" s="87">
        <v>490</v>
      </c>
      <c r="AI20" s="90">
        <v>7533.18</v>
      </c>
      <c r="AJ20" s="92">
        <v>802.3180000000001</v>
      </c>
      <c r="AK20" s="90">
        <v>6730.8620000000001</v>
      </c>
      <c r="AL20" s="93">
        <v>0</v>
      </c>
      <c r="AM20" s="92" t="e">
        <v>#REF!</v>
      </c>
      <c r="AN20" s="90" t="e">
        <v>#REF!</v>
      </c>
      <c r="AO20" s="109"/>
      <c r="AP20" s="103"/>
      <c r="AQ20" s="108">
        <v>-6730.8620000000001</v>
      </c>
      <c r="AR20" s="94"/>
      <c r="AS20" s="94" t="s">
        <v>160</v>
      </c>
      <c r="AT20" s="58" t="str">
        <f t="shared" si="0"/>
        <v>SI</v>
      </c>
      <c r="AU20" s="121" t="s">
        <v>39</v>
      </c>
      <c r="AV20" s="122" t="s">
        <v>40</v>
      </c>
      <c r="AW20" s="58"/>
      <c r="AX20" s="58"/>
      <c r="AY20" s="20"/>
      <c r="AZ20" s="20"/>
      <c r="BA20" s="20"/>
      <c r="BB20" s="20"/>
    </row>
    <row r="21" spans="1:54" ht="15">
      <c r="A21" s="2" t="s">
        <v>41</v>
      </c>
      <c r="B21" s="1" t="s">
        <v>42</v>
      </c>
      <c r="C21" s="12">
        <v>1026.76</v>
      </c>
      <c r="D21" s="125">
        <f t="shared" si="1"/>
        <v>631.44000000000005</v>
      </c>
      <c r="F21" s="150">
        <f t="shared" si="2"/>
        <v>1026.76</v>
      </c>
      <c r="G21" s="150">
        <v>10</v>
      </c>
      <c r="H21" s="150">
        <f t="shared" si="3"/>
        <v>20.5352</v>
      </c>
      <c r="I21" s="150">
        <f t="shared" si="4"/>
        <v>77.006999999999991</v>
      </c>
      <c r="J21" s="150">
        <f t="shared" si="5"/>
        <v>1134.3022000000001</v>
      </c>
      <c r="K21" s="150">
        <f t="shared" si="6"/>
        <v>181.48835200000002</v>
      </c>
      <c r="L21" s="150">
        <f t="shared" si="7"/>
        <v>1315.7905520000002</v>
      </c>
      <c r="M21" s="24"/>
      <c r="N21" s="157">
        <f t="shared" si="8"/>
        <v>631.44000000000005</v>
      </c>
      <c r="O21" s="157">
        <f t="shared" si="9"/>
        <v>101.03040000000001</v>
      </c>
      <c r="P21" s="157">
        <f t="shared" si="10"/>
        <v>732.47040000000004</v>
      </c>
      <c r="S21" s="85" t="s">
        <v>127</v>
      </c>
      <c r="T21" s="94" t="s">
        <v>161</v>
      </c>
      <c r="U21" s="86" t="s">
        <v>162</v>
      </c>
      <c r="V21" s="107">
        <v>41842</v>
      </c>
      <c r="W21" s="85" t="s">
        <v>130</v>
      </c>
      <c r="X21" s="116">
        <v>631.44000000000005</v>
      </c>
      <c r="Y21" s="88"/>
      <c r="Z21" s="88"/>
      <c r="AA21" s="89"/>
      <c r="AB21" s="90">
        <v>631.44000000000005</v>
      </c>
      <c r="AC21" s="120"/>
      <c r="AD21" s="120"/>
      <c r="AE21" s="91"/>
      <c r="AF21" s="91"/>
      <c r="AG21" s="87"/>
      <c r="AH21" s="87">
        <v>0</v>
      </c>
      <c r="AI21" s="90">
        <v>631.44000000000005</v>
      </c>
      <c r="AJ21" s="92">
        <v>0</v>
      </c>
      <c r="AK21" s="90">
        <v>631.44000000000005</v>
      </c>
      <c r="AL21" s="93">
        <v>63.144000000000005</v>
      </c>
      <c r="AM21" s="92" t="e">
        <v>#REF!</v>
      </c>
      <c r="AN21" s="90" t="e">
        <v>#REF!</v>
      </c>
      <c r="AO21" s="109"/>
      <c r="AP21" s="103"/>
      <c r="AQ21" s="108">
        <v>-631.44000000000005</v>
      </c>
      <c r="AR21" s="94"/>
      <c r="AS21" s="94" t="s">
        <v>163</v>
      </c>
      <c r="AT21" s="58" t="str">
        <f t="shared" si="0"/>
        <v>SI</v>
      </c>
      <c r="AU21" s="121" t="s">
        <v>41</v>
      </c>
      <c r="AV21" s="122" t="s">
        <v>42</v>
      </c>
      <c r="AW21" s="20"/>
      <c r="AX21" s="20"/>
      <c r="AY21" s="20"/>
      <c r="AZ21" s="20"/>
      <c r="BA21" s="20"/>
      <c r="BB21" s="20"/>
    </row>
    <row r="22" spans="1:54" ht="15">
      <c r="A22" s="2" t="s">
        <v>43</v>
      </c>
      <c r="B22" s="1" t="s">
        <v>44</v>
      </c>
      <c r="C22" s="12">
        <v>1026.76</v>
      </c>
      <c r="D22" s="125">
        <f t="shared" si="1"/>
        <v>2000</v>
      </c>
      <c r="F22" s="150">
        <f t="shared" si="2"/>
        <v>1026.76</v>
      </c>
      <c r="G22" s="150">
        <v>11</v>
      </c>
      <c r="H22" s="150">
        <f t="shared" si="3"/>
        <v>20.5352</v>
      </c>
      <c r="I22" s="150">
        <f t="shared" si="4"/>
        <v>77.006999999999991</v>
      </c>
      <c r="J22" s="150">
        <f t="shared" si="5"/>
        <v>1135.3022000000001</v>
      </c>
      <c r="K22" s="150">
        <f t="shared" si="6"/>
        <v>181.64835200000002</v>
      </c>
      <c r="L22" s="150">
        <f t="shared" si="7"/>
        <v>1316.950552</v>
      </c>
      <c r="M22" s="24"/>
      <c r="N22" s="157">
        <f t="shared" si="8"/>
        <v>2000</v>
      </c>
      <c r="O22" s="157">
        <f t="shared" si="9"/>
        <v>320</v>
      </c>
      <c r="P22" s="157">
        <f t="shared" si="10"/>
        <v>2320</v>
      </c>
      <c r="S22" s="85" t="s">
        <v>127</v>
      </c>
      <c r="T22" s="94" t="s">
        <v>164</v>
      </c>
      <c r="U22" s="86" t="s">
        <v>165</v>
      </c>
      <c r="V22" s="107">
        <v>41768</v>
      </c>
      <c r="W22" s="85" t="s">
        <v>130</v>
      </c>
      <c r="X22" s="118">
        <v>2000</v>
      </c>
      <c r="Y22" s="88"/>
      <c r="Z22" s="88"/>
      <c r="AA22" s="89"/>
      <c r="AB22" s="90">
        <v>2000</v>
      </c>
      <c r="AC22" s="120"/>
      <c r="AD22" s="120"/>
      <c r="AE22" s="91"/>
      <c r="AF22" s="91"/>
      <c r="AG22" s="87"/>
      <c r="AH22" s="87">
        <v>0</v>
      </c>
      <c r="AI22" s="90">
        <v>2000</v>
      </c>
      <c r="AJ22" s="92">
        <v>0</v>
      </c>
      <c r="AK22" s="90">
        <v>2000</v>
      </c>
      <c r="AL22" s="93">
        <v>200</v>
      </c>
      <c r="AM22" s="92" t="e">
        <v>#REF!</v>
      </c>
      <c r="AN22" s="90" t="e">
        <v>#REF!</v>
      </c>
      <c r="AO22" s="109"/>
      <c r="AP22" s="103"/>
      <c r="AQ22" s="108">
        <v>-2000</v>
      </c>
      <c r="AR22" s="94"/>
      <c r="AS22" s="94" t="s">
        <v>166</v>
      </c>
      <c r="AT22" s="58" t="str">
        <f t="shared" si="0"/>
        <v>SI</v>
      </c>
      <c r="AU22" s="121" t="s">
        <v>43</v>
      </c>
      <c r="AV22" s="122" t="s">
        <v>44</v>
      </c>
      <c r="AW22" s="20"/>
      <c r="AX22" s="20"/>
      <c r="AY22" s="20"/>
      <c r="AZ22" s="20"/>
      <c r="BA22" s="20"/>
      <c r="BB22" s="20"/>
    </row>
    <row r="23" spans="1:54" ht="15">
      <c r="A23" s="2" t="s">
        <v>45</v>
      </c>
      <c r="B23" s="1" t="s">
        <v>46</v>
      </c>
      <c r="C23" s="12">
        <v>1026.76</v>
      </c>
      <c r="D23" s="125">
        <f t="shared" si="1"/>
        <v>4944.2</v>
      </c>
      <c r="F23" s="150">
        <f t="shared" si="2"/>
        <v>1026.76</v>
      </c>
      <c r="G23" s="150">
        <v>12</v>
      </c>
      <c r="H23" s="150">
        <f t="shared" si="3"/>
        <v>20.5352</v>
      </c>
      <c r="I23" s="150">
        <f t="shared" si="4"/>
        <v>77.006999999999991</v>
      </c>
      <c r="J23" s="150">
        <f t="shared" si="5"/>
        <v>1136.3022000000001</v>
      </c>
      <c r="K23" s="150">
        <f t="shared" si="6"/>
        <v>181.80835200000001</v>
      </c>
      <c r="L23" s="150">
        <f t="shared" si="7"/>
        <v>1318.1105520000001</v>
      </c>
      <c r="M23" s="24"/>
      <c r="N23" s="157">
        <f t="shared" si="8"/>
        <v>4944.2</v>
      </c>
      <c r="O23" s="157">
        <f t="shared" si="9"/>
        <v>791.072</v>
      </c>
      <c r="P23" s="157">
        <f t="shared" si="10"/>
        <v>5735.2719999999999</v>
      </c>
      <c r="S23" s="94" t="s">
        <v>127</v>
      </c>
      <c r="T23" s="94" t="s">
        <v>167</v>
      </c>
      <c r="U23" s="97" t="s">
        <v>168</v>
      </c>
      <c r="V23" s="107">
        <v>41957</v>
      </c>
      <c r="W23" s="94" t="s">
        <v>130</v>
      </c>
      <c r="X23" s="116">
        <v>4944.2</v>
      </c>
      <c r="Y23" s="95"/>
      <c r="Z23" s="95"/>
      <c r="AA23" s="89"/>
      <c r="AB23" s="90">
        <v>4944.2</v>
      </c>
      <c r="AC23" s="120"/>
      <c r="AD23" s="120"/>
      <c r="AE23" s="91"/>
      <c r="AF23" s="91"/>
      <c r="AG23" s="87"/>
      <c r="AH23" s="87">
        <v>0</v>
      </c>
      <c r="AI23" s="90">
        <v>4944.2</v>
      </c>
      <c r="AJ23" s="92">
        <v>494.42</v>
      </c>
      <c r="AK23" s="90">
        <v>4449.78</v>
      </c>
      <c r="AL23" s="93">
        <v>0</v>
      </c>
      <c r="AM23" s="92" t="e">
        <v>#REF!</v>
      </c>
      <c r="AN23" s="90" t="e">
        <v>#REF!</v>
      </c>
      <c r="AO23" s="109"/>
      <c r="AP23" s="103"/>
      <c r="AQ23" s="108">
        <v>-4449.78</v>
      </c>
      <c r="AR23" s="94"/>
      <c r="AS23" s="94" t="s">
        <v>169</v>
      </c>
      <c r="AT23" s="58" t="str">
        <f t="shared" si="0"/>
        <v>SI</v>
      </c>
      <c r="AU23" s="121" t="s">
        <v>45</v>
      </c>
      <c r="AV23" s="122" t="s">
        <v>46</v>
      </c>
      <c r="AW23" s="20"/>
      <c r="AX23" s="20"/>
      <c r="AY23" s="20"/>
      <c r="AZ23" s="20"/>
      <c r="BA23" s="20"/>
      <c r="BB23" s="20"/>
    </row>
    <row r="24" spans="1:54" s="154" customFormat="1" ht="15">
      <c r="A24" s="153" t="s">
        <v>47</v>
      </c>
      <c r="B24" s="154" t="s">
        <v>48</v>
      </c>
      <c r="C24" s="155">
        <v>4666.76</v>
      </c>
      <c r="D24" s="156">
        <f>+X24</f>
        <v>99126.38</v>
      </c>
      <c r="F24" s="157">
        <f t="shared" si="2"/>
        <v>4666.76</v>
      </c>
      <c r="G24" s="150">
        <v>13</v>
      </c>
      <c r="H24" s="157">
        <f t="shared" si="3"/>
        <v>93.3352</v>
      </c>
      <c r="I24" s="157">
        <f t="shared" si="4"/>
        <v>350.00700000000001</v>
      </c>
      <c r="J24" s="157">
        <f t="shared" si="5"/>
        <v>5123.1022000000003</v>
      </c>
      <c r="K24" s="157">
        <f t="shared" si="6"/>
        <v>819.69635200000005</v>
      </c>
      <c r="L24" s="157">
        <f t="shared" si="7"/>
        <v>5942.7985520000002</v>
      </c>
      <c r="M24" s="158"/>
      <c r="N24" s="157">
        <f t="shared" si="8"/>
        <v>99126.38</v>
      </c>
      <c r="O24" s="157">
        <f t="shared" si="9"/>
        <v>15860.220800000001</v>
      </c>
      <c r="P24" s="157">
        <f t="shared" si="10"/>
        <v>114986.6008</v>
      </c>
      <c r="S24" s="159" t="s">
        <v>127</v>
      </c>
      <c r="T24" s="159" t="s">
        <v>170</v>
      </c>
      <c r="U24" s="160"/>
      <c r="V24" s="161">
        <v>41906</v>
      </c>
      <c r="W24" s="159" t="s">
        <v>151</v>
      </c>
      <c r="X24" s="174">
        <v>99126.38</v>
      </c>
      <c r="Y24" s="164"/>
      <c r="Z24" s="164"/>
      <c r="AA24" s="165"/>
      <c r="AB24" s="166">
        <v>99126.38</v>
      </c>
      <c r="AC24" s="167"/>
      <c r="AD24" s="167"/>
      <c r="AE24" s="168"/>
      <c r="AF24" s="168"/>
      <c r="AG24" s="164"/>
      <c r="AH24" s="164">
        <v>350</v>
      </c>
      <c r="AI24" s="166">
        <v>98776.38</v>
      </c>
      <c r="AJ24" s="168"/>
      <c r="AK24" s="166">
        <v>98776.38</v>
      </c>
      <c r="AL24" s="168">
        <v>0</v>
      </c>
      <c r="AM24" s="168"/>
      <c r="AN24" s="166"/>
      <c r="AO24" s="169"/>
      <c r="AP24" s="170"/>
      <c r="AQ24" s="171"/>
      <c r="AR24" s="159"/>
      <c r="AS24" s="159"/>
      <c r="AT24" s="62" t="str">
        <f t="shared" si="0"/>
        <v>SI</v>
      </c>
      <c r="AU24" s="172" t="s">
        <v>47</v>
      </c>
      <c r="AV24" s="173" t="s">
        <v>48</v>
      </c>
    </row>
    <row r="25" spans="1:54" ht="15">
      <c r="A25" s="2" t="s">
        <v>49</v>
      </c>
      <c r="B25" s="1" t="s">
        <v>50</v>
      </c>
      <c r="C25" s="12">
        <v>1166.76</v>
      </c>
      <c r="D25" s="125">
        <f t="shared" si="1"/>
        <v>2045.02</v>
      </c>
      <c r="F25" s="150">
        <f t="shared" si="2"/>
        <v>1166.76</v>
      </c>
      <c r="G25" s="150">
        <v>14</v>
      </c>
      <c r="H25" s="150">
        <f t="shared" si="3"/>
        <v>23.3352</v>
      </c>
      <c r="I25" s="150">
        <f t="shared" si="4"/>
        <v>87.506999999999991</v>
      </c>
      <c r="J25" s="150">
        <f t="shared" si="5"/>
        <v>1291.6022</v>
      </c>
      <c r="K25" s="150">
        <f t="shared" si="6"/>
        <v>206.656352</v>
      </c>
      <c r="L25" s="150">
        <f t="shared" si="7"/>
        <v>1498.258552</v>
      </c>
      <c r="M25" s="24"/>
      <c r="N25" s="157">
        <f t="shared" si="8"/>
        <v>2045.02</v>
      </c>
      <c r="O25" s="157">
        <f t="shared" si="9"/>
        <v>327.20319999999998</v>
      </c>
      <c r="P25" s="157">
        <f t="shared" si="10"/>
        <v>2372.2231999999999</v>
      </c>
      <c r="S25" s="85" t="s">
        <v>156</v>
      </c>
      <c r="T25" s="94" t="s">
        <v>171</v>
      </c>
      <c r="U25" s="86">
        <v>21</v>
      </c>
      <c r="V25" s="107">
        <v>39332</v>
      </c>
      <c r="W25" s="85" t="s">
        <v>159</v>
      </c>
      <c r="X25" s="117">
        <v>2045.02</v>
      </c>
      <c r="Y25" s="87"/>
      <c r="Z25" s="87"/>
      <c r="AA25" s="89"/>
      <c r="AB25" s="90">
        <v>2045.02</v>
      </c>
      <c r="AC25" s="120"/>
      <c r="AD25" s="120"/>
      <c r="AE25" s="91"/>
      <c r="AF25" s="91"/>
      <c r="AG25" s="87"/>
      <c r="AH25" s="87">
        <v>83.6</v>
      </c>
      <c r="AI25" s="90">
        <v>1961.42</v>
      </c>
      <c r="AJ25" s="92">
        <v>0</v>
      </c>
      <c r="AK25" s="90">
        <v>1961.42</v>
      </c>
      <c r="AL25" s="93">
        <v>204.50200000000001</v>
      </c>
      <c r="AM25" s="92" t="e">
        <v>#REF!</v>
      </c>
      <c r="AN25" s="90" t="e">
        <v>#REF!</v>
      </c>
      <c r="AO25" s="109"/>
      <c r="AP25" s="103"/>
      <c r="AQ25" s="108">
        <v>-1961.42</v>
      </c>
      <c r="AR25" s="94"/>
      <c r="AS25" s="94" t="s">
        <v>172</v>
      </c>
      <c r="AT25" s="58" t="str">
        <f t="shared" si="0"/>
        <v>SI</v>
      </c>
      <c r="AU25" s="121" t="s">
        <v>49</v>
      </c>
      <c r="AV25" s="122" t="s">
        <v>50</v>
      </c>
      <c r="AW25" s="20"/>
      <c r="AX25" s="20"/>
      <c r="AY25" s="20"/>
      <c r="AZ25" s="20"/>
      <c r="BA25" s="20"/>
      <c r="BB25" s="20"/>
    </row>
    <row r="26" spans="1:54" ht="15">
      <c r="A26" s="2" t="s">
        <v>51</v>
      </c>
      <c r="B26" s="1" t="s">
        <v>52</v>
      </c>
      <c r="C26" s="12">
        <v>1026.76</v>
      </c>
      <c r="D26" s="125">
        <f t="shared" si="1"/>
        <v>6136.29</v>
      </c>
      <c r="F26" s="150">
        <f t="shared" si="2"/>
        <v>1026.76</v>
      </c>
      <c r="G26" s="150">
        <v>15</v>
      </c>
      <c r="H26" s="150">
        <f t="shared" si="3"/>
        <v>20.5352</v>
      </c>
      <c r="I26" s="150">
        <f t="shared" si="4"/>
        <v>77.006999999999991</v>
      </c>
      <c r="J26" s="150">
        <f t="shared" si="5"/>
        <v>1139.3022000000001</v>
      </c>
      <c r="K26" s="150">
        <f t="shared" si="6"/>
        <v>182.288352</v>
      </c>
      <c r="L26" s="150">
        <f t="shared" si="7"/>
        <v>1321.5905520000001</v>
      </c>
      <c r="M26" s="24"/>
      <c r="N26" s="157">
        <f t="shared" si="8"/>
        <v>6136.29</v>
      </c>
      <c r="O26" s="157">
        <f t="shared" si="9"/>
        <v>981.80640000000005</v>
      </c>
      <c r="P26" s="157">
        <f t="shared" si="10"/>
        <v>7118.0964000000004</v>
      </c>
      <c r="S26" s="94" t="s">
        <v>127</v>
      </c>
      <c r="T26" s="94" t="s">
        <v>173</v>
      </c>
      <c r="U26" s="97" t="s">
        <v>174</v>
      </c>
      <c r="V26" s="107">
        <v>41680</v>
      </c>
      <c r="W26" s="94" t="s">
        <v>130</v>
      </c>
      <c r="X26" s="118">
        <v>6136.29</v>
      </c>
      <c r="Y26" s="95"/>
      <c r="Z26" s="95"/>
      <c r="AA26" s="89"/>
      <c r="AB26" s="90">
        <v>6136.29</v>
      </c>
      <c r="AC26" s="120"/>
      <c r="AD26" s="120"/>
      <c r="AE26" s="91"/>
      <c r="AF26" s="91"/>
      <c r="AG26" s="87"/>
      <c r="AH26" s="87">
        <v>0</v>
      </c>
      <c r="AI26" s="90">
        <v>6136.29</v>
      </c>
      <c r="AJ26" s="92">
        <v>613.62900000000002</v>
      </c>
      <c r="AK26" s="90">
        <v>5522.6610000000001</v>
      </c>
      <c r="AL26" s="93">
        <v>0</v>
      </c>
      <c r="AM26" s="92" t="e">
        <v>#REF!</v>
      </c>
      <c r="AN26" s="90" t="e">
        <v>#REF!</v>
      </c>
      <c r="AO26" s="109"/>
      <c r="AP26" s="103"/>
      <c r="AQ26" s="108">
        <v>-5522.6610000000001</v>
      </c>
      <c r="AR26" s="94"/>
      <c r="AS26" s="94" t="s">
        <v>175</v>
      </c>
      <c r="AT26" s="58" t="str">
        <f t="shared" si="0"/>
        <v>SI</v>
      </c>
      <c r="AU26" s="121" t="s">
        <v>51</v>
      </c>
      <c r="AV26" s="122" t="s">
        <v>52</v>
      </c>
      <c r="AW26" s="20"/>
      <c r="AX26" s="20"/>
      <c r="AY26" s="20"/>
      <c r="AZ26" s="20"/>
      <c r="BA26" s="20"/>
      <c r="BB26" s="20"/>
    </row>
    <row r="27" spans="1:54" ht="15">
      <c r="A27" s="2" t="s">
        <v>53</v>
      </c>
      <c r="B27" s="1" t="s">
        <v>54</v>
      </c>
      <c r="C27" s="12">
        <v>1026.76</v>
      </c>
      <c r="D27" s="125">
        <f t="shared" si="1"/>
        <v>25139.64</v>
      </c>
      <c r="F27" s="150">
        <f t="shared" si="2"/>
        <v>1026.76</v>
      </c>
      <c r="G27" s="150">
        <v>16</v>
      </c>
      <c r="H27" s="150">
        <f t="shared" si="3"/>
        <v>20.5352</v>
      </c>
      <c r="I27" s="150">
        <f t="shared" si="4"/>
        <v>77.006999999999991</v>
      </c>
      <c r="J27" s="150">
        <f t="shared" si="5"/>
        <v>1140.3022000000001</v>
      </c>
      <c r="K27" s="150">
        <f t="shared" si="6"/>
        <v>182.44835200000003</v>
      </c>
      <c r="L27" s="150">
        <f t="shared" si="7"/>
        <v>1322.7505520000002</v>
      </c>
      <c r="M27" s="24"/>
      <c r="N27" s="157">
        <f t="shared" si="8"/>
        <v>25139.64</v>
      </c>
      <c r="O27" s="157">
        <f t="shared" si="9"/>
        <v>4022.3424</v>
      </c>
      <c r="P27" s="157">
        <f t="shared" si="10"/>
        <v>29161.982400000001</v>
      </c>
      <c r="S27" s="94" t="s">
        <v>127</v>
      </c>
      <c r="T27" s="94" t="s">
        <v>176</v>
      </c>
      <c r="U27" s="97" t="s">
        <v>177</v>
      </c>
      <c r="V27" s="107">
        <v>41944</v>
      </c>
      <c r="W27" s="94" t="s">
        <v>130</v>
      </c>
      <c r="X27" s="116">
        <v>25139.64</v>
      </c>
      <c r="Y27" s="95"/>
      <c r="Z27" s="95"/>
      <c r="AA27" s="89"/>
      <c r="AB27" s="90">
        <v>25139.64</v>
      </c>
      <c r="AC27" s="120"/>
      <c r="AD27" s="120"/>
      <c r="AE27" s="91"/>
      <c r="AF27" s="91"/>
      <c r="AG27" s="87"/>
      <c r="AH27" s="87">
        <v>0</v>
      </c>
      <c r="AI27" s="90">
        <v>25139.64</v>
      </c>
      <c r="AJ27" s="92">
        <v>2513.9639999999999</v>
      </c>
      <c r="AK27" s="90">
        <v>22625.675999999999</v>
      </c>
      <c r="AL27" s="93">
        <v>0</v>
      </c>
      <c r="AM27" s="92" t="e">
        <v>#REF!</v>
      </c>
      <c r="AN27" s="90" t="e">
        <v>#REF!</v>
      </c>
      <c r="AO27" s="109"/>
      <c r="AP27" s="103"/>
      <c r="AQ27" s="108">
        <v>-22625.675999999999</v>
      </c>
      <c r="AR27" s="94"/>
      <c r="AS27" s="94" t="s">
        <v>178</v>
      </c>
      <c r="AT27" s="58" t="str">
        <f t="shared" si="0"/>
        <v>SI</v>
      </c>
      <c r="AU27" s="121" t="s">
        <v>53</v>
      </c>
      <c r="AV27" s="122" t="s">
        <v>54</v>
      </c>
      <c r="AW27" s="20"/>
      <c r="AX27" s="20"/>
      <c r="AY27" s="20"/>
      <c r="AZ27" s="20"/>
      <c r="BA27" s="20"/>
      <c r="BB27" s="20"/>
    </row>
    <row r="28" spans="1:54" ht="15">
      <c r="A28" s="2" t="s">
        <v>55</v>
      </c>
      <c r="B28" s="1" t="s">
        <v>56</v>
      </c>
      <c r="C28" s="12">
        <v>1166.76</v>
      </c>
      <c r="D28" s="125">
        <f t="shared" si="1"/>
        <v>8560.7900000000009</v>
      </c>
      <c r="F28" s="150">
        <f t="shared" si="2"/>
        <v>1166.76</v>
      </c>
      <c r="G28" s="150">
        <v>17</v>
      </c>
      <c r="H28" s="150">
        <f t="shared" si="3"/>
        <v>23.3352</v>
      </c>
      <c r="I28" s="150">
        <f t="shared" si="4"/>
        <v>87.506999999999991</v>
      </c>
      <c r="J28" s="150">
        <f t="shared" si="5"/>
        <v>1294.6022</v>
      </c>
      <c r="K28" s="150">
        <f t="shared" si="6"/>
        <v>207.13635200000002</v>
      </c>
      <c r="L28" s="150">
        <f t="shared" si="7"/>
        <v>1501.738552</v>
      </c>
      <c r="M28" s="24"/>
      <c r="N28" s="157">
        <f t="shared" si="8"/>
        <v>8560.7900000000009</v>
      </c>
      <c r="O28" s="157">
        <f t="shared" si="9"/>
        <v>1369.7264000000002</v>
      </c>
      <c r="P28" s="157">
        <f t="shared" si="10"/>
        <v>9930.5164000000004</v>
      </c>
      <c r="S28" s="85" t="s">
        <v>156</v>
      </c>
      <c r="T28" s="94" t="s">
        <v>179</v>
      </c>
      <c r="U28" s="86" t="s">
        <v>180</v>
      </c>
      <c r="V28" s="107">
        <v>40362</v>
      </c>
      <c r="W28" s="85" t="s">
        <v>159</v>
      </c>
      <c r="X28" s="117">
        <v>8560.7900000000009</v>
      </c>
      <c r="Y28" s="87"/>
      <c r="Z28" s="87"/>
      <c r="AA28" s="89"/>
      <c r="AB28" s="90">
        <v>8560.7900000000009</v>
      </c>
      <c r="AC28" s="120"/>
      <c r="AD28" s="120"/>
      <c r="AE28" s="91"/>
      <c r="AF28" s="91"/>
      <c r="AG28" s="87"/>
      <c r="AH28" s="87">
        <v>0</v>
      </c>
      <c r="AI28" s="90">
        <v>8560.7900000000009</v>
      </c>
      <c r="AJ28" s="92">
        <v>856.07900000000018</v>
      </c>
      <c r="AK28" s="90">
        <v>7704.7110000000011</v>
      </c>
      <c r="AL28" s="93">
        <v>0</v>
      </c>
      <c r="AM28" s="92" t="e">
        <v>#REF!</v>
      </c>
      <c r="AN28" s="90" t="e">
        <v>#REF!</v>
      </c>
      <c r="AO28" s="109"/>
      <c r="AP28" s="103"/>
      <c r="AQ28" s="108">
        <v>-7704.7110000000011</v>
      </c>
      <c r="AR28" s="94"/>
      <c r="AS28" s="94" t="s">
        <v>181</v>
      </c>
      <c r="AT28" s="58" t="str">
        <f t="shared" si="0"/>
        <v>SI</v>
      </c>
      <c r="AU28" s="121" t="s">
        <v>55</v>
      </c>
      <c r="AV28" s="122" t="s">
        <v>56</v>
      </c>
      <c r="AW28" s="20"/>
      <c r="AX28" s="20"/>
      <c r="AY28" s="20"/>
      <c r="AZ28" s="20"/>
      <c r="BA28" s="20"/>
      <c r="BB28" s="20"/>
    </row>
    <row r="29" spans="1:54" ht="15">
      <c r="A29" s="2" t="s">
        <v>57</v>
      </c>
      <c r="B29" s="1" t="s">
        <v>58</v>
      </c>
      <c r="C29" s="12">
        <v>1026.76</v>
      </c>
      <c r="D29" s="125">
        <f t="shared" si="1"/>
        <v>12577.18</v>
      </c>
      <c r="F29" s="150">
        <f t="shared" si="2"/>
        <v>1026.76</v>
      </c>
      <c r="G29" s="150">
        <v>18</v>
      </c>
      <c r="H29" s="150">
        <f t="shared" si="3"/>
        <v>20.5352</v>
      </c>
      <c r="I29" s="150">
        <f t="shared" si="4"/>
        <v>77.006999999999991</v>
      </c>
      <c r="J29" s="150">
        <f t="shared" si="5"/>
        <v>1142.3022000000001</v>
      </c>
      <c r="K29" s="150">
        <f t="shared" si="6"/>
        <v>182.76835200000002</v>
      </c>
      <c r="L29" s="150">
        <f t="shared" si="7"/>
        <v>1325.0705520000001</v>
      </c>
      <c r="M29" s="24"/>
      <c r="N29" s="157">
        <f t="shared" si="8"/>
        <v>12577.18</v>
      </c>
      <c r="O29" s="157">
        <f t="shared" si="9"/>
        <v>2012.3488</v>
      </c>
      <c r="P29" s="157">
        <f t="shared" si="10"/>
        <v>14589.5288</v>
      </c>
      <c r="S29" s="94" t="s">
        <v>127</v>
      </c>
      <c r="T29" s="94" t="s">
        <v>182</v>
      </c>
      <c r="U29" s="97"/>
      <c r="V29" s="107">
        <v>42557</v>
      </c>
      <c r="W29" s="94" t="s">
        <v>130</v>
      </c>
      <c r="X29" s="117">
        <v>12577.18</v>
      </c>
      <c r="Y29" s="95"/>
      <c r="Z29" s="95"/>
      <c r="AA29" s="89"/>
      <c r="AB29" s="90">
        <v>12577.18</v>
      </c>
      <c r="AC29" s="120"/>
      <c r="AD29" s="120"/>
      <c r="AE29" s="91"/>
      <c r="AF29" s="91"/>
      <c r="AG29" s="87"/>
      <c r="AH29" s="87"/>
      <c r="AI29" s="90">
        <v>12577.18</v>
      </c>
      <c r="AJ29" s="92">
        <v>1257.7180000000001</v>
      </c>
      <c r="AK29" s="90">
        <v>11319.462</v>
      </c>
      <c r="AL29" s="93">
        <v>0</v>
      </c>
      <c r="AM29" s="92" t="e">
        <v>#REF!</v>
      </c>
      <c r="AN29" s="90" t="e">
        <v>#REF!</v>
      </c>
      <c r="AO29" s="109"/>
      <c r="AP29" s="109"/>
      <c r="AQ29" s="108"/>
      <c r="AR29" s="94" t="s">
        <v>131</v>
      </c>
      <c r="AS29" s="96">
        <v>405715097</v>
      </c>
      <c r="AT29" s="58" t="str">
        <f t="shared" si="0"/>
        <v>SI</v>
      </c>
      <c r="AU29" s="121" t="s">
        <v>57</v>
      </c>
      <c r="AV29" s="122" t="s">
        <v>58</v>
      </c>
      <c r="AW29" s="20"/>
      <c r="AX29" s="20"/>
      <c r="AY29" s="20"/>
      <c r="AZ29" s="20"/>
      <c r="BA29" s="20"/>
      <c r="BB29" s="20"/>
    </row>
    <row r="30" spans="1:54" s="154" customFormat="1" ht="15">
      <c r="A30" s="153" t="s">
        <v>59</v>
      </c>
      <c r="B30" s="154" t="s">
        <v>60</v>
      </c>
      <c r="C30" s="155">
        <v>4666.76</v>
      </c>
      <c r="D30" s="156">
        <f>+X30</f>
        <v>2949.4</v>
      </c>
      <c r="F30" s="157">
        <f t="shared" si="2"/>
        <v>4666.76</v>
      </c>
      <c r="G30" s="150">
        <v>19</v>
      </c>
      <c r="H30" s="157">
        <f t="shared" si="3"/>
        <v>93.3352</v>
      </c>
      <c r="I30" s="157">
        <f t="shared" si="4"/>
        <v>350.00700000000001</v>
      </c>
      <c r="J30" s="157">
        <f t="shared" si="5"/>
        <v>5129.1022000000003</v>
      </c>
      <c r="K30" s="157">
        <f t="shared" si="6"/>
        <v>820.65635200000008</v>
      </c>
      <c r="L30" s="157">
        <f t="shared" si="7"/>
        <v>5949.7585520000002</v>
      </c>
      <c r="M30" s="158"/>
      <c r="N30" s="157">
        <f t="shared" si="8"/>
        <v>2949.4</v>
      </c>
      <c r="O30" s="157">
        <f t="shared" si="9"/>
        <v>471.904</v>
      </c>
      <c r="P30" s="157">
        <f t="shared" si="10"/>
        <v>3421.3040000000001</v>
      </c>
      <c r="S30" s="159" t="s">
        <v>144</v>
      </c>
      <c r="T30" s="159" t="s">
        <v>183</v>
      </c>
      <c r="U30" s="160"/>
      <c r="V30" s="161">
        <v>42478</v>
      </c>
      <c r="W30" s="159" t="s">
        <v>151</v>
      </c>
      <c r="X30" s="162">
        <v>2949.4</v>
      </c>
      <c r="Y30" s="164"/>
      <c r="Z30" s="164"/>
      <c r="AA30" s="165"/>
      <c r="AB30" s="166">
        <v>2949.4</v>
      </c>
      <c r="AC30" s="167"/>
      <c r="AD30" s="167"/>
      <c r="AE30" s="168"/>
      <c r="AF30" s="168"/>
      <c r="AG30" s="164"/>
      <c r="AH30" s="164">
        <v>403</v>
      </c>
      <c r="AI30" s="166">
        <v>2546.4</v>
      </c>
      <c r="AJ30" s="168">
        <v>294.94</v>
      </c>
      <c r="AK30" s="166">
        <v>2251.46</v>
      </c>
      <c r="AL30" s="168">
        <v>0</v>
      </c>
      <c r="AM30" s="168" t="e">
        <v>#REF!</v>
      </c>
      <c r="AN30" s="166" t="e">
        <v>#REF!</v>
      </c>
      <c r="AO30" s="169"/>
      <c r="AP30" s="170"/>
      <c r="AQ30" s="171">
        <v>-2251.46</v>
      </c>
      <c r="AR30" s="175"/>
      <c r="AS30" s="159" t="s">
        <v>184</v>
      </c>
      <c r="AT30" s="62" t="str">
        <f t="shared" si="0"/>
        <v>SI</v>
      </c>
      <c r="AU30" s="172" t="s">
        <v>59</v>
      </c>
      <c r="AV30" s="173" t="s">
        <v>60</v>
      </c>
    </row>
    <row r="31" spans="1:54" ht="15">
      <c r="A31" s="2" t="s">
        <v>61</v>
      </c>
      <c r="B31" s="1" t="s">
        <v>62</v>
      </c>
      <c r="C31" s="12">
        <v>1026.76</v>
      </c>
      <c r="D31" s="125">
        <f t="shared" si="1"/>
        <v>5604.49</v>
      </c>
      <c r="F31" s="150">
        <f t="shared" si="2"/>
        <v>1026.76</v>
      </c>
      <c r="G31" s="150">
        <v>20</v>
      </c>
      <c r="H31" s="150">
        <f t="shared" si="3"/>
        <v>20.5352</v>
      </c>
      <c r="I31" s="150">
        <f t="shared" si="4"/>
        <v>77.006999999999991</v>
      </c>
      <c r="J31" s="150">
        <f t="shared" si="5"/>
        <v>1144.3022000000001</v>
      </c>
      <c r="K31" s="150">
        <f t="shared" si="6"/>
        <v>183.08835200000001</v>
      </c>
      <c r="L31" s="150">
        <f t="shared" si="7"/>
        <v>1327.3905520000001</v>
      </c>
      <c r="M31" s="24"/>
      <c r="N31" s="157">
        <f t="shared" si="8"/>
        <v>5604.49</v>
      </c>
      <c r="O31" s="157">
        <f t="shared" si="9"/>
        <v>896.71839999999997</v>
      </c>
      <c r="P31" s="157">
        <f t="shared" si="10"/>
        <v>6501.2083999999995</v>
      </c>
      <c r="S31" s="94" t="s">
        <v>127</v>
      </c>
      <c r="T31" s="94" t="s">
        <v>185</v>
      </c>
      <c r="U31" s="97"/>
      <c r="V31" s="107">
        <v>42430</v>
      </c>
      <c r="W31" s="94" t="s">
        <v>130</v>
      </c>
      <c r="X31" s="118">
        <v>5604.49</v>
      </c>
      <c r="Y31" s="95"/>
      <c r="Z31" s="95"/>
      <c r="AA31" s="89"/>
      <c r="AB31" s="90">
        <v>5604.49</v>
      </c>
      <c r="AC31" s="120"/>
      <c r="AD31" s="120"/>
      <c r="AE31" s="91"/>
      <c r="AF31" s="91"/>
      <c r="AG31" s="87"/>
      <c r="AH31" s="87">
        <v>0</v>
      </c>
      <c r="AI31" s="90">
        <v>5604.49</v>
      </c>
      <c r="AJ31" s="92">
        <v>560.44899999999996</v>
      </c>
      <c r="AK31" s="90">
        <v>5044.0410000000002</v>
      </c>
      <c r="AL31" s="93">
        <v>0</v>
      </c>
      <c r="AM31" s="92" t="e">
        <v>#REF!</v>
      </c>
      <c r="AN31" s="90" t="e">
        <v>#REF!</v>
      </c>
      <c r="AO31" s="109"/>
      <c r="AP31" s="103"/>
      <c r="AQ31" s="108">
        <v>-5044.0410000000002</v>
      </c>
      <c r="AR31" s="94"/>
      <c r="AS31" s="96"/>
      <c r="AT31" s="58" t="str">
        <f t="shared" si="0"/>
        <v>SI</v>
      </c>
      <c r="AU31" s="121" t="s">
        <v>61</v>
      </c>
      <c r="AV31" s="122" t="s">
        <v>62</v>
      </c>
      <c r="AW31" s="20"/>
      <c r="AX31" s="20"/>
      <c r="AY31" s="58"/>
      <c r="AZ31" s="58"/>
      <c r="BA31" s="58"/>
      <c r="BB31" s="58"/>
    </row>
    <row r="32" spans="1:54" ht="15">
      <c r="A32" s="2" t="s">
        <v>63</v>
      </c>
      <c r="B32" s="1" t="s">
        <v>64</v>
      </c>
      <c r="C32" s="12">
        <v>1026.76</v>
      </c>
      <c r="D32" s="125">
        <f t="shared" si="1"/>
        <v>7433.5</v>
      </c>
      <c r="F32" s="150">
        <f t="shared" si="2"/>
        <v>1026.76</v>
      </c>
      <c r="G32" s="150">
        <v>21</v>
      </c>
      <c r="H32" s="150">
        <f t="shared" si="3"/>
        <v>20.5352</v>
      </c>
      <c r="I32" s="150">
        <f t="shared" si="4"/>
        <v>77.006999999999991</v>
      </c>
      <c r="J32" s="150">
        <f t="shared" si="5"/>
        <v>1145.3022000000001</v>
      </c>
      <c r="K32" s="150">
        <f t="shared" si="6"/>
        <v>183.24835200000001</v>
      </c>
      <c r="L32" s="150">
        <f t="shared" si="7"/>
        <v>1328.5505520000002</v>
      </c>
      <c r="M32" s="24"/>
      <c r="N32" s="157">
        <f t="shared" si="8"/>
        <v>7433.5</v>
      </c>
      <c r="O32" s="157">
        <f t="shared" si="9"/>
        <v>1189.3600000000001</v>
      </c>
      <c r="P32" s="157">
        <f t="shared" si="10"/>
        <v>8622.86</v>
      </c>
      <c r="S32" s="94" t="s">
        <v>127</v>
      </c>
      <c r="T32" s="94" t="s">
        <v>186</v>
      </c>
      <c r="U32" s="97"/>
      <c r="V32" s="107">
        <v>42570</v>
      </c>
      <c r="W32" s="94" t="s">
        <v>130</v>
      </c>
      <c r="X32" s="118">
        <v>7433.5</v>
      </c>
      <c r="Y32" s="95"/>
      <c r="Z32" s="95"/>
      <c r="AA32" s="89"/>
      <c r="AB32" s="90">
        <v>7433.5</v>
      </c>
      <c r="AC32" s="120"/>
      <c r="AD32" s="120"/>
      <c r="AE32" s="91"/>
      <c r="AF32" s="91"/>
      <c r="AG32" s="87"/>
      <c r="AH32" s="87">
        <v>820</v>
      </c>
      <c r="AI32" s="90">
        <v>6613.5</v>
      </c>
      <c r="AJ32" s="92">
        <v>743.35</v>
      </c>
      <c r="AK32" s="90">
        <v>5870.15</v>
      </c>
      <c r="AL32" s="93">
        <v>0</v>
      </c>
      <c r="AM32" s="92" t="e">
        <v>#REF!</v>
      </c>
      <c r="AN32" s="90" t="e">
        <v>#REF!</v>
      </c>
      <c r="AO32" s="109"/>
      <c r="AP32" s="103"/>
      <c r="AQ32" s="108"/>
      <c r="AR32" s="94"/>
      <c r="AS32" s="96"/>
      <c r="AT32" s="58" t="str">
        <f t="shared" si="0"/>
        <v>SI</v>
      </c>
      <c r="AU32" s="121" t="s">
        <v>63</v>
      </c>
      <c r="AV32" s="122" t="s">
        <v>64</v>
      </c>
      <c r="AW32" s="20"/>
      <c r="AX32" s="20"/>
      <c r="AY32" s="58"/>
      <c r="AZ32" s="58"/>
      <c r="BA32" s="58"/>
      <c r="BB32" s="58"/>
    </row>
    <row r="33" spans="1:54" ht="15">
      <c r="A33" s="2" t="s">
        <v>65</v>
      </c>
      <c r="B33" s="1" t="s">
        <v>66</v>
      </c>
      <c r="C33" s="12">
        <v>1026.76</v>
      </c>
      <c r="D33" s="125">
        <f t="shared" si="1"/>
        <v>0</v>
      </c>
      <c r="F33" s="150">
        <f t="shared" si="2"/>
        <v>1026.76</v>
      </c>
      <c r="G33" s="150">
        <v>22</v>
      </c>
      <c r="H33" s="150">
        <f t="shared" si="3"/>
        <v>20.5352</v>
      </c>
      <c r="I33" s="150">
        <f t="shared" si="4"/>
        <v>77.006999999999991</v>
      </c>
      <c r="J33" s="150">
        <f t="shared" si="5"/>
        <v>1146.3022000000001</v>
      </c>
      <c r="K33" s="150">
        <f t="shared" si="6"/>
        <v>183.40835200000001</v>
      </c>
      <c r="L33" s="150">
        <f t="shared" si="7"/>
        <v>1329.710552</v>
      </c>
      <c r="M33" s="24"/>
      <c r="N33" s="157">
        <f t="shared" si="8"/>
        <v>0</v>
      </c>
      <c r="O33" s="157">
        <f t="shared" si="9"/>
        <v>0</v>
      </c>
      <c r="P33" s="157">
        <f t="shared" si="10"/>
        <v>0</v>
      </c>
      <c r="S33" s="94" t="s">
        <v>144</v>
      </c>
      <c r="T33" s="94" t="s">
        <v>187</v>
      </c>
      <c r="U33" s="97"/>
      <c r="V33" s="107">
        <v>42632</v>
      </c>
      <c r="W33" s="94" t="s">
        <v>130</v>
      </c>
      <c r="X33" s="118"/>
      <c r="Y33" s="95"/>
      <c r="Z33" s="95"/>
      <c r="AA33" s="89"/>
      <c r="AB33" s="90">
        <v>0</v>
      </c>
      <c r="AC33" s="120"/>
      <c r="AD33" s="120"/>
      <c r="AE33" s="91">
        <v>215</v>
      </c>
      <c r="AF33" s="91"/>
      <c r="AG33" s="87"/>
      <c r="AH33" s="87"/>
      <c r="AI33" s="90">
        <v>-215</v>
      </c>
      <c r="AJ33" s="92">
        <v>0</v>
      </c>
      <c r="AK33" s="90">
        <v>-215</v>
      </c>
      <c r="AL33" s="93"/>
      <c r="AM33" s="92"/>
      <c r="AN33" s="90"/>
      <c r="AO33" s="109"/>
      <c r="AP33" s="103"/>
      <c r="AQ33" s="108"/>
      <c r="AR33" s="94" t="s">
        <v>188</v>
      </c>
      <c r="AS33" s="96"/>
      <c r="AT33" s="58" t="str">
        <f t="shared" si="0"/>
        <v>SI</v>
      </c>
      <c r="AU33" s="121" t="s">
        <v>65</v>
      </c>
      <c r="AV33" s="122" t="s">
        <v>66</v>
      </c>
      <c r="AW33" s="20"/>
      <c r="AX33" s="20"/>
      <c r="AY33" s="31"/>
      <c r="AZ33" s="31"/>
      <c r="BA33" s="31"/>
      <c r="BB33" s="31"/>
    </row>
    <row r="34" spans="1:54" ht="15">
      <c r="A34" s="2" t="s">
        <v>67</v>
      </c>
      <c r="B34" s="1" t="s">
        <v>68</v>
      </c>
      <c r="C34" s="12">
        <v>1026.76</v>
      </c>
      <c r="D34" s="125">
        <f t="shared" si="1"/>
        <v>2475.56</v>
      </c>
      <c r="F34" s="150">
        <f t="shared" si="2"/>
        <v>1026.76</v>
      </c>
      <c r="G34" s="150">
        <v>23</v>
      </c>
      <c r="H34" s="150">
        <f t="shared" si="3"/>
        <v>20.5352</v>
      </c>
      <c r="I34" s="150">
        <f t="shared" si="4"/>
        <v>77.006999999999991</v>
      </c>
      <c r="J34" s="150">
        <f t="shared" si="5"/>
        <v>1147.3022000000001</v>
      </c>
      <c r="K34" s="150">
        <f t="shared" si="6"/>
        <v>183.568352</v>
      </c>
      <c r="L34" s="150">
        <f t="shared" si="7"/>
        <v>1330.8705520000001</v>
      </c>
      <c r="M34" s="24"/>
      <c r="N34" s="157">
        <f t="shared" si="8"/>
        <v>2475.56</v>
      </c>
      <c r="O34" s="157">
        <f t="shared" si="9"/>
        <v>396.08960000000002</v>
      </c>
      <c r="P34" s="157">
        <f t="shared" si="10"/>
        <v>2871.6495999999997</v>
      </c>
      <c r="S34" s="85" t="s">
        <v>127</v>
      </c>
      <c r="T34" s="94" t="s">
        <v>189</v>
      </c>
      <c r="U34" s="86" t="s">
        <v>190</v>
      </c>
      <c r="V34" s="107">
        <v>41592</v>
      </c>
      <c r="W34" s="85" t="s">
        <v>130</v>
      </c>
      <c r="X34" s="117">
        <v>2475.56</v>
      </c>
      <c r="Y34" s="88"/>
      <c r="Z34" s="88"/>
      <c r="AA34" s="89"/>
      <c r="AB34" s="90">
        <v>2475.56</v>
      </c>
      <c r="AC34" s="120"/>
      <c r="AD34" s="120"/>
      <c r="AE34" s="91"/>
      <c r="AF34" s="91"/>
      <c r="AG34" s="87"/>
      <c r="AH34" s="87">
        <v>0</v>
      </c>
      <c r="AI34" s="90">
        <v>2475.56</v>
      </c>
      <c r="AJ34" s="92">
        <v>247.55600000000001</v>
      </c>
      <c r="AK34" s="90">
        <v>2228.0039999999999</v>
      </c>
      <c r="AL34" s="93">
        <v>0</v>
      </c>
      <c r="AM34" s="92" t="e">
        <v>#REF!</v>
      </c>
      <c r="AN34" s="90" t="e">
        <v>#REF!</v>
      </c>
      <c r="AO34" s="109"/>
      <c r="AP34" s="103"/>
      <c r="AQ34" s="108">
        <v>-2228.0039999999999</v>
      </c>
      <c r="AR34" s="94"/>
      <c r="AS34" s="94" t="s">
        <v>191</v>
      </c>
      <c r="AT34" s="58" t="str">
        <f t="shared" si="0"/>
        <v>SI</v>
      </c>
      <c r="AU34" s="121" t="s">
        <v>67</v>
      </c>
      <c r="AV34" s="122" t="s">
        <v>68</v>
      </c>
      <c r="AW34" s="20"/>
      <c r="AX34" s="20"/>
      <c r="AY34" s="31"/>
      <c r="AZ34" s="31"/>
      <c r="BA34" s="31"/>
      <c r="BB34" s="31"/>
    </row>
    <row r="35" spans="1:54" ht="15">
      <c r="A35" s="2" t="s">
        <v>69</v>
      </c>
      <c r="B35" s="1" t="s">
        <v>70</v>
      </c>
      <c r="C35" s="12">
        <v>1026.76</v>
      </c>
      <c r="D35" s="125">
        <f t="shared" si="1"/>
        <v>5293.45</v>
      </c>
      <c r="F35" s="150">
        <f t="shared" si="2"/>
        <v>1026.76</v>
      </c>
      <c r="G35" s="150">
        <v>24</v>
      </c>
      <c r="H35" s="150">
        <f t="shared" si="3"/>
        <v>20.5352</v>
      </c>
      <c r="I35" s="150">
        <f t="shared" si="4"/>
        <v>77.006999999999991</v>
      </c>
      <c r="J35" s="150">
        <f t="shared" si="5"/>
        <v>1148.3022000000001</v>
      </c>
      <c r="K35" s="150">
        <f t="shared" si="6"/>
        <v>183.72835200000003</v>
      </c>
      <c r="L35" s="150">
        <f t="shared" si="7"/>
        <v>1332.0305520000002</v>
      </c>
      <c r="M35" s="24"/>
      <c r="N35" s="157">
        <f t="shared" si="8"/>
        <v>5293.45</v>
      </c>
      <c r="O35" s="157">
        <f t="shared" si="9"/>
        <v>846.952</v>
      </c>
      <c r="P35" s="157">
        <f t="shared" si="10"/>
        <v>6140.402</v>
      </c>
      <c r="S35" s="85" t="s">
        <v>144</v>
      </c>
      <c r="T35" s="94" t="s">
        <v>192</v>
      </c>
      <c r="U35" s="86" t="s">
        <v>193</v>
      </c>
      <c r="V35" s="107">
        <v>42030</v>
      </c>
      <c r="W35" s="85" t="s">
        <v>130</v>
      </c>
      <c r="X35" s="117">
        <v>5293.45</v>
      </c>
      <c r="Y35" s="87"/>
      <c r="Z35" s="87"/>
      <c r="AA35" s="89"/>
      <c r="AB35" s="90">
        <v>5293.45</v>
      </c>
      <c r="AC35" s="120"/>
      <c r="AD35" s="120"/>
      <c r="AE35" s="91"/>
      <c r="AF35" s="91"/>
      <c r="AG35" s="87"/>
      <c r="AH35" s="87">
        <v>0</v>
      </c>
      <c r="AI35" s="90">
        <v>5293.45</v>
      </c>
      <c r="AJ35" s="92">
        <v>529.34500000000003</v>
      </c>
      <c r="AK35" s="90">
        <v>4764.1049999999996</v>
      </c>
      <c r="AL35" s="93">
        <v>0</v>
      </c>
      <c r="AM35" s="92" t="e">
        <v>#REF!</v>
      </c>
      <c r="AN35" s="90" t="e">
        <v>#REF!</v>
      </c>
      <c r="AO35" s="109"/>
      <c r="AP35" s="104"/>
      <c r="AQ35" s="108">
        <v>-4764.1049999999996</v>
      </c>
      <c r="AR35" s="94"/>
      <c r="AS35" s="94" t="s">
        <v>194</v>
      </c>
      <c r="AT35" s="58" t="str">
        <f t="shared" si="0"/>
        <v>SI</v>
      </c>
      <c r="AU35" s="121" t="s">
        <v>69</v>
      </c>
      <c r="AV35" s="122" t="s">
        <v>70</v>
      </c>
      <c r="AW35" s="20"/>
      <c r="AX35" s="20"/>
      <c r="AY35" s="58"/>
      <c r="AZ35" s="58"/>
      <c r="BA35" s="58"/>
      <c r="BB35" s="58"/>
    </row>
    <row r="36" spans="1:54" ht="15">
      <c r="A36" s="2" t="s">
        <v>71</v>
      </c>
      <c r="B36" s="1" t="s">
        <v>72</v>
      </c>
      <c r="C36" s="12">
        <v>1026.76</v>
      </c>
      <c r="D36" s="125">
        <f t="shared" si="1"/>
        <v>0</v>
      </c>
      <c r="F36" s="150">
        <f t="shared" si="2"/>
        <v>1026.76</v>
      </c>
      <c r="G36" s="150">
        <v>25</v>
      </c>
      <c r="H36" s="150">
        <f t="shared" si="3"/>
        <v>20.5352</v>
      </c>
      <c r="I36" s="150">
        <f t="shared" si="4"/>
        <v>77.006999999999991</v>
      </c>
      <c r="J36" s="150">
        <f t="shared" si="5"/>
        <v>1149.3022000000001</v>
      </c>
      <c r="K36" s="150">
        <f t="shared" si="6"/>
        <v>183.88835200000003</v>
      </c>
      <c r="L36" s="150">
        <f t="shared" si="7"/>
        <v>1333.190552</v>
      </c>
      <c r="M36" s="24"/>
      <c r="N36" s="157">
        <f t="shared" si="8"/>
        <v>0</v>
      </c>
      <c r="O36" s="157">
        <f t="shared" si="9"/>
        <v>0</v>
      </c>
      <c r="P36" s="157">
        <f t="shared" si="10"/>
        <v>0</v>
      </c>
      <c r="S36" s="85" t="s">
        <v>127</v>
      </c>
      <c r="T36" s="94" t="s">
        <v>195</v>
      </c>
      <c r="U36" s="86"/>
      <c r="V36" s="107">
        <v>42597</v>
      </c>
      <c r="W36" s="85" t="s">
        <v>130</v>
      </c>
      <c r="X36" s="117"/>
      <c r="Y36" s="87"/>
      <c r="Z36" s="87"/>
      <c r="AA36" s="89"/>
      <c r="AB36" s="90">
        <v>0</v>
      </c>
      <c r="AC36" s="120"/>
      <c r="AD36" s="120"/>
      <c r="AE36" s="91"/>
      <c r="AF36" s="91"/>
      <c r="AG36" s="87"/>
      <c r="AH36" s="87"/>
      <c r="AI36" s="90">
        <v>0</v>
      </c>
      <c r="AJ36" s="92">
        <v>0</v>
      </c>
      <c r="AK36" s="90">
        <v>0</v>
      </c>
      <c r="AL36" s="93"/>
      <c r="AM36" s="92"/>
      <c r="AN36" s="90"/>
      <c r="AO36" s="109"/>
      <c r="AP36" s="104"/>
      <c r="AQ36" s="108"/>
      <c r="AR36" s="94"/>
      <c r="AS36" s="96">
        <v>1148534756</v>
      </c>
      <c r="AT36" s="58" t="str">
        <f t="shared" si="0"/>
        <v>SI</v>
      </c>
      <c r="AU36" s="121" t="s">
        <v>71</v>
      </c>
      <c r="AV36" s="122" t="s">
        <v>72</v>
      </c>
      <c r="AW36" s="20"/>
      <c r="AX36" s="20"/>
      <c r="AY36" s="58"/>
      <c r="AZ36" s="58"/>
      <c r="BA36" s="58"/>
      <c r="BB36" s="58"/>
    </row>
    <row r="37" spans="1:54" ht="15">
      <c r="A37" s="2" t="s">
        <v>73</v>
      </c>
      <c r="B37" s="1" t="s">
        <v>74</v>
      </c>
      <c r="C37" s="12">
        <v>1166.69</v>
      </c>
      <c r="D37" s="125">
        <f t="shared" si="1"/>
        <v>7671.4400000000005</v>
      </c>
      <c r="F37" s="150">
        <f t="shared" si="2"/>
        <v>1166.69</v>
      </c>
      <c r="G37" s="150">
        <v>26</v>
      </c>
      <c r="H37" s="150">
        <f t="shared" si="3"/>
        <v>23.3338</v>
      </c>
      <c r="I37" s="150">
        <f t="shared" si="4"/>
        <v>87.501750000000001</v>
      </c>
      <c r="J37" s="150">
        <f t="shared" si="5"/>
        <v>1303.5255500000001</v>
      </c>
      <c r="K37" s="150">
        <f t="shared" si="6"/>
        <v>208.56408800000003</v>
      </c>
      <c r="L37" s="150">
        <f t="shared" si="7"/>
        <v>1512.0896380000001</v>
      </c>
      <c r="M37" s="24"/>
      <c r="N37" s="157">
        <f t="shared" si="8"/>
        <v>7671.4400000000005</v>
      </c>
      <c r="O37" s="157">
        <f t="shared" si="9"/>
        <v>1227.4304000000002</v>
      </c>
      <c r="P37" s="157">
        <f t="shared" si="10"/>
        <v>8898.8703999999998</v>
      </c>
      <c r="S37" s="94" t="s">
        <v>156</v>
      </c>
      <c r="T37" s="94" t="s">
        <v>196</v>
      </c>
      <c r="U37" s="97"/>
      <c r="V37" s="107">
        <v>42618</v>
      </c>
      <c r="W37" s="94" t="s">
        <v>159</v>
      </c>
      <c r="X37" s="118">
        <f>2671.44+5000</f>
        <v>7671.4400000000005</v>
      </c>
      <c r="Y37" s="95"/>
      <c r="Z37" s="95"/>
      <c r="AA37" s="89"/>
      <c r="AB37" s="90">
        <f>+X37</f>
        <v>7671.4400000000005</v>
      </c>
      <c r="AC37" s="120"/>
      <c r="AD37" s="120"/>
      <c r="AE37" s="91"/>
      <c r="AF37" s="91"/>
      <c r="AG37" s="87"/>
      <c r="AH37" s="87"/>
      <c r="AI37" s="90">
        <v>2671.44</v>
      </c>
      <c r="AJ37" s="92">
        <v>267.14400000000001</v>
      </c>
      <c r="AK37" s="90">
        <v>2404.2960000000003</v>
      </c>
      <c r="AL37" s="93"/>
      <c r="AM37" s="92"/>
      <c r="AN37" s="90"/>
      <c r="AO37" s="109"/>
      <c r="AP37" s="103"/>
      <c r="AQ37" s="108"/>
      <c r="AR37" s="94"/>
      <c r="AS37" s="96">
        <v>1137834713</v>
      </c>
      <c r="AT37" s="58" t="str">
        <f t="shared" si="0"/>
        <v>SI</v>
      </c>
      <c r="AU37" s="121" t="s">
        <v>73</v>
      </c>
      <c r="AV37" s="122" t="s">
        <v>74</v>
      </c>
      <c r="AW37" s="58"/>
      <c r="AX37" s="58"/>
      <c r="AY37" s="58"/>
      <c r="AZ37" s="58"/>
      <c r="BA37" s="58"/>
      <c r="BB37" s="58"/>
    </row>
    <row r="38" spans="1:54" ht="15">
      <c r="A38" s="2" t="s">
        <v>75</v>
      </c>
      <c r="B38" s="1" t="s">
        <v>76</v>
      </c>
      <c r="C38" s="12">
        <v>1026.76</v>
      </c>
      <c r="D38" s="125">
        <f t="shared" si="1"/>
        <v>0</v>
      </c>
      <c r="F38" s="150">
        <f t="shared" si="2"/>
        <v>1026.76</v>
      </c>
      <c r="G38" s="150">
        <v>27</v>
      </c>
      <c r="H38" s="150">
        <f t="shared" si="3"/>
        <v>20.5352</v>
      </c>
      <c r="I38" s="150">
        <f t="shared" si="4"/>
        <v>77.006999999999991</v>
      </c>
      <c r="J38" s="150">
        <f t="shared" si="5"/>
        <v>1151.3022000000001</v>
      </c>
      <c r="K38" s="150">
        <f t="shared" si="6"/>
        <v>184.20835200000002</v>
      </c>
      <c r="L38" s="150">
        <f t="shared" si="7"/>
        <v>1335.5105520000002</v>
      </c>
      <c r="M38" s="24"/>
      <c r="N38" s="157">
        <f t="shared" si="8"/>
        <v>0</v>
      </c>
      <c r="O38" s="157">
        <f t="shared" si="9"/>
        <v>0</v>
      </c>
      <c r="P38" s="157">
        <f t="shared" si="10"/>
        <v>0</v>
      </c>
      <c r="S38" s="85" t="s">
        <v>144</v>
      </c>
      <c r="T38" s="94" t="s">
        <v>197</v>
      </c>
      <c r="U38" s="86" t="s">
        <v>198</v>
      </c>
      <c r="V38" s="107">
        <v>41435</v>
      </c>
      <c r="W38" s="85" t="s">
        <v>130</v>
      </c>
      <c r="X38" s="110"/>
      <c r="Y38" s="87"/>
      <c r="Z38" s="87"/>
      <c r="AA38" s="89"/>
      <c r="AB38" s="90">
        <v>0</v>
      </c>
      <c r="AC38" s="120"/>
      <c r="AD38" s="120"/>
      <c r="AE38" s="91"/>
      <c r="AF38" s="91"/>
      <c r="AG38" s="87"/>
      <c r="AH38" s="87">
        <v>800</v>
      </c>
      <c r="AI38" s="90">
        <v>-800</v>
      </c>
      <c r="AJ38" s="92">
        <v>0</v>
      </c>
      <c r="AK38" s="90">
        <v>-800</v>
      </c>
      <c r="AL38" s="93">
        <v>0</v>
      </c>
      <c r="AM38" s="92" t="e">
        <v>#REF!</v>
      </c>
      <c r="AN38" s="90" t="e">
        <v>#REF!</v>
      </c>
      <c r="AO38" s="109"/>
      <c r="AP38" s="104"/>
      <c r="AQ38" s="108">
        <v>800</v>
      </c>
      <c r="AR38" s="94"/>
      <c r="AS38" s="94" t="s">
        <v>199</v>
      </c>
      <c r="AT38" s="58" t="str">
        <f t="shared" si="0"/>
        <v>SI</v>
      </c>
      <c r="AU38" s="121" t="s">
        <v>75</v>
      </c>
      <c r="AV38" s="122" t="s">
        <v>76</v>
      </c>
      <c r="AW38" s="58"/>
      <c r="AX38" s="58"/>
      <c r="AY38" s="58"/>
      <c r="AZ38" s="58"/>
      <c r="BA38" s="58"/>
      <c r="BB38" s="58"/>
    </row>
    <row r="39" spans="1:54" ht="15">
      <c r="A39" s="2" t="s">
        <v>77</v>
      </c>
      <c r="B39" s="1" t="s">
        <v>78</v>
      </c>
      <c r="C39" s="12">
        <v>1026.76</v>
      </c>
      <c r="D39" s="125">
        <f t="shared" si="1"/>
        <v>946.1</v>
      </c>
      <c r="F39" s="150">
        <f t="shared" si="2"/>
        <v>1026.76</v>
      </c>
      <c r="G39" s="150">
        <v>28</v>
      </c>
      <c r="H39" s="150">
        <f t="shared" si="3"/>
        <v>20.5352</v>
      </c>
      <c r="I39" s="150">
        <f t="shared" si="4"/>
        <v>77.006999999999991</v>
      </c>
      <c r="J39" s="150">
        <f t="shared" si="5"/>
        <v>1152.3022000000001</v>
      </c>
      <c r="K39" s="150">
        <f t="shared" si="6"/>
        <v>184.36835200000002</v>
      </c>
      <c r="L39" s="150">
        <f t="shared" si="7"/>
        <v>1336.670552</v>
      </c>
      <c r="M39" s="24"/>
      <c r="N39" s="157">
        <f t="shared" si="8"/>
        <v>946.1</v>
      </c>
      <c r="O39" s="157">
        <f t="shared" si="9"/>
        <v>151.376</v>
      </c>
      <c r="P39" s="157">
        <f t="shared" si="10"/>
        <v>1097.4760000000001</v>
      </c>
      <c r="S39" s="94" t="s">
        <v>127</v>
      </c>
      <c r="T39" s="94" t="s">
        <v>200</v>
      </c>
      <c r="U39" s="97" t="s">
        <v>201</v>
      </c>
      <c r="V39" s="107">
        <v>41848</v>
      </c>
      <c r="W39" s="94" t="s">
        <v>130</v>
      </c>
      <c r="X39" s="116">
        <v>946.1</v>
      </c>
      <c r="Y39" s="95"/>
      <c r="Z39" s="95"/>
      <c r="AA39" s="89"/>
      <c r="AB39" s="90">
        <v>946.1</v>
      </c>
      <c r="AC39" s="120"/>
      <c r="AD39" s="120"/>
      <c r="AE39" s="91"/>
      <c r="AF39" s="91"/>
      <c r="AG39" s="87"/>
      <c r="AH39" s="87">
        <v>1000</v>
      </c>
      <c r="AI39" s="90">
        <v>-53.899999999999977</v>
      </c>
      <c r="AJ39" s="92">
        <v>0</v>
      </c>
      <c r="AK39" s="98">
        <v>-53.899999999999977</v>
      </c>
      <c r="AL39" s="93">
        <v>94.610000000000014</v>
      </c>
      <c r="AM39" s="92" t="e">
        <v>#REF!</v>
      </c>
      <c r="AN39" s="90" t="e">
        <v>#REF!</v>
      </c>
      <c r="AO39" s="109"/>
      <c r="AP39" s="103"/>
      <c r="AQ39" s="108">
        <v>53.899999999999977</v>
      </c>
      <c r="AR39" s="94"/>
      <c r="AS39" s="94"/>
      <c r="AT39" s="58" t="str">
        <f t="shared" si="0"/>
        <v>SI</v>
      </c>
      <c r="AU39" s="121" t="s">
        <v>77</v>
      </c>
      <c r="AV39" s="122" t="s">
        <v>78</v>
      </c>
      <c r="AW39" s="31"/>
      <c r="AX39" s="31"/>
      <c r="AY39" s="58"/>
      <c r="AZ39" s="58"/>
      <c r="BA39" s="58"/>
      <c r="BB39" s="58"/>
    </row>
    <row r="40" spans="1:54" ht="15">
      <c r="A40" s="2" t="s">
        <v>79</v>
      </c>
      <c r="B40" s="1" t="s">
        <v>80</v>
      </c>
      <c r="C40" s="12">
        <v>1026.76</v>
      </c>
      <c r="D40" s="125">
        <f t="shared" si="1"/>
        <v>0</v>
      </c>
      <c r="F40" s="150">
        <f t="shared" si="2"/>
        <v>1026.76</v>
      </c>
      <c r="G40" s="150">
        <v>29</v>
      </c>
      <c r="H40" s="150">
        <f t="shared" si="3"/>
        <v>20.5352</v>
      </c>
      <c r="I40" s="150">
        <f t="shared" si="4"/>
        <v>77.006999999999991</v>
      </c>
      <c r="J40" s="150">
        <f t="shared" si="5"/>
        <v>1153.3022000000001</v>
      </c>
      <c r="K40" s="150">
        <f t="shared" si="6"/>
        <v>184.52835200000001</v>
      </c>
      <c r="L40" s="150">
        <f t="shared" si="7"/>
        <v>1337.8305520000001</v>
      </c>
      <c r="M40" s="29"/>
      <c r="N40" s="157">
        <f t="shared" si="8"/>
        <v>0</v>
      </c>
      <c r="O40" s="157">
        <f t="shared" si="9"/>
        <v>0</v>
      </c>
      <c r="P40" s="157">
        <f t="shared" si="10"/>
        <v>0</v>
      </c>
      <c r="S40" s="100" t="s">
        <v>127</v>
      </c>
      <c r="T40" s="100" t="s">
        <v>202</v>
      </c>
      <c r="U40" s="101"/>
      <c r="V40" s="107">
        <v>42496</v>
      </c>
      <c r="W40" s="94" t="s">
        <v>203</v>
      </c>
      <c r="X40" s="111"/>
      <c r="Y40" s="95"/>
      <c r="Z40" s="95"/>
      <c r="AA40" s="89"/>
      <c r="AB40" s="90">
        <v>0</v>
      </c>
      <c r="AC40" s="120"/>
      <c r="AD40" s="120"/>
      <c r="AE40" s="91"/>
      <c r="AF40" s="91"/>
      <c r="AG40" s="87"/>
      <c r="AH40" s="87">
        <v>0</v>
      </c>
      <c r="AI40" s="90">
        <v>0</v>
      </c>
      <c r="AJ40" s="92">
        <v>0</v>
      </c>
      <c r="AK40" s="98">
        <v>0</v>
      </c>
      <c r="AL40" s="93">
        <v>0</v>
      </c>
      <c r="AM40" s="92" t="e">
        <v>#REF!</v>
      </c>
      <c r="AN40" s="90" t="e">
        <v>#REF!</v>
      </c>
      <c r="AO40" s="109"/>
      <c r="AP40" s="109"/>
      <c r="AQ40" s="108">
        <v>0</v>
      </c>
      <c r="AR40" s="99"/>
      <c r="AS40" s="96">
        <v>1129582916</v>
      </c>
      <c r="AT40" s="58" t="str">
        <f t="shared" si="0"/>
        <v>SI</v>
      </c>
      <c r="AU40" s="121" t="s">
        <v>79</v>
      </c>
      <c r="AV40" s="122" t="s">
        <v>80</v>
      </c>
      <c r="AW40" s="31"/>
      <c r="AX40" s="31"/>
      <c r="AY40" s="31"/>
      <c r="AZ40" s="31"/>
      <c r="BA40" s="31"/>
      <c r="BB40" s="31"/>
    </row>
    <row r="41" spans="1:54" ht="15">
      <c r="A41" s="2" t="s">
        <v>81</v>
      </c>
      <c r="B41" s="1" t="s">
        <v>82</v>
      </c>
      <c r="C41" s="12">
        <v>1026.76</v>
      </c>
      <c r="D41" s="125">
        <f t="shared" si="1"/>
        <v>7419</v>
      </c>
      <c r="F41" s="150">
        <f t="shared" si="2"/>
        <v>1026.76</v>
      </c>
      <c r="G41" s="150">
        <v>30</v>
      </c>
      <c r="H41" s="150">
        <f t="shared" si="3"/>
        <v>20.5352</v>
      </c>
      <c r="I41" s="150">
        <f t="shared" si="4"/>
        <v>77.006999999999991</v>
      </c>
      <c r="J41" s="150">
        <f t="shared" si="5"/>
        <v>1154.3022000000001</v>
      </c>
      <c r="K41" s="150">
        <f t="shared" si="6"/>
        <v>184.68835200000001</v>
      </c>
      <c r="L41" s="150">
        <f>+J41+K41</f>
        <v>1338.9905520000002</v>
      </c>
      <c r="M41" s="29"/>
      <c r="N41" s="157">
        <f t="shared" si="8"/>
        <v>7419</v>
      </c>
      <c r="O41" s="157">
        <f t="shared" si="9"/>
        <v>1187.04</v>
      </c>
      <c r="P41" s="157">
        <f t="shared" si="10"/>
        <v>8606.0400000000009</v>
      </c>
      <c r="S41" s="85" t="s">
        <v>127</v>
      </c>
      <c r="T41" s="94" t="s">
        <v>204</v>
      </c>
      <c r="U41" s="86" t="s">
        <v>205</v>
      </c>
      <c r="V41" s="107">
        <v>42215</v>
      </c>
      <c r="W41" s="85" t="s">
        <v>130</v>
      </c>
      <c r="X41" s="118">
        <v>7419</v>
      </c>
      <c r="Y41" s="88"/>
      <c r="Z41" s="88"/>
      <c r="AA41" s="89"/>
      <c r="AB41" s="90">
        <v>7419</v>
      </c>
      <c r="AC41" s="120"/>
      <c r="AD41" s="120"/>
      <c r="AE41" s="91"/>
      <c r="AF41" s="91"/>
      <c r="AG41" s="87"/>
      <c r="AH41" s="87">
        <v>0</v>
      </c>
      <c r="AI41" s="90">
        <v>7419</v>
      </c>
      <c r="AJ41" s="92">
        <v>741.90000000000009</v>
      </c>
      <c r="AK41" s="90">
        <v>6677.1</v>
      </c>
      <c r="AL41" s="93">
        <v>0</v>
      </c>
      <c r="AM41" s="92" t="e">
        <v>#REF!</v>
      </c>
      <c r="AN41" s="90" t="e">
        <v>#REF!</v>
      </c>
      <c r="AO41" s="109"/>
      <c r="AP41" s="103"/>
      <c r="AQ41" s="108">
        <v>-6677.1</v>
      </c>
      <c r="AR41" s="102"/>
      <c r="AS41" s="94" t="s">
        <v>206</v>
      </c>
      <c r="AT41" s="58" t="str">
        <f t="shared" si="0"/>
        <v>SI</v>
      </c>
      <c r="AU41" s="121" t="s">
        <v>81</v>
      </c>
      <c r="AV41" s="122" t="s">
        <v>82</v>
      </c>
      <c r="AW41" s="58"/>
      <c r="AX41" s="58"/>
      <c r="AY41" s="31"/>
      <c r="AZ41" s="31"/>
      <c r="BA41" s="31"/>
      <c r="BB41" s="31"/>
    </row>
    <row r="42" spans="1:54" ht="15">
      <c r="F42" s="28"/>
      <c r="G42" s="28"/>
      <c r="H42" s="28"/>
      <c r="I42" s="28"/>
      <c r="J42" s="28"/>
      <c r="K42" s="28"/>
      <c r="L42" s="28"/>
      <c r="M42" s="29"/>
      <c r="N42" s="185"/>
      <c r="O42" s="185"/>
      <c r="P42" s="185"/>
      <c r="S42" s="75"/>
      <c r="T42" s="75"/>
      <c r="U42" s="76"/>
      <c r="V42" s="76"/>
      <c r="W42" s="75"/>
      <c r="X42" s="77">
        <f>SUM(X11:X41)</f>
        <v>330831.07999999996</v>
      </c>
      <c r="Y42" s="78"/>
      <c r="Z42" s="78"/>
      <c r="AA42" s="79"/>
      <c r="AB42" s="80"/>
      <c r="AC42" s="81"/>
      <c r="AD42" s="120"/>
      <c r="AE42" s="82"/>
      <c r="AF42" s="82"/>
      <c r="AG42" s="77"/>
      <c r="AH42" s="77"/>
      <c r="AI42" s="80"/>
      <c r="AJ42" s="83"/>
      <c r="AK42" s="80"/>
      <c r="AL42" s="84"/>
      <c r="AM42" s="83"/>
      <c r="AN42" s="80"/>
      <c r="AO42" s="58"/>
      <c r="AP42" s="58"/>
      <c r="AQ42" s="59">
        <v>0</v>
      </c>
      <c r="AR42" s="58"/>
      <c r="AS42" s="58"/>
      <c r="AT42" s="58"/>
      <c r="AU42" s="58"/>
      <c r="AV42" s="58"/>
      <c r="AW42" s="58"/>
      <c r="AX42" s="58"/>
      <c r="AY42" s="31"/>
      <c r="AZ42" s="31"/>
      <c r="BA42" s="31"/>
      <c r="BB42" s="31"/>
    </row>
    <row r="43" spans="1:54" ht="15.75" thickBot="1">
      <c r="C43" s="30">
        <f>SUM(C11:C41)</f>
        <v>44032.73000000001</v>
      </c>
      <c r="D43" s="30">
        <f>SUM(D11:D41)</f>
        <v>330831.07999999996</v>
      </c>
      <c r="F43" s="30">
        <f>SUM(F11:F41)</f>
        <v>44032.73000000001</v>
      </c>
      <c r="G43" s="30">
        <f>SUM(G11:G41)</f>
        <v>465</v>
      </c>
      <c r="H43" s="30">
        <f t="shared" ref="H43:K43" si="11">SUM(H11:H41)</f>
        <v>880.65460000000019</v>
      </c>
      <c r="I43" s="30">
        <f t="shared" si="11"/>
        <v>3302.4547500000008</v>
      </c>
      <c r="J43" s="30">
        <f t="shared" si="11"/>
        <v>48680.83934999998</v>
      </c>
      <c r="K43" s="30">
        <f t="shared" si="11"/>
        <v>7788.9342960000013</v>
      </c>
      <c r="L43" s="30">
        <f>SUM(L11:L41)</f>
        <v>56469.773645999994</v>
      </c>
      <c r="M43" s="24"/>
      <c r="N43" s="186">
        <f>SUM(N11:N41)</f>
        <v>330831.07999999996</v>
      </c>
      <c r="O43" s="186">
        <f t="shared" ref="O43:P43" si="12">SUM(O11:O41)</f>
        <v>52932.972800000003</v>
      </c>
      <c r="P43" s="186">
        <f t="shared" si="12"/>
        <v>383764.0528</v>
      </c>
      <c r="S43" s="63"/>
      <c r="T43" s="51"/>
      <c r="U43" s="61"/>
      <c r="V43" s="61"/>
      <c r="W43" s="51"/>
      <c r="X43" s="32"/>
      <c r="Y43" s="32"/>
      <c r="Z43" s="32"/>
      <c r="AA43" s="52"/>
      <c r="AB43" s="53"/>
      <c r="AC43" s="54"/>
      <c r="AD43" s="120"/>
      <c r="AE43" s="55"/>
      <c r="AF43" s="55"/>
      <c r="AG43" s="32"/>
      <c r="AH43" s="32"/>
      <c r="AI43" s="53"/>
      <c r="AJ43" s="56"/>
      <c r="AK43" s="53"/>
      <c r="AL43" s="57"/>
      <c r="AM43" s="56"/>
      <c r="AN43" s="53"/>
      <c r="AO43" s="58"/>
      <c r="AP43" s="58"/>
      <c r="AQ43" s="59">
        <v>0</v>
      </c>
      <c r="AR43" s="58"/>
      <c r="AS43" s="58"/>
      <c r="AT43" s="58"/>
      <c r="AU43" s="58"/>
      <c r="AV43" s="58"/>
      <c r="AW43" s="58"/>
      <c r="AX43" s="58"/>
      <c r="AY43" s="31"/>
      <c r="AZ43" s="31"/>
      <c r="BA43" s="31"/>
      <c r="BB43" s="31"/>
    </row>
    <row r="44" spans="1:54" s="7" customFormat="1" ht="15.75" thickTop="1">
      <c r="A44" s="14"/>
      <c r="F44" s="24"/>
      <c r="G44" s="24"/>
      <c r="H44" s="24"/>
      <c r="I44" s="24"/>
      <c r="J44" s="24"/>
      <c r="K44" s="24"/>
      <c r="L44" s="24"/>
      <c r="M44" s="24"/>
      <c r="N44" s="158"/>
      <c r="O44" s="158"/>
      <c r="P44" s="158"/>
      <c r="S44" s="63"/>
      <c r="T44" s="51"/>
      <c r="U44" s="61"/>
      <c r="V44" s="61"/>
      <c r="W44" s="51"/>
      <c r="X44" s="32"/>
      <c r="Y44" s="32"/>
      <c r="Z44" s="32"/>
      <c r="AA44" s="52"/>
      <c r="AB44" s="53"/>
      <c r="AC44" s="54"/>
      <c r="AD44" s="120"/>
      <c r="AE44" s="55"/>
      <c r="AF44" s="55"/>
      <c r="AG44" s="56"/>
      <c r="AH44" s="56"/>
      <c r="AI44" s="53"/>
      <c r="AJ44" s="56"/>
      <c r="AK44" s="53"/>
      <c r="AL44" s="57"/>
      <c r="AM44" s="56"/>
      <c r="AN44" s="53"/>
      <c r="AO44" s="58"/>
      <c r="AP44" s="58"/>
      <c r="AQ44" s="59">
        <v>0</v>
      </c>
      <c r="AR44" s="58"/>
      <c r="AS44" s="58"/>
      <c r="AT44" s="58"/>
      <c r="AU44" s="58"/>
      <c r="AV44" s="58"/>
      <c r="AW44" s="58"/>
      <c r="AX44" s="58"/>
      <c r="AY44" s="31"/>
      <c r="AZ44" s="31"/>
      <c r="BA44" s="31"/>
      <c r="BB44" s="31"/>
    </row>
    <row r="45" spans="1:54" ht="15">
      <c r="A45" s="17" t="s">
        <v>84</v>
      </c>
      <c r="B45" s="1" t="s">
        <v>85</v>
      </c>
      <c r="C45" s="16"/>
      <c r="D45" s="126"/>
      <c r="E45" s="126"/>
      <c r="F45" s="126"/>
      <c r="G45" s="126"/>
      <c r="H45" s="126"/>
      <c r="I45" s="126"/>
      <c r="J45" s="126"/>
      <c r="K45" s="126"/>
      <c r="L45" s="126"/>
      <c r="M45" s="24"/>
      <c r="N45" s="7"/>
      <c r="O45" s="7"/>
      <c r="P45" s="7"/>
      <c r="Q45" s="7"/>
      <c r="R45" s="7"/>
      <c r="S45" s="63"/>
      <c r="T45" s="64"/>
      <c r="U45" s="64"/>
      <c r="V45" s="64"/>
      <c r="W45" s="64"/>
      <c r="X45" s="65"/>
      <c r="Y45" s="65"/>
      <c r="Z45" s="65"/>
      <c r="AA45" s="65"/>
      <c r="AB45" s="66"/>
      <c r="AC45" s="65"/>
      <c r="AD45" s="65"/>
      <c r="AE45" s="56"/>
      <c r="AF45" s="56"/>
      <c r="AG45" s="56"/>
      <c r="AH45" s="56"/>
      <c r="AI45" s="67"/>
      <c r="AJ45" s="56"/>
      <c r="AK45" s="66"/>
      <c r="AL45" s="56"/>
      <c r="AM45" s="56"/>
      <c r="AN45" s="66"/>
      <c r="AO45" s="58"/>
      <c r="AP45" s="58"/>
      <c r="AQ45" s="59">
        <v>0</v>
      </c>
      <c r="AR45" s="58"/>
      <c r="AS45" s="58"/>
      <c r="AT45" s="58"/>
      <c r="AU45" s="58"/>
      <c r="AV45" s="58"/>
      <c r="AW45" s="58"/>
      <c r="AX45" s="58"/>
      <c r="AY45" s="31"/>
      <c r="AZ45" s="31"/>
      <c r="BA45" s="31"/>
      <c r="BB45" s="31"/>
    </row>
    <row r="46" spans="1:54" ht="15.75" thickBot="1">
      <c r="D46" s="126"/>
      <c r="E46" s="126"/>
      <c r="F46" s="126"/>
      <c r="G46" s="126"/>
      <c r="H46" s="126"/>
      <c r="I46" s="126"/>
      <c r="J46" s="126"/>
      <c r="K46" s="126"/>
      <c r="L46" s="126"/>
      <c r="M46" s="24"/>
      <c r="N46" s="7"/>
      <c r="O46" s="7"/>
      <c r="P46" s="7"/>
      <c r="Q46" s="7"/>
      <c r="R46" s="7"/>
      <c r="S46" s="31"/>
      <c r="T46" s="68" t="s">
        <v>207</v>
      </c>
      <c r="U46" s="68"/>
      <c r="V46" s="68"/>
      <c r="W46" s="68"/>
      <c r="X46" s="69">
        <v>325831.07999999996</v>
      </c>
      <c r="Y46" s="69">
        <v>0</v>
      </c>
      <c r="Z46" s="69">
        <v>0</v>
      </c>
      <c r="AA46" s="69"/>
      <c r="AB46" s="69">
        <v>325831.07999999996</v>
      </c>
      <c r="AC46" s="69">
        <v>0</v>
      </c>
      <c r="AD46" s="69"/>
      <c r="AE46" s="69">
        <v>215</v>
      </c>
      <c r="AF46" s="69">
        <v>0</v>
      </c>
      <c r="AG46" s="69">
        <v>0</v>
      </c>
      <c r="AH46" s="69">
        <v>5259.6</v>
      </c>
      <c r="AI46" s="69">
        <v>320356.47999999998</v>
      </c>
      <c r="AJ46" s="69">
        <v>22108.214000000004</v>
      </c>
      <c r="AK46" s="69">
        <v>298248.266</v>
      </c>
      <c r="AL46" s="69">
        <v>467.64600000000002</v>
      </c>
      <c r="AM46" s="69" t="e">
        <v>#REF!</v>
      </c>
      <c r="AN46" s="69" t="e">
        <v>#REF!</v>
      </c>
      <c r="AO46" s="58"/>
      <c r="AP46" s="58"/>
      <c r="AQ46" s="59"/>
      <c r="AR46" s="31"/>
      <c r="AS46" s="58"/>
      <c r="AT46" s="58"/>
      <c r="AU46" s="31"/>
      <c r="AV46" s="31"/>
      <c r="AW46" s="31"/>
      <c r="AX46" s="31"/>
      <c r="AY46" s="31"/>
      <c r="AZ46" s="31"/>
      <c r="BA46" s="31"/>
      <c r="BB46" s="31"/>
    </row>
    <row r="47" spans="1:54" ht="15.75" thickTop="1">
      <c r="C47" s="1" t="s">
        <v>85</v>
      </c>
      <c r="D47" s="126"/>
      <c r="E47" s="126"/>
      <c r="F47" s="126"/>
      <c r="G47" s="126"/>
      <c r="H47" s="126"/>
      <c r="I47" s="126"/>
      <c r="J47" s="126"/>
      <c r="K47" s="126"/>
      <c r="L47" s="126"/>
      <c r="M47" s="24"/>
      <c r="N47" s="7"/>
      <c r="O47" s="7"/>
      <c r="P47" s="7"/>
      <c r="Q47" s="7"/>
      <c r="R47" s="7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46" t="e">
        <v>#REF!</v>
      </c>
      <c r="AO47" s="58"/>
      <c r="AP47" s="58"/>
      <c r="AQ47" s="59">
        <v>0</v>
      </c>
      <c r="AR47" s="31"/>
      <c r="AS47" s="58"/>
      <c r="AT47" s="58"/>
      <c r="AU47" s="31"/>
      <c r="AV47" s="31"/>
      <c r="AW47" s="31"/>
      <c r="AX47" s="31"/>
      <c r="AY47" s="20"/>
      <c r="AZ47" s="20"/>
      <c r="BA47" s="20"/>
      <c r="BB47" s="20"/>
    </row>
    <row r="48" spans="1:54" ht="15">
      <c r="A48" s="2" t="s">
        <v>85</v>
      </c>
      <c r="B48" s="1" t="s">
        <v>85</v>
      </c>
      <c r="C48" s="15"/>
      <c r="D48" s="126"/>
      <c r="E48" s="126"/>
      <c r="F48" s="126"/>
      <c r="G48" s="126"/>
      <c r="H48" s="126"/>
      <c r="I48" s="126"/>
      <c r="J48" s="126"/>
      <c r="K48" s="126"/>
      <c r="L48" s="126"/>
      <c r="M48" s="24"/>
      <c r="N48" s="7"/>
      <c r="O48" s="7"/>
      <c r="P48" s="7"/>
      <c r="Q48" s="7"/>
      <c r="R48" s="7"/>
      <c r="S48" s="211" t="s">
        <v>208</v>
      </c>
      <c r="T48" s="21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4">
        <v>22108.214000000004</v>
      </c>
      <c r="AK48" s="31"/>
      <c r="AL48" s="31"/>
      <c r="AM48" s="31"/>
      <c r="AN48" s="46" t="e">
        <v>#REF!</v>
      </c>
      <c r="AO48" s="58"/>
      <c r="AP48" s="58"/>
      <c r="AQ48" s="59">
        <v>0</v>
      </c>
      <c r="AR48" s="34">
        <v>112981.14</v>
      </c>
      <c r="AS48" s="31"/>
      <c r="AT48" s="58"/>
      <c r="AU48" s="31"/>
      <c r="AV48" s="31"/>
      <c r="AW48" s="31"/>
      <c r="AX48" s="31"/>
      <c r="AY48" s="20"/>
      <c r="AZ48" s="20"/>
      <c r="BA48" s="20"/>
      <c r="BB48" s="20"/>
    </row>
    <row r="49" spans="2:54" ht="14.25">
      <c r="E49" s="126"/>
      <c r="F49" s="126"/>
      <c r="G49" s="126"/>
      <c r="H49" s="126"/>
      <c r="I49" s="126"/>
      <c r="J49" s="126"/>
      <c r="K49" s="126"/>
      <c r="L49" s="126"/>
      <c r="M49" s="24"/>
      <c r="N49" s="158"/>
      <c r="O49" s="158"/>
      <c r="P49" s="15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58"/>
      <c r="AU49" s="31"/>
      <c r="AV49" s="31"/>
      <c r="AW49" s="31"/>
      <c r="AX49" s="31"/>
      <c r="AY49" s="20"/>
      <c r="AZ49" s="20"/>
      <c r="BA49" s="20"/>
      <c r="BB49" s="20"/>
    </row>
    <row r="50" spans="2:54" ht="15">
      <c r="D50" s="126"/>
      <c r="E50" s="126"/>
      <c r="F50" s="126"/>
      <c r="G50" s="126"/>
      <c r="H50" s="126"/>
      <c r="I50" s="126"/>
      <c r="J50" s="126"/>
      <c r="K50" s="126"/>
      <c r="L50" s="126"/>
      <c r="M50" s="24"/>
      <c r="N50" s="158"/>
      <c r="O50" s="158"/>
      <c r="P50" s="158"/>
      <c r="S50" s="63"/>
      <c r="T50" s="61"/>
      <c r="U50" s="61"/>
      <c r="V50" s="61"/>
      <c r="W50" s="61"/>
      <c r="X50" s="33"/>
      <c r="Y50" s="33"/>
      <c r="Z50" s="33"/>
      <c r="AA50" s="33"/>
      <c r="AB50" s="53">
        <v>0</v>
      </c>
      <c r="AC50" s="54"/>
      <c r="AD50" s="54"/>
      <c r="AE50" s="55"/>
      <c r="AF50" s="55"/>
      <c r="AG50" s="55"/>
      <c r="AH50" s="55"/>
      <c r="AI50" s="53">
        <v>0</v>
      </c>
      <c r="AJ50" s="56">
        <v>0</v>
      </c>
      <c r="AK50" s="53">
        <v>0</v>
      </c>
      <c r="AL50" s="57">
        <v>0</v>
      </c>
      <c r="AM50" s="56">
        <v>0</v>
      </c>
      <c r="AN50" s="53">
        <v>0</v>
      </c>
      <c r="AO50" s="58"/>
      <c r="AP50" s="58"/>
      <c r="AQ50" s="59">
        <v>0</v>
      </c>
      <c r="AR50" s="31"/>
      <c r="AS50" s="31"/>
      <c r="AT50" s="58"/>
      <c r="AU50" s="31"/>
      <c r="AV50" s="31"/>
      <c r="AW50" s="31"/>
      <c r="AX50" s="31"/>
      <c r="AY50" s="20"/>
      <c r="AZ50" s="20"/>
      <c r="BA50" s="20"/>
      <c r="BB50" s="20"/>
    </row>
    <row r="51" spans="2:54" ht="15">
      <c r="B51" s="1" t="s">
        <v>223</v>
      </c>
      <c r="F51" s="24"/>
      <c r="G51" s="24"/>
      <c r="H51" s="24"/>
      <c r="I51" s="24"/>
      <c r="J51" s="24"/>
      <c r="K51" s="24"/>
      <c r="L51" s="24"/>
      <c r="M51" s="24"/>
      <c r="N51" s="158"/>
      <c r="O51" s="158"/>
      <c r="P51" s="15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46" t="e">
        <v>#REF!</v>
      </c>
      <c r="AO51" s="58"/>
      <c r="AP51" s="58"/>
      <c r="AQ51" s="59">
        <v>0</v>
      </c>
      <c r="AR51" s="31"/>
      <c r="AS51" s="31"/>
      <c r="AT51" s="58"/>
      <c r="AU51" s="31"/>
      <c r="AV51" s="31"/>
      <c r="AW51" s="31"/>
      <c r="AX51" s="31"/>
      <c r="AY51" s="20"/>
      <c r="AZ51" s="20"/>
      <c r="BA51" s="20"/>
      <c r="BB51" s="20"/>
    </row>
    <row r="52" spans="2:54" ht="15">
      <c r="B52" s="154" t="s">
        <v>36</v>
      </c>
      <c r="C52" s="156">
        <v>53939.5</v>
      </c>
      <c r="F52" s="24"/>
      <c r="G52" s="24"/>
      <c r="H52" s="24"/>
      <c r="I52" s="24"/>
      <c r="J52" s="24"/>
      <c r="K52" s="24"/>
      <c r="L52" s="24"/>
      <c r="M52" s="24"/>
      <c r="N52" s="158"/>
      <c r="O52" s="158"/>
      <c r="P52" s="158"/>
      <c r="S52" s="31"/>
      <c r="T52" s="70" t="s">
        <v>209</v>
      </c>
      <c r="U52" s="70"/>
      <c r="V52" s="70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46" t="e">
        <v>#REF!</v>
      </c>
      <c r="AO52" s="58"/>
      <c r="AP52" s="58"/>
      <c r="AQ52" s="59">
        <v>0</v>
      </c>
      <c r="AR52" s="31"/>
      <c r="AS52" s="31"/>
      <c r="AT52" s="58"/>
      <c r="AU52" s="31"/>
      <c r="AV52" s="31"/>
      <c r="AW52" s="31"/>
      <c r="AX52" s="31"/>
      <c r="AY52" s="20"/>
      <c r="AZ52" s="20"/>
      <c r="BA52" s="20"/>
      <c r="BB52" s="20"/>
    </row>
    <row r="53" spans="2:54" ht="15">
      <c r="B53" s="154" t="s">
        <v>48</v>
      </c>
      <c r="C53" s="156">
        <v>99126.38</v>
      </c>
      <c r="F53" s="24"/>
      <c r="G53" s="24"/>
      <c r="H53" s="24"/>
      <c r="I53" s="24"/>
      <c r="J53" s="24"/>
      <c r="K53" s="24"/>
      <c r="L53" s="24"/>
      <c r="M53" s="24"/>
      <c r="N53" s="158"/>
      <c r="O53" s="158"/>
      <c r="P53" s="158"/>
      <c r="S53" s="31"/>
      <c r="T53" s="70"/>
      <c r="U53" s="70"/>
      <c r="V53" s="70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46" t="e">
        <v>#REF!</v>
      </c>
      <c r="AO53" s="62"/>
      <c r="AP53" s="62"/>
      <c r="AQ53" s="59">
        <v>0</v>
      </c>
      <c r="AR53" s="31"/>
      <c r="AS53" s="31"/>
      <c r="AT53" s="58"/>
      <c r="AU53" s="20"/>
      <c r="AV53" s="20"/>
      <c r="AW53" s="20"/>
      <c r="AX53" s="20"/>
      <c r="AY53" s="20"/>
      <c r="AZ53" s="20"/>
      <c r="BA53" s="20"/>
      <c r="BB53" s="20"/>
    </row>
    <row r="54" spans="2:54" ht="15">
      <c r="B54" s="154" t="s">
        <v>60</v>
      </c>
      <c r="C54" s="156">
        <v>2949.4</v>
      </c>
      <c r="F54" s="24"/>
      <c r="G54" s="24"/>
      <c r="H54" s="24"/>
      <c r="I54" s="24"/>
      <c r="J54" s="24"/>
      <c r="K54" s="24"/>
      <c r="L54" s="24"/>
      <c r="M54" s="24"/>
      <c r="N54" s="158"/>
      <c r="O54" s="158"/>
      <c r="P54" s="158"/>
      <c r="S54" s="31"/>
      <c r="T54" s="70"/>
      <c r="U54" s="70"/>
      <c r="V54" s="70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58"/>
      <c r="AP54" s="58"/>
      <c r="AQ54" s="58"/>
      <c r="AR54" s="31"/>
      <c r="AS54" s="31"/>
      <c r="AT54" s="31"/>
      <c r="AU54" s="20"/>
      <c r="AV54" s="20"/>
      <c r="AW54" s="20"/>
      <c r="AX54" s="20"/>
      <c r="AY54" s="20"/>
      <c r="AZ54" s="20"/>
      <c r="BA54" s="20"/>
      <c r="BB54" s="20"/>
    </row>
    <row r="55" spans="2:54" ht="15">
      <c r="C55" s="125">
        <f>SUM(C52:C54)</f>
        <v>156015.28</v>
      </c>
      <c r="F55" s="24"/>
      <c r="G55" s="24"/>
      <c r="H55" s="24"/>
      <c r="I55" s="24"/>
      <c r="J55" s="24"/>
      <c r="K55" s="24"/>
      <c r="L55" s="24"/>
      <c r="M55" s="24"/>
      <c r="N55" s="158"/>
      <c r="O55" s="158"/>
      <c r="P55" s="158"/>
      <c r="S55" s="31"/>
      <c r="T55" s="70" t="s">
        <v>210</v>
      </c>
      <c r="U55" s="70"/>
      <c r="V55" s="70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46" t="e">
        <v>#REF!</v>
      </c>
      <c r="AO55" s="58"/>
      <c r="AP55" s="58"/>
      <c r="AQ55" s="58"/>
      <c r="AR55" s="31"/>
      <c r="AS55" s="31"/>
      <c r="AT55" s="31"/>
      <c r="AU55" s="20"/>
      <c r="AV55" s="20"/>
      <c r="AW55" s="20"/>
      <c r="AX55" s="20"/>
      <c r="AY55" s="20"/>
      <c r="AZ55" s="20"/>
      <c r="BA55" s="20"/>
      <c r="BB55" s="20"/>
    </row>
    <row r="56" spans="2:54" ht="14.25">
      <c r="F56" s="24"/>
      <c r="G56" s="24"/>
      <c r="H56" s="24"/>
      <c r="I56" s="24"/>
      <c r="J56" s="24"/>
      <c r="K56" s="24"/>
      <c r="L56" s="24"/>
      <c r="M56" s="24"/>
      <c r="N56" s="158"/>
      <c r="O56" s="158"/>
      <c r="P56" s="158"/>
      <c r="S56" s="31"/>
      <c r="T56" s="58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58"/>
      <c r="AP56" s="58"/>
      <c r="AQ56" s="58"/>
      <c r="AR56" s="31"/>
      <c r="AS56" s="31"/>
      <c r="AT56" s="31"/>
      <c r="AU56" s="20"/>
      <c r="AV56" s="20"/>
      <c r="AW56" s="20"/>
      <c r="AX56" s="20"/>
      <c r="AY56" s="20"/>
      <c r="AZ56" s="20"/>
      <c r="BA56" s="20"/>
      <c r="BB56" s="20"/>
    </row>
    <row r="57" spans="2:54" ht="14.25">
      <c r="F57" s="24"/>
      <c r="G57" s="24"/>
      <c r="H57" s="24"/>
      <c r="I57" s="24"/>
      <c r="J57" s="24"/>
      <c r="K57" s="24"/>
      <c r="L57" s="24"/>
      <c r="M57" s="24"/>
      <c r="N57" s="158"/>
      <c r="O57" s="158"/>
      <c r="P57" s="158"/>
      <c r="S57" s="31"/>
      <c r="T57" s="58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58"/>
      <c r="AP57" s="58"/>
      <c r="AQ57" s="58"/>
      <c r="AR57" s="31"/>
      <c r="AS57" s="31"/>
      <c r="AT57" s="31"/>
      <c r="AU57" s="20"/>
      <c r="AV57" s="20"/>
      <c r="AW57" s="20"/>
      <c r="AX57" s="20"/>
      <c r="AY57" s="20"/>
      <c r="AZ57" s="20"/>
      <c r="BA57" s="20"/>
      <c r="BB57" s="20"/>
    </row>
    <row r="58" spans="2:54" ht="14.25">
      <c r="F58" s="24"/>
      <c r="G58" s="24"/>
      <c r="H58" s="24"/>
      <c r="I58" s="24"/>
      <c r="J58" s="24"/>
      <c r="K58" s="24"/>
      <c r="L58" s="24"/>
      <c r="M58" s="24"/>
      <c r="N58" s="158"/>
      <c r="O58" s="158"/>
      <c r="P58" s="158"/>
      <c r="S58" s="31"/>
      <c r="T58" s="58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58"/>
      <c r="AP58" s="58"/>
      <c r="AQ58" s="58"/>
      <c r="AR58" s="31"/>
      <c r="AS58" s="31"/>
      <c r="AT58" s="31"/>
      <c r="AU58" s="20"/>
      <c r="AV58" s="20"/>
      <c r="AW58" s="20"/>
      <c r="AX58" s="20"/>
      <c r="AY58" s="20"/>
      <c r="AZ58" s="20"/>
      <c r="BA58" s="20"/>
      <c r="BB58" s="20"/>
    </row>
    <row r="59" spans="2:54" ht="14.25">
      <c r="F59" s="24"/>
      <c r="G59" s="24"/>
      <c r="H59" s="24"/>
      <c r="I59" s="24"/>
      <c r="J59" s="24"/>
      <c r="K59" s="24"/>
      <c r="L59" s="24"/>
      <c r="M59" s="24"/>
      <c r="N59" s="158"/>
      <c r="O59" s="158"/>
      <c r="P59" s="158"/>
      <c r="S59" s="31"/>
      <c r="T59" s="58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58"/>
      <c r="AP59" s="58"/>
      <c r="AQ59" s="58"/>
      <c r="AR59" s="31"/>
      <c r="AS59" s="31"/>
      <c r="AT59" s="31"/>
      <c r="AU59" s="20"/>
      <c r="AV59" s="20"/>
      <c r="AW59" s="20"/>
      <c r="AX59" s="20"/>
      <c r="AY59" s="20"/>
      <c r="AZ59" s="20"/>
      <c r="BA59" s="20"/>
      <c r="BB59" s="20"/>
    </row>
    <row r="60" spans="2:54" ht="15">
      <c r="F60" s="19"/>
      <c r="G60" s="19"/>
      <c r="H60" s="19"/>
      <c r="I60" s="19"/>
      <c r="J60" s="19"/>
      <c r="K60" s="19"/>
      <c r="L60" s="19"/>
      <c r="M60" s="19"/>
      <c r="N60" s="187"/>
      <c r="O60" s="187"/>
      <c r="P60" s="187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58"/>
      <c r="AP60" s="58"/>
      <c r="AQ60" s="58"/>
      <c r="AR60" s="31"/>
      <c r="AS60" s="31"/>
      <c r="AT60" s="31"/>
      <c r="AU60" s="20"/>
      <c r="AV60" s="20"/>
      <c r="AW60" s="20"/>
      <c r="AX60" s="20"/>
      <c r="AY60" s="20"/>
      <c r="AZ60" s="20"/>
      <c r="BA60" s="20"/>
      <c r="BB60" s="20"/>
    </row>
    <row r="61" spans="2:54" ht="15">
      <c r="F61" s="19"/>
      <c r="G61" s="19"/>
      <c r="H61" s="19"/>
      <c r="I61" s="19"/>
      <c r="J61" s="19"/>
      <c r="K61" s="19"/>
      <c r="L61" s="19"/>
      <c r="M61" s="19"/>
      <c r="N61" s="187"/>
      <c r="O61" s="187"/>
      <c r="P61" s="187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58"/>
      <c r="AP61" s="58"/>
      <c r="AQ61" s="58"/>
      <c r="AR61" s="31"/>
      <c r="AS61" s="31"/>
      <c r="AT61" s="31"/>
      <c r="AU61" s="20"/>
      <c r="AV61" s="20"/>
      <c r="AW61" s="20"/>
      <c r="AX61" s="20"/>
      <c r="AY61" s="20"/>
      <c r="AZ61" s="20"/>
      <c r="BA61" s="20"/>
      <c r="BB61" s="20"/>
    </row>
    <row r="62" spans="2:54" ht="15">
      <c r="F62" s="19"/>
      <c r="G62" s="19"/>
      <c r="H62" s="19"/>
      <c r="I62" s="19"/>
      <c r="J62" s="19"/>
      <c r="K62" s="19"/>
      <c r="L62" s="19"/>
      <c r="M62" s="19"/>
      <c r="N62" s="187"/>
      <c r="O62" s="187"/>
      <c r="P62" s="187"/>
      <c r="S62" s="60" t="s">
        <v>211</v>
      </c>
      <c r="T62" s="34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58"/>
      <c r="AP62" s="58"/>
      <c r="AQ62" s="58"/>
      <c r="AR62" s="31"/>
      <c r="AS62" s="31"/>
      <c r="AT62" s="31"/>
      <c r="AU62" s="20"/>
      <c r="AV62" s="20"/>
      <c r="AW62" s="20"/>
      <c r="AX62" s="20"/>
      <c r="AY62" s="20"/>
      <c r="AZ62" s="20"/>
      <c r="BA62" s="20"/>
      <c r="BB62" s="20"/>
    </row>
    <row r="63" spans="2:54" ht="14.25">
      <c r="S63" s="60" t="s">
        <v>212</v>
      </c>
      <c r="T63" s="34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58"/>
      <c r="AP63" s="58"/>
      <c r="AQ63" s="58"/>
      <c r="AR63" s="31"/>
      <c r="AS63" s="31"/>
      <c r="AT63" s="31"/>
      <c r="AU63" s="20"/>
      <c r="AV63" s="20"/>
      <c r="AW63" s="20"/>
      <c r="AX63" s="20"/>
      <c r="AY63" s="20"/>
      <c r="AZ63" s="20"/>
      <c r="BA63" s="20"/>
      <c r="BB63" s="20"/>
    </row>
    <row r="64" spans="2:54" ht="14.25">
      <c r="S64" s="60" t="s">
        <v>213</v>
      </c>
      <c r="T64" s="34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58"/>
      <c r="AP64" s="58"/>
      <c r="AQ64" s="58"/>
      <c r="AR64" s="31"/>
      <c r="AS64" s="31"/>
      <c r="AT64" s="31"/>
      <c r="AU64" s="20"/>
      <c r="AV64" s="20"/>
      <c r="AW64" s="20"/>
      <c r="AX64" s="20"/>
      <c r="AY64" s="20"/>
      <c r="AZ64" s="20"/>
      <c r="BA64" s="20"/>
      <c r="BB64" s="20"/>
    </row>
    <row r="65" spans="19:54" ht="14.25">
      <c r="S65" s="60" t="s">
        <v>214</v>
      </c>
      <c r="T65" s="34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58"/>
      <c r="AP65" s="58"/>
      <c r="AQ65" s="58"/>
      <c r="AR65" s="31"/>
      <c r="AS65" s="31"/>
      <c r="AT65" s="31"/>
      <c r="AU65" s="20"/>
      <c r="AV65" s="20"/>
      <c r="AW65" s="20"/>
      <c r="AX65" s="20"/>
      <c r="AY65" s="20"/>
      <c r="AZ65" s="20"/>
      <c r="BA65" s="20"/>
      <c r="BB65" s="20"/>
    </row>
    <row r="66" spans="19:54" ht="14.25">
      <c r="S66" s="60" t="s">
        <v>215</v>
      </c>
      <c r="T66" s="34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58"/>
      <c r="AP66" s="58"/>
      <c r="AQ66" s="58"/>
      <c r="AR66" s="31"/>
      <c r="AS66" s="31"/>
      <c r="AT66" s="31"/>
      <c r="AU66" s="20"/>
      <c r="AV66" s="20"/>
      <c r="AW66" s="20"/>
      <c r="AX66" s="20"/>
      <c r="AY66" s="20"/>
      <c r="AZ66" s="20"/>
      <c r="BA66" s="20"/>
      <c r="BB66" s="20"/>
    </row>
    <row r="67" spans="19:54" ht="14.25">
      <c r="S67" s="60" t="s">
        <v>216</v>
      </c>
      <c r="T67" s="34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58"/>
      <c r="AP67" s="58"/>
      <c r="AQ67" s="58"/>
      <c r="AR67" s="31"/>
      <c r="AS67" s="31"/>
      <c r="AT67" s="31"/>
      <c r="AU67" s="20"/>
      <c r="AV67" s="20"/>
      <c r="AW67" s="20"/>
      <c r="AX67" s="20"/>
      <c r="AY67" s="20"/>
      <c r="AZ67" s="20"/>
      <c r="BA67" s="20"/>
      <c r="BB67" s="20"/>
    </row>
    <row r="68" spans="19:54" ht="14.25"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58"/>
      <c r="AP68" s="58"/>
      <c r="AQ68" s="58"/>
      <c r="AR68" s="31"/>
      <c r="AS68" s="31"/>
      <c r="AT68" s="31"/>
      <c r="AU68" s="20"/>
      <c r="AV68" s="20"/>
      <c r="AW68" s="20"/>
      <c r="AX68" s="20"/>
      <c r="AY68" s="20"/>
      <c r="AZ68" s="20"/>
      <c r="BA68" s="20"/>
      <c r="BB68" s="20"/>
    </row>
    <row r="69" spans="19:54" ht="14.25"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58"/>
      <c r="AP69" s="58"/>
      <c r="AQ69" s="58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19:54" ht="14.25"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58"/>
      <c r="AP70" s="58"/>
      <c r="AQ70" s="58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</row>
    <row r="71" spans="19:54" ht="14.25"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58"/>
      <c r="AP71" s="58"/>
      <c r="AQ71" s="58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</row>
    <row r="72" spans="19:54" ht="14.25"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62"/>
      <c r="AP72" s="62"/>
      <c r="AQ72" s="62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</row>
    <row r="73" spans="19:54" ht="14.25"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58"/>
      <c r="AP73" s="58"/>
      <c r="AQ73" s="58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</row>
    <row r="74" spans="19:54" ht="14.25"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58"/>
      <c r="AP74" s="58"/>
      <c r="AQ74" s="58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</row>
    <row r="75" spans="19:54" ht="14.25"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58"/>
      <c r="AP75" s="58"/>
      <c r="AQ75" s="58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</row>
    <row r="76" spans="19:54" ht="14.25"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58"/>
      <c r="AP76" s="58"/>
      <c r="AQ76" s="58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</row>
    <row r="77" spans="19:54" ht="14.25"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58"/>
      <c r="AP77" s="58"/>
      <c r="AQ77" s="58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</row>
    <row r="78" spans="19:54" ht="14.25"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58"/>
      <c r="AP78" s="58"/>
      <c r="AQ78" s="58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</row>
    <row r="79" spans="19:54" ht="14.25"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58"/>
      <c r="AP79" s="58"/>
      <c r="AQ79" s="58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</row>
    <row r="80" spans="19:54" ht="14.25"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58"/>
      <c r="AP80" s="58"/>
      <c r="AQ80" s="58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</row>
    <row r="81" spans="19:54" ht="14.25"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58"/>
      <c r="AP81" s="58"/>
      <c r="AQ81" s="58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</row>
    <row r="82" spans="19:54" ht="14.25"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62"/>
      <c r="AP82" s="62"/>
      <c r="AQ82" s="62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</row>
    <row r="83" spans="19:54" ht="14.25"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58"/>
      <c r="AP83" s="58"/>
      <c r="AQ83" s="58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</row>
    <row r="84" spans="19:54" ht="14.25"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58"/>
      <c r="AP84" s="58"/>
      <c r="AQ84" s="58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</row>
    <row r="85" spans="19:54" ht="14.25"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58"/>
      <c r="AP85" s="58"/>
      <c r="AQ85" s="58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</row>
    <row r="86" spans="19:54" ht="14.25"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58"/>
      <c r="AP86" s="58"/>
      <c r="AQ86" s="58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</row>
    <row r="87" spans="19:54" ht="14.25"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58"/>
      <c r="AP87" s="58"/>
      <c r="AQ87" s="58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</row>
    <row r="88" spans="19:54" ht="14.25"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58"/>
      <c r="AP88" s="58"/>
      <c r="AQ88" s="58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</row>
    <row r="89" spans="19:54" ht="14.25"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58"/>
      <c r="AP89" s="58"/>
      <c r="AQ89" s="58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</row>
    <row r="90" spans="19:54" ht="14.25"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58"/>
      <c r="AP90" s="58"/>
      <c r="AQ90" s="58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</row>
    <row r="91" spans="19:54" ht="14.25"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58"/>
      <c r="AP91" s="58"/>
      <c r="AQ91" s="58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</row>
    <row r="92" spans="19:54" ht="14.25"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58"/>
      <c r="AP92" s="58"/>
      <c r="AQ92" s="58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</row>
    <row r="93" spans="19:54" ht="14.25"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58"/>
      <c r="AP93" s="58"/>
      <c r="AQ93" s="58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</row>
    <row r="94" spans="19:54" ht="14.25"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58"/>
      <c r="AP94" s="58"/>
      <c r="AQ94" s="58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</row>
    <row r="95" spans="19:54" ht="14.25"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58"/>
      <c r="AP95" s="58"/>
      <c r="AQ95" s="58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</row>
    <row r="96" spans="19:54" ht="14.25"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58"/>
      <c r="AP96" s="58"/>
      <c r="AQ96" s="58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</row>
    <row r="97" spans="19:54" ht="14.25"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58"/>
      <c r="AP97" s="58"/>
      <c r="AQ97" s="58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</row>
    <row r="98" spans="19:54" ht="14.25"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58"/>
      <c r="AP98" s="58"/>
      <c r="AQ98" s="58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</row>
    <row r="99" spans="19:54" ht="14.25"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58"/>
      <c r="AP99" s="58"/>
      <c r="AQ99" s="58"/>
      <c r="AR99" s="20"/>
      <c r="AS99" s="20"/>
      <c r="AT99" s="20"/>
      <c r="AU99" s="20"/>
      <c r="AV99" s="20"/>
      <c r="AW99" s="20"/>
      <c r="AX99" s="20"/>
    </row>
    <row r="100" spans="19:54" ht="15.75" thickBot="1"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69">
        <v>0</v>
      </c>
      <c r="AP100" s="69">
        <v>0</v>
      </c>
      <c r="AQ100" s="71"/>
      <c r="AR100" s="20"/>
      <c r="AS100" s="20"/>
      <c r="AT100" s="20"/>
      <c r="AU100" s="20"/>
      <c r="AV100" s="20"/>
      <c r="AW100" s="20"/>
      <c r="AX100" s="20"/>
    </row>
    <row r="101" spans="19:54" ht="15.75" thickTop="1"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46"/>
      <c r="AP101" s="46"/>
      <c r="AQ101" s="46"/>
      <c r="AR101" s="20"/>
      <c r="AS101" s="20"/>
      <c r="AT101" s="20"/>
      <c r="AU101" s="20"/>
      <c r="AV101" s="20"/>
      <c r="AW101" s="20"/>
      <c r="AX101" s="20"/>
    </row>
    <row r="102" spans="19:54" ht="15"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46"/>
      <c r="AP102" s="46"/>
      <c r="AQ102" s="46"/>
      <c r="AR102" s="20"/>
      <c r="AS102" s="20"/>
      <c r="AT102" s="20"/>
      <c r="AU102" s="20"/>
      <c r="AV102" s="20"/>
      <c r="AW102" s="20"/>
      <c r="AX102" s="20"/>
    </row>
    <row r="103" spans="19:54" ht="15"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53" t="e">
        <v>#REF!</v>
      </c>
      <c r="AP103" s="53" t="e">
        <v>#REF!</v>
      </c>
      <c r="AQ103" s="72"/>
      <c r="AR103" s="20"/>
      <c r="AS103" s="20"/>
      <c r="AT103" s="20"/>
      <c r="AU103" s="20"/>
      <c r="AV103" s="20"/>
      <c r="AW103" s="20"/>
      <c r="AX103" s="20"/>
    </row>
    <row r="104" spans="19:54" ht="15"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53" t="e">
        <v>#REF!</v>
      </c>
      <c r="AP104" s="53" t="e">
        <v>#REF!</v>
      </c>
      <c r="AQ104" s="72"/>
      <c r="AR104" s="20"/>
      <c r="AS104" s="20"/>
      <c r="AT104" s="20"/>
      <c r="AU104" s="20"/>
      <c r="AV104" s="20"/>
      <c r="AW104" s="20"/>
      <c r="AX104" s="20"/>
    </row>
  </sheetData>
  <autoFilter ref="A10:BB41"/>
  <mergeCells count="25">
    <mergeCell ref="S48:T48"/>
    <mergeCell ref="AH5:AH6"/>
    <mergeCell ref="AF5:AF6"/>
    <mergeCell ref="Z5:Z6"/>
    <mergeCell ref="S5:S6"/>
    <mergeCell ref="Y5:Y6"/>
    <mergeCell ref="AA5:AA6"/>
    <mergeCell ref="W5:W6"/>
    <mergeCell ref="AE5:AE6"/>
    <mergeCell ref="AG5:AG6"/>
    <mergeCell ref="AB5:AB6"/>
    <mergeCell ref="U5:U6"/>
    <mergeCell ref="T5:T6"/>
    <mergeCell ref="AC5:AC6"/>
    <mergeCell ref="F7:L7"/>
    <mergeCell ref="N7:P7"/>
    <mergeCell ref="AS5:AS6"/>
    <mergeCell ref="AL5:AL6"/>
    <mergeCell ref="AI5:AI6"/>
    <mergeCell ref="AK5:AK6"/>
    <mergeCell ref="AO5:AP5"/>
    <mergeCell ref="AJ5:AJ6"/>
    <mergeCell ref="AR5:AR6"/>
    <mergeCell ref="AN5:AN6"/>
    <mergeCell ref="AM5:A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8" sqref="E18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0.5703125" style="1" customWidth="1"/>
    <col min="4" max="4" width="8.28515625" style="1" customWidth="1"/>
    <col min="5" max="5" width="15.7109375" style="1" customWidth="1"/>
    <col min="6" max="6" width="9.140625" style="1" customWidth="1"/>
    <col min="7" max="7" width="9.7109375" style="1" customWidth="1"/>
    <col min="8" max="8" width="8.140625" style="1" customWidth="1"/>
    <col min="9" max="9" width="10.140625" style="1" customWidth="1"/>
    <col min="10" max="10" width="11.5703125" style="1" customWidth="1"/>
    <col min="11" max="11" width="9.5703125" style="1" customWidth="1"/>
    <col min="12" max="12" width="13.85546875" style="1" customWidth="1"/>
    <col min="13" max="13" width="11" style="1" customWidth="1"/>
    <col min="14" max="16384" width="11.42578125" style="1"/>
  </cols>
  <sheetData>
    <row r="1" spans="1:13" ht="18" customHeight="1">
      <c r="A1" s="3" t="s">
        <v>0</v>
      </c>
      <c r="B1" s="214" t="s">
        <v>85</v>
      </c>
      <c r="C1" s="215"/>
      <c r="D1" s="215"/>
    </row>
    <row r="2" spans="1:13" ht="24.95" customHeight="1">
      <c r="A2" s="4" t="s">
        <v>1</v>
      </c>
      <c r="B2" s="216" t="s">
        <v>2</v>
      </c>
      <c r="C2" s="217"/>
      <c r="D2" s="217"/>
    </row>
    <row r="3" spans="1:13" ht="15.75">
      <c r="B3" s="218" t="s">
        <v>3</v>
      </c>
      <c r="C3" s="215"/>
      <c r="D3" s="215"/>
    </row>
    <row r="4" spans="1:13" ht="15">
      <c r="B4" s="219" t="s">
        <v>4</v>
      </c>
      <c r="C4" s="215"/>
      <c r="D4" s="215"/>
    </row>
    <row r="5" spans="1:13">
      <c r="B5" s="6" t="s">
        <v>5</v>
      </c>
    </row>
    <row r="6" spans="1:13">
      <c r="B6" s="6" t="s">
        <v>6</v>
      </c>
    </row>
    <row r="8" spans="1:13" s="183" customFormat="1" ht="34.5" thickBot="1">
      <c r="A8" s="179" t="s">
        <v>7</v>
      </c>
      <c r="B8" s="180" t="s">
        <v>8</v>
      </c>
      <c r="C8" s="180" t="s">
        <v>9</v>
      </c>
      <c r="D8" s="180" t="s">
        <v>10</v>
      </c>
      <c r="E8" s="181" t="s">
        <v>11</v>
      </c>
      <c r="F8" s="180" t="s">
        <v>12</v>
      </c>
      <c r="G8" s="180" t="s">
        <v>13</v>
      </c>
      <c r="H8" s="180" t="s">
        <v>14</v>
      </c>
      <c r="I8" s="180" t="s">
        <v>15</v>
      </c>
      <c r="J8" s="180" t="s">
        <v>16</v>
      </c>
      <c r="K8" s="180" t="s">
        <v>17</v>
      </c>
      <c r="L8" s="181" t="s">
        <v>18</v>
      </c>
      <c r="M8" s="182" t="s">
        <v>19</v>
      </c>
    </row>
    <row r="9" spans="1:13" ht="12" thickTop="1">
      <c r="A9" s="11" t="s">
        <v>20</v>
      </c>
    </row>
    <row r="11" spans="1:13">
      <c r="A11" s="2" t="s">
        <v>21</v>
      </c>
      <c r="B11" s="1" t="s">
        <v>22</v>
      </c>
      <c r="C11" s="12">
        <v>880.08</v>
      </c>
      <c r="D11" s="12">
        <v>146.68</v>
      </c>
      <c r="E11" s="12">
        <v>1026.76</v>
      </c>
      <c r="F11" s="13">
        <v>-18.41</v>
      </c>
      <c r="G11" s="12">
        <v>0</v>
      </c>
      <c r="H11" s="12">
        <v>25.55</v>
      </c>
      <c r="I11" s="12">
        <v>0</v>
      </c>
      <c r="J11" s="12">
        <v>0</v>
      </c>
      <c r="K11" s="12">
        <v>0.02</v>
      </c>
      <c r="L11" s="12">
        <v>7.16</v>
      </c>
      <c r="M11" s="12">
        <v>1019.6</v>
      </c>
    </row>
    <row r="12" spans="1:13">
      <c r="A12" s="2" t="s">
        <v>23</v>
      </c>
      <c r="B12" s="1" t="s">
        <v>24</v>
      </c>
      <c r="C12" s="12">
        <v>880.08</v>
      </c>
      <c r="D12" s="12">
        <v>146.68</v>
      </c>
      <c r="E12" s="12">
        <v>1026.76</v>
      </c>
      <c r="F12" s="13">
        <v>-18.41</v>
      </c>
      <c r="G12" s="12">
        <v>0</v>
      </c>
      <c r="H12" s="12">
        <v>25.48</v>
      </c>
      <c r="I12" s="12">
        <v>0</v>
      </c>
      <c r="J12" s="12">
        <v>0</v>
      </c>
      <c r="K12" s="12">
        <v>0.09</v>
      </c>
      <c r="L12" s="12">
        <v>7.16</v>
      </c>
      <c r="M12" s="12">
        <v>1019.6</v>
      </c>
    </row>
    <row r="13" spans="1:13">
      <c r="A13" s="2" t="s">
        <v>25</v>
      </c>
      <c r="B13" s="1" t="s">
        <v>26</v>
      </c>
      <c r="C13" s="12">
        <v>880.08</v>
      </c>
      <c r="D13" s="12">
        <v>146.68</v>
      </c>
      <c r="E13" s="12">
        <v>1026.76</v>
      </c>
      <c r="F13" s="13">
        <v>-18.41</v>
      </c>
      <c r="G13" s="12">
        <v>0</v>
      </c>
      <c r="H13" s="12">
        <v>25.53</v>
      </c>
      <c r="I13" s="12">
        <v>713</v>
      </c>
      <c r="J13" s="12">
        <v>0</v>
      </c>
      <c r="K13" s="13">
        <v>-0.16</v>
      </c>
      <c r="L13" s="12">
        <v>719.96</v>
      </c>
      <c r="M13" s="12">
        <v>306.8</v>
      </c>
    </row>
    <row r="14" spans="1:13">
      <c r="A14" s="2" t="s">
        <v>27</v>
      </c>
      <c r="B14" s="1" t="s">
        <v>28</v>
      </c>
      <c r="C14" s="12">
        <v>1500</v>
      </c>
      <c r="D14" s="12">
        <v>250</v>
      </c>
      <c r="E14" s="12">
        <v>1750</v>
      </c>
      <c r="F14" s="12">
        <v>0</v>
      </c>
      <c r="G14" s="12">
        <v>144.21</v>
      </c>
      <c r="H14" s="12">
        <v>44.9</v>
      </c>
      <c r="I14" s="12">
        <v>0</v>
      </c>
      <c r="J14" s="12">
        <v>0</v>
      </c>
      <c r="K14" s="12">
        <v>0.09</v>
      </c>
      <c r="L14" s="12">
        <v>189.2</v>
      </c>
      <c r="M14" s="12">
        <v>1560.8</v>
      </c>
    </row>
    <row r="15" spans="1:13">
      <c r="A15" s="2" t="s">
        <v>29</v>
      </c>
      <c r="B15" s="1" t="s">
        <v>30</v>
      </c>
      <c r="C15" s="12">
        <v>880.08</v>
      </c>
      <c r="D15" s="12">
        <v>146.68</v>
      </c>
      <c r="E15" s="12">
        <v>1026.76</v>
      </c>
      <c r="F15" s="13">
        <v>-18.41</v>
      </c>
      <c r="G15" s="12">
        <v>0</v>
      </c>
      <c r="H15" s="12">
        <v>25.48</v>
      </c>
      <c r="I15" s="12">
        <v>600</v>
      </c>
      <c r="J15" s="12">
        <v>0</v>
      </c>
      <c r="K15" s="13">
        <v>-0.11</v>
      </c>
      <c r="L15" s="12">
        <v>606.96</v>
      </c>
      <c r="M15" s="12">
        <v>419.8</v>
      </c>
    </row>
    <row r="16" spans="1:13">
      <c r="A16" s="2" t="s">
        <v>31</v>
      </c>
      <c r="B16" s="1" t="s">
        <v>32</v>
      </c>
      <c r="C16" s="12">
        <v>880.08</v>
      </c>
      <c r="D16" s="12">
        <v>146.68</v>
      </c>
      <c r="E16" s="12">
        <v>1026.76</v>
      </c>
      <c r="F16" s="13">
        <v>-18.41</v>
      </c>
      <c r="G16" s="12">
        <v>0</v>
      </c>
      <c r="H16" s="12">
        <v>25.55</v>
      </c>
      <c r="I16" s="12">
        <v>0</v>
      </c>
      <c r="J16" s="12">
        <v>0</v>
      </c>
      <c r="K16" s="12">
        <v>0.02</v>
      </c>
      <c r="L16" s="12">
        <v>7.16</v>
      </c>
      <c r="M16" s="12">
        <v>1019.6</v>
      </c>
    </row>
    <row r="17" spans="1:13">
      <c r="A17" s="2" t="s">
        <v>33</v>
      </c>
      <c r="B17" s="1" t="s">
        <v>34</v>
      </c>
      <c r="C17" s="12">
        <v>880.08</v>
      </c>
      <c r="D17" s="12">
        <v>146.68</v>
      </c>
      <c r="E17" s="12">
        <v>1026.76</v>
      </c>
      <c r="F17" s="13">
        <v>-18.41</v>
      </c>
      <c r="G17" s="12">
        <v>0</v>
      </c>
      <c r="H17" s="12">
        <v>25.53</v>
      </c>
      <c r="I17" s="12">
        <v>0</v>
      </c>
      <c r="J17" s="12">
        <v>0</v>
      </c>
      <c r="K17" s="13">
        <v>-0.16</v>
      </c>
      <c r="L17" s="12">
        <v>6.96</v>
      </c>
      <c r="M17" s="12">
        <v>1019.8</v>
      </c>
    </row>
    <row r="18" spans="1:13">
      <c r="A18" s="2" t="s">
        <v>35</v>
      </c>
      <c r="B18" s="1" t="s">
        <v>36</v>
      </c>
      <c r="C18" s="12">
        <v>4000.08</v>
      </c>
      <c r="D18" s="12">
        <v>666.68</v>
      </c>
      <c r="E18" s="12">
        <v>4666.76</v>
      </c>
      <c r="F18" s="12">
        <v>0</v>
      </c>
      <c r="G18" s="12">
        <v>741.43</v>
      </c>
      <c r="H18" s="12">
        <v>129.94</v>
      </c>
      <c r="I18" s="12">
        <v>0</v>
      </c>
      <c r="J18" s="12">
        <v>0</v>
      </c>
      <c r="K18" s="13">
        <v>-0.01</v>
      </c>
      <c r="L18" s="12">
        <v>871.36</v>
      </c>
      <c r="M18" s="12">
        <v>3795.4</v>
      </c>
    </row>
    <row r="19" spans="1:13">
      <c r="A19" s="2" t="s">
        <v>37</v>
      </c>
      <c r="B19" s="1" t="s">
        <v>38</v>
      </c>
      <c r="C19" s="12">
        <v>880.08</v>
      </c>
      <c r="D19" s="12">
        <v>146.68</v>
      </c>
      <c r="E19" s="12">
        <v>1026.76</v>
      </c>
      <c r="F19" s="13">
        <v>-18.41</v>
      </c>
      <c r="G19" s="12">
        <v>0</v>
      </c>
      <c r="H19" s="12">
        <v>25.58</v>
      </c>
      <c r="I19" s="12">
        <v>0</v>
      </c>
      <c r="J19" s="12">
        <v>0</v>
      </c>
      <c r="K19" s="13">
        <v>-0.01</v>
      </c>
      <c r="L19" s="12">
        <v>7.16</v>
      </c>
      <c r="M19" s="12">
        <v>1019.6</v>
      </c>
    </row>
    <row r="20" spans="1:13">
      <c r="A20" s="2" t="s">
        <v>39</v>
      </c>
      <c r="B20" s="1" t="s">
        <v>40</v>
      </c>
      <c r="C20" s="12">
        <v>1000.08</v>
      </c>
      <c r="D20" s="12">
        <v>166.68</v>
      </c>
      <c r="E20" s="12">
        <v>1166.76</v>
      </c>
      <c r="F20" s="12">
        <v>0</v>
      </c>
      <c r="G20" s="12">
        <v>3.59</v>
      </c>
      <c r="H20" s="12">
        <v>29.11</v>
      </c>
      <c r="I20" s="12">
        <v>490</v>
      </c>
      <c r="J20" s="12">
        <v>0</v>
      </c>
      <c r="K20" s="12">
        <v>0.06</v>
      </c>
      <c r="L20" s="12">
        <v>522.76</v>
      </c>
      <c r="M20" s="12">
        <v>644</v>
      </c>
    </row>
    <row r="21" spans="1:13">
      <c r="A21" s="2" t="s">
        <v>41</v>
      </c>
      <c r="B21" s="1" t="s">
        <v>42</v>
      </c>
      <c r="C21" s="12">
        <v>880.08</v>
      </c>
      <c r="D21" s="12">
        <v>146.68</v>
      </c>
      <c r="E21" s="12">
        <v>1026.76</v>
      </c>
      <c r="F21" s="13">
        <v>-18.41</v>
      </c>
      <c r="G21" s="12">
        <v>0</v>
      </c>
      <c r="H21" s="12">
        <v>25.55</v>
      </c>
      <c r="I21" s="12">
        <v>0</v>
      </c>
      <c r="J21" s="12">
        <v>0</v>
      </c>
      <c r="K21" s="12">
        <v>0.02</v>
      </c>
      <c r="L21" s="12">
        <v>7.16</v>
      </c>
      <c r="M21" s="12">
        <v>1019.6</v>
      </c>
    </row>
    <row r="22" spans="1:13">
      <c r="A22" s="2" t="s">
        <v>43</v>
      </c>
      <c r="B22" s="1" t="s">
        <v>44</v>
      </c>
      <c r="C22" s="12">
        <v>880.08</v>
      </c>
      <c r="D22" s="12">
        <v>146.68</v>
      </c>
      <c r="E22" s="12">
        <v>1026.76</v>
      </c>
      <c r="F22" s="13">
        <v>-18.41</v>
      </c>
      <c r="G22" s="12">
        <v>0</v>
      </c>
      <c r="H22" s="12">
        <v>25.55</v>
      </c>
      <c r="I22" s="12">
        <v>0</v>
      </c>
      <c r="J22" s="12">
        <v>0</v>
      </c>
      <c r="K22" s="12">
        <v>0.02</v>
      </c>
      <c r="L22" s="12">
        <v>7.16</v>
      </c>
      <c r="M22" s="12">
        <v>1019.6</v>
      </c>
    </row>
    <row r="23" spans="1:13">
      <c r="A23" s="2" t="s">
        <v>45</v>
      </c>
      <c r="B23" s="1" t="s">
        <v>46</v>
      </c>
      <c r="C23" s="12">
        <v>880.08</v>
      </c>
      <c r="D23" s="12">
        <v>146.68</v>
      </c>
      <c r="E23" s="12">
        <v>1026.76</v>
      </c>
      <c r="F23" s="13">
        <v>-18.41</v>
      </c>
      <c r="G23" s="12">
        <v>0</v>
      </c>
      <c r="H23" s="12">
        <v>25.53</v>
      </c>
      <c r="I23" s="12">
        <v>0</v>
      </c>
      <c r="J23" s="12">
        <v>0</v>
      </c>
      <c r="K23" s="12">
        <v>0.04</v>
      </c>
      <c r="L23" s="12">
        <v>7.16</v>
      </c>
      <c r="M23" s="12">
        <v>1019.6</v>
      </c>
    </row>
    <row r="24" spans="1:13">
      <c r="A24" s="2" t="s">
        <v>47</v>
      </c>
      <c r="B24" s="1" t="s">
        <v>48</v>
      </c>
      <c r="C24" s="12">
        <v>4000.08</v>
      </c>
      <c r="D24" s="12">
        <v>666.68</v>
      </c>
      <c r="E24" s="12">
        <v>4666.76</v>
      </c>
      <c r="F24" s="12">
        <v>0</v>
      </c>
      <c r="G24" s="12">
        <v>741.43</v>
      </c>
      <c r="H24" s="12">
        <v>129.22</v>
      </c>
      <c r="I24" s="12">
        <v>350</v>
      </c>
      <c r="J24" s="12">
        <v>0</v>
      </c>
      <c r="K24" s="12">
        <v>0.11</v>
      </c>
      <c r="L24" s="12">
        <v>1220.76</v>
      </c>
      <c r="M24" s="12">
        <v>3446</v>
      </c>
    </row>
    <row r="25" spans="1:13">
      <c r="A25" s="2" t="s">
        <v>49</v>
      </c>
      <c r="B25" s="1" t="s">
        <v>50</v>
      </c>
      <c r="C25" s="12">
        <v>1000.08</v>
      </c>
      <c r="D25" s="12">
        <v>166.68</v>
      </c>
      <c r="E25" s="12">
        <v>1166.76</v>
      </c>
      <c r="F25" s="12">
        <v>0</v>
      </c>
      <c r="G25" s="12">
        <v>3.59</v>
      </c>
      <c r="H25" s="12">
        <v>29.11</v>
      </c>
      <c r="I25" s="12">
        <v>83.6</v>
      </c>
      <c r="J25" s="12">
        <v>0</v>
      </c>
      <c r="K25" s="12">
        <v>0.06</v>
      </c>
      <c r="L25" s="12">
        <v>116.36</v>
      </c>
      <c r="M25" s="12">
        <v>1050.4000000000001</v>
      </c>
    </row>
    <row r="26" spans="1:13">
      <c r="A26" s="2" t="s">
        <v>51</v>
      </c>
      <c r="B26" s="1" t="s">
        <v>52</v>
      </c>
      <c r="C26" s="12">
        <v>880.08</v>
      </c>
      <c r="D26" s="12">
        <v>146.68</v>
      </c>
      <c r="E26" s="12">
        <v>1026.76</v>
      </c>
      <c r="F26" s="13">
        <v>-18.41</v>
      </c>
      <c r="G26" s="12">
        <v>0</v>
      </c>
      <c r="H26" s="12">
        <v>25.55</v>
      </c>
      <c r="I26" s="12">
        <v>0</v>
      </c>
      <c r="J26" s="12">
        <v>0</v>
      </c>
      <c r="K26" s="12">
        <v>0.02</v>
      </c>
      <c r="L26" s="12">
        <v>7.16</v>
      </c>
      <c r="M26" s="12">
        <v>1019.6</v>
      </c>
    </row>
    <row r="27" spans="1:13">
      <c r="A27" s="2" t="s">
        <v>53</v>
      </c>
      <c r="B27" s="1" t="s">
        <v>54</v>
      </c>
      <c r="C27" s="12">
        <v>880.08</v>
      </c>
      <c r="D27" s="12">
        <v>146.68</v>
      </c>
      <c r="E27" s="12">
        <v>1026.76</v>
      </c>
      <c r="F27" s="13">
        <v>-18.41</v>
      </c>
      <c r="G27" s="12">
        <v>0</v>
      </c>
      <c r="H27" s="12">
        <v>25.53</v>
      </c>
      <c r="I27" s="12">
        <v>0</v>
      </c>
      <c r="J27" s="12">
        <v>0</v>
      </c>
      <c r="K27" s="12">
        <v>0.04</v>
      </c>
      <c r="L27" s="12">
        <v>7.16</v>
      </c>
      <c r="M27" s="12">
        <v>1019.6</v>
      </c>
    </row>
    <row r="28" spans="1:13">
      <c r="A28" s="2" t="s">
        <v>55</v>
      </c>
      <c r="B28" s="1" t="s">
        <v>56</v>
      </c>
      <c r="C28" s="12">
        <v>1000.08</v>
      </c>
      <c r="D28" s="12">
        <v>166.68</v>
      </c>
      <c r="E28" s="12">
        <v>1166.76</v>
      </c>
      <c r="F28" s="12">
        <v>0</v>
      </c>
      <c r="G28" s="12">
        <v>3.59</v>
      </c>
      <c r="H28" s="12">
        <v>29</v>
      </c>
      <c r="I28" s="12">
        <v>0</v>
      </c>
      <c r="J28" s="12">
        <v>0</v>
      </c>
      <c r="K28" s="13">
        <v>-0.03</v>
      </c>
      <c r="L28" s="12">
        <v>32.56</v>
      </c>
      <c r="M28" s="12">
        <v>1134.2</v>
      </c>
    </row>
    <row r="29" spans="1:13">
      <c r="A29" s="2" t="s">
        <v>57</v>
      </c>
      <c r="B29" s="1" t="s">
        <v>58</v>
      </c>
      <c r="C29" s="12">
        <v>880.08</v>
      </c>
      <c r="D29" s="12">
        <v>146.68</v>
      </c>
      <c r="E29" s="12">
        <v>1026.76</v>
      </c>
      <c r="F29" s="13">
        <v>-18.41</v>
      </c>
      <c r="G29" s="12">
        <v>0</v>
      </c>
      <c r="H29" s="12">
        <v>25.48</v>
      </c>
      <c r="I29" s="12">
        <v>0</v>
      </c>
      <c r="J29" s="12">
        <v>0</v>
      </c>
      <c r="K29" s="12">
        <v>0.09</v>
      </c>
      <c r="L29" s="12">
        <v>7.16</v>
      </c>
      <c r="M29" s="12">
        <v>1019.6</v>
      </c>
    </row>
    <row r="30" spans="1:13">
      <c r="A30" s="2" t="s">
        <v>59</v>
      </c>
      <c r="B30" s="1" t="s">
        <v>60</v>
      </c>
      <c r="C30" s="12">
        <v>4000.08</v>
      </c>
      <c r="D30" s="12">
        <v>666.68</v>
      </c>
      <c r="E30" s="12">
        <v>4666.76</v>
      </c>
      <c r="F30" s="12">
        <v>0</v>
      </c>
      <c r="G30" s="12">
        <v>741.43</v>
      </c>
      <c r="H30" s="12">
        <v>129.22</v>
      </c>
      <c r="I30" s="12">
        <v>403</v>
      </c>
      <c r="J30" s="12">
        <v>0</v>
      </c>
      <c r="K30" s="12">
        <v>0.11</v>
      </c>
      <c r="L30" s="12">
        <v>1273.76</v>
      </c>
      <c r="M30" s="12">
        <v>3393</v>
      </c>
    </row>
    <row r="31" spans="1:13">
      <c r="A31" s="2" t="s">
        <v>61</v>
      </c>
      <c r="B31" s="1" t="s">
        <v>62</v>
      </c>
      <c r="C31" s="12">
        <v>880.08</v>
      </c>
      <c r="D31" s="12">
        <v>146.68</v>
      </c>
      <c r="E31" s="12">
        <v>1026.76</v>
      </c>
      <c r="F31" s="13">
        <v>-18.41</v>
      </c>
      <c r="G31" s="12">
        <v>0</v>
      </c>
      <c r="H31" s="12">
        <v>25.48</v>
      </c>
      <c r="I31" s="12">
        <v>0</v>
      </c>
      <c r="J31" s="12">
        <v>0</v>
      </c>
      <c r="K31" s="12">
        <v>0.09</v>
      </c>
      <c r="L31" s="12">
        <v>7.16</v>
      </c>
      <c r="M31" s="12">
        <v>1019.6</v>
      </c>
    </row>
    <row r="32" spans="1:13">
      <c r="A32" s="2" t="s">
        <v>63</v>
      </c>
      <c r="B32" s="1" t="s">
        <v>64</v>
      </c>
      <c r="C32" s="12">
        <v>880.08</v>
      </c>
      <c r="D32" s="12">
        <v>146.68</v>
      </c>
      <c r="E32" s="12">
        <v>1026.76</v>
      </c>
      <c r="F32" s="13">
        <v>-18.41</v>
      </c>
      <c r="G32" s="12">
        <v>0</v>
      </c>
      <c r="H32" s="12">
        <v>25.48</v>
      </c>
      <c r="I32" s="12">
        <v>820</v>
      </c>
      <c r="J32" s="12">
        <v>0</v>
      </c>
      <c r="K32" s="12">
        <v>0.09</v>
      </c>
      <c r="L32" s="12">
        <v>827.16</v>
      </c>
      <c r="M32" s="12">
        <v>199.6</v>
      </c>
    </row>
    <row r="33" spans="1:13">
      <c r="A33" s="2" t="s">
        <v>65</v>
      </c>
      <c r="B33" s="1" t="s">
        <v>66</v>
      </c>
      <c r="C33" s="12">
        <v>880.08</v>
      </c>
      <c r="D33" s="12">
        <v>146.68</v>
      </c>
      <c r="E33" s="12">
        <v>1026.76</v>
      </c>
      <c r="F33" s="13">
        <v>-18.41</v>
      </c>
      <c r="G33" s="12">
        <v>0</v>
      </c>
      <c r="H33" s="12">
        <v>25.48</v>
      </c>
      <c r="I33" s="12">
        <v>0</v>
      </c>
      <c r="J33" s="12">
        <v>215</v>
      </c>
      <c r="K33" s="12">
        <v>0.09</v>
      </c>
      <c r="L33" s="12">
        <v>222.16</v>
      </c>
      <c r="M33" s="12">
        <v>804.6</v>
      </c>
    </row>
    <row r="34" spans="1:13">
      <c r="A34" s="2" t="s">
        <v>67</v>
      </c>
      <c r="B34" s="1" t="s">
        <v>68</v>
      </c>
      <c r="C34" s="12">
        <v>880.08</v>
      </c>
      <c r="D34" s="12">
        <v>146.68</v>
      </c>
      <c r="E34" s="12">
        <v>1026.76</v>
      </c>
      <c r="F34" s="13">
        <v>-18.41</v>
      </c>
      <c r="G34" s="12">
        <v>0</v>
      </c>
      <c r="H34" s="12">
        <v>25.48</v>
      </c>
      <c r="I34" s="12">
        <v>0</v>
      </c>
      <c r="J34" s="12">
        <v>0</v>
      </c>
      <c r="K34" s="12">
        <v>0.09</v>
      </c>
      <c r="L34" s="12">
        <v>7.16</v>
      </c>
      <c r="M34" s="12">
        <v>1019.6</v>
      </c>
    </row>
    <row r="35" spans="1:13">
      <c r="A35" s="2" t="s">
        <v>69</v>
      </c>
      <c r="B35" s="1" t="s">
        <v>70</v>
      </c>
      <c r="C35" s="12">
        <v>880.08</v>
      </c>
      <c r="D35" s="12">
        <v>146.68</v>
      </c>
      <c r="E35" s="12">
        <v>1026.76</v>
      </c>
      <c r="F35" s="13">
        <v>-18.41</v>
      </c>
      <c r="G35" s="12">
        <v>0</v>
      </c>
      <c r="H35" s="12">
        <v>25.53</v>
      </c>
      <c r="I35" s="12">
        <v>0</v>
      </c>
      <c r="J35" s="12">
        <v>0</v>
      </c>
      <c r="K35" s="12">
        <v>0.04</v>
      </c>
      <c r="L35" s="12">
        <v>7.16</v>
      </c>
      <c r="M35" s="12">
        <v>1019.6</v>
      </c>
    </row>
    <row r="36" spans="1:13">
      <c r="A36" s="2" t="s">
        <v>71</v>
      </c>
      <c r="B36" s="1" t="s">
        <v>72</v>
      </c>
      <c r="C36" s="12">
        <v>880.08</v>
      </c>
      <c r="D36" s="12">
        <v>146.68</v>
      </c>
      <c r="E36" s="12">
        <v>1026.76</v>
      </c>
      <c r="F36" s="13">
        <v>-18.41</v>
      </c>
      <c r="G36" s="12">
        <v>0</v>
      </c>
      <c r="H36" s="12">
        <v>25.48</v>
      </c>
      <c r="I36" s="12">
        <v>0</v>
      </c>
      <c r="J36" s="12">
        <v>0</v>
      </c>
      <c r="K36" s="13">
        <v>-0.11</v>
      </c>
      <c r="L36" s="12">
        <v>6.96</v>
      </c>
      <c r="M36" s="12">
        <v>1019.8</v>
      </c>
    </row>
    <row r="37" spans="1:13">
      <c r="A37" s="2" t="s">
        <v>73</v>
      </c>
      <c r="B37" s="1" t="s">
        <v>74</v>
      </c>
      <c r="C37" s="12">
        <v>1000.02</v>
      </c>
      <c r="D37" s="12">
        <v>166.67</v>
      </c>
      <c r="E37" s="12">
        <v>1166.69</v>
      </c>
      <c r="F37" s="12">
        <v>0</v>
      </c>
      <c r="G37" s="12">
        <v>3.58</v>
      </c>
      <c r="H37" s="12">
        <v>28.96</v>
      </c>
      <c r="I37" s="12">
        <v>0</v>
      </c>
      <c r="J37" s="12">
        <v>0</v>
      </c>
      <c r="K37" s="13">
        <v>-0.05</v>
      </c>
      <c r="L37" s="12">
        <v>32.49</v>
      </c>
      <c r="M37" s="12">
        <v>1134.2</v>
      </c>
    </row>
    <row r="38" spans="1:13">
      <c r="A38" s="2" t="s">
        <v>75</v>
      </c>
      <c r="B38" s="1" t="s">
        <v>76</v>
      </c>
      <c r="C38" s="12">
        <v>880.08</v>
      </c>
      <c r="D38" s="12">
        <v>146.68</v>
      </c>
      <c r="E38" s="12">
        <v>1026.76</v>
      </c>
      <c r="F38" s="13">
        <v>-18.41</v>
      </c>
      <c r="G38" s="12">
        <v>0</v>
      </c>
      <c r="H38" s="12">
        <v>25.58</v>
      </c>
      <c r="I38" s="12">
        <v>800</v>
      </c>
      <c r="J38" s="12">
        <v>0</v>
      </c>
      <c r="K38" s="13">
        <v>-0.01</v>
      </c>
      <c r="L38" s="12">
        <v>807.16</v>
      </c>
      <c r="M38" s="12">
        <v>219.6</v>
      </c>
    </row>
    <row r="39" spans="1:13">
      <c r="A39" s="2" t="s">
        <v>77</v>
      </c>
      <c r="B39" s="1" t="s">
        <v>78</v>
      </c>
      <c r="C39" s="12">
        <v>880.08</v>
      </c>
      <c r="D39" s="12">
        <v>146.68</v>
      </c>
      <c r="E39" s="12">
        <v>1026.76</v>
      </c>
      <c r="F39" s="13">
        <v>-18.41</v>
      </c>
      <c r="G39" s="12">
        <v>0</v>
      </c>
      <c r="H39" s="12">
        <v>25.55</v>
      </c>
      <c r="I39" s="12">
        <v>1000</v>
      </c>
      <c r="J39" s="12">
        <v>0</v>
      </c>
      <c r="K39" s="13">
        <v>-0.18</v>
      </c>
      <c r="L39" s="12">
        <v>1006.96</v>
      </c>
      <c r="M39" s="12">
        <v>19.8</v>
      </c>
    </row>
    <row r="40" spans="1:13">
      <c r="A40" s="2" t="s">
        <v>79</v>
      </c>
      <c r="B40" s="1" t="s">
        <v>80</v>
      </c>
      <c r="C40" s="12">
        <v>880.08</v>
      </c>
      <c r="D40" s="12">
        <v>146.68</v>
      </c>
      <c r="E40" s="12">
        <v>1026.76</v>
      </c>
      <c r="F40" s="13">
        <v>-18.41</v>
      </c>
      <c r="G40" s="12">
        <v>0</v>
      </c>
      <c r="H40" s="12">
        <v>25.48</v>
      </c>
      <c r="I40" s="12">
        <v>0</v>
      </c>
      <c r="J40" s="12">
        <v>0</v>
      </c>
      <c r="K40" s="12">
        <v>0.09</v>
      </c>
      <c r="L40" s="12">
        <v>7.16</v>
      </c>
      <c r="M40" s="12">
        <v>1019.6</v>
      </c>
    </row>
    <row r="41" spans="1:13">
      <c r="A41" s="2" t="s">
        <v>81</v>
      </c>
      <c r="B41" s="1" t="s">
        <v>82</v>
      </c>
      <c r="C41" s="12">
        <v>880.08</v>
      </c>
      <c r="D41" s="12">
        <v>146.68</v>
      </c>
      <c r="E41" s="12">
        <v>1026.76</v>
      </c>
      <c r="F41" s="13">
        <v>-18.41</v>
      </c>
      <c r="G41" s="12">
        <v>0</v>
      </c>
      <c r="H41" s="12">
        <v>25.53</v>
      </c>
      <c r="I41" s="12">
        <v>0</v>
      </c>
      <c r="J41" s="12">
        <v>0</v>
      </c>
      <c r="K41" s="13">
        <v>-0.16</v>
      </c>
      <c r="L41" s="12">
        <v>6.96</v>
      </c>
      <c r="M41" s="12">
        <v>1019.8</v>
      </c>
    </row>
    <row r="44" spans="1:13" s="7" customFormat="1">
      <c r="A44" s="14"/>
      <c r="C44" s="7" t="s">
        <v>83</v>
      </c>
      <c r="D44" s="7" t="s">
        <v>83</v>
      </c>
      <c r="E44" s="7" t="s">
        <v>83</v>
      </c>
      <c r="F44" s="7" t="s">
        <v>83</v>
      </c>
      <c r="G44" s="7" t="s">
        <v>83</v>
      </c>
      <c r="H44" s="7" t="s">
        <v>83</v>
      </c>
      <c r="I44" s="7" t="s">
        <v>83</v>
      </c>
      <c r="J44" s="7" t="s">
        <v>83</v>
      </c>
      <c r="K44" s="7" t="s">
        <v>83</v>
      </c>
      <c r="L44" s="7" t="s">
        <v>83</v>
      </c>
      <c r="M44" s="7" t="s">
        <v>83</v>
      </c>
    </row>
    <row r="45" spans="1:13">
      <c r="A45" s="17" t="s">
        <v>84</v>
      </c>
      <c r="B45" s="1" t="s">
        <v>85</v>
      </c>
      <c r="C45" s="16">
        <f>SUM(C11:C44)</f>
        <v>37742.340000000026</v>
      </c>
      <c r="D45" s="16">
        <f t="shared" ref="D45:L45" si="0">SUM(D11:D44)</f>
        <v>6290.3900000000021</v>
      </c>
      <c r="E45" s="16">
        <f t="shared" si="0"/>
        <v>44032.73000000001</v>
      </c>
      <c r="F45" s="16">
        <f t="shared" si="0"/>
        <v>-423.43000000000023</v>
      </c>
      <c r="G45" s="16">
        <f t="shared" si="0"/>
        <v>2382.8499999999995</v>
      </c>
      <c r="H45" s="16">
        <f t="shared" si="0"/>
        <v>1136.42</v>
      </c>
      <c r="I45" s="16">
        <f t="shared" si="0"/>
        <v>5259.6</v>
      </c>
      <c r="J45" s="16">
        <f t="shared" si="0"/>
        <v>215</v>
      </c>
      <c r="K45" s="16">
        <f t="shared" si="0"/>
        <v>0.28999999999999981</v>
      </c>
      <c r="L45" s="16">
        <f t="shared" si="0"/>
        <v>8570.7299999999977</v>
      </c>
      <c r="M45" s="16">
        <f>SUM(M11:M44)</f>
        <v>35461.999999999993</v>
      </c>
    </row>
    <row r="47" spans="1:13">
      <c r="C47" s="1" t="s">
        <v>85</v>
      </c>
      <c r="D47" s="1" t="s">
        <v>85</v>
      </c>
      <c r="E47" s="1" t="s">
        <v>85</v>
      </c>
      <c r="F47" s="1" t="s">
        <v>85</v>
      </c>
      <c r="G47" s="1" t="s">
        <v>85</v>
      </c>
      <c r="H47" s="1" t="s">
        <v>85</v>
      </c>
      <c r="I47" s="1" t="s">
        <v>85</v>
      </c>
      <c r="J47" s="1" t="s">
        <v>85</v>
      </c>
      <c r="K47" s="1" t="s">
        <v>85</v>
      </c>
      <c r="L47" s="1" t="s">
        <v>85</v>
      </c>
      <c r="M47" s="1" t="s">
        <v>85</v>
      </c>
    </row>
    <row r="48" spans="1:13">
      <c r="A48" s="2" t="s">
        <v>85</v>
      </c>
      <c r="B48" s="1" t="s">
        <v>85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8"/>
  <sheetViews>
    <sheetView workbookViewId="0">
      <selection activeCell="L34" sqref="L34"/>
    </sheetView>
  </sheetViews>
  <sheetFormatPr baseColWidth="10" defaultRowHeight="15"/>
  <cols>
    <col min="2" max="2" width="31.140625" customWidth="1"/>
  </cols>
  <sheetData>
    <row r="1" spans="1:11">
      <c r="A1" s="135" t="s">
        <v>0</v>
      </c>
      <c r="B1" s="220" t="s">
        <v>85</v>
      </c>
      <c r="C1" s="221"/>
      <c r="D1" s="221"/>
      <c r="E1" s="131"/>
      <c r="F1" s="131"/>
      <c r="G1" s="131"/>
      <c r="H1" s="131"/>
      <c r="I1" s="131"/>
      <c r="J1" s="131"/>
      <c r="K1" s="131"/>
    </row>
    <row r="2" spans="1:11" ht="18">
      <c r="A2" s="136" t="s">
        <v>1</v>
      </c>
      <c r="B2" s="148" t="s">
        <v>217</v>
      </c>
      <c r="C2" s="149"/>
      <c r="D2" s="149"/>
      <c r="E2" s="131"/>
      <c r="F2" s="131"/>
      <c r="G2" s="131"/>
      <c r="H2" s="131"/>
      <c r="I2" s="131"/>
      <c r="J2" s="131"/>
      <c r="K2" s="131"/>
    </row>
    <row r="3" spans="1:11" ht="15.75">
      <c r="A3" s="137"/>
      <c r="B3" s="151" t="s">
        <v>3</v>
      </c>
      <c r="C3" s="151"/>
      <c r="D3" s="151"/>
      <c r="E3" s="131"/>
      <c r="F3" s="131"/>
      <c r="G3" s="131"/>
      <c r="H3" s="131"/>
      <c r="I3" s="131"/>
      <c r="J3" s="131"/>
      <c r="K3" s="131"/>
    </row>
    <row r="4" spans="1:11">
      <c r="A4" s="137"/>
      <c r="B4" s="152" t="str">
        <f>+FACTURA!B4</f>
        <v>Periodo 39 al 39 Semanal del 21/09/2016 al 27/09/2016</v>
      </c>
      <c r="C4" s="130"/>
      <c r="D4" s="130"/>
      <c r="E4" s="131"/>
      <c r="F4" s="131"/>
      <c r="G4" s="131"/>
      <c r="H4" s="131"/>
      <c r="I4" s="131"/>
      <c r="J4" s="131"/>
      <c r="K4" s="131"/>
    </row>
    <row r="5" spans="1:11">
      <c r="A5" s="137"/>
      <c r="B5" s="138"/>
      <c r="C5" s="138"/>
      <c r="D5" s="138"/>
      <c r="E5" s="131"/>
      <c r="F5" s="131"/>
      <c r="G5" s="131"/>
      <c r="H5" s="131"/>
      <c r="I5" s="131"/>
      <c r="J5" s="131"/>
      <c r="K5" s="131"/>
    </row>
    <row r="8" spans="1:11">
      <c r="A8" s="128"/>
      <c r="B8" s="128"/>
      <c r="C8" s="128"/>
      <c r="D8" s="128"/>
      <c r="E8" s="128"/>
      <c r="F8" s="128" t="s">
        <v>218</v>
      </c>
      <c r="G8" s="128"/>
      <c r="H8" s="128"/>
      <c r="I8" s="128"/>
      <c r="J8" s="128"/>
      <c r="K8" s="128"/>
    </row>
    <row r="9" spans="1:11" ht="34.5" thickBot="1">
      <c r="A9" s="139" t="s">
        <v>7</v>
      </c>
      <c r="B9" s="140" t="s">
        <v>8</v>
      </c>
      <c r="C9" s="140" t="s">
        <v>219</v>
      </c>
      <c r="D9" s="140" t="s">
        <v>219</v>
      </c>
      <c r="E9" s="141" t="s">
        <v>11</v>
      </c>
      <c r="F9" s="141" t="s">
        <v>220</v>
      </c>
      <c r="G9" s="140" t="s">
        <v>221</v>
      </c>
      <c r="H9" s="140" t="s">
        <v>15</v>
      </c>
      <c r="I9" s="140" t="s">
        <v>17</v>
      </c>
      <c r="J9" s="141" t="s">
        <v>18</v>
      </c>
      <c r="K9" s="142" t="s">
        <v>19</v>
      </c>
    </row>
    <row r="10" spans="1:11" ht="15.75" thickTop="1">
      <c r="A10" s="143"/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1">
      <c r="A11" s="137"/>
      <c r="B11" s="131"/>
      <c r="C11" s="131"/>
      <c r="D11" s="131"/>
      <c r="E11" s="131"/>
      <c r="F11" s="131"/>
      <c r="G11" s="131"/>
      <c r="H11" s="131"/>
      <c r="I11" s="131"/>
      <c r="J11" s="131"/>
      <c r="K11" s="131"/>
    </row>
    <row r="12" spans="1:11">
      <c r="A12" s="144" t="s">
        <v>222</v>
      </c>
      <c r="B12" s="128"/>
      <c r="C12" s="132"/>
      <c r="D12" s="132"/>
      <c r="E12" s="132"/>
      <c r="F12" s="132"/>
      <c r="G12" s="132"/>
      <c r="H12" s="132"/>
      <c r="I12" s="132"/>
      <c r="J12" s="132"/>
      <c r="K12" s="132"/>
    </row>
    <row r="13" spans="1:11">
      <c r="A13" s="127" t="s">
        <v>21</v>
      </c>
      <c r="B13" s="126" t="s">
        <v>22</v>
      </c>
      <c r="C13" s="132">
        <f>+FACTURA!D11</f>
        <v>16568.240000000002</v>
      </c>
      <c r="D13" s="132">
        <v>0</v>
      </c>
      <c r="E13" s="132">
        <f>SUM(C13:D13)</f>
        <v>16568.240000000002</v>
      </c>
      <c r="F13" s="132">
        <v>0</v>
      </c>
      <c r="G13" s="132">
        <f>+E13*0.1</f>
        <v>1656.8240000000003</v>
      </c>
      <c r="H13" s="132">
        <v>0</v>
      </c>
      <c r="I13" s="132">
        <v>0</v>
      </c>
      <c r="J13" s="132">
        <f>SUM(F13:I13)</f>
        <v>1656.8240000000003</v>
      </c>
      <c r="K13" s="132">
        <f>+E13-J13</f>
        <v>14911.416000000001</v>
      </c>
    </row>
    <row r="14" spans="1:11">
      <c r="A14" s="127" t="s">
        <v>23</v>
      </c>
      <c r="B14" s="126" t="s">
        <v>24</v>
      </c>
      <c r="C14" s="132">
        <f>+FACTURA!D12</f>
        <v>19127.560000000001</v>
      </c>
      <c r="D14" s="132">
        <v>0</v>
      </c>
      <c r="E14" s="132">
        <f t="shared" ref="E14:E43" si="0">SUM(C14:D14)</f>
        <v>19127.560000000001</v>
      </c>
      <c r="F14" s="132">
        <v>0</v>
      </c>
      <c r="G14" s="132">
        <f t="shared" ref="G14:G43" si="1">+E14*0.1</f>
        <v>1912.7560000000003</v>
      </c>
      <c r="H14" s="132">
        <v>0</v>
      </c>
      <c r="I14" s="132">
        <v>0</v>
      </c>
      <c r="J14" s="132">
        <f t="shared" ref="J14:J43" si="2">SUM(F14:I14)</f>
        <v>1912.7560000000003</v>
      </c>
      <c r="K14" s="132">
        <f t="shared" ref="K14:K43" si="3">+E14-J14</f>
        <v>17214.804</v>
      </c>
    </row>
    <row r="15" spans="1:11">
      <c r="A15" s="127" t="s">
        <v>25</v>
      </c>
      <c r="B15" s="126" t="s">
        <v>26</v>
      </c>
      <c r="C15" s="132">
        <f>+FACTURA!D13</f>
        <v>14285.29</v>
      </c>
      <c r="D15" s="132">
        <v>0</v>
      </c>
      <c r="E15" s="132">
        <f t="shared" si="0"/>
        <v>14285.29</v>
      </c>
      <c r="F15" s="132">
        <v>0</v>
      </c>
      <c r="G15" s="132">
        <f t="shared" si="1"/>
        <v>1428.5290000000002</v>
      </c>
      <c r="H15" s="132">
        <v>0</v>
      </c>
      <c r="I15" s="132">
        <v>0</v>
      </c>
      <c r="J15" s="132">
        <f t="shared" si="2"/>
        <v>1428.5290000000002</v>
      </c>
      <c r="K15" s="132">
        <f t="shared" si="3"/>
        <v>12856.761</v>
      </c>
    </row>
    <row r="16" spans="1:11">
      <c r="A16" s="127" t="s">
        <v>27</v>
      </c>
      <c r="B16" s="126" t="s">
        <v>28</v>
      </c>
      <c r="C16" s="132">
        <f>+FACTURA!D14</f>
        <v>0</v>
      </c>
      <c r="D16" s="132">
        <v>0</v>
      </c>
      <c r="E16" s="132">
        <f t="shared" si="0"/>
        <v>0</v>
      </c>
      <c r="F16" s="132">
        <v>0</v>
      </c>
      <c r="G16" s="132">
        <f t="shared" si="1"/>
        <v>0</v>
      </c>
      <c r="H16" s="132">
        <v>0</v>
      </c>
      <c r="I16" s="132">
        <v>0</v>
      </c>
      <c r="J16" s="132">
        <f t="shared" si="2"/>
        <v>0</v>
      </c>
      <c r="K16" s="132">
        <f t="shared" si="3"/>
        <v>0</v>
      </c>
    </row>
    <row r="17" spans="1:11">
      <c r="A17" s="127" t="s">
        <v>29</v>
      </c>
      <c r="B17" s="126" t="s">
        <v>30</v>
      </c>
      <c r="C17" s="132">
        <f>+FACTURA!D15</f>
        <v>0</v>
      </c>
      <c r="D17" s="132">
        <v>0</v>
      </c>
      <c r="E17" s="132">
        <f t="shared" si="0"/>
        <v>0</v>
      </c>
      <c r="F17" s="132">
        <v>0</v>
      </c>
      <c r="G17" s="132">
        <f t="shared" si="1"/>
        <v>0</v>
      </c>
      <c r="H17" s="132">
        <v>0</v>
      </c>
      <c r="I17" s="132">
        <v>0</v>
      </c>
      <c r="J17" s="132">
        <f t="shared" si="2"/>
        <v>0</v>
      </c>
      <c r="K17" s="132">
        <f t="shared" si="3"/>
        <v>0</v>
      </c>
    </row>
    <row r="18" spans="1:11">
      <c r="A18" s="127" t="s">
        <v>31</v>
      </c>
      <c r="B18" s="126" t="s">
        <v>32</v>
      </c>
      <c r="C18" s="132">
        <f>+FACTURA!D16</f>
        <v>0</v>
      </c>
      <c r="D18" s="132">
        <v>0</v>
      </c>
      <c r="E18" s="132">
        <f t="shared" si="0"/>
        <v>0</v>
      </c>
      <c r="F18" s="132">
        <v>0</v>
      </c>
      <c r="G18" s="132">
        <f t="shared" si="1"/>
        <v>0</v>
      </c>
      <c r="H18" s="132">
        <v>0</v>
      </c>
      <c r="I18" s="132">
        <v>0</v>
      </c>
      <c r="J18" s="132">
        <f t="shared" si="2"/>
        <v>0</v>
      </c>
      <c r="K18" s="132">
        <f t="shared" si="3"/>
        <v>0</v>
      </c>
    </row>
    <row r="19" spans="1:11">
      <c r="A19" s="127" t="s">
        <v>33</v>
      </c>
      <c r="B19" s="126" t="s">
        <v>34</v>
      </c>
      <c r="C19" s="132">
        <f>+FACTURA!D17</f>
        <v>4289.97</v>
      </c>
      <c r="D19" s="132">
        <v>0</v>
      </c>
      <c r="E19" s="132">
        <f t="shared" si="0"/>
        <v>4289.97</v>
      </c>
      <c r="F19" s="132">
        <v>0</v>
      </c>
      <c r="G19" s="132">
        <f t="shared" si="1"/>
        <v>428.99700000000007</v>
      </c>
      <c r="H19" s="132">
        <v>0</v>
      </c>
      <c r="I19" s="132">
        <v>0</v>
      </c>
      <c r="J19" s="132">
        <f t="shared" si="2"/>
        <v>428.99700000000007</v>
      </c>
      <c r="K19" s="132">
        <f t="shared" si="3"/>
        <v>3860.973</v>
      </c>
    </row>
    <row r="20" spans="1:11">
      <c r="A20" s="127" t="s">
        <v>35</v>
      </c>
      <c r="B20" s="126" t="s">
        <v>36</v>
      </c>
      <c r="C20" s="132">
        <f>+FACTURA!D18</f>
        <v>53939.5</v>
      </c>
      <c r="D20" s="132">
        <v>0</v>
      </c>
      <c r="E20" s="132">
        <f t="shared" si="0"/>
        <v>53939.5</v>
      </c>
      <c r="F20" s="132">
        <v>0</v>
      </c>
      <c r="G20" s="132">
        <f t="shared" si="1"/>
        <v>5393.9500000000007</v>
      </c>
      <c r="H20" s="132">
        <v>0</v>
      </c>
      <c r="I20" s="132">
        <v>0</v>
      </c>
      <c r="J20" s="132">
        <f t="shared" si="2"/>
        <v>5393.9500000000007</v>
      </c>
      <c r="K20" s="132">
        <f t="shared" si="3"/>
        <v>48545.55</v>
      </c>
    </row>
    <row r="21" spans="1:11">
      <c r="A21" s="127" t="s">
        <v>37</v>
      </c>
      <c r="B21" s="126" t="s">
        <v>38</v>
      </c>
      <c r="C21" s="132">
        <f>+FACTURA!D19</f>
        <v>13643.46</v>
      </c>
      <c r="D21" s="132">
        <v>0</v>
      </c>
      <c r="E21" s="132">
        <f t="shared" si="0"/>
        <v>13643.46</v>
      </c>
      <c r="F21" s="132">
        <v>0</v>
      </c>
      <c r="G21" s="132">
        <f t="shared" si="1"/>
        <v>1364.346</v>
      </c>
      <c r="H21" s="132">
        <v>0</v>
      </c>
      <c r="I21" s="132">
        <v>0</v>
      </c>
      <c r="J21" s="132">
        <f t="shared" si="2"/>
        <v>1364.346</v>
      </c>
      <c r="K21" s="132">
        <f t="shared" si="3"/>
        <v>12279.114</v>
      </c>
    </row>
    <row r="22" spans="1:11">
      <c r="A22" s="127" t="s">
        <v>39</v>
      </c>
      <c r="B22" s="126" t="s">
        <v>40</v>
      </c>
      <c r="C22" s="132">
        <f>+FACTURA!D20</f>
        <v>8023.18</v>
      </c>
      <c r="D22" s="132">
        <v>0</v>
      </c>
      <c r="E22" s="132">
        <f t="shared" si="0"/>
        <v>8023.18</v>
      </c>
      <c r="F22" s="132">
        <v>0</v>
      </c>
      <c r="G22" s="132">
        <f t="shared" si="1"/>
        <v>802.3180000000001</v>
      </c>
      <c r="H22" s="132">
        <v>0</v>
      </c>
      <c r="I22" s="132">
        <v>0</v>
      </c>
      <c r="J22" s="132">
        <f t="shared" si="2"/>
        <v>802.3180000000001</v>
      </c>
      <c r="K22" s="132">
        <f t="shared" si="3"/>
        <v>7220.8620000000001</v>
      </c>
    </row>
    <row r="23" spans="1:11">
      <c r="A23" s="127" t="s">
        <v>41</v>
      </c>
      <c r="B23" s="126" t="s">
        <v>42</v>
      </c>
      <c r="C23" s="132">
        <f>+FACTURA!D21</f>
        <v>631.44000000000005</v>
      </c>
      <c r="D23" s="132">
        <v>0</v>
      </c>
      <c r="E23" s="132">
        <f t="shared" si="0"/>
        <v>631.44000000000005</v>
      </c>
      <c r="F23" s="132">
        <v>0</v>
      </c>
      <c r="G23" s="132">
        <f t="shared" si="1"/>
        <v>63.144000000000005</v>
      </c>
      <c r="H23" s="132">
        <v>0</v>
      </c>
      <c r="I23" s="132">
        <v>0</v>
      </c>
      <c r="J23" s="132">
        <f t="shared" si="2"/>
        <v>63.144000000000005</v>
      </c>
      <c r="K23" s="132">
        <f t="shared" si="3"/>
        <v>568.29600000000005</v>
      </c>
    </row>
    <row r="24" spans="1:11">
      <c r="A24" s="127" t="s">
        <v>43</v>
      </c>
      <c r="B24" s="126" t="s">
        <v>44</v>
      </c>
      <c r="C24" s="132">
        <f>+FACTURA!D22</f>
        <v>2000</v>
      </c>
      <c r="D24" s="132">
        <v>0</v>
      </c>
      <c r="E24" s="132">
        <f t="shared" si="0"/>
        <v>2000</v>
      </c>
      <c r="F24" s="132">
        <v>0</v>
      </c>
      <c r="G24" s="132">
        <f t="shared" si="1"/>
        <v>200</v>
      </c>
      <c r="H24" s="132">
        <v>0</v>
      </c>
      <c r="I24" s="132">
        <v>0</v>
      </c>
      <c r="J24" s="132">
        <f t="shared" si="2"/>
        <v>200</v>
      </c>
      <c r="K24" s="132">
        <f t="shared" si="3"/>
        <v>1800</v>
      </c>
    </row>
    <row r="25" spans="1:11">
      <c r="A25" s="127" t="s">
        <v>45</v>
      </c>
      <c r="B25" s="126" t="s">
        <v>46</v>
      </c>
      <c r="C25" s="132">
        <f>+FACTURA!D23</f>
        <v>4944.2</v>
      </c>
      <c r="D25" s="132">
        <v>0</v>
      </c>
      <c r="E25" s="132">
        <f t="shared" si="0"/>
        <v>4944.2</v>
      </c>
      <c r="F25" s="132">
        <v>0</v>
      </c>
      <c r="G25" s="132">
        <f t="shared" si="1"/>
        <v>494.42</v>
      </c>
      <c r="H25" s="132">
        <v>0</v>
      </c>
      <c r="I25" s="132">
        <v>0</v>
      </c>
      <c r="J25" s="132">
        <f t="shared" si="2"/>
        <v>494.42</v>
      </c>
      <c r="K25" s="132">
        <f t="shared" si="3"/>
        <v>4449.78</v>
      </c>
    </row>
    <row r="26" spans="1:11">
      <c r="A26" s="127" t="s">
        <v>47</v>
      </c>
      <c r="B26" s="126" t="s">
        <v>48</v>
      </c>
      <c r="C26" s="132">
        <f>+FACTURA!D24</f>
        <v>99126.38</v>
      </c>
      <c r="D26" s="132">
        <v>0</v>
      </c>
      <c r="E26" s="132">
        <f t="shared" si="0"/>
        <v>99126.38</v>
      </c>
      <c r="F26" s="132">
        <v>0</v>
      </c>
      <c r="G26" s="132">
        <f t="shared" si="1"/>
        <v>9912.6380000000008</v>
      </c>
      <c r="H26" s="132">
        <v>0</v>
      </c>
      <c r="I26" s="132">
        <v>0</v>
      </c>
      <c r="J26" s="132">
        <f t="shared" si="2"/>
        <v>9912.6380000000008</v>
      </c>
      <c r="K26" s="132">
        <f t="shared" si="3"/>
        <v>89213.741999999998</v>
      </c>
    </row>
    <row r="27" spans="1:11">
      <c r="A27" s="127" t="s">
        <v>49</v>
      </c>
      <c r="B27" s="126" t="s">
        <v>50</v>
      </c>
      <c r="C27" s="132">
        <f>+FACTURA!D25</f>
        <v>2045.02</v>
      </c>
      <c r="D27" s="132">
        <v>0</v>
      </c>
      <c r="E27" s="132">
        <f t="shared" si="0"/>
        <v>2045.02</v>
      </c>
      <c r="F27" s="132">
        <v>0</v>
      </c>
      <c r="G27" s="132">
        <f t="shared" si="1"/>
        <v>204.50200000000001</v>
      </c>
      <c r="H27" s="132">
        <v>0</v>
      </c>
      <c r="I27" s="132">
        <v>0</v>
      </c>
      <c r="J27" s="132">
        <f t="shared" si="2"/>
        <v>204.50200000000001</v>
      </c>
      <c r="K27" s="132">
        <f t="shared" si="3"/>
        <v>1840.518</v>
      </c>
    </row>
    <row r="28" spans="1:11">
      <c r="A28" s="127" t="s">
        <v>51</v>
      </c>
      <c r="B28" s="126" t="s">
        <v>52</v>
      </c>
      <c r="C28" s="132">
        <f>+FACTURA!D26</f>
        <v>6136.29</v>
      </c>
      <c r="D28" s="132">
        <v>0</v>
      </c>
      <c r="E28" s="132">
        <f t="shared" si="0"/>
        <v>6136.29</v>
      </c>
      <c r="F28" s="132">
        <v>0</v>
      </c>
      <c r="G28" s="132">
        <f t="shared" si="1"/>
        <v>613.62900000000002</v>
      </c>
      <c r="H28" s="132">
        <v>0</v>
      </c>
      <c r="I28" s="132">
        <v>0</v>
      </c>
      <c r="J28" s="132">
        <f t="shared" si="2"/>
        <v>613.62900000000002</v>
      </c>
      <c r="K28" s="132">
        <f t="shared" si="3"/>
        <v>5522.6610000000001</v>
      </c>
    </row>
    <row r="29" spans="1:11">
      <c r="A29" s="127" t="s">
        <v>53</v>
      </c>
      <c r="B29" s="126" t="s">
        <v>54</v>
      </c>
      <c r="C29" s="132">
        <f>+FACTURA!D27</f>
        <v>25139.64</v>
      </c>
      <c r="D29" s="132">
        <v>0</v>
      </c>
      <c r="E29" s="132">
        <f t="shared" si="0"/>
        <v>25139.64</v>
      </c>
      <c r="F29" s="132">
        <v>0</v>
      </c>
      <c r="G29" s="132">
        <f t="shared" si="1"/>
        <v>2513.9639999999999</v>
      </c>
      <c r="H29" s="132">
        <v>0</v>
      </c>
      <c r="I29" s="132">
        <v>0</v>
      </c>
      <c r="J29" s="132">
        <f t="shared" si="2"/>
        <v>2513.9639999999999</v>
      </c>
      <c r="K29" s="132">
        <f t="shared" si="3"/>
        <v>22625.675999999999</v>
      </c>
    </row>
    <row r="30" spans="1:11">
      <c r="A30" s="127" t="s">
        <v>55</v>
      </c>
      <c r="B30" s="126" t="s">
        <v>56</v>
      </c>
      <c r="C30" s="132">
        <f>+FACTURA!D28</f>
        <v>8560.7900000000009</v>
      </c>
      <c r="D30" s="132">
        <v>0</v>
      </c>
      <c r="E30" s="132">
        <f t="shared" si="0"/>
        <v>8560.7900000000009</v>
      </c>
      <c r="F30" s="132">
        <v>0</v>
      </c>
      <c r="G30" s="132">
        <f t="shared" si="1"/>
        <v>856.07900000000018</v>
      </c>
      <c r="H30" s="132">
        <v>0</v>
      </c>
      <c r="I30" s="132">
        <v>0</v>
      </c>
      <c r="J30" s="132">
        <f t="shared" si="2"/>
        <v>856.07900000000018</v>
      </c>
      <c r="K30" s="132">
        <f t="shared" si="3"/>
        <v>7704.7110000000011</v>
      </c>
    </row>
    <row r="31" spans="1:11">
      <c r="A31" s="127" t="s">
        <v>57</v>
      </c>
      <c r="B31" s="126" t="s">
        <v>58</v>
      </c>
      <c r="C31" s="132">
        <f>+FACTURA!D29</f>
        <v>12577.18</v>
      </c>
      <c r="D31" s="132">
        <v>0</v>
      </c>
      <c r="E31" s="132">
        <f t="shared" si="0"/>
        <v>12577.18</v>
      </c>
      <c r="F31" s="132">
        <v>0</v>
      </c>
      <c r="G31" s="132">
        <f t="shared" si="1"/>
        <v>1257.7180000000001</v>
      </c>
      <c r="H31" s="132">
        <v>0</v>
      </c>
      <c r="I31" s="132">
        <v>0</v>
      </c>
      <c r="J31" s="132">
        <f t="shared" si="2"/>
        <v>1257.7180000000001</v>
      </c>
      <c r="K31" s="132">
        <f t="shared" si="3"/>
        <v>11319.462</v>
      </c>
    </row>
    <row r="32" spans="1:11">
      <c r="A32" s="127" t="s">
        <v>59</v>
      </c>
      <c r="B32" s="126" t="s">
        <v>60</v>
      </c>
      <c r="C32" s="132">
        <f>+FACTURA!D30</f>
        <v>2949.4</v>
      </c>
      <c r="D32" s="132">
        <v>0</v>
      </c>
      <c r="E32" s="132">
        <f t="shared" si="0"/>
        <v>2949.4</v>
      </c>
      <c r="F32" s="132">
        <v>0</v>
      </c>
      <c r="G32" s="132">
        <f t="shared" si="1"/>
        <v>294.94</v>
      </c>
      <c r="H32" s="132">
        <v>0</v>
      </c>
      <c r="I32" s="132">
        <v>0</v>
      </c>
      <c r="J32" s="132">
        <f t="shared" si="2"/>
        <v>294.94</v>
      </c>
      <c r="K32" s="132">
        <f t="shared" si="3"/>
        <v>2654.46</v>
      </c>
    </row>
    <row r="33" spans="1:11">
      <c r="A33" s="127" t="s">
        <v>61</v>
      </c>
      <c r="B33" s="126" t="s">
        <v>62</v>
      </c>
      <c r="C33" s="132">
        <f>+FACTURA!D31</f>
        <v>5604.49</v>
      </c>
      <c r="D33" s="132">
        <v>0</v>
      </c>
      <c r="E33" s="132">
        <f t="shared" si="0"/>
        <v>5604.49</v>
      </c>
      <c r="F33" s="132">
        <v>0</v>
      </c>
      <c r="G33" s="132">
        <f t="shared" si="1"/>
        <v>560.44899999999996</v>
      </c>
      <c r="H33" s="132">
        <v>0</v>
      </c>
      <c r="I33" s="132">
        <v>0</v>
      </c>
      <c r="J33" s="132">
        <f t="shared" si="2"/>
        <v>560.44899999999996</v>
      </c>
      <c r="K33" s="132">
        <f t="shared" si="3"/>
        <v>5044.0410000000002</v>
      </c>
    </row>
    <row r="34" spans="1:11">
      <c r="A34" s="127" t="s">
        <v>63</v>
      </c>
      <c r="B34" s="126" t="s">
        <v>64</v>
      </c>
      <c r="C34" s="132">
        <f>+FACTURA!D32</f>
        <v>7433.5</v>
      </c>
      <c r="D34" s="132">
        <v>0</v>
      </c>
      <c r="E34" s="132">
        <f t="shared" si="0"/>
        <v>7433.5</v>
      </c>
      <c r="F34" s="132">
        <v>0</v>
      </c>
      <c r="G34" s="132">
        <f t="shared" si="1"/>
        <v>743.35</v>
      </c>
      <c r="H34" s="132">
        <v>0</v>
      </c>
      <c r="I34" s="132">
        <v>0</v>
      </c>
      <c r="J34" s="132">
        <f t="shared" si="2"/>
        <v>743.35</v>
      </c>
      <c r="K34" s="132">
        <f t="shared" si="3"/>
        <v>6690.15</v>
      </c>
    </row>
    <row r="35" spans="1:11">
      <c r="A35" s="127" t="s">
        <v>65</v>
      </c>
      <c r="B35" s="126" t="s">
        <v>66</v>
      </c>
      <c r="C35" s="132">
        <f>+FACTURA!D33</f>
        <v>0</v>
      </c>
      <c r="D35" s="132">
        <v>0</v>
      </c>
      <c r="E35" s="132">
        <f t="shared" si="0"/>
        <v>0</v>
      </c>
      <c r="F35" s="132">
        <v>0</v>
      </c>
      <c r="G35" s="132">
        <f t="shared" si="1"/>
        <v>0</v>
      </c>
      <c r="H35" s="132">
        <v>0</v>
      </c>
      <c r="I35" s="132">
        <v>0</v>
      </c>
      <c r="J35" s="132">
        <f t="shared" si="2"/>
        <v>0</v>
      </c>
      <c r="K35" s="132">
        <f t="shared" si="3"/>
        <v>0</v>
      </c>
    </row>
    <row r="36" spans="1:11">
      <c r="A36" s="127" t="s">
        <v>67</v>
      </c>
      <c r="B36" s="126" t="s">
        <v>68</v>
      </c>
      <c r="C36" s="132">
        <f>+FACTURA!D34</f>
        <v>2475.56</v>
      </c>
      <c r="D36" s="132">
        <v>0</v>
      </c>
      <c r="E36" s="132">
        <f t="shared" si="0"/>
        <v>2475.56</v>
      </c>
      <c r="F36" s="132">
        <v>0</v>
      </c>
      <c r="G36" s="132">
        <f t="shared" si="1"/>
        <v>247.55600000000001</v>
      </c>
      <c r="H36" s="132">
        <v>0</v>
      </c>
      <c r="I36" s="132">
        <v>0</v>
      </c>
      <c r="J36" s="132">
        <f t="shared" si="2"/>
        <v>247.55600000000001</v>
      </c>
      <c r="K36" s="132">
        <f t="shared" si="3"/>
        <v>2228.0039999999999</v>
      </c>
    </row>
    <row r="37" spans="1:11">
      <c r="A37" s="127" t="s">
        <v>69</v>
      </c>
      <c r="B37" s="126" t="s">
        <v>70</v>
      </c>
      <c r="C37" s="132">
        <f>+FACTURA!D35</f>
        <v>5293.45</v>
      </c>
      <c r="D37" s="132">
        <v>0</v>
      </c>
      <c r="E37" s="132">
        <f t="shared" si="0"/>
        <v>5293.45</v>
      </c>
      <c r="F37" s="132">
        <v>0</v>
      </c>
      <c r="G37" s="132">
        <f t="shared" si="1"/>
        <v>529.34500000000003</v>
      </c>
      <c r="H37" s="132">
        <v>0</v>
      </c>
      <c r="I37" s="132">
        <v>0</v>
      </c>
      <c r="J37" s="132">
        <f t="shared" si="2"/>
        <v>529.34500000000003</v>
      </c>
      <c r="K37" s="132">
        <f t="shared" si="3"/>
        <v>4764.1049999999996</v>
      </c>
    </row>
    <row r="38" spans="1:11">
      <c r="A38" s="127" t="s">
        <v>71</v>
      </c>
      <c r="B38" s="126" t="s">
        <v>72</v>
      </c>
      <c r="C38" s="132">
        <f>+FACTURA!D36</f>
        <v>0</v>
      </c>
      <c r="D38" s="132">
        <v>0</v>
      </c>
      <c r="E38" s="132">
        <f t="shared" si="0"/>
        <v>0</v>
      </c>
      <c r="F38" s="132">
        <v>0</v>
      </c>
      <c r="G38" s="132">
        <f t="shared" si="1"/>
        <v>0</v>
      </c>
      <c r="H38" s="132">
        <v>0</v>
      </c>
      <c r="I38" s="132">
        <v>0</v>
      </c>
      <c r="J38" s="132">
        <f t="shared" si="2"/>
        <v>0</v>
      </c>
      <c r="K38" s="132">
        <f t="shared" si="3"/>
        <v>0</v>
      </c>
    </row>
    <row r="39" spans="1:11">
      <c r="A39" s="127" t="s">
        <v>73</v>
      </c>
      <c r="B39" s="126" t="s">
        <v>74</v>
      </c>
      <c r="C39" s="132">
        <f>+FACTURA!D37</f>
        <v>7671.4400000000005</v>
      </c>
      <c r="D39" s="132">
        <v>0</v>
      </c>
      <c r="E39" s="132">
        <f t="shared" si="0"/>
        <v>7671.4400000000005</v>
      </c>
      <c r="F39" s="132">
        <v>0</v>
      </c>
      <c r="G39" s="132">
        <f t="shared" si="1"/>
        <v>767.14400000000012</v>
      </c>
      <c r="H39" s="132">
        <v>0</v>
      </c>
      <c r="I39" s="132">
        <v>0</v>
      </c>
      <c r="J39" s="132">
        <f t="shared" si="2"/>
        <v>767.14400000000012</v>
      </c>
      <c r="K39" s="132">
        <f t="shared" si="3"/>
        <v>6904.2960000000003</v>
      </c>
    </row>
    <row r="40" spans="1:11">
      <c r="A40" s="127" t="s">
        <v>75</v>
      </c>
      <c r="B40" s="126" t="s">
        <v>76</v>
      </c>
      <c r="C40" s="132">
        <f>+FACTURA!D38</f>
        <v>0</v>
      </c>
      <c r="D40" s="132">
        <v>0</v>
      </c>
      <c r="E40" s="132">
        <f t="shared" si="0"/>
        <v>0</v>
      </c>
      <c r="F40" s="132">
        <v>0</v>
      </c>
      <c r="G40" s="132">
        <f t="shared" si="1"/>
        <v>0</v>
      </c>
      <c r="H40" s="132">
        <v>0</v>
      </c>
      <c r="I40" s="132">
        <v>0</v>
      </c>
      <c r="J40" s="132">
        <f t="shared" si="2"/>
        <v>0</v>
      </c>
      <c r="K40" s="132">
        <f t="shared" si="3"/>
        <v>0</v>
      </c>
    </row>
    <row r="41" spans="1:11">
      <c r="A41" s="127" t="s">
        <v>77</v>
      </c>
      <c r="B41" s="126" t="s">
        <v>78</v>
      </c>
      <c r="C41" s="132">
        <f>+FACTURA!D39</f>
        <v>946.1</v>
      </c>
      <c r="D41" s="132">
        <v>0</v>
      </c>
      <c r="E41" s="132">
        <f t="shared" si="0"/>
        <v>946.1</v>
      </c>
      <c r="F41" s="132">
        <v>0</v>
      </c>
      <c r="G41" s="132">
        <f t="shared" si="1"/>
        <v>94.610000000000014</v>
      </c>
      <c r="H41" s="132">
        <v>0</v>
      </c>
      <c r="I41" s="132">
        <v>0</v>
      </c>
      <c r="J41" s="132">
        <f t="shared" si="2"/>
        <v>94.610000000000014</v>
      </c>
      <c r="K41" s="132">
        <f t="shared" si="3"/>
        <v>851.49</v>
      </c>
    </row>
    <row r="42" spans="1:11">
      <c r="A42" s="127" t="s">
        <v>79</v>
      </c>
      <c r="B42" s="126" t="s">
        <v>80</v>
      </c>
      <c r="C42" s="132">
        <f>+FACTURA!D40</f>
        <v>0</v>
      </c>
      <c r="D42" s="132">
        <v>0</v>
      </c>
      <c r="E42" s="132">
        <f t="shared" si="0"/>
        <v>0</v>
      </c>
      <c r="F42" s="132">
        <v>0</v>
      </c>
      <c r="G42" s="132">
        <f t="shared" si="1"/>
        <v>0</v>
      </c>
      <c r="H42" s="132">
        <v>0</v>
      </c>
      <c r="I42" s="132">
        <v>1</v>
      </c>
      <c r="J42" s="132">
        <f t="shared" si="2"/>
        <v>1</v>
      </c>
      <c r="K42" s="132">
        <f t="shared" si="3"/>
        <v>-1</v>
      </c>
    </row>
    <row r="43" spans="1:11">
      <c r="A43" s="127" t="s">
        <v>81</v>
      </c>
      <c r="B43" s="126" t="s">
        <v>82</v>
      </c>
      <c r="C43" s="132">
        <f>+FACTURA!D41</f>
        <v>7419</v>
      </c>
      <c r="D43" s="132">
        <v>0</v>
      </c>
      <c r="E43" s="132">
        <f t="shared" si="0"/>
        <v>7419</v>
      </c>
      <c r="F43" s="132">
        <v>0</v>
      </c>
      <c r="G43" s="132">
        <f t="shared" si="1"/>
        <v>741.90000000000009</v>
      </c>
      <c r="H43" s="132">
        <v>0</v>
      </c>
      <c r="I43" s="132">
        <v>2</v>
      </c>
      <c r="J43" s="132">
        <f t="shared" si="2"/>
        <v>743.90000000000009</v>
      </c>
      <c r="K43" s="132">
        <f t="shared" si="3"/>
        <v>6675.1</v>
      </c>
    </row>
    <row r="44" spans="1:11">
      <c r="A44" s="127"/>
      <c r="B44" s="126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>
      <c r="A45" s="145"/>
      <c r="B45" s="134"/>
      <c r="C45" s="134" t="s">
        <v>83</v>
      </c>
      <c r="D45" s="134" t="s">
        <v>83</v>
      </c>
      <c r="E45" s="134" t="s">
        <v>83</v>
      </c>
      <c r="F45" s="134" t="s">
        <v>83</v>
      </c>
      <c r="G45" s="134" t="s">
        <v>83</v>
      </c>
      <c r="H45" s="134" t="s">
        <v>83</v>
      </c>
      <c r="I45" s="134" t="s">
        <v>83</v>
      </c>
      <c r="J45" s="134" t="s">
        <v>83</v>
      </c>
      <c r="K45" s="134" t="s">
        <v>83</v>
      </c>
    </row>
    <row r="46" spans="1:11">
      <c r="A46" s="146" t="s">
        <v>84</v>
      </c>
      <c r="B46" s="131" t="s">
        <v>85</v>
      </c>
      <c r="C46" s="133">
        <f>SUM(C13:C45)</f>
        <v>330831.07999999996</v>
      </c>
      <c r="D46" s="133">
        <f t="shared" ref="D46:K46" si="4">SUM(D13:D45)</f>
        <v>0</v>
      </c>
      <c r="E46" s="133">
        <f t="shared" si="4"/>
        <v>330831.07999999996</v>
      </c>
      <c r="F46" s="133">
        <f t="shared" si="4"/>
        <v>0</v>
      </c>
      <c r="G46" s="133">
        <f t="shared" si="4"/>
        <v>33083.108000000007</v>
      </c>
      <c r="H46" s="133">
        <f t="shared" si="4"/>
        <v>0</v>
      </c>
      <c r="I46" s="133">
        <f t="shared" si="4"/>
        <v>3</v>
      </c>
      <c r="J46" s="133">
        <f t="shared" si="4"/>
        <v>33086.108000000007</v>
      </c>
      <c r="K46" s="133">
        <f t="shared" si="4"/>
        <v>297744.97200000001</v>
      </c>
    </row>
    <row r="47" spans="1:11">
      <c r="A47" s="137"/>
      <c r="B47" s="131"/>
      <c r="C47" s="131"/>
      <c r="D47" s="131"/>
      <c r="E47" s="131"/>
      <c r="F47" s="131"/>
      <c r="G47" s="131"/>
      <c r="H47" s="131"/>
      <c r="I47" s="131"/>
      <c r="J47" s="131"/>
      <c r="K47" s="131"/>
    </row>
    <row r="48" spans="1:1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47"/>
    </row>
    <row r="52" spans="7:8">
      <c r="G52" s="129"/>
      <c r="H52" s="129"/>
    </row>
    <row r="53" spans="7:8">
      <c r="G53" s="129"/>
      <c r="H53" s="129"/>
    </row>
    <row r="54" spans="7:8">
      <c r="G54" s="129"/>
      <c r="H54" s="129"/>
    </row>
    <row r="55" spans="7:8">
      <c r="G55" s="129"/>
      <c r="H55" s="129"/>
    </row>
    <row r="56" spans="7:8">
      <c r="G56" s="129"/>
      <c r="H56" s="129"/>
    </row>
    <row r="57" spans="7:8">
      <c r="G57" s="129"/>
      <c r="H57" s="129"/>
    </row>
    <row r="58" spans="7:8">
      <c r="G58" s="129"/>
      <c r="H58" s="129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F25" sqref="F25"/>
    </sheetView>
  </sheetViews>
  <sheetFormatPr baseColWidth="10" defaultRowHeight="15"/>
  <cols>
    <col min="1" max="1" width="19.85546875" style="19" customWidth="1"/>
    <col min="2" max="2" width="11.5703125" style="19" bestFit="1" customWidth="1"/>
    <col min="3" max="5" width="11.42578125" style="19"/>
    <col min="6" max="6" width="12.42578125" style="19" bestFit="1" customWidth="1"/>
    <col min="7" max="16384" width="11.42578125" style="19"/>
  </cols>
  <sheetData>
    <row r="1" spans="1:6">
      <c r="A1" s="188" t="s">
        <v>225</v>
      </c>
      <c r="B1" s="188"/>
      <c r="C1" s="189"/>
      <c r="D1" s="190"/>
      <c r="E1" s="190"/>
      <c r="F1" s="191"/>
    </row>
    <row r="2" spans="1:6">
      <c r="A2" s="188" t="s">
        <v>236</v>
      </c>
      <c r="B2" s="188"/>
      <c r="C2" s="189"/>
      <c r="D2" s="190"/>
      <c r="E2" s="190"/>
      <c r="F2" s="191"/>
    </row>
    <row r="3" spans="1:6">
      <c r="A3" s="188" t="s">
        <v>226</v>
      </c>
      <c r="B3" s="192" t="s">
        <v>237</v>
      </c>
      <c r="C3" s="189"/>
      <c r="D3" s="190"/>
      <c r="E3" s="190"/>
      <c r="F3" s="198" t="s">
        <v>238</v>
      </c>
    </row>
    <row r="4" spans="1:6">
      <c r="A4" s="189"/>
      <c r="B4" s="189"/>
      <c r="C4" s="189"/>
      <c r="D4" s="190"/>
      <c r="E4" s="190"/>
      <c r="F4" s="191"/>
    </row>
    <row r="5" spans="1:6">
      <c r="A5" s="189" t="s">
        <v>227</v>
      </c>
      <c r="B5" s="189" t="s">
        <v>228</v>
      </c>
      <c r="C5" s="189"/>
      <c r="D5" s="190"/>
      <c r="E5" s="190"/>
      <c r="F5" s="191"/>
    </row>
    <row r="6" spans="1:6">
      <c r="A6" s="190" t="s">
        <v>229</v>
      </c>
      <c r="B6" s="193">
        <v>29622.34</v>
      </c>
      <c r="C6" s="190"/>
      <c r="D6" s="190"/>
      <c r="E6" s="190"/>
      <c r="F6" s="191"/>
    </row>
    <row r="7" spans="1:6">
      <c r="A7" s="190" t="s">
        <v>230</v>
      </c>
      <c r="B7" s="193">
        <v>11962.92</v>
      </c>
      <c r="C7" s="190"/>
      <c r="D7" s="190"/>
      <c r="E7" s="190"/>
      <c r="F7" s="191"/>
    </row>
    <row r="8" spans="1:6">
      <c r="A8" s="190" t="s">
        <v>231</v>
      </c>
      <c r="B8" s="193">
        <v>0</v>
      </c>
      <c r="C8" s="190"/>
      <c r="D8" s="190"/>
      <c r="E8" s="190"/>
      <c r="F8" s="191"/>
    </row>
    <row r="9" spans="1:6">
      <c r="A9" s="190" t="s">
        <v>232</v>
      </c>
      <c r="B9" s="193">
        <v>1919.25</v>
      </c>
      <c r="C9" s="190"/>
      <c r="D9" s="190"/>
      <c r="E9" s="190"/>
      <c r="F9" s="191"/>
    </row>
    <row r="10" spans="1:6">
      <c r="A10" s="190" t="s">
        <v>233</v>
      </c>
      <c r="B10" s="193">
        <v>0</v>
      </c>
      <c r="C10" s="190"/>
      <c r="D10" s="190"/>
      <c r="E10" s="190"/>
      <c r="F10" s="191"/>
    </row>
    <row r="11" spans="1:6">
      <c r="A11" s="190" t="s">
        <v>234</v>
      </c>
      <c r="B11" s="193">
        <v>5176.33</v>
      </c>
      <c r="C11" s="190"/>
      <c r="D11" s="190"/>
      <c r="E11" s="190"/>
      <c r="F11" s="191"/>
    </row>
    <row r="12" spans="1:6" ht="15.75" thickBot="1">
      <c r="A12" s="190" t="s">
        <v>235</v>
      </c>
      <c r="B12" s="194">
        <v>0</v>
      </c>
      <c r="C12" s="190"/>
      <c r="D12" s="190"/>
      <c r="E12" s="190"/>
      <c r="F12" s="191"/>
    </row>
    <row r="13" spans="1:6">
      <c r="A13" s="190"/>
      <c r="B13" s="195">
        <f>SUM(B6:B12)</f>
        <v>48680.840000000004</v>
      </c>
      <c r="C13" s="190"/>
      <c r="D13" s="190"/>
      <c r="E13" s="190"/>
      <c r="F13" s="191"/>
    </row>
    <row r="14" spans="1:6" ht="15.75" thickBot="1">
      <c r="A14" s="190"/>
      <c r="B14" s="196">
        <f>B13*0.16</f>
        <v>7788.934400000001</v>
      </c>
      <c r="C14" s="190"/>
      <c r="D14" s="190"/>
      <c r="E14" s="190"/>
      <c r="F14" s="191"/>
    </row>
    <row r="15" spans="1:6" ht="15.75" thickTop="1">
      <c r="A15" s="190"/>
      <c r="B15" s="197">
        <f>+B13+B14</f>
        <v>56469.774400000002</v>
      </c>
      <c r="C15" s="190"/>
      <c r="D15" s="190"/>
      <c r="E15" s="190"/>
      <c r="F15" s="191"/>
    </row>
    <row r="16" spans="1:6">
      <c r="A16" s="190"/>
      <c r="B16" s="193">
        <v>56469.77</v>
      </c>
      <c r="C16" s="190"/>
      <c r="D16" s="190"/>
      <c r="E16" s="190"/>
      <c r="F16" s="191"/>
    </row>
    <row r="17" spans="1:6">
      <c r="A17" s="190"/>
      <c r="B17" s="193">
        <f>B16-B15</f>
        <v>-4.4000000052619725E-3</v>
      </c>
      <c r="C17" s="190"/>
      <c r="D17" s="190"/>
      <c r="E17" s="190"/>
      <c r="F17" s="191"/>
    </row>
    <row r="18" spans="1:6">
      <c r="A18" s="190"/>
      <c r="B18" s="193"/>
      <c r="C18" s="190"/>
      <c r="D18" s="190"/>
      <c r="E18" s="190"/>
      <c r="F18" s="191"/>
    </row>
    <row r="19" spans="1:6">
      <c r="A19" s="190"/>
      <c r="B19" s="190"/>
      <c r="C19" s="190"/>
      <c r="D19" s="190"/>
      <c r="E19" s="190"/>
      <c r="F19" s="191"/>
    </row>
    <row r="22" spans="1:6">
      <c r="A22" s="188" t="s">
        <v>225</v>
      </c>
      <c r="B22" s="188"/>
      <c r="C22" s="189"/>
      <c r="D22" s="190"/>
      <c r="E22" s="190"/>
      <c r="F22" s="191"/>
    </row>
    <row r="23" spans="1:6">
      <c r="A23" s="188" t="s">
        <v>236</v>
      </c>
      <c r="B23" s="188"/>
      <c r="C23" s="189"/>
      <c r="D23" s="190"/>
      <c r="E23" s="190"/>
      <c r="F23" s="191"/>
    </row>
    <row r="24" spans="1:6">
      <c r="A24" s="188" t="s">
        <v>226</v>
      </c>
      <c r="B24" s="192" t="s">
        <v>237</v>
      </c>
      <c r="C24" s="189"/>
      <c r="D24" s="190"/>
      <c r="E24" s="190"/>
      <c r="F24" s="198" t="s">
        <v>239</v>
      </c>
    </row>
    <row r="25" spans="1:6">
      <c r="A25" s="189"/>
      <c r="B25" s="189"/>
      <c r="C25" s="189"/>
      <c r="D25" s="190"/>
      <c r="E25" s="190"/>
      <c r="F25" s="191"/>
    </row>
    <row r="26" spans="1:6">
      <c r="A26" s="189" t="s">
        <v>227</v>
      </c>
      <c r="B26" s="189" t="s">
        <v>228</v>
      </c>
      <c r="C26" s="189"/>
      <c r="D26" s="190"/>
      <c r="E26" s="190"/>
      <c r="F26" s="191"/>
    </row>
    <row r="27" spans="1:6">
      <c r="A27" s="190" t="s">
        <v>229</v>
      </c>
      <c r="B27" s="193">
        <v>291997.83</v>
      </c>
      <c r="C27" s="190"/>
      <c r="D27" s="190"/>
      <c r="E27" s="190"/>
      <c r="F27" s="191"/>
    </row>
    <row r="28" spans="1:6">
      <c r="A28" s="190" t="s">
        <v>230</v>
      </c>
      <c r="B28" s="193">
        <v>12532.82</v>
      </c>
      <c r="C28" s="190"/>
      <c r="D28" s="190"/>
      <c r="E28" s="190"/>
      <c r="F28" s="191"/>
    </row>
    <row r="29" spans="1:6">
      <c r="A29" s="190" t="s">
        <v>231</v>
      </c>
      <c r="B29" s="193">
        <v>0</v>
      </c>
      <c r="C29" s="190"/>
      <c r="D29" s="190"/>
      <c r="E29" s="190"/>
      <c r="F29" s="191"/>
    </row>
    <row r="30" spans="1:6">
      <c r="A30" s="190" t="s">
        <v>232</v>
      </c>
      <c r="B30" s="193">
        <v>0</v>
      </c>
      <c r="C30" s="190"/>
      <c r="D30" s="190"/>
      <c r="E30" s="190"/>
      <c r="F30" s="191"/>
    </row>
    <row r="31" spans="1:6">
      <c r="A31" s="190" t="s">
        <v>233</v>
      </c>
      <c r="B31" s="193">
        <v>0</v>
      </c>
      <c r="C31" s="190"/>
      <c r="D31" s="190"/>
      <c r="E31" s="190"/>
      <c r="F31" s="191"/>
    </row>
    <row r="32" spans="1:6">
      <c r="A32" s="190" t="s">
        <v>234</v>
      </c>
      <c r="B32" s="193">
        <v>26300.43</v>
      </c>
      <c r="C32" s="190"/>
      <c r="D32" s="190"/>
      <c r="E32" s="190"/>
      <c r="F32" s="191"/>
    </row>
    <row r="33" spans="1:6" ht="15.75" thickBot="1">
      <c r="A33" s="190" t="s">
        <v>235</v>
      </c>
      <c r="B33" s="194">
        <v>0</v>
      </c>
      <c r="C33" s="190"/>
      <c r="D33" s="190"/>
      <c r="E33" s="190"/>
      <c r="F33" s="191"/>
    </row>
    <row r="34" spans="1:6">
      <c r="A34" s="190"/>
      <c r="B34" s="195">
        <f>SUM(B27:B33)</f>
        <v>330831.08</v>
      </c>
      <c r="C34" s="190"/>
      <c r="D34" s="190"/>
      <c r="E34" s="190"/>
      <c r="F34" s="191"/>
    </row>
    <row r="35" spans="1:6" ht="15.75" thickBot="1">
      <c r="A35" s="190"/>
      <c r="B35" s="196">
        <f>B34*0.16</f>
        <v>52932.972800000003</v>
      </c>
      <c r="C35" s="190"/>
      <c r="D35" s="190"/>
      <c r="E35" s="190"/>
      <c r="F35" s="191"/>
    </row>
    <row r="36" spans="1:6" ht="15.75" thickTop="1">
      <c r="A36" s="190"/>
      <c r="B36" s="197">
        <f>+B34+B35</f>
        <v>383764.0528</v>
      </c>
      <c r="C36" s="190"/>
      <c r="D36" s="190"/>
      <c r="E36" s="190"/>
      <c r="F36" s="191"/>
    </row>
    <row r="37" spans="1:6">
      <c r="A37" s="190"/>
      <c r="B37" s="193">
        <v>383764.05</v>
      </c>
      <c r="C37" s="190"/>
      <c r="D37" s="190"/>
      <c r="E37" s="190"/>
      <c r="F37" s="191"/>
    </row>
    <row r="38" spans="1:6">
      <c r="A38" s="190"/>
      <c r="B38" s="193">
        <f>B37-B36</f>
        <v>-2.8000000165775418E-3</v>
      </c>
      <c r="C38" s="190"/>
      <c r="D38" s="190"/>
      <c r="E38" s="190"/>
      <c r="F38" s="191"/>
    </row>
    <row r="39" spans="1:6">
      <c r="A39" s="190"/>
      <c r="B39" s="193"/>
      <c r="C39" s="190"/>
      <c r="D39" s="190"/>
      <c r="E39" s="190"/>
      <c r="F39" s="191"/>
    </row>
    <row r="40" spans="1:6">
      <c r="A40" s="190"/>
      <c r="B40" s="190"/>
      <c r="C40" s="190"/>
      <c r="D40" s="190"/>
      <c r="E40" s="190"/>
      <c r="F40" s="1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>
      <selection activeCell="J23" sqref="J23"/>
    </sheetView>
  </sheetViews>
  <sheetFormatPr baseColWidth="10" defaultRowHeight="15"/>
  <cols>
    <col min="1" max="1" width="35.28515625" bestFit="1" customWidth="1"/>
  </cols>
  <sheetData>
    <row r="1" spans="1:7">
      <c r="A1" s="222" t="s">
        <v>240</v>
      </c>
      <c r="B1" s="223" t="s">
        <v>241</v>
      </c>
      <c r="C1" s="223"/>
      <c r="D1" s="224" t="s">
        <v>92</v>
      </c>
      <c r="E1" s="223" t="s">
        <v>242</v>
      </c>
      <c r="F1" s="223"/>
      <c r="G1" s="224" t="s">
        <v>126</v>
      </c>
    </row>
    <row r="2" spans="1:7">
      <c r="A2" s="222"/>
      <c r="B2" s="225" t="s">
        <v>243</v>
      </c>
      <c r="C2" s="225" t="s">
        <v>125</v>
      </c>
      <c r="D2" s="224"/>
      <c r="E2" s="225" t="s">
        <v>243</v>
      </c>
      <c r="F2" s="225" t="s">
        <v>125</v>
      </c>
      <c r="G2" s="224"/>
    </row>
    <row r="3" spans="1:7">
      <c r="A3" s="226" t="str">
        <f>INGENIERIA!B11</f>
        <v>Alfaro Quezada Pablo Francisco</v>
      </c>
      <c r="B3" s="226">
        <f>INGENIERIA!M11</f>
        <v>1019.6</v>
      </c>
      <c r="C3" s="227">
        <f>SINDICATO!K13</f>
        <v>14911.416000000001</v>
      </c>
      <c r="D3" s="227">
        <f>B3+C3</f>
        <v>15931.016000000001</v>
      </c>
      <c r="E3" s="227">
        <v>1019.6</v>
      </c>
      <c r="F3" s="227"/>
      <c r="G3" s="227">
        <f>E3+F3-D3</f>
        <v>-14911.416000000001</v>
      </c>
    </row>
    <row r="4" spans="1:7">
      <c r="A4" s="226" t="str">
        <f>INGENIERIA!B12</f>
        <v>Andrade Rodriguez Miguel Angel</v>
      </c>
      <c r="B4" s="226">
        <f>INGENIERIA!M12</f>
        <v>1019.6</v>
      </c>
      <c r="C4" s="227">
        <f>SINDICATO!K14</f>
        <v>17214.804</v>
      </c>
      <c r="D4" s="227">
        <f t="shared" ref="D4:D33" si="0">B4+C4</f>
        <v>18234.403999999999</v>
      </c>
      <c r="E4" s="227">
        <v>1019.6</v>
      </c>
      <c r="F4" s="227">
        <v>17214.8</v>
      </c>
      <c r="G4" s="227">
        <f t="shared" ref="G4:G33" si="1">E4+F4-D4</f>
        <v>-4.0000000008149073E-3</v>
      </c>
    </row>
    <row r="5" spans="1:7">
      <c r="A5" s="226" t="str">
        <f>INGENIERIA!B13</f>
        <v>Arellano Alvarez Javier</v>
      </c>
      <c r="B5" s="226">
        <f>INGENIERIA!M13</f>
        <v>306.8</v>
      </c>
      <c r="C5" s="227">
        <f>SINDICATO!K15</f>
        <v>12856.761</v>
      </c>
      <c r="D5" s="227">
        <f t="shared" si="0"/>
        <v>13163.561</v>
      </c>
      <c r="E5" s="227">
        <v>306.8</v>
      </c>
      <c r="F5" s="227">
        <v>12856.76</v>
      </c>
      <c r="G5" s="227">
        <f t="shared" si="1"/>
        <v>-1.0000000002037268E-3</v>
      </c>
    </row>
    <row r="6" spans="1:7">
      <c r="A6" s="226" t="str">
        <f>INGENIERIA!B14</f>
        <v>Becerra Jimenez Alejandro Bonifacio</v>
      </c>
      <c r="B6" s="226">
        <f>INGENIERIA!M14</f>
        <v>1560.8</v>
      </c>
      <c r="C6" s="227">
        <f>SINDICATO!K16</f>
        <v>0</v>
      </c>
      <c r="D6" s="227">
        <f t="shared" si="0"/>
        <v>1560.8</v>
      </c>
      <c r="E6" s="227">
        <v>1560.8</v>
      </c>
      <c r="F6" s="227"/>
      <c r="G6" s="227">
        <f t="shared" si="1"/>
        <v>0</v>
      </c>
    </row>
    <row r="7" spans="1:7">
      <c r="A7" s="226" t="str">
        <f>INGENIERIA!B15</f>
        <v>Blanco Amezquita Cecilia</v>
      </c>
      <c r="B7" s="226">
        <f>INGENIERIA!M15</f>
        <v>419.8</v>
      </c>
      <c r="C7" s="227">
        <f>SINDICATO!K17</f>
        <v>0</v>
      </c>
      <c r="D7" s="227">
        <f t="shared" si="0"/>
        <v>419.8</v>
      </c>
      <c r="E7" s="227">
        <v>419.8</v>
      </c>
      <c r="F7" s="227"/>
      <c r="G7" s="227">
        <f t="shared" si="1"/>
        <v>0</v>
      </c>
    </row>
    <row r="8" spans="1:7">
      <c r="A8" s="226" t="str">
        <f>INGENIERIA!B16</f>
        <v>Camarena Gamez Guillermo</v>
      </c>
      <c r="B8" s="226">
        <f>INGENIERIA!M16</f>
        <v>1019.6</v>
      </c>
      <c r="C8" s="227">
        <f>SINDICATO!K18</f>
        <v>0</v>
      </c>
      <c r="D8" s="227">
        <f t="shared" si="0"/>
        <v>1019.6</v>
      </c>
      <c r="E8" s="227">
        <v>1019.6</v>
      </c>
      <c r="F8" s="227"/>
      <c r="G8" s="227">
        <f t="shared" si="1"/>
        <v>0</v>
      </c>
    </row>
    <row r="9" spans="1:7">
      <c r="A9" s="226" t="str">
        <f>INGENIERIA!B17</f>
        <v>Carranco Mancera Viridiana</v>
      </c>
      <c r="B9" s="226">
        <f>INGENIERIA!M17</f>
        <v>1019.8</v>
      </c>
      <c r="C9" s="227">
        <f>SINDICATO!K19</f>
        <v>3860.973</v>
      </c>
      <c r="D9" s="227">
        <f t="shared" si="0"/>
        <v>4880.7730000000001</v>
      </c>
      <c r="E9" s="227">
        <v>1019.8</v>
      </c>
      <c r="F9" s="227">
        <v>3860.97</v>
      </c>
      <c r="G9" s="227">
        <f t="shared" si="1"/>
        <v>-3.0000000006111804E-3</v>
      </c>
    </row>
    <row r="10" spans="1:7">
      <c r="A10" s="226" t="str">
        <f>INGENIERIA!B18</f>
        <v>Casas Villanueva Mario</v>
      </c>
      <c r="B10" s="226">
        <f>INGENIERIA!M18</f>
        <v>3795.4</v>
      </c>
      <c r="C10" s="227">
        <f>SINDICATO!K20</f>
        <v>48545.55</v>
      </c>
      <c r="D10" s="227">
        <f t="shared" si="0"/>
        <v>52340.950000000004</v>
      </c>
      <c r="E10" s="227">
        <v>3795.4</v>
      </c>
      <c r="F10" s="227">
        <v>48545.55</v>
      </c>
      <c r="G10" s="227">
        <f t="shared" si="1"/>
        <v>0</v>
      </c>
    </row>
    <row r="11" spans="1:7">
      <c r="A11" s="226" t="str">
        <f>INGENIERIA!B19</f>
        <v>Castro Romero Lizbeth</v>
      </c>
      <c r="B11" s="226">
        <f>INGENIERIA!M19</f>
        <v>1019.6</v>
      </c>
      <c r="C11" s="227">
        <f>SINDICATO!K21</f>
        <v>12279.114</v>
      </c>
      <c r="D11" s="227">
        <f t="shared" si="0"/>
        <v>13298.714</v>
      </c>
      <c r="E11" s="227">
        <v>1019.6</v>
      </c>
      <c r="F11" s="227">
        <v>12279.11</v>
      </c>
      <c r="G11" s="227">
        <f t="shared" si="1"/>
        <v>-3.9999999989959178E-3</v>
      </c>
    </row>
    <row r="12" spans="1:7">
      <c r="A12" s="226" t="str">
        <f>INGENIERIA!B20</f>
        <v>Cazares Chaires Erika</v>
      </c>
      <c r="B12" s="226">
        <f>INGENIERIA!M20</f>
        <v>644</v>
      </c>
      <c r="C12" s="227">
        <f>SINDICATO!K22</f>
        <v>7220.8620000000001</v>
      </c>
      <c r="D12" s="227">
        <f t="shared" si="0"/>
        <v>7864.8620000000001</v>
      </c>
      <c r="E12" s="227">
        <v>644</v>
      </c>
      <c r="F12" s="227">
        <v>7220.86</v>
      </c>
      <c r="G12" s="227">
        <f t="shared" si="1"/>
        <v>-2.0000000004074536E-3</v>
      </c>
    </row>
    <row r="13" spans="1:7">
      <c r="A13" s="226" t="str">
        <f>INGENIERIA!B21</f>
        <v>Gomez Torres Rosaura</v>
      </c>
      <c r="B13" s="226">
        <f>INGENIERIA!M21</f>
        <v>1019.6</v>
      </c>
      <c r="C13" s="227">
        <f>SINDICATO!K23</f>
        <v>568.29600000000005</v>
      </c>
      <c r="D13" s="227">
        <f t="shared" si="0"/>
        <v>1587.8960000000002</v>
      </c>
      <c r="E13" s="227">
        <v>1019.6</v>
      </c>
      <c r="F13" s="227">
        <v>568.29999999999995</v>
      </c>
      <c r="G13" s="227">
        <f t="shared" si="1"/>
        <v>3.9999999999054126E-3</v>
      </c>
    </row>
    <row r="14" spans="1:7">
      <c r="A14" s="226" t="str">
        <f>INGENIERIA!B22</f>
        <v>Gonzalez  Duarte David</v>
      </c>
      <c r="B14" s="226">
        <f>INGENIERIA!M22</f>
        <v>1019.6</v>
      </c>
      <c r="C14" s="227">
        <f>SINDICATO!K24</f>
        <v>1800</v>
      </c>
      <c r="D14" s="227">
        <f t="shared" si="0"/>
        <v>2819.6</v>
      </c>
      <c r="E14" s="227">
        <v>1019.6</v>
      </c>
      <c r="F14" s="227">
        <v>1800</v>
      </c>
      <c r="G14" s="227">
        <f t="shared" si="1"/>
        <v>0</v>
      </c>
    </row>
    <row r="15" spans="1:7">
      <c r="A15" s="226" t="str">
        <f>INGENIERIA!B23</f>
        <v>Gonzalez Garcia Luis Roberto</v>
      </c>
      <c r="B15" s="226">
        <f>INGENIERIA!M23</f>
        <v>1019.6</v>
      </c>
      <c r="C15" s="227">
        <f>SINDICATO!K25</f>
        <v>4449.78</v>
      </c>
      <c r="D15" s="227">
        <f t="shared" si="0"/>
        <v>5469.38</v>
      </c>
      <c r="E15" s="227">
        <v>1019.6</v>
      </c>
      <c r="F15" s="227">
        <v>4449.78</v>
      </c>
      <c r="G15" s="227">
        <f t="shared" si="1"/>
        <v>0</v>
      </c>
    </row>
    <row r="16" spans="1:7">
      <c r="A16" s="226" t="str">
        <f>INGENIERIA!B24</f>
        <v>Gutierrez Olvera Marihuri</v>
      </c>
      <c r="B16" s="226">
        <f>INGENIERIA!M24</f>
        <v>3446</v>
      </c>
      <c r="C16" s="227">
        <f>SINDICATO!K26</f>
        <v>89213.741999999998</v>
      </c>
      <c r="D16" s="227">
        <f t="shared" si="0"/>
        <v>92659.741999999998</v>
      </c>
      <c r="E16" s="227">
        <v>3446</v>
      </c>
      <c r="F16" s="227">
        <v>89213.74</v>
      </c>
      <c r="G16" s="227">
        <f t="shared" si="1"/>
        <v>-1.999999993131496E-3</v>
      </c>
    </row>
    <row r="17" spans="1:7">
      <c r="A17" s="226" t="str">
        <f>INGENIERIA!B25</f>
        <v>Guzman Espiller Sergio Luis Alberto</v>
      </c>
      <c r="B17" s="226">
        <f>INGENIERIA!M25</f>
        <v>1050.4000000000001</v>
      </c>
      <c r="C17" s="227">
        <f>SINDICATO!K27</f>
        <v>1840.518</v>
      </c>
      <c r="D17" s="227">
        <f t="shared" si="0"/>
        <v>2890.9180000000001</v>
      </c>
      <c r="E17" s="227">
        <v>1050.4000000000001</v>
      </c>
      <c r="F17" s="227">
        <v>1840.52</v>
      </c>
      <c r="G17" s="227">
        <f t="shared" si="1"/>
        <v>1.9999999999527063E-3</v>
      </c>
    </row>
    <row r="18" spans="1:7">
      <c r="A18" s="226" t="str">
        <f>INGENIERIA!B26</f>
        <v>Hernandez Quintero Maria De La Luz</v>
      </c>
      <c r="B18" s="226">
        <f>INGENIERIA!M26</f>
        <v>1019.6</v>
      </c>
      <c r="C18" s="227">
        <f>SINDICATO!K28</f>
        <v>5522.6610000000001</v>
      </c>
      <c r="D18" s="227">
        <f t="shared" si="0"/>
        <v>6542.2610000000004</v>
      </c>
      <c r="E18" s="227">
        <v>1019.6</v>
      </c>
      <c r="F18" s="227">
        <v>5522.66</v>
      </c>
      <c r="G18" s="227">
        <f t="shared" si="1"/>
        <v>-1.0000000002037268E-3</v>
      </c>
    </row>
    <row r="19" spans="1:7">
      <c r="A19" s="226" t="str">
        <f>INGENIERIA!B27</f>
        <v>Herrera Parra Luis Enrique</v>
      </c>
      <c r="B19" s="226">
        <f>INGENIERIA!M27</f>
        <v>1019.6</v>
      </c>
      <c r="C19" s="227">
        <f>SINDICATO!K29</f>
        <v>22625.675999999999</v>
      </c>
      <c r="D19" s="227">
        <f t="shared" si="0"/>
        <v>23645.275999999998</v>
      </c>
      <c r="E19" s="227">
        <v>1019.6</v>
      </c>
      <c r="F19" s="227">
        <v>22625.68</v>
      </c>
      <c r="G19" s="227">
        <f t="shared" si="1"/>
        <v>4.0000000008149073E-3</v>
      </c>
    </row>
    <row r="20" spans="1:7">
      <c r="A20" s="226" t="str">
        <f>INGENIERIA!B28</f>
        <v>Leon Cabello Luis Alberto</v>
      </c>
      <c r="B20" s="226">
        <f>INGENIERIA!M28</f>
        <v>1134.2</v>
      </c>
      <c r="C20" s="227">
        <f>SINDICATO!K30</f>
        <v>7704.7110000000011</v>
      </c>
      <c r="D20" s="227">
        <f t="shared" si="0"/>
        <v>8838.9110000000019</v>
      </c>
      <c r="E20" s="227">
        <v>1134.2</v>
      </c>
      <c r="F20" s="227">
        <v>7704.71</v>
      </c>
      <c r="G20" s="227">
        <f t="shared" si="1"/>
        <v>-1.0000000020227162E-3</v>
      </c>
    </row>
    <row r="21" spans="1:7">
      <c r="A21" s="226" t="str">
        <f>INGENIERIA!B29</f>
        <v>Martinez Gomez Kent Martin</v>
      </c>
      <c r="B21" s="226">
        <f>INGENIERIA!M29</f>
        <v>1019.6</v>
      </c>
      <c r="C21" s="227">
        <f>SINDICATO!K31</f>
        <v>11319.462</v>
      </c>
      <c r="D21" s="227">
        <f t="shared" si="0"/>
        <v>12339.062</v>
      </c>
      <c r="E21" s="227">
        <v>1019.6</v>
      </c>
      <c r="F21" s="227"/>
      <c r="G21" s="227">
        <f t="shared" si="1"/>
        <v>-11319.462</v>
      </c>
    </row>
    <row r="22" spans="1:7">
      <c r="A22" s="226" t="str">
        <f>INGENIERIA!B30</f>
        <v>Monzon Marroquin Juan Arcadio</v>
      </c>
      <c r="B22" s="226">
        <f>INGENIERIA!M30</f>
        <v>3393</v>
      </c>
      <c r="C22" s="227">
        <f>SINDICATO!K32</f>
        <v>2654.46</v>
      </c>
      <c r="D22" s="227">
        <f t="shared" si="0"/>
        <v>6047.46</v>
      </c>
      <c r="E22" s="227">
        <v>3393</v>
      </c>
      <c r="F22" s="227">
        <v>2654.46</v>
      </c>
      <c r="G22" s="227">
        <f t="shared" si="1"/>
        <v>0</v>
      </c>
    </row>
    <row r="23" spans="1:7">
      <c r="A23" s="226" t="str">
        <f>INGENIERIA!B31</f>
        <v>Oliveros Maldonado Miguel</v>
      </c>
      <c r="B23" s="226">
        <f>INGENIERIA!M31</f>
        <v>1019.6</v>
      </c>
      <c r="C23" s="227">
        <f>SINDICATO!K33</f>
        <v>5044.0410000000002</v>
      </c>
      <c r="D23" s="227">
        <f t="shared" si="0"/>
        <v>6063.6410000000005</v>
      </c>
      <c r="E23" s="227">
        <v>1019.6</v>
      </c>
      <c r="F23" s="227">
        <v>5044.04</v>
      </c>
      <c r="G23" s="227">
        <f t="shared" si="1"/>
        <v>-1.0000000002037268E-3</v>
      </c>
    </row>
    <row r="24" spans="1:7">
      <c r="A24" s="226" t="str">
        <f>INGENIERIA!B32</f>
        <v>Ortega Sosa Guillermo</v>
      </c>
      <c r="B24" s="226">
        <f>INGENIERIA!M32</f>
        <v>199.6</v>
      </c>
      <c r="C24" s="227">
        <f>SINDICATO!K34</f>
        <v>6690.15</v>
      </c>
      <c r="D24" s="227">
        <f t="shared" si="0"/>
        <v>6889.75</v>
      </c>
      <c r="E24" s="227">
        <v>199.6</v>
      </c>
      <c r="F24" s="227">
        <v>6690.15</v>
      </c>
      <c r="G24" s="227">
        <f t="shared" si="1"/>
        <v>0</v>
      </c>
    </row>
    <row r="25" spans="1:7">
      <c r="A25" s="226" t="str">
        <f>INGENIERIA!B33</f>
        <v>Picazo Bastida Gustavo</v>
      </c>
      <c r="B25" s="226">
        <f>INGENIERIA!M33</f>
        <v>804.6</v>
      </c>
      <c r="C25" s="227">
        <f>SINDICATO!K35</f>
        <v>0</v>
      </c>
      <c r="D25" s="227">
        <f t="shared" si="0"/>
        <v>804.6</v>
      </c>
      <c r="E25" s="227">
        <v>805</v>
      </c>
      <c r="F25" s="227"/>
      <c r="G25" s="227">
        <f t="shared" si="1"/>
        <v>0.39999999999997726</v>
      </c>
    </row>
    <row r="26" spans="1:7">
      <c r="A26" s="226" t="str">
        <f>INGENIERIA!B34</f>
        <v>Ramirez Latour Victor Manuel Martin</v>
      </c>
      <c r="B26" s="226">
        <f>INGENIERIA!M34</f>
        <v>1019.6</v>
      </c>
      <c r="C26" s="227">
        <f>SINDICATO!K36</f>
        <v>2228.0039999999999</v>
      </c>
      <c r="D26" s="227">
        <f t="shared" si="0"/>
        <v>3247.6039999999998</v>
      </c>
      <c r="E26" s="227">
        <v>1019.6</v>
      </c>
      <c r="F26" s="227">
        <v>2228</v>
      </c>
      <c r="G26" s="227">
        <f t="shared" si="1"/>
        <v>-3.9999999999054126E-3</v>
      </c>
    </row>
    <row r="27" spans="1:7">
      <c r="A27" s="226" t="str">
        <f>INGENIERIA!B35</f>
        <v>Ramirez Mondragon Ricardo Heriberto</v>
      </c>
      <c r="B27" s="226">
        <f>INGENIERIA!M35</f>
        <v>1019.6</v>
      </c>
      <c r="C27" s="227">
        <f>SINDICATO!K37</f>
        <v>4764.1049999999996</v>
      </c>
      <c r="D27" s="227">
        <f t="shared" si="0"/>
        <v>5783.7049999999999</v>
      </c>
      <c r="E27" s="227">
        <v>1019.6</v>
      </c>
      <c r="F27" s="227">
        <v>4764.1099999999997</v>
      </c>
      <c r="G27" s="227">
        <f t="shared" si="1"/>
        <v>5.0000000001091394E-3</v>
      </c>
    </row>
    <row r="28" spans="1:7">
      <c r="A28" s="226" t="str">
        <f>INGENIERIA!B36</f>
        <v>Rodriguez Medina Cesar</v>
      </c>
      <c r="B28" s="226">
        <f>INGENIERIA!M36</f>
        <v>1019.8</v>
      </c>
      <c r="C28" s="227">
        <f>SINDICATO!K38</f>
        <v>0</v>
      </c>
      <c r="D28" s="227">
        <f t="shared" si="0"/>
        <v>1019.8</v>
      </c>
      <c r="E28" s="227">
        <v>1019.8</v>
      </c>
      <c r="F28" s="227"/>
      <c r="G28" s="227">
        <f t="shared" si="1"/>
        <v>0</v>
      </c>
    </row>
    <row r="29" spans="1:7">
      <c r="A29" s="226" t="str">
        <f>INGENIERIA!B37</f>
        <v>Tapia Bolaños Nancy</v>
      </c>
      <c r="B29" s="226">
        <f>INGENIERIA!M37</f>
        <v>1134.2</v>
      </c>
      <c r="C29" s="227">
        <f>SINDICATO!K39</f>
        <v>6904.2960000000003</v>
      </c>
      <c r="D29" s="227">
        <f t="shared" si="0"/>
        <v>8038.4960000000001</v>
      </c>
      <c r="E29" s="227">
        <v>1134</v>
      </c>
      <c r="F29" s="227">
        <v>6904</v>
      </c>
      <c r="G29" s="227">
        <f t="shared" si="1"/>
        <v>-0.49600000000009459</v>
      </c>
    </row>
    <row r="30" spans="1:7">
      <c r="A30" s="226" t="str">
        <f>INGENIERIA!B38</f>
        <v>Tierrafria Escaramusa Israel</v>
      </c>
      <c r="B30" s="226">
        <f>INGENIERIA!M38</f>
        <v>219.6</v>
      </c>
      <c r="C30" s="227">
        <f>SINDICATO!K40</f>
        <v>0</v>
      </c>
      <c r="D30" s="227">
        <f t="shared" si="0"/>
        <v>219.6</v>
      </c>
      <c r="E30" s="227">
        <v>219.6</v>
      </c>
      <c r="F30" s="227"/>
      <c r="G30" s="227">
        <f t="shared" si="1"/>
        <v>0</v>
      </c>
    </row>
    <row r="31" spans="1:7">
      <c r="A31" s="226" t="str">
        <f>INGENIERIA!B39</f>
        <v>Vazquez  Villalobos Ma Felisa</v>
      </c>
      <c r="B31" s="226">
        <f>INGENIERIA!M39</f>
        <v>19.8</v>
      </c>
      <c r="C31" s="227">
        <f>SINDICATO!K41</f>
        <v>851.49</v>
      </c>
      <c r="D31" s="227">
        <f t="shared" si="0"/>
        <v>871.29</v>
      </c>
      <c r="E31" s="227">
        <v>19.8</v>
      </c>
      <c r="F31" s="227">
        <v>851.49</v>
      </c>
      <c r="G31" s="227">
        <f t="shared" si="1"/>
        <v>0</v>
      </c>
    </row>
    <row r="32" spans="1:7">
      <c r="A32" s="226" t="str">
        <f>INGENIERIA!B40</f>
        <v>Ventura Santamaria Efrain Enrique</v>
      </c>
      <c r="B32" s="226">
        <f>INGENIERIA!M40</f>
        <v>1019.6</v>
      </c>
      <c r="C32" s="227"/>
      <c r="D32" s="227">
        <f t="shared" si="0"/>
        <v>1019.6</v>
      </c>
      <c r="E32" s="227">
        <v>1019.6</v>
      </c>
      <c r="F32" s="227"/>
      <c r="G32" s="227">
        <f t="shared" si="1"/>
        <v>0</v>
      </c>
    </row>
    <row r="33" spans="1:7">
      <c r="A33" s="226" t="str">
        <f>INGENIERIA!B41</f>
        <v>Zarate Martinez Ricardo</v>
      </c>
      <c r="B33" s="226">
        <f>INGENIERIA!M41</f>
        <v>1019.8</v>
      </c>
      <c r="C33" s="227">
        <f>SINDICATO!K43</f>
        <v>6675.1</v>
      </c>
      <c r="D33" s="227">
        <f t="shared" si="0"/>
        <v>7694.9000000000005</v>
      </c>
      <c r="E33" s="227">
        <v>1019.8</v>
      </c>
      <c r="F33" s="227">
        <v>6675.1</v>
      </c>
      <c r="G33" s="227">
        <f t="shared" si="1"/>
        <v>0</v>
      </c>
    </row>
    <row r="34" spans="1:7">
      <c r="A34" s="19"/>
    </row>
  </sheetData>
  <mergeCells count="5">
    <mergeCell ref="A1:A2"/>
    <mergeCell ref="B1:C1"/>
    <mergeCell ref="D1:D2"/>
    <mergeCell ref="E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</vt:lpstr>
      <vt:lpstr>INGENIERIA</vt:lpstr>
      <vt:lpstr>SINDICATO</vt:lpstr>
      <vt:lpstr>POLIZA</vt:lpstr>
      <vt:lpstr>DISPERSIONES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dcterms:created xsi:type="dcterms:W3CDTF">2016-09-29T03:07:04Z</dcterms:created>
  <dcterms:modified xsi:type="dcterms:W3CDTF">2016-10-05T21:31:57Z</dcterms:modified>
</cp:coreProperties>
</file>