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9320" windowHeight="7995" activeTab="4"/>
  </bookViews>
  <sheets>
    <sheet name="Hoja1" sheetId="1" r:id="rId1"/>
    <sheet name="Hoja1 (2)" sheetId="2" r:id="rId2"/>
    <sheet name="Hoja3" sheetId="3" r:id="rId3"/>
    <sheet name="Hoja4" sheetId="4" r:id="rId4"/>
    <sheet name="POLIZA" sheetId="5" r:id="rId5"/>
  </sheets>
  <definedNames>
    <definedName name="_xlnm._FilterDatabase" localSheetId="0" hidden="1">Hoja1!$W$12:$AC$44</definedName>
  </definedNames>
  <calcPr calcId="124519"/>
</workbook>
</file>

<file path=xl/calcChain.xml><?xml version="1.0" encoding="utf-8"?>
<calcChain xmlns="http://schemas.openxmlformats.org/spreadsheetml/2006/main">
  <c r="B34" i="5"/>
  <c r="B13"/>
  <c r="B14" s="1"/>
  <c r="B15" s="1"/>
  <c r="B17" s="1"/>
  <c r="B35" l="1"/>
  <c r="B36" s="1"/>
  <c r="B38" s="1"/>
  <c r="C45" i="2"/>
  <c r="D46" i="3"/>
  <c r="F46"/>
  <c r="I46"/>
  <c r="H41"/>
  <c r="I41" i="2"/>
  <c r="H42" i="3" s="1"/>
  <c r="I42" i="2"/>
  <c r="H43" i="3" s="1"/>
  <c r="AG45" i="1"/>
  <c r="M43"/>
  <c r="N43" s="1"/>
  <c r="O43" s="1"/>
  <c r="M42"/>
  <c r="M34"/>
  <c r="M35"/>
  <c r="M36"/>
  <c r="M37"/>
  <c r="M38"/>
  <c r="M39"/>
  <c r="M40"/>
  <c r="C40" i="3" s="1"/>
  <c r="M41" i="1"/>
  <c r="C42" i="3"/>
  <c r="M33" i="1"/>
  <c r="C41" i="3"/>
  <c r="E41" s="1"/>
  <c r="C43" l="1"/>
  <c r="D45" i="2"/>
  <c r="F45"/>
  <c r="G45"/>
  <c r="H45"/>
  <c r="J45"/>
  <c r="F34"/>
  <c r="E43" i="3" l="1"/>
  <c r="G43" s="1"/>
  <c r="J43" s="1"/>
  <c r="K43" s="1"/>
  <c r="E13" i="2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45" s="1"/>
  <c r="E35"/>
  <c r="E36"/>
  <c r="E37"/>
  <c r="E38"/>
  <c r="E39"/>
  <c r="E40"/>
  <c r="E41"/>
  <c r="E42"/>
  <c r="E12"/>
  <c r="C13" i="1" s="1"/>
  <c r="I13" i="2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K40"/>
  <c r="K41"/>
  <c r="L41" s="1"/>
  <c r="K42"/>
  <c r="L42" s="1"/>
  <c r="I12"/>
  <c r="H13" i="3" s="1"/>
  <c r="F45" i="1"/>
  <c r="M14"/>
  <c r="M15"/>
  <c r="C15" i="3" s="1"/>
  <c r="E15" s="1"/>
  <c r="M16" i="1"/>
  <c r="M17"/>
  <c r="C17" i="3" s="1"/>
  <c r="E17" s="1"/>
  <c r="G17" s="1"/>
  <c r="M18" i="1"/>
  <c r="M19"/>
  <c r="C19" i="3" s="1"/>
  <c r="E19" s="1"/>
  <c r="M20" i="1"/>
  <c r="M21"/>
  <c r="C21" i="3" s="1"/>
  <c r="E21" s="1"/>
  <c r="G21" s="1"/>
  <c r="M22" i="1"/>
  <c r="M23"/>
  <c r="C23" i="3" s="1"/>
  <c r="E23" s="1"/>
  <c r="M24" i="1"/>
  <c r="M25"/>
  <c r="C25" i="3" s="1"/>
  <c r="E25" s="1"/>
  <c r="M26" i="1"/>
  <c r="M27"/>
  <c r="C27" i="3" s="1"/>
  <c r="E27" s="1"/>
  <c r="G27" s="1"/>
  <c r="M28" i="1"/>
  <c r="M29"/>
  <c r="C29" i="3" s="1"/>
  <c r="E29" s="1"/>
  <c r="M30" i="1"/>
  <c r="M31"/>
  <c r="C31" i="3" s="1"/>
  <c r="E31" s="1"/>
  <c r="G31" s="1"/>
  <c r="M32" i="1"/>
  <c r="C33" i="3"/>
  <c r="E33" s="1"/>
  <c r="N33" i="1"/>
  <c r="O33" s="1"/>
  <c r="C35" i="3"/>
  <c r="E35" s="1"/>
  <c r="C37"/>
  <c r="E37" s="1"/>
  <c r="G37" s="1"/>
  <c r="N37" i="1"/>
  <c r="O37" s="1"/>
  <c r="C39" i="3"/>
  <c r="E39" s="1"/>
  <c r="G41"/>
  <c r="N41" i="1"/>
  <c r="O41" s="1"/>
  <c r="E42" i="3"/>
  <c r="G42" s="1"/>
  <c r="J42" s="1"/>
  <c r="K42" s="1"/>
  <c r="M13" i="1"/>
  <c r="W13"/>
  <c r="C14"/>
  <c r="E14" s="1"/>
  <c r="C15"/>
  <c r="E15" s="1"/>
  <c r="C16"/>
  <c r="E16" s="1"/>
  <c r="C17"/>
  <c r="E17" s="1"/>
  <c r="C18"/>
  <c r="E18" s="1"/>
  <c r="C19"/>
  <c r="E19" s="1"/>
  <c r="C20"/>
  <c r="E20" s="1"/>
  <c r="C21"/>
  <c r="E21" s="1"/>
  <c r="C22"/>
  <c r="E22" s="1"/>
  <c r="C23"/>
  <c r="E23" s="1"/>
  <c r="C24"/>
  <c r="E24" s="1"/>
  <c r="C25"/>
  <c r="E25" s="1"/>
  <c r="C26"/>
  <c r="E26" s="1"/>
  <c r="C27"/>
  <c r="E27" s="1"/>
  <c r="C28"/>
  <c r="E28" s="1"/>
  <c r="C29"/>
  <c r="E29" s="1"/>
  <c r="C30"/>
  <c r="E30" s="1"/>
  <c r="C31"/>
  <c r="E31" s="1"/>
  <c r="C32"/>
  <c r="E32" s="1"/>
  <c r="C33"/>
  <c r="E33" s="1"/>
  <c r="C34"/>
  <c r="E34" s="1"/>
  <c r="C36"/>
  <c r="E36" s="1"/>
  <c r="C37"/>
  <c r="E37" s="1"/>
  <c r="C38"/>
  <c r="E38" s="1"/>
  <c r="C39"/>
  <c r="E39" s="1"/>
  <c r="C40"/>
  <c r="E40" s="1"/>
  <c r="C41"/>
  <c r="E41" s="1"/>
  <c r="C42"/>
  <c r="E42" s="1"/>
  <c r="C43"/>
  <c r="E43" s="1"/>
  <c r="C44"/>
  <c r="B4" i="3"/>
  <c r="W14" i="1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4"/>
  <c r="N25" l="1"/>
  <c r="O25" s="1"/>
  <c r="N17"/>
  <c r="O17" s="1"/>
  <c r="C13" i="3"/>
  <c r="M45" i="1"/>
  <c r="K34" i="2"/>
  <c r="H35" i="3"/>
  <c r="K36" i="2"/>
  <c r="L36" s="1"/>
  <c r="H37" i="3"/>
  <c r="J37" s="1"/>
  <c r="K37" s="1"/>
  <c r="K32" i="2"/>
  <c r="L32" s="1"/>
  <c r="H33" i="3"/>
  <c r="K28" i="2"/>
  <c r="L28" s="1"/>
  <c r="H29" i="3"/>
  <c r="K24" i="2"/>
  <c r="L24" s="1"/>
  <c r="H25" i="3"/>
  <c r="K20" i="2"/>
  <c r="L20" s="1"/>
  <c r="H21" i="3"/>
  <c r="J21" s="1"/>
  <c r="K21" s="1"/>
  <c r="K16" i="2"/>
  <c r="L16" s="1"/>
  <c r="H17" i="3"/>
  <c r="J17" s="1"/>
  <c r="K17" s="1"/>
  <c r="K37" i="2"/>
  <c r="L37" s="1"/>
  <c r="H38" i="3"/>
  <c r="K33" i="2"/>
  <c r="L33" s="1"/>
  <c r="H34" i="3"/>
  <c r="K29" i="2"/>
  <c r="L29" s="1"/>
  <c r="H30" i="3"/>
  <c r="K25" i="2"/>
  <c r="L25" s="1"/>
  <c r="H26" i="3"/>
  <c r="K21" i="2"/>
  <c r="L21" s="1"/>
  <c r="H22" i="3"/>
  <c r="K17" i="2"/>
  <c r="L17" s="1"/>
  <c r="H18" i="3"/>
  <c r="K13" i="2"/>
  <c r="H14" i="3"/>
  <c r="K38" i="2"/>
  <c r="H39" i="3"/>
  <c r="K30" i="2"/>
  <c r="H31" i="3"/>
  <c r="J31" s="1"/>
  <c r="K31" s="1"/>
  <c r="K26" i="2"/>
  <c r="H27" i="3"/>
  <c r="J27" s="1"/>
  <c r="K27" s="1"/>
  <c r="K22" i="2"/>
  <c r="H23" i="3"/>
  <c r="K18" i="2"/>
  <c r="H19" i="3"/>
  <c r="K14" i="2"/>
  <c r="H15" i="3"/>
  <c r="E13"/>
  <c r="K39" i="2"/>
  <c r="L39" s="1"/>
  <c r="H40" i="3"/>
  <c r="K35" i="2"/>
  <c r="L35" s="1"/>
  <c r="H36" i="3"/>
  <c r="K31" i="2"/>
  <c r="L31" s="1"/>
  <c r="H32" i="3"/>
  <c r="K27" i="2"/>
  <c r="L27" s="1"/>
  <c r="H28" i="3"/>
  <c r="K23" i="2"/>
  <c r="L23" s="1"/>
  <c r="H24" i="3"/>
  <c r="K19" i="2"/>
  <c r="L19" s="1"/>
  <c r="H20" i="3"/>
  <c r="K15" i="2"/>
  <c r="L15" s="1"/>
  <c r="H16" i="3"/>
  <c r="G43" i="1"/>
  <c r="H43"/>
  <c r="J41" i="3"/>
  <c r="K41" s="1"/>
  <c r="N29" i="1"/>
  <c r="O29" s="1"/>
  <c r="N21"/>
  <c r="O21" s="1"/>
  <c r="I45" i="2"/>
  <c r="G23" i="3"/>
  <c r="G15"/>
  <c r="G19"/>
  <c r="N13" i="1"/>
  <c r="N39"/>
  <c r="O39" s="1"/>
  <c r="N38"/>
  <c r="O38" s="1"/>
  <c r="C38" i="3"/>
  <c r="E38" s="1"/>
  <c r="G38" s="1"/>
  <c r="N35" i="1"/>
  <c r="O35" s="1"/>
  <c r="N34"/>
  <c r="O34" s="1"/>
  <c r="C34" i="3"/>
  <c r="E34" s="1"/>
  <c r="G34" s="1"/>
  <c r="N31" i="1"/>
  <c r="O31" s="1"/>
  <c r="N30"/>
  <c r="O30" s="1"/>
  <c r="C30" i="3"/>
  <c r="E30" s="1"/>
  <c r="G30" s="1"/>
  <c r="N27" i="1"/>
  <c r="O27" s="1"/>
  <c r="N26"/>
  <c r="O26" s="1"/>
  <c r="C26" i="3"/>
  <c r="E26" s="1"/>
  <c r="G26" s="1"/>
  <c r="N23" i="1"/>
  <c r="O23" s="1"/>
  <c r="N22"/>
  <c r="O22" s="1"/>
  <c r="C22" i="3"/>
  <c r="E22" s="1"/>
  <c r="G22" s="1"/>
  <c r="N19" i="1"/>
  <c r="O19" s="1"/>
  <c r="N18"/>
  <c r="O18" s="1"/>
  <c r="C18" i="3"/>
  <c r="E18" s="1"/>
  <c r="G18" s="1"/>
  <c r="N15" i="1"/>
  <c r="O15" s="1"/>
  <c r="N14"/>
  <c r="O14" s="1"/>
  <c r="C14" i="3"/>
  <c r="E14" s="1"/>
  <c r="G14" s="1"/>
  <c r="O13" i="1"/>
  <c r="N40"/>
  <c r="O40" s="1"/>
  <c r="E40" i="3"/>
  <c r="G40" s="1"/>
  <c r="N36" i="1"/>
  <c r="O36" s="1"/>
  <c r="C36" i="3"/>
  <c r="E36" s="1"/>
  <c r="G36" s="1"/>
  <c r="N32" i="1"/>
  <c r="O32" s="1"/>
  <c r="C32" i="3"/>
  <c r="E32" s="1"/>
  <c r="G32" s="1"/>
  <c r="N28" i="1"/>
  <c r="O28" s="1"/>
  <c r="C28" i="3"/>
  <c r="E28" s="1"/>
  <c r="G28" s="1"/>
  <c r="J28" s="1"/>
  <c r="K28" s="1"/>
  <c r="N24" i="1"/>
  <c r="O24" s="1"/>
  <c r="C24" i="3"/>
  <c r="E24" s="1"/>
  <c r="G24" s="1"/>
  <c r="J24" s="1"/>
  <c r="K24" s="1"/>
  <c r="N20" i="1"/>
  <c r="O20" s="1"/>
  <c r="C20" i="3"/>
  <c r="E20" s="1"/>
  <c r="G20" s="1"/>
  <c r="J20" s="1"/>
  <c r="K20" s="1"/>
  <c r="N16" i="1"/>
  <c r="O16" s="1"/>
  <c r="C16" i="3"/>
  <c r="E16" s="1"/>
  <c r="G16" s="1"/>
  <c r="J16" s="1"/>
  <c r="K16" s="1"/>
  <c r="G39"/>
  <c r="G35"/>
  <c r="G33"/>
  <c r="G29"/>
  <c r="G25"/>
  <c r="C35" i="1"/>
  <c r="E35" s="1"/>
  <c r="H35" s="1"/>
  <c r="L13" i="2"/>
  <c r="L40"/>
  <c r="L38"/>
  <c r="L34"/>
  <c r="L30"/>
  <c r="L26"/>
  <c r="L22"/>
  <c r="L18"/>
  <c r="L14"/>
  <c r="K12"/>
  <c r="L12" s="1"/>
  <c r="N42" i="1"/>
  <c r="O42" s="1"/>
  <c r="H41"/>
  <c r="G41"/>
  <c r="H39"/>
  <c r="G39"/>
  <c r="H37"/>
  <c r="G37"/>
  <c r="H33"/>
  <c r="G33"/>
  <c r="H31"/>
  <c r="G31"/>
  <c r="H29"/>
  <c r="G29"/>
  <c r="H27"/>
  <c r="G27"/>
  <c r="H25"/>
  <c r="G25"/>
  <c r="H23"/>
  <c r="G23"/>
  <c r="H21"/>
  <c r="G21"/>
  <c r="H19"/>
  <c r="G19"/>
  <c r="H17"/>
  <c r="G17"/>
  <c r="H15"/>
  <c r="G15"/>
  <c r="E13"/>
  <c r="G42"/>
  <c r="G40"/>
  <c r="G38"/>
  <c r="G36"/>
  <c r="G34"/>
  <c r="G32"/>
  <c r="G30"/>
  <c r="G28"/>
  <c r="G26"/>
  <c r="G24"/>
  <c r="G22"/>
  <c r="G20"/>
  <c r="G18"/>
  <c r="G16"/>
  <c r="G14"/>
  <c r="H42"/>
  <c r="H40"/>
  <c r="H38"/>
  <c r="H36"/>
  <c r="H34"/>
  <c r="H32"/>
  <c r="H30"/>
  <c r="H28"/>
  <c r="H26"/>
  <c r="H24"/>
  <c r="H22"/>
  <c r="H20"/>
  <c r="H18"/>
  <c r="H16"/>
  <c r="H14"/>
  <c r="J35" i="3" l="1"/>
  <c r="K35" s="1"/>
  <c r="O45" i="1"/>
  <c r="H46" i="3"/>
  <c r="N45" i="1"/>
  <c r="G13" i="3"/>
  <c r="E46"/>
  <c r="E45" i="1"/>
  <c r="J33" i="3"/>
  <c r="K33" s="1"/>
  <c r="C46"/>
  <c r="J39"/>
  <c r="K39" s="1"/>
  <c r="I43" i="1"/>
  <c r="J43" s="1"/>
  <c r="K43" s="1"/>
  <c r="J32" i="3"/>
  <c r="K32" s="1"/>
  <c r="J36"/>
  <c r="K36" s="1"/>
  <c r="J40"/>
  <c r="K40" s="1"/>
  <c r="C45" i="1"/>
  <c r="J25" i="3"/>
  <c r="K25" s="1"/>
  <c r="K45" i="2"/>
  <c r="J23" i="3"/>
  <c r="K23" s="1"/>
  <c r="J18"/>
  <c r="K18" s="1"/>
  <c r="J26"/>
  <c r="K26" s="1"/>
  <c r="J34"/>
  <c r="K34" s="1"/>
  <c r="J29"/>
  <c r="K29" s="1"/>
  <c r="J14"/>
  <c r="K14" s="1"/>
  <c r="J22"/>
  <c r="K22" s="1"/>
  <c r="J30"/>
  <c r="K30" s="1"/>
  <c r="J38"/>
  <c r="K38" s="1"/>
  <c r="J19"/>
  <c r="K19" s="1"/>
  <c r="J15"/>
  <c r="K15" s="1"/>
  <c r="L45" i="2"/>
  <c r="G35" i="1"/>
  <c r="I35" s="1"/>
  <c r="J35" s="1"/>
  <c r="K35" s="1"/>
  <c r="I20"/>
  <c r="J20" s="1"/>
  <c r="K20" s="1"/>
  <c r="I28"/>
  <c r="J28" s="1"/>
  <c r="K28" s="1"/>
  <c r="I36"/>
  <c r="J36" s="1"/>
  <c r="K36" s="1"/>
  <c r="I16"/>
  <c r="J16" s="1"/>
  <c r="K16" s="1"/>
  <c r="I24"/>
  <c r="J24" s="1"/>
  <c r="K24" s="1"/>
  <c r="I32"/>
  <c r="J32" s="1"/>
  <c r="K32" s="1"/>
  <c r="I40"/>
  <c r="J40" s="1"/>
  <c r="K40" s="1"/>
  <c r="I14"/>
  <c r="J14" s="1"/>
  <c r="K14" s="1"/>
  <c r="I18"/>
  <c r="J18" s="1"/>
  <c r="K18" s="1"/>
  <c r="I22"/>
  <c r="J22" s="1"/>
  <c r="K22" s="1"/>
  <c r="I26"/>
  <c r="J26" s="1"/>
  <c r="K26" s="1"/>
  <c r="I30"/>
  <c r="J30" s="1"/>
  <c r="K30" s="1"/>
  <c r="I34"/>
  <c r="J34" s="1"/>
  <c r="K34" s="1"/>
  <c r="I38"/>
  <c r="J38" s="1"/>
  <c r="K38" s="1"/>
  <c r="I42"/>
  <c r="J42" s="1"/>
  <c r="K42" s="1"/>
  <c r="I15"/>
  <c r="J15" s="1"/>
  <c r="K15" s="1"/>
  <c r="I17"/>
  <c r="I19"/>
  <c r="J19" s="1"/>
  <c r="K19" s="1"/>
  <c r="I21"/>
  <c r="J21" s="1"/>
  <c r="K21" s="1"/>
  <c r="I23"/>
  <c r="J23" s="1"/>
  <c r="K23" s="1"/>
  <c r="I25"/>
  <c r="J25" s="1"/>
  <c r="K25" s="1"/>
  <c r="I27"/>
  <c r="J27" s="1"/>
  <c r="K27" s="1"/>
  <c r="I29"/>
  <c r="J29" s="1"/>
  <c r="K29" s="1"/>
  <c r="I31"/>
  <c r="J31" s="1"/>
  <c r="K31" s="1"/>
  <c r="I33"/>
  <c r="J33" s="1"/>
  <c r="K33" s="1"/>
  <c r="I37"/>
  <c r="J37" s="1"/>
  <c r="K37" s="1"/>
  <c r="I39"/>
  <c r="J39" s="1"/>
  <c r="K39" s="1"/>
  <c r="I41"/>
  <c r="J41" s="1"/>
  <c r="K41" s="1"/>
  <c r="J17"/>
  <c r="K17" s="1"/>
  <c r="H13"/>
  <c r="H45" s="1"/>
  <c r="G13"/>
  <c r="G45" l="1"/>
  <c r="G46" i="3"/>
  <c r="J13"/>
  <c r="I13" i="1"/>
  <c r="J46" i="3" l="1"/>
  <c r="K13"/>
  <c r="K46" s="1"/>
  <c r="J13" i="1"/>
  <c r="I45"/>
  <c r="K13" l="1"/>
  <c r="K45" s="1"/>
  <c r="J45"/>
</calcChain>
</file>

<file path=xl/sharedStrings.xml><?xml version="1.0" encoding="utf-8"?>
<sst xmlns="http://schemas.openxmlformats.org/spreadsheetml/2006/main" count="827" uniqueCount="257">
  <si>
    <t>CONTPAQ i</t>
  </si>
  <si>
    <t xml:space="preserve">      NÓMINAS</t>
  </si>
  <si>
    <t>05 INGENIERIA FISCAL LABORAL SC</t>
  </si>
  <si>
    <t>Lista de Raya (forma tabular)</t>
  </si>
  <si>
    <t>Periodo 38 al 38 Semanal del 14/09/2016 al 20/09/2016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</si>
  <si>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</si>
  <si>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</si>
  <si>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</si>
  <si>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</si>
  <si>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</si>
  <si>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</si>
  <si>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</si>
  <si>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</si>
  <si>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</si>
  <si>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</si>
  <si>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</si>
  <si>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</si>
  <si>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</si>
  <si>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</si>
  <si>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Departamento 1 1200X05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</si>
  <si>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</si>
  <si>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</si>
  <si>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</si>
  <si>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</si>
  <si>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</si>
  <si>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</si>
  <si>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</si>
  <si>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</si>
  <si>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</si>
  <si>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</si>
  <si>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0CG22</t>
  </si>
  <si>
    <t>Camarena Gamez Guillermo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</si>
  <si>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</si>
  <si>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</si>
  <si>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</si>
  <si>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</si>
  <si>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</si>
  <si>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</si>
  <si>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</si>
  <si>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</si>
  <si>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</si>
  <si>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</si>
  <si>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</si>
  <si>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</si>
  <si>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</si>
  <si>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</si>
  <si>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</si>
  <si>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</si>
  <si>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00010</t>
  </si>
  <si>
    <t>Guzman Espiller Sergio Luis Alberto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</si>
  <si>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</si>
  <si>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</si>
  <si>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</si>
  <si>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</si>
  <si>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</si>
  <si>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</si>
  <si>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</si>
  <si>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</si>
  <si>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</si>
  <si>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</si>
  <si>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OMM01</t>
  </si>
  <si>
    <t>Oliveros Maldonado Miguel</t>
  </si>
  <si>
    <t>OSG21</t>
  </si>
  <si>
    <t>Ortega Sosa Guillermo</t>
  </si>
  <si>
    <t>PBG19</t>
  </si>
  <si>
    <t>Picazo Bastida Gustavo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</si>
  <si>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</si>
  <si>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</si>
  <si>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</si>
  <si>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</si>
  <si>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</si>
  <si>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</si>
  <si>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TBN05</t>
  </si>
  <si>
    <t>Tapia Bolaños Nancy</t>
  </si>
  <si>
    <t>0TE10</t>
  </si>
  <si>
    <t>Tierrafria Escaramusa Israel</t>
  </si>
  <si>
    <t>0VV28</t>
  </si>
  <si>
    <t>Vazquez  Villalobos Ma Felisa</t>
  </si>
  <si>
    <t>VSE07</t>
  </si>
  <si>
    <t>Ventura Santamaria Efrain Enrique</t>
  </si>
  <si>
    <t>0ZM30</t>
  </si>
  <si>
    <t>Zarate Martinez Ricardo</t>
  </si>
  <si>
    <t>Total Depto</t>
  </si>
  <si>
    <t xml:space="preserve">  -----------------------</t>
  </si>
  <si>
    <t xml:space="preserve">  =============</t>
  </si>
  <si>
    <t>Total Gral.</t>
  </si>
  <si>
    <t xml:space="preserve"> </t>
  </si>
  <si>
    <t>Consultores &amp; Asesores Integrales S.C.</t>
  </si>
  <si>
    <t>Servicios Prestados a :  ALECSA CELAYA S DE RL DE CV</t>
  </si>
  <si>
    <t>devuelto a empresa</t>
  </si>
  <si>
    <t>Periodo Semana 38</t>
  </si>
  <si>
    <t>14/09/2016 AL 20/09/2016</t>
  </si>
  <si>
    <t>Area</t>
  </si>
  <si>
    <t>Nombre</t>
  </si>
  <si>
    <t>Suc</t>
  </si>
  <si>
    <t>Puesto</t>
  </si>
  <si>
    <t>Prima Vacacional</t>
  </si>
  <si>
    <t>Dias de Vacaciones</t>
  </si>
  <si>
    <t>SGV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</si>
  <si>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</si>
  <si>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</si>
  <si>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</si>
  <si>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</si>
  <si>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</si>
  <si>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</si>
  <si>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</si>
  <si>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</si>
  <si>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</si>
  <si>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</si>
  <si>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</si>
  <si>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</si>
  <si>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DISPERSION</t>
  </si>
  <si>
    <t>OBSERVACIONES</t>
  </si>
  <si>
    <t>No. Cuenta</t>
  </si>
  <si>
    <t>Fecha de Ingreso</t>
  </si>
  <si>
    <t>Comisiones</t>
  </si>
  <si>
    <t>FALTAS</t>
  </si>
  <si>
    <t>CONSULTORES</t>
  </si>
  <si>
    <t>SINDICATO</t>
  </si>
  <si>
    <t>DIFERENCIA</t>
  </si>
  <si>
    <t>VENTAS</t>
  </si>
  <si>
    <t>ALFARO QUEZADA PABLO FRANCISCO</t>
  </si>
  <si>
    <t>AQ28</t>
  </si>
  <si>
    <t>ASESOR DE VENTAS</t>
  </si>
  <si>
    <t>CUENTA BANORTE</t>
  </si>
  <si>
    <t>2983764567</t>
  </si>
  <si>
    <t>ANDRADE RODRIGUEZ MIGUEL ANGEL</t>
  </si>
  <si>
    <t>AR02</t>
  </si>
  <si>
    <t>2948214670</t>
  </si>
  <si>
    <t>ARELLANO ALVAREZ JAVIER</t>
  </si>
  <si>
    <t>AA30</t>
  </si>
  <si>
    <t>1482165252</t>
  </si>
  <si>
    <t>CORPORATIVO</t>
  </si>
  <si>
    <t>BJ00</t>
  </si>
  <si>
    <t>JARDINERO</t>
  </si>
  <si>
    <t>2717430477</t>
  </si>
  <si>
    <t>SEMINUEVOS</t>
  </si>
  <si>
    <t>BLANCO AMEZQUITA CECILIA</t>
  </si>
  <si>
    <t>CAMARENA GAMEZ GUILLERMO</t>
  </si>
  <si>
    <t>CG22</t>
  </si>
  <si>
    <t>2799505563</t>
  </si>
  <si>
    <t>CARRANCO MANCERA VIRIDIANA</t>
  </si>
  <si>
    <t>CASAS VILLANUEVA MARIO</t>
  </si>
  <si>
    <t>COACH DE VENTAS</t>
  </si>
  <si>
    <t>2730894303</t>
  </si>
  <si>
    <t>CASTRO ROMERO LIZBETH</t>
  </si>
  <si>
    <t>CR06</t>
  </si>
  <si>
    <t>2952119943</t>
  </si>
  <si>
    <t>ADMON SERVICIO</t>
  </si>
  <si>
    <t>CAZARES CHAIRES ERIKA</t>
  </si>
  <si>
    <t>CC08</t>
  </si>
  <si>
    <t>ASESOR DE SERVICIO</t>
  </si>
  <si>
    <t>2763908836</t>
  </si>
  <si>
    <t>GOMEZ TORRES ROSAURA</t>
  </si>
  <si>
    <t>GT22</t>
  </si>
  <si>
    <t>2863632784</t>
  </si>
  <si>
    <t>GD09</t>
  </si>
  <si>
    <t>2845119553</t>
  </si>
  <si>
    <t>GONZALEZ GARCIA LUIS ROBERTO</t>
  </si>
  <si>
    <t>GG14</t>
  </si>
  <si>
    <t>2875214688</t>
  </si>
  <si>
    <t>GUTIERREZ OLVERA MARIHURI</t>
  </si>
  <si>
    <t>1499469494</t>
  </si>
  <si>
    <t>HERNANDEZ QUINTERO MARIA DE LA LUZ</t>
  </si>
  <si>
    <t>HQ10</t>
  </si>
  <si>
    <t>1457482116</t>
  </si>
  <si>
    <t>HERRERA PARRA LUIS ENRIQUE</t>
  </si>
  <si>
    <t>HP01</t>
  </si>
  <si>
    <t>2872328917</t>
  </si>
  <si>
    <t>LEON CABELLO LUIS ALBERTO</t>
  </si>
  <si>
    <t>LC03</t>
  </si>
  <si>
    <t>2735539994</t>
  </si>
  <si>
    <t>MARTINEZ GOMEZ KENT MARTIN</t>
  </si>
  <si>
    <t>MONZON MARROQUIN JUAN ARCADIO</t>
  </si>
  <si>
    <t>0208632386 BANORTE</t>
  </si>
  <si>
    <t>OLIVEROS MALDONADO MIGUEL</t>
  </si>
  <si>
    <t>ORTEGA SOSA GUILLERMO</t>
  </si>
  <si>
    <t>PICAZO BASTIDA GUSTAVO</t>
  </si>
  <si>
    <t>NUEVO INGRESO 19/09/2016</t>
  </si>
  <si>
    <t>EN TRAMITE</t>
  </si>
  <si>
    <t>RL14</t>
  </si>
  <si>
    <t>2986347665</t>
  </si>
  <si>
    <t>RMR26</t>
  </si>
  <si>
    <t>2885838584</t>
  </si>
  <si>
    <t>RODRIGUEZ MEDINA CESAR</t>
  </si>
  <si>
    <t>TAPIA BOLAÑOS NANCY</t>
  </si>
  <si>
    <t>TE10</t>
  </si>
  <si>
    <t>2906306063</t>
  </si>
  <si>
    <t>VV28</t>
  </si>
  <si>
    <t>VENTURA SANTAMARIA EFRAIN ENRIQUE</t>
  </si>
  <si>
    <t>WEB MASTER</t>
  </si>
  <si>
    <t>ZARATE MARTINEZ RICARDO</t>
  </si>
  <si>
    <t>ZM30</t>
  </si>
  <si>
    <t>1473959848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</si>
  <si>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</si>
  <si>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</si>
  <si>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</si>
  <si>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</si>
  <si>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</si>
  <si>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</si>
  <si>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</si>
  <si>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</si>
  <si>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BECERRA JIMENEZ ALEJANDRO BONIFACIO</t>
  </si>
  <si>
    <t>GONZALEZ  DUARTE DAVID</t>
  </si>
  <si>
    <t>GUZMAN ESPILLER SERGIO LUIS ALBERTO</t>
  </si>
  <si>
    <t>RAMIREZ LATOUR VICTOR MANUEL MARTIN</t>
  </si>
  <si>
    <t>RAMIREZ MONDRAGON RICARDO HERIBERTO</t>
  </si>
  <si>
    <t>TIERRAFRIA ESCARAMUSA ISRAEL</t>
  </si>
  <si>
    <t>VAZQUEZ  VILLALOBOS MA FELISA</t>
  </si>
  <si>
    <t>05 SINDICATO ASOCIACIÓN -- CELAYA</t>
  </si>
  <si>
    <t>Periodo 37 al 37 Semanal del 07/09/2016 al 13/09/2016</t>
  </si>
  <si>
    <t>SGMM</t>
  </si>
  <si>
    <t>APOYO</t>
  </si>
  <si>
    <t>OTROS 1</t>
  </si>
  <si>
    <t>OTROS 2</t>
  </si>
  <si>
    <t>Préstamo Infonavit</t>
  </si>
  <si>
    <t>SI</t>
  </si>
  <si>
    <t>05 INGENIERIA FISCAL LABORAL SC -- CELAYA</t>
  </si>
  <si>
    <t>FISCAL</t>
  </si>
  <si>
    <t>CUENTA / TDP</t>
  </si>
  <si>
    <t>IMPORTE</t>
  </si>
  <si>
    <t>NOMBRE</t>
  </si>
  <si>
    <t xml:space="preserve">BANORTE </t>
  </si>
  <si>
    <t>NO</t>
  </si>
  <si>
    <t>1112995379</t>
  </si>
  <si>
    <t>1129582916</t>
  </si>
  <si>
    <t>1148534756</t>
  </si>
  <si>
    <t>1156979076</t>
  </si>
  <si>
    <t>1167172540</t>
  </si>
  <si>
    <t>1169179984</t>
  </si>
  <si>
    <t>1449517286</t>
  </si>
  <si>
    <t>2866078516</t>
  </si>
  <si>
    <t>B A N O R T E</t>
  </si>
  <si>
    <t>EFECTIVO</t>
  </si>
  <si>
    <t>2971591843</t>
  </si>
  <si>
    <t>BANCOMER</t>
  </si>
  <si>
    <t>BANORTE</t>
  </si>
  <si>
    <t>FACTURA</t>
  </si>
  <si>
    <t>descueno SGV</t>
  </si>
  <si>
    <t>2% NOMINA</t>
  </si>
  <si>
    <t>7.5 % COMISIÓN</t>
  </si>
  <si>
    <t>SUBTOTAL</t>
  </si>
  <si>
    <t>IVA</t>
  </si>
  <si>
    <t>TOTAL</t>
  </si>
  <si>
    <t>COMIONES</t>
  </si>
  <si>
    <t>ALECSA CELAYA, SRL DE CV</t>
  </si>
  <si>
    <t xml:space="preserve">PERIODO SEMANAL </t>
  </si>
  <si>
    <t>CUENTA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</si>
  <si>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</si>
  <si>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</si>
  <si>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</si>
  <si>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</si>
  <si>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</si>
  <si>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</si>
  <si>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</si>
  <si>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38</t>
  </si>
  <si>
    <t>14/09/2016 al 20/09/2016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</si>
</sst>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$&quot;#,##0.00"/>
    <numFmt numFmtId="165" formatCode="dd/mm/yy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name val="Arial"/>
      <family val="2"/>
    </font>
    <font>
      <b/>
      <sz val="11"/>
      <color indexed="60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b/>
      <sz val="11"/>
      <color rgb="FF00B0F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2"/>
        <bgColor indexed="64"/>
      </patternFill>
    </fill>
  </fills>
  <borders count="2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14" fillId="0" borderId="0"/>
    <xf numFmtId="0" fontId="16" fillId="0" borderId="0"/>
    <xf numFmtId="43" fontId="14" fillId="0" borderId="0" applyFill="0" applyBorder="0" applyAlignment="0" applyProtection="0"/>
    <xf numFmtId="0" fontId="15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43" fontId="14" fillId="0" borderId="0" applyFill="0" applyBorder="0" applyAlignment="0" applyProtection="0"/>
  </cellStyleXfs>
  <cellXfs count="215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49" fontId="10" fillId="0" borderId="0" xfId="0" applyNumberFormat="1" applyFont="1"/>
    <xf numFmtId="49" fontId="12" fillId="0" borderId="0" xfId="0" applyNumberFormat="1" applyFont="1"/>
    <xf numFmtId="164" fontId="3" fillId="0" borderId="0" xfId="0" applyNumberFormat="1" applyFont="1"/>
    <xf numFmtId="164" fontId="13" fillId="0" borderId="0" xfId="0" applyNumberFormat="1" applyFont="1"/>
    <xf numFmtId="49" fontId="10" fillId="0" borderId="0" xfId="0" applyNumberFormat="1" applyFont="1" applyAlignment="1">
      <alignment horizontal="left"/>
    </xf>
    <xf numFmtId="0" fontId="10" fillId="0" borderId="0" xfId="0" applyFont="1"/>
    <xf numFmtId="164" fontId="10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1"/>
    <xf numFmtId="43" fontId="17" fillId="0" borderId="2" xfId="3" applyFont="1" applyBorder="1"/>
    <xf numFmtId="43" fontId="17" fillId="3" borderId="2" xfId="3" applyFont="1" applyFill="1" applyBorder="1"/>
    <xf numFmtId="43" fontId="17" fillId="0" borderId="0" xfId="3" applyFont="1"/>
    <xf numFmtId="0" fontId="18" fillId="0" borderId="0" xfId="4" applyFont="1" applyFill="1" applyAlignment="1" applyProtection="1">
      <alignment horizontal="left"/>
    </xf>
    <xf numFmtId="0" fontId="18" fillId="0" borderId="0" xfId="4" applyFont="1" applyFill="1" applyAlignment="1" applyProtection="1">
      <alignment horizontal="center"/>
    </xf>
    <xf numFmtId="43" fontId="17" fillId="0" borderId="0" xfId="3" applyFont="1" applyFill="1" applyAlignment="1" applyProtection="1">
      <alignment horizontal="center"/>
    </xf>
    <xf numFmtId="43" fontId="19" fillId="0" borderId="0" xfId="3" applyFont="1" applyFill="1" applyAlignment="1" applyProtection="1">
      <alignment horizontal="center"/>
    </xf>
    <xf numFmtId="0" fontId="17" fillId="0" borderId="0" xfId="1" applyFont="1" applyProtection="1"/>
    <xf numFmtId="0" fontId="17" fillId="0" borderId="0" xfId="1" applyFont="1" applyFill="1" applyProtection="1"/>
    <xf numFmtId="0" fontId="20" fillId="0" borderId="0" xfId="4" applyFont="1" applyFill="1" applyAlignment="1" applyProtection="1">
      <alignment horizontal="left"/>
    </xf>
    <xf numFmtId="0" fontId="20" fillId="0" borderId="0" xfId="4" applyFont="1" applyFill="1" applyAlignment="1" applyProtection="1">
      <alignment horizontal="center"/>
    </xf>
    <xf numFmtId="15" fontId="18" fillId="0" borderId="0" xfId="4" applyNumberFormat="1" applyFont="1" applyFill="1" applyAlignment="1" applyProtection="1">
      <alignment horizontal="left"/>
    </xf>
    <xf numFmtId="15" fontId="18" fillId="0" borderId="0" xfId="4" applyNumberFormat="1" applyFont="1" applyFill="1" applyAlignment="1" applyProtection="1">
      <alignment horizontal="center"/>
    </xf>
    <xf numFmtId="0" fontId="19" fillId="0" borderId="0" xfId="1" applyFont="1"/>
    <xf numFmtId="43" fontId="19" fillId="0" borderId="0" xfId="3" applyFont="1"/>
    <xf numFmtId="43" fontId="19" fillId="4" borderId="2" xfId="3" applyFont="1" applyFill="1" applyBorder="1" applyAlignment="1">
      <alignment horizontal="center" wrapText="1"/>
    </xf>
    <xf numFmtId="43" fontId="19" fillId="4" borderId="3" xfId="3" applyFont="1" applyFill="1" applyBorder="1" applyAlignment="1">
      <alignment horizontal="center" wrapText="1"/>
    </xf>
    <xf numFmtId="0" fontId="19" fillId="0" borderId="0" xfId="1" applyFont="1" applyFill="1"/>
    <xf numFmtId="43" fontId="19" fillId="4" borderId="4" xfId="3" applyFont="1" applyFill="1" applyBorder="1" applyAlignment="1">
      <alignment horizontal="center" vertical="center" wrapText="1"/>
    </xf>
    <xf numFmtId="0" fontId="17" fillId="0" borderId="2" xfId="1" applyFont="1" applyBorder="1"/>
    <xf numFmtId="43" fontId="22" fillId="3" borderId="2" xfId="3" applyFont="1" applyFill="1" applyBorder="1"/>
    <xf numFmtId="43" fontId="19" fillId="5" borderId="2" xfId="3" applyFont="1" applyFill="1" applyBorder="1"/>
    <xf numFmtId="43" fontId="17" fillId="6" borderId="2" xfId="3" applyFont="1" applyFill="1" applyBorder="1"/>
    <xf numFmtId="43" fontId="17" fillId="7" borderId="2" xfId="3" applyFont="1" applyFill="1" applyBorder="1" applyAlignment="1">
      <alignment horizontal="center"/>
    </xf>
    <xf numFmtId="43" fontId="17" fillId="0" borderId="2" xfId="3" applyFont="1" applyFill="1" applyBorder="1" applyAlignment="1">
      <alignment horizontal="center"/>
    </xf>
    <xf numFmtId="43" fontId="17" fillId="8" borderId="2" xfId="3" applyFont="1" applyFill="1" applyBorder="1" applyAlignment="1">
      <alignment horizontal="center"/>
    </xf>
    <xf numFmtId="0" fontId="17" fillId="0" borderId="0" xfId="1" applyFont="1" applyFill="1"/>
    <xf numFmtId="43" fontId="17" fillId="0" borderId="0" xfId="1" applyNumberFormat="1" applyFont="1" applyFill="1"/>
    <xf numFmtId="0" fontId="17" fillId="0" borderId="0" xfId="1" applyFont="1"/>
    <xf numFmtId="0" fontId="17" fillId="3" borderId="2" xfId="1" applyFont="1" applyFill="1" applyBorder="1"/>
    <xf numFmtId="0" fontId="17" fillId="9" borderId="0" xfId="1" applyFont="1" applyFill="1"/>
    <xf numFmtId="0" fontId="19" fillId="0" borderId="2" xfId="1" applyFont="1" applyFill="1" applyBorder="1"/>
    <xf numFmtId="0" fontId="17" fillId="0" borderId="5" xfId="1" applyFont="1" applyFill="1" applyBorder="1"/>
    <xf numFmtId="43" fontId="17" fillId="0" borderId="5" xfId="3" applyFont="1" applyFill="1" applyBorder="1"/>
    <xf numFmtId="43" fontId="19" fillId="0" borderId="2" xfId="3" applyFont="1" applyFill="1" applyBorder="1"/>
    <xf numFmtId="43" fontId="19" fillId="0" borderId="5" xfId="3" applyFont="1" applyFill="1" applyBorder="1"/>
    <xf numFmtId="43" fontId="19" fillId="0" borderId="6" xfId="3" applyFont="1" applyBorder="1"/>
    <xf numFmtId="0" fontId="23" fillId="0" borderId="0" xfId="1" applyFont="1"/>
    <xf numFmtId="43" fontId="19" fillId="0" borderId="0" xfId="3" applyFont="1" applyBorder="1"/>
    <xf numFmtId="43" fontId="19" fillId="5" borderId="0" xfId="3" applyFont="1" applyFill="1" applyBorder="1"/>
    <xf numFmtId="43" fontId="19" fillId="4" borderId="5" xfId="3" applyFont="1" applyFill="1" applyBorder="1" applyAlignment="1">
      <alignment horizontal="center" wrapText="1"/>
    </xf>
    <xf numFmtId="43" fontId="19" fillId="4" borderId="5" xfId="3" applyFont="1" applyFill="1" applyBorder="1" applyAlignment="1">
      <alignment horizontal="center" vertical="center" wrapText="1"/>
    </xf>
    <xf numFmtId="0" fontId="17" fillId="0" borderId="7" xfId="1" applyFont="1" applyBorder="1"/>
    <xf numFmtId="0" fontId="17" fillId="0" borderId="7" xfId="1" applyFont="1" applyBorder="1" applyAlignment="1">
      <alignment horizontal="right"/>
    </xf>
    <xf numFmtId="43" fontId="17" fillId="0" borderId="7" xfId="3" applyFont="1" applyBorder="1"/>
    <xf numFmtId="43" fontId="17" fillId="3" borderId="7" xfId="3" applyFont="1" applyFill="1" applyBorder="1"/>
    <xf numFmtId="43" fontId="22" fillId="3" borderId="7" xfId="3" applyFont="1" applyFill="1" applyBorder="1"/>
    <xf numFmtId="43" fontId="19" fillId="5" borderId="7" xfId="3" applyFont="1" applyFill="1" applyBorder="1"/>
    <xf numFmtId="43" fontId="17" fillId="6" borderId="7" xfId="3" applyFont="1" applyFill="1" applyBorder="1"/>
    <xf numFmtId="43" fontId="17" fillId="7" borderId="7" xfId="3" applyFont="1" applyFill="1" applyBorder="1" applyAlignment="1">
      <alignment horizontal="center"/>
    </xf>
    <xf numFmtId="43" fontId="17" fillId="0" borderId="7" xfId="3" applyFont="1" applyFill="1" applyBorder="1" applyAlignment="1">
      <alignment horizontal="center"/>
    </xf>
    <xf numFmtId="43" fontId="17" fillId="8" borderId="7" xfId="3" applyFont="1" applyFill="1" applyBorder="1" applyAlignment="1">
      <alignment horizontal="center"/>
    </xf>
    <xf numFmtId="0" fontId="17" fillId="0" borderId="8" xfId="1" applyFont="1" applyBorder="1"/>
    <xf numFmtId="0" fontId="17" fillId="0" borderId="8" xfId="1" applyFont="1" applyBorder="1" applyAlignment="1">
      <alignment horizontal="right"/>
    </xf>
    <xf numFmtId="43" fontId="17" fillId="0" borderId="8" xfId="3" applyFont="1" applyBorder="1"/>
    <xf numFmtId="43" fontId="17" fillId="3" borderId="8" xfId="3" applyFont="1" applyFill="1" applyBorder="1"/>
    <xf numFmtId="43" fontId="22" fillId="3" borderId="8" xfId="3" applyFont="1" applyFill="1" applyBorder="1"/>
    <xf numFmtId="43" fontId="19" fillId="5" borderId="8" xfId="3" applyFont="1" applyFill="1" applyBorder="1"/>
    <xf numFmtId="43" fontId="17" fillId="7" borderId="8" xfId="3" applyFont="1" applyFill="1" applyBorder="1" applyAlignment="1">
      <alignment horizontal="center"/>
    </xf>
    <xf numFmtId="43" fontId="17" fillId="0" borderId="8" xfId="3" applyFont="1" applyFill="1" applyBorder="1" applyAlignment="1">
      <alignment horizontal="center"/>
    </xf>
    <xf numFmtId="43" fontId="17" fillId="8" borderId="8" xfId="3" applyFont="1" applyFill="1" applyBorder="1" applyAlignment="1">
      <alignment horizontal="center"/>
    </xf>
    <xf numFmtId="0" fontId="17" fillId="0" borderId="8" xfId="1" applyFont="1" applyFill="1" applyBorder="1"/>
    <xf numFmtId="43" fontId="17" fillId="0" borderId="8" xfId="3" applyFont="1" applyFill="1" applyBorder="1"/>
    <xf numFmtId="0" fontId="17" fillId="0" borderId="8" xfId="1" applyFont="1" applyFill="1" applyBorder="1" applyAlignment="1">
      <alignment horizontal="left"/>
    </xf>
    <xf numFmtId="0" fontId="17" fillId="0" borderId="8" xfId="1" applyFont="1" applyFill="1" applyBorder="1" applyAlignment="1">
      <alignment horizontal="right"/>
    </xf>
    <xf numFmtId="12" fontId="17" fillId="3" borderId="8" xfId="3" applyNumberFormat="1" applyFont="1" applyFill="1" applyBorder="1"/>
    <xf numFmtId="43" fontId="17" fillId="5" borderId="8" xfId="3" applyFont="1" applyFill="1" applyBorder="1"/>
    <xf numFmtId="14" fontId="19" fillId="0" borderId="8" xfId="1" applyNumberFormat="1" applyFont="1" applyFill="1" applyBorder="1"/>
    <xf numFmtId="0" fontId="17" fillId="0" borderId="7" xfId="1" applyFont="1" applyFill="1" applyBorder="1"/>
    <xf numFmtId="0" fontId="17" fillId="0" borderId="7" xfId="1" applyFont="1" applyFill="1" applyBorder="1" applyAlignment="1">
      <alignment horizontal="right"/>
    </xf>
    <xf numFmtId="0" fontId="19" fillId="0" borderId="8" xfId="1" applyFont="1" applyFill="1" applyBorder="1"/>
    <xf numFmtId="4" fontId="17" fillId="0" borderId="8" xfId="1" applyNumberFormat="1" applyFont="1" applyBorder="1" applyAlignment="1">
      <alignment wrapText="1"/>
    </xf>
    <xf numFmtId="4" fontId="24" fillId="10" borderId="8" xfId="1" applyNumberFormat="1" applyFont="1" applyFill="1" applyBorder="1" applyAlignment="1">
      <alignment horizontal="right" wrapText="1"/>
    </xf>
    <xf numFmtId="3" fontId="19" fillId="4" borderId="2" xfId="1" applyNumberFormat="1" applyFont="1" applyFill="1" applyBorder="1"/>
    <xf numFmtId="3" fontId="19" fillId="4" borderId="5" xfId="1" applyNumberFormat="1" applyFont="1" applyFill="1" applyBorder="1"/>
    <xf numFmtId="165" fontId="2" fillId="0" borderId="8" xfId="1" applyNumberFormat="1" applyFont="1" applyFill="1" applyBorder="1" applyAlignment="1">
      <alignment horizontal="left" vertical="center"/>
    </xf>
    <xf numFmtId="43" fontId="17" fillId="0" borderId="8" xfId="1" applyNumberFormat="1" applyFont="1" applyFill="1" applyBorder="1"/>
    <xf numFmtId="0" fontId="17" fillId="0" borderId="8" xfId="1" applyFont="1" applyBorder="1" applyAlignment="1">
      <alignment wrapText="1"/>
    </xf>
    <xf numFmtId="43" fontId="14" fillId="0" borderId="8" xfId="3" applyBorder="1"/>
    <xf numFmtId="43" fontId="14" fillId="0" borderId="8" xfId="3" applyFill="1" applyBorder="1"/>
    <xf numFmtId="0" fontId="17" fillId="11" borderId="8" xfId="1" applyFont="1" applyFill="1" applyBorder="1" applyAlignment="1">
      <alignment wrapText="1"/>
    </xf>
    <xf numFmtId="4" fontId="17" fillId="11" borderId="8" xfId="1" applyNumberFormat="1" applyFont="1" applyFill="1" applyBorder="1" applyAlignment="1">
      <alignment wrapText="1"/>
    </xf>
    <xf numFmtId="43" fontId="17" fillId="11" borderId="8" xfId="1" applyNumberFormat="1" applyFont="1" applyFill="1" applyBorder="1"/>
    <xf numFmtId="0" fontId="17" fillId="11" borderId="0" xfId="1" applyFont="1" applyFill="1"/>
    <xf numFmtId="43" fontId="14" fillId="0" borderId="0" xfId="3" applyFont="1"/>
    <xf numFmtId="43" fontId="14" fillId="0" borderId="8" xfId="3" applyFont="1" applyFill="1" applyBorder="1"/>
    <xf numFmtId="43" fontId="14" fillId="0" borderId="8" xfId="3" applyFont="1" applyBorder="1"/>
    <xf numFmtId="43" fontId="14" fillId="0" borderId="8" xfId="3" applyFont="1" applyFill="1" applyBorder="1" applyAlignment="1">
      <alignment vertical="center"/>
    </xf>
    <xf numFmtId="0" fontId="19" fillId="0" borderId="8" xfId="3" applyNumberFormat="1" applyFont="1" applyFill="1" applyBorder="1" applyAlignment="1">
      <alignment horizontal="center"/>
    </xf>
    <xf numFmtId="0" fontId="21" fillId="11" borderId="8" xfId="1" applyFont="1" applyFill="1" applyBorder="1"/>
    <xf numFmtId="0" fontId="17" fillId="11" borderId="8" xfId="1" applyFont="1" applyFill="1" applyBorder="1"/>
    <xf numFmtId="0" fontId="17" fillId="11" borderId="8" xfId="1" applyFont="1" applyFill="1" applyBorder="1" applyAlignment="1">
      <alignment horizontal="right"/>
    </xf>
    <xf numFmtId="165" fontId="2" fillId="11" borderId="8" xfId="1" applyNumberFormat="1" applyFont="1" applyFill="1" applyBorder="1" applyAlignment="1">
      <alignment horizontal="left" vertical="center"/>
    </xf>
    <xf numFmtId="43" fontId="14" fillId="11" borderId="8" xfId="3" applyFont="1" applyFill="1" applyBorder="1"/>
    <xf numFmtId="43" fontId="17" fillId="11" borderId="8" xfId="3" applyFont="1" applyFill="1" applyBorder="1"/>
    <xf numFmtId="43" fontId="22" fillId="11" borderId="8" xfId="3" applyFont="1" applyFill="1" applyBorder="1"/>
    <xf numFmtId="0" fontId="17" fillId="11" borderId="8" xfId="1" applyFont="1" applyFill="1" applyBorder="1" applyAlignment="1">
      <alignment horizontal="left"/>
    </xf>
    <xf numFmtId="3" fontId="19" fillId="4" borderId="0" xfId="1" applyNumberFormat="1" applyFont="1" applyFill="1" applyBorder="1"/>
    <xf numFmtId="43" fontId="19" fillId="4" borderId="0" xfId="3" applyFont="1" applyFill="1" applyBorder="1" applyAlignment="1">
      <alignment horizontal="center" wrapText="1"/>
    </xf>
    <xf numFmtId="43" fontId="19" fillId="4" borderId="0" xfId="3" applyFont="1" applyFill="1" applyBorder="1" applyAlignment="1">
      <alignment horizontal="center" vertical="center" wrapText="1"/>
    </xf>
    <xf numFmtId="0" fontId="19" fillId="12" borderId="0" xfId="1" applyFont="1" applyFill="1" applyBorder="1" applyAlignment="1">
      <alignment horizontal="center"/>
    </xf>
    <xf numFmtId="0" fontId="14" fillId="0" borderId="0" xfId="1"/>
    <xf numFmtId="43" fontId="14" fillId="0" borderId="0" xfId="3"/>
    <xf numFmtId="0" fontId="3" fillId="0" borderId="0" xfId="6" applyFont="1"/>
    <xf numFmtId="49" fontId="3" fillId="0" borderId="0" xfId="6" applyNumberFormat="1" applyFont="1"/>
    <xf numFmtId="0" fontId="14" fillId="0" borderId="0" xfId="1" applyAlignment="1"/>
    <xf numFmtId="0" fontId="3" fillId="0" borderId="0" xfId="1" applyFont="1"/>
    <xf numFmtId="0" fontId="14" fillId="0" borderId="0" xfId="1" applyAlignment="1">
      <alignment vertical="center"/>
    </xf>
    <xf numFmtId="164" fontId="3" fillId="0" borderId="0" xfId="1" applyNumberFormat="1" applyFont="1"/>
    <xf numFmtId="164" fontId="10" fillId="0" borderId="0" xfId="1" applyNumberFormat="1" applyFont="1"/>
    <xf numFmtId="0" fontId="3" fillId="0" borderId="0" xfId="1" applyFont="1" applyAlignment="1">
      <alignment horizontal="right"/>
    </xf>
    <xf numFmtId="49" fontId="4" fillId="0" borderId="0" xfId="1" applyNumberFormat="1" applyFont="1" applyAlignment="1">
      <alignment horizontal="centerContinuous"/>
    </xf>
    <xf numFmtId="49" fontId="5" fillId="0" borderId="0" xfId="1" applyNumberFormat="1" applyFont="1" applyAlignment="1">
      <alignment horizontal="centerContinuous" vertical="top"/>
    </xf>
    <xf numFmtId="49" fontId="3" fillId="0" borderId="0" xfId="1" applyNumberFormat="1" applyFont="1"/>
    <xf numFmtId="0" fontId="3" fillId="0" borderId="0" xfId="1" applyFont="1" applyAlignment="1">
      <alignment horizontal="left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49" fontId="12" fillId="0" borderId="0" xfId="1" applyNumberFormat="1" applyFont="1"/>
    <xf numFmtId="49" fontId="10" fillId="0" borderId="0" xfId="1" applyNumberFormat="1" applyFont="1"/>
    <xf numFmtId="49" fontId="3" fillId="0" borderId="0" xfId="1" applyNumberFormat="1" applyFont="1" applyAlignment="1">
      <alignment horizontal="right"/>
    </xf>
    <xf numFmtId="49" fontId="10" fillId="0" borderId="0" xfId="1" applyNumberFormat="1" applyFont="1" applyAlignment="1">
      <alignment horizontal="left"/>
    </xf>
    <xf numFmtId="164" fontId="14" fillId="0" borderId="0" xfId="1" applyNumberFormat="1"/>
    <xf numFmtId="0" fontId="7" fillId="0" borderId="0" xfId="1" applyFont="1" applyAlignment="1">
      <alignment horizontal="left" vertical="center"/>
    </xf>
    <xf numFmtId="0" fontId="14" fillId="0" borderId="0" xfId="1" applyAlignment="1">
      <alignment horizontal="left" vertical="center"/>
    </xf>
    <xf numFmtId="0" fontId="14" fillId="0" borderId="0" xfId="5"/>
    <xf numFmtId="0" fontId="3" fillId="0" borderId="0" xfId="6" applyFont="1"/>
    <xf numFmtId="164" fontId="3" fillId="0" borderId="0" xfId="6" applyNumberFormat="1" applyFont="1"/>
    <xf numFmtId="0" fontId="3" fillId="0" borderId="0" xfId="5" applyFont="1"/>
    <xf numFmtId="0" fontId="14" fillId="0" borderId="0" xfId="5" applyAlignment="1">
      <alignment vertical="center"/>
    </xf>
    <xf numFmtId="0" fontId="7" fillId="0" borderId="0" xfId="5" applyFont="1" applyAlignment="1">
      <alignment vertical="center"/>
    </xf>
    <xf numFmtId="164" fontId="14" fillId="0" borderId="0" xfId="5" applyNumberFormat="1"/>
    <xf numFmtId="0" fontId="14" fillId="0" borderId="0" xfId="5" applyFont="1"/>
    <xf numFmtId="0" fontId="21" fillId="0" borderId="0" xfId="8" applyFont="1" applyAlignment="1"/>
    <xf numFmtId="0" fontId="14" fillId="0" borderId="0" xfId="9" applyNumberFormat="1" applyFont="1" applyFill="1" applyAlignment="1"/>
    <xf numFmtId="0" fontId="14" fillId="0" borderId="0" xfId="9" applyFont="1" applyFill="1" applyAlignment="1"/>
    <xf numFmtId="0" fontId="14" fillId="0" borderId="0" xfId="5" applyFont="1" applyFill="1"/>
    <xf numFmtId="0" fontId="14" fillId="0" borderId="0" xfId="5" applyFont="1" applyAlignment="1">
      <alignment horizontal="center" vertical="center" wrapText="1"/>
    </xf>
    <xf numFmtId="0" fontId="27" fillId="0" borderId="0" xfId="5" applyFont="1"/>
    <xf numFmtId="0" fontId="28" fillId="13" borderId="13" xfId="5" applyFont="1" applyFill="1" applyBorder="1" applyAlignment="1">
      <alignment horizontal="center"/>
    </xf>
    <xf numFmtId="0" fontId="28" fillId="13" borderId="14" xfId="5" applyFont="1" applyFill="1" applyBorder="1" applyAlignment="1">
      <alignment horizontal="center"/>
    </xf>
    <xf numFmtId="0" fontId="14" fillId="0" borderId="0" xfId="7"/>
    <xf numFmtId="0" fontId="14" fillId="0" borderId="0" xfId="7" applyFont="1"/>
    <xf numFmtId="0" fontId="14" fillId="0" borderId="0" xfId="5" quotePrefix="1"/>
    <xf numFmtId="0" fontId="14" fillId="0" borderId="0" xfId="7" quotePrefix="1" applyFill="1"/>
    <xf numFmtId="0" fontId="14" fillId="0" borderId="0" xfId="7" quotePrefix="1" applyFont="1" applyFill="1"/>
    <xf numFmtId="164" fontId="30" fillId="0" borderId="12" xfId="6" applyNumberFormat="1" applyFont="1" applyBorder="1"/>
    <xf numFmtId="164" fontId="26" fillId="0" borderId="12" xfId="5" applyNumberFormat="1" applyFont="1" applyBorder="1"/>
    <xf numFmtId="0" fontId="25" fillId="0" borderId="0" xfId="7" applyFont="1"/>
    <xf numFmtId="0" fontId="25" fillId="0" borderId="0" xfId="5" applyFont="1"/>
    <xf numFmtId="0" fontId="31" fillId="0" borderId="0" xfId="5" applyFont="1" applyAlignment="1">
      <alignment horizontal="left"/>
    </xf>
    <xf numFmtId="0" fontId="14" fillId="0" borderId="0" xfId="5"/>
    <xf numFmtId="0" fontId="14" fillId="0" borderId="0" xfId="5" applyAlignment="1">
      <alignment vertical="center"/>
    </xf>
    <xf numFmtId="0" fontId="11" fillId="2" borderId="18" xfId="5" applyFont="1" applyFill="1" applyBorder="1" applyAlignment="1">
      <alignment horizontal="center" vertical="center" wrapText="1"/>
    </xf>
    <xf numFmtId="0" fontId="3" fillId="0" borderId="0" xfId="5" applyFont="1" applyAlignment="1">
      <alignment horizontal="center" vertical="center"/>
    </xf>
    <xf numFmtId="164" fontId="3" fillId="0" borderId="0" xfId="5" applyNumberFormat="1" applyFont="1"/>
    <xf numFmtId="0" fontId="3" fillId="0" borderId="0" xfId="5" applyFont="1" applyAlignment="1">
      <alignment horizontal="right"/>
    </xf>
    <xf numFmtId="164" fontId="10" fillId="0" borderId="12" xfId="5" applyNumberFormat="1" applyFont="1" applyBorder="1"/>
    <xf numFmtId="0" fontId="8" fillId="0" borderId="0" xfId="1" applyFont="1" applyAlignment="1"/>
    <xf numFmtId="0" fontId="9" fillId="0" borderId="0" xfId="1" applyFont="1" applyAlignment="1"/>
    <xf numFmtId="0" fontId="19" fillId="12" borderId="9" xfId="1" applyFont="1" applyFill="1" applyBorder="1" applyAlignment="1">
      <alignment horizontal="center"/>
    </xf>
    <xf numFmtId="43" fontId="19" fillId="4" borderId="2" xfId="3" applyFont="1" applyFill="1" applyBorder="1" applyAlignment="1">
      <alignment horizontal="center" wrapText="1"/>
    </xf>
    <xf numFmtId="43" fontId="19" fillId="4" borderId="5" xfId="3" applyFont="1" applyFill="1" applyBorder="1" applyAlignment="1">
      <alignment horizontal="center" wrapText="1"/>
    </xf>
    <xf numFmtId="43" fontId="19" fillId="4" borderId="10" xfId="3" applyFont="1" applyFill="1" applyBorder="1" applyAlignment="1">
      <alignment horizontal="center" wrapText="1"/>
    </xf>
    <xf numFmtId="43" fontId="19" fillId="4" borderId="11" xfId="3" applyFont="1" applyFill="1" applyBorder="1" applyAlignment="1">
      <alignment horizontal="center" wrapText="1"/>
    </xf>
    <xf numFmtId="0" fontId="19" fillId="12" borderId="4" xfId="1" applyFont="1" applyFill="1" applyBorder="1" applyAlignment="1">
      <alignment horizontal="center"/>
    </xf>
    <xf numFmtId="0" fontId="29" fillId="0" borderId="15" xfId="5" applyFont="1" applyBorder="1" applyAlignment="1">
      <alignment horizontal="center" vertical="center"/>
    </xf>
    <xf numFmtId="0" fontId="29" fillId="0" borderId="16" xfId="5" applyFont="1" applyBorder="1" applyAlignment="1">
      <alignment horizontal="center" vertical="center"/>
    </xf>
    <xf numFmtId="0" fontId="29" fillId="0" borderId="17" xfId="5" applyFont="1" applyBorder="1" applyAlignment="1">
      <alignment horizontal="center" vertical="center"/>
    </xf>
    <xf numFmtId="3" fontId="19" fillId="4" borderId="2" xfId="1" applyNumberFormat="1" applyFont="1" applyFill="1" applyBorder="1"/>
    <xf numFmtId="3" fontId="19" fillId="4" borderId="5" xfId="1" applyNumberFormat="1" applyFont="1" applyFill="1" applyBorder="1"/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14" fillId="0" borderId="0" xfId="1" applyAlignment="1"/>
    <xf numFmtId="0" fontId="14" fillId="0" borderId="0" xfId="5" applyFont="1" applyAlignment="1">
      <alignment horizontal="center" vertical="center" wrapText="1"/>
    </xf>
    <xf numFmtId="0" fontId="33" fillId="0" borderId="19" xfId="0" applyFont="1" applyBorder="1"/>
    <xf numFmtId="0" fontId="32" fillId="0" borderId="19" xfId="0" applyFont="1" applyBorder="1"/>
    <xf numFmtId="0" fontId="0" fillId="0" borderId="19" xfId="0" applyFont="1" applyBorder="1"/>
    <xf numFmtId="0" fontId="0" fillId="0" borderId="19" xfId="0" applyBorder="1"/>
    <xf numFmtId="14" fontId="33" fillId="0" borderId="19" xfId="0" applyNumberFormat="1" applyFont="1" applyBorder="1"/>
    <xf numFmtId="43" fontId="1" fillId="0" borderId="19" xfId="10" applyFont="1" applyBorder="1"/>
    <xf numFmtId="43" fontId="1" fillId="0" borderId="20" xfId="10" applyFont="1" applyBorder="1"/>
    <xf numFmtId="43" fontId="1" fillId="0" borderId="21" xfId="10" applyFont="1" applyBorder="1"/>
    <xf numFmtId="43" fontId="1" fillId="0" borderId="22" xfId="10" applyFont="1" applyBorder="1"/>
    <xf numFmtId="43" fontId="32" fillId="0" borderId="21" xfId="10" applyFont="1" applyBorder="1"/>
  </cellXfs>
  <cellStyles count="11">
    <cellStyle name="Excel Built-in Normal" xfId="2"/>
    <cellStyle name="Millares 2" xfId="3"/>
    <cellStyle name="Millares 2 3" xfId="10"/>
    <cellStyle name="Normal" xfId="0" builtinId="0"/>
    <cellStyle name="Normal 16 2" xfId="5"/>
    <cellStyle name="Normal 2" xfId="1"/>
    <cellStyle name="Normal 2 2" xfId="6"/>
    <cellStyle name="Normal 27" xfId="7"/>
    <cellStyle name="Normal 5" xfId="8"/>
    <cellStyle name="Normal 6" xfId="9"/>
    <cellStyle name="Normal_Hoja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102"/>
  <sheetViews>
    <sheetView workbookViewId="0">
      <pane xSplit="1" ySplit="8" topLeftCell="H9" activePane="bottomRight" state="frozen"/>
      <selection pane="topRight" activeCell="B1" sqref="B1"/>
      <selection pane="bottomLeft" activeCell="A9" sqref="A9"/>
      <selection pane="bottomRight" activeCell="H14" sqref="H14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5.7109375" style="1" customWidth="1"/>
    <col min="4" max="5" width="11.42578125" style="1"/>
    <col min="6" max="6" width="8.85546875" style="1" bestFit="1" customWidth="1"/>
    <col min="7" max="7" width="7.140625" style="1" bestFit="1" customWidth="1"/>
    <col min="8" max="8" width="8.7109375" style="1" bestFit="1" customWidth="1"/>
    <col min="9" max="24" width="11.42578125" style="1"/>
    <col min="25" max="25" width="43.7109375" style="1" bestFit="1" customWidth="1"/>
    <col min="26" max="16384" width="11.42578125" style="1"/>
  </cols>
  <sheetData>
    <row r="1" spans="1:70" ht="18" customHeight="1">
      <c r="A1" s="3" t="s">
        <v>0</v>
      </c>
      <c r="B1" s="19" t="s">
        <v>86</v>
      </c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X1" s="27" t="s">
        <v>87</v>
      </c>
      <c r="Y1" s="27"/>
      <c r="Z1" s="27"/>
      <c r="AA1" s="27"/>
      <c r="AB1" s="28"/>
      <c r="AC1" s="29"/>
      <c r="AD1" s="29"/>
      <c r="AE1" s="29"/>
      <c r="AF1" s="29"/>
      <c r="AG1" s="30"/>
      <c r="AH1" s="29"/>
      <c r="AI1" s="29"/>
      <c r="AJ1" s="29"/>
      <c r="AK1" s="29"/>
      <c r="AL1" s="29"/>
      <c r="AM1" s="29"/>
      <c r="AN1" s="30"/>
      <c r="AO1" s="29"/>
      <c r="AP1" s="30"/>
      <c r="AQ1" s="29"/>
      <c r="AR1" s="29"/>
      <c r="AS1" s="30"/>
      <c r="AT1" s="31"/>
      <c r="AU1" s="31"/>
      <c r="AV1" s="31"/>
      <c r="AW1" s="32"/>
      <c r="AX1" s="31"/>
      <c r="AY1" s="31"/>
      <c r="AZ1" s="31"/>
      <c r="BA1" s="31"/>
      <c r="BB1" s="31"/>
      <c r="BC1" s="31"/>
      <c r="BD1" s="31"/>
    </row>
    <row r="2" spans="1:70" ht="24.95" customHeight="1">
      <c r="A2" s="4" t="s">
        <v>1</v>
      </c>
      <c r="B2" s="20" t="s">
        <v>2</v>
      </c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X2" s="33" t="s">
        <v>88</v>
      </c>
      <c r="Y2" s="33"/>
      <c r="Z2" s="33"/>
      <c r="AA2" s="33"/>
      <c r="AB2" s="34"/>
      <c r="AC2" s="29"/>
      <c r="AD2" s="29"/>
      <c r="AE2" s="29"/>
      <c r="AF2" s="29"/>
      <c r="AG2" s="30"/>
      <c r="AH2" s="29" t="s">
        <v>89</v>
      </c>
      <c r="AI2" s="29"/>
      <c r="AJ2" s="29"/>
      <c r="AK2" s="29"/>
      <c r="AL2" s="29"/>
      <c r="AM2" s="29"/>
      <c r="AN2" s="30"/>
      <c r="AO2" s="29"/>
      <c r="AP2" s="30"/>
      <c r="AQ2" s="29"/>
      <c r="AR2" s="29"/>
      <c r="AS2" s="30"/>
      <c r="AT2" s="31"/>
      <c r="AU2" s="31"/>
      <c r="AV2" s="31"/>
      <c r="AW2" s="32"/>
      <c r="AX2" s="31"/>
      <c r="AY2" s="31"/>
      <c r="AZ2" s="31"/>
      <c r="BA2" s="31"/>
      <c r="BB2" s="31"/>
      <c r="BC2" s="31"/>
      <c r="BD2" s="31"/>
    </row>
    <row r="3" spans="1:70" ht="15.75">
      <c r="B3" s="21" t="s">
        <v>3</v>
      </c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X3" s="35" t="s">
        <v>90</v>
      </c>
      <c r="Y3" s="35"/>
      <c r="Z3" s="35"/>
      <c r="AA3" s="35"/>
      <c r="AB3" s="36"/>
      <c r="AC3" s="29"/>
      <c r="AD3" s="29"/>
      <c r="AE3" s="29"/>
      <c r="AF3" s="29"/>
      <c r="AG3" s="30"/>
      <c r="AH3" s="29"/>
      <c r="AI3" s="29"/>
      <c r="AJ3" s="29"/>
      <c r="AK3" s="29"/>
      <c r="AL3" s="29"/>
      <c r="AM3" s="29"/>
      <c r="AN3" s="30"/>
      <c r="AO3" s="29"/>
      <c r="AP3" s="30"/>
      <c r="AQ3" s="29"/>
      <c r="AR3" s="29"/>
      <c r="AS3" s="30"/>
      <c r="AT3" s="31"/>
      <c r="AU3" s="31"/>
      <c r="AV3" s="31"/>
      <c r="AW3" s="32"/>
      <c r="AX3" s="31"/>
      <c r="AY3" s="31"/>
      <c r="AZ3" s="31"/>
      <c r="BA3" s="31"/>
      <c r="BB3" s="31"/>
      <c r="BC3" s="31"/>
      <c r="BD3" s="31"/>
    </row>
    <row r="4" spans="1:70" ht="15">
      <c r="B4" s="22" t="s">
        <v>4</v>
      </c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X4" s="37" t="s">
        <v>91</v>
      </c>
      <c r="Y4" s="37"/>
      <c r="Z4" s="37"/>
      <c r="AA4" s="37"/>
      <c r="AB4" s="37"/>
      <c r="AC4" s="26"/>
      <c r="AD4" s="26"/>
      <c r="AE4" s="26"/>
      <c r="AF4" s="26"/>
      <c r="AG4" s="38"/>
      <c r="AH4" s="26"/>
      <c r="AI4" s="26"/>
      <c r="AJ4" s="26"/>
      <c r="AK4" s="26"/>
      <c r="AL4" s="26"/>
      <c r="AM4" s="26"/>
      <c r="AN4" s="38"/>
      <c r="AO4" s="26"/>
      <c r="AP4" s="38"/>
      <c r="AQ4" s="26"/>
      <c r="AR4" s="26"/>
      <c r="AS4" s="38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</row>
    <row r="5" spans="1:70" ht="15">
      <c r="B5" s="6" t="s">
        <v>5</v>
      </c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X5" s="194" t="s">
        <v>92</v>
      </c>
      <c r="Y5" s="194" t="s">
        <v>93</v>
      </c>
      <c r="Z5" s="194" t="s">
        <v>94</v>
      </c>
      <c r="AA5" s="97"/>
      <c r="AB5" s="194" t="s">
        <v>95</v>
      </c>
      <c r="AC5" s="39"/>
      <c r="AD5" s="186" t="s">
        <v>96</v>
      </c>
      <c r="AE5" s="186" t="s">
        <v>97</v>
      </c>
      <c r="AF5" s="186" t="s">
        <v>98</v>
      </c>
      <c r="AG5" s="186" t="s">
        <v>99</v>
      </c>
      <c r="AH5" s="186" t="s">
        <v>100</v>
      </c>
      <c r="AI5" s="39"/>
      <c r="AJ5" s="186" t="s">
        <v>101</v>
      </c>
      <c r="AK5" s="186" t="s">
        <v>102</v>
      </c>
      <c r="AL5" s="186" t="s">
        <v>103</v>
      </c>
      <c r="AM5" s="186" t="s">
        <v>104</v>
      </c>
      <c r="AN5" s="186" t="s">
        <v>105</v>
      </c>
      <c r="AO5" s="186" t="s">
        <v>106</v>
      </c>
      <c r="AP5" s="186" t="s">
        <v>107</v>
      </c>
      <c r="AQ5" s="186" t="s">
        <v>108</v>
      </c>
      <c r="AR5" s="186" t="s">
        <v>109</v>
      </c>
      <c r="AS5" s="186" t="s">
        <v>110</v>
      </c>
      <c r="AT5" s="188" t="s">
        <v>111</v>
      </c>
      <c r="AU5" s="189"/>
      <c r="AV5" s="40"/>
      <c r="AW5" s="190" t="s">
        <v>112</v>
      </c>
      <c r="AX5" s="185" t="s">
        <v>113</v>
      </c>
      <c r="AY5" s="41"/>
      <c r="AZ5" s="41"/>
      <c r="BA5" s="41"/>
      <c r="BB5" s="41"/>
      <c r="BC5" s="41"/>
      <c r="BD5" s="41"/>
    </row>
    <row r="6" spans="1:70" ht="45">
      <c r="B6" s="6" t="s">
        <v>6</v>
      </c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X6" s="195"/>
      <c r="Y6" s="195"/>
      <c r="Z6" s="195"/>
      <c r="AA6" s="98" t="s">
        <v>114</v>
      </c>
      <c r="AB6" s="195"/>
      <c r="AC6" s="64" t="s">
        <v>115</v>
      </c>
      <c r="AD6" s="187"/>
      <c r="AE6" s="187"/>
      <c r="AF6" s="187"/>
      <c r="AG6" s="187"/>
      <c r="AH6" s="187"/>
      <c r="AI6" s="64" t="s">
        <v>116</v>
      </c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65" t="s">
        <v>117</v>
      </c>
      <c r="AU6" s="65" t="s">
        <v>118</v>
      </c>
      <c r="AV6" s="42" t="s">
        <v>119</v>
      </c>
      <c r="AW6" s="190"/>
      <c r="AX6" s="185"/>
      <c r="AY6" s="41"/>
      <c r="AZ6" s="41"/>
      <c r="BA6" s="41"/>
      <c r="BB6" s="41"/>
      <c r="BC6" s="41"/>
      <c r="BD6" s="41"/>
    </row>
    <row r="7" spans="1:70" ht="15">
      <c r="E7" s="191" t="s">
        <v>237</v>
      </c>
      <c r="F7" s="192"/>
      <c r="G7" s="192"/>
      <c r="H7" s="192"/>
      <c r="I7" s="192"/>
      <c r="J7" s="192"/>
      <c r="K7" s="193"/>
      <c r="L7" s="177"/>
      <c r="M7" s="191" t="s">
        <v>237</v>
      </c>
      <c r="N7" s="192"/>
      <c r="O7" s="193"/>
      <c r="X7" s="121"/>
      <c r="Y7" s="121"/>
      <c r="Z7" s="121"/>
      <c r="AA7" s="121"/>
      <c r="AB7" s="121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3"/>
      <c r="AU7" s="123"/>
      <c r="AV7" s="123"/>
      <c r="AW7" s="124"/>
      <c r="AX7" s="124"/>
      <c r="AY7" s="41"/>
      <c r="AZ7" s="41"/>
      <c r="BA7" s="41"/>
      <c r="BB7" s="41"/>
      <c r="BC7" s="41"/>
      <c r="BD7" s="41"/>
    </row>
    <row r="8" spans="1:70" s="5" customFormat="1" ht="34.5" thickBot="1">
      <c r="A8" s="8" t="s">
        <v>7</v>
      </c>
      <c r="B8" s="9" t="s">
        <v>8</v>
      </c>
      <c r="C8" s="11" t="s">
        <v>17</v>
      </c>
      <c r="E8" s="178" t="s">
        <v>11</v>
      </c>
      <c r="F8" s="178" t="s">
        <v>238</v>
      </c>
      <c r="G8" s="178" t="s">
        <v>239</v>
      </c>
      <c r="H8" s="178" t="s">
        <v>240</v>
      </c>
      <c r="I8" s="178" t="s">
        <v>241</v>
      </c>
      <c r="J8" s="178" t="s">
        <v>242</v>
      </c>
      <c r="K8" s="178" t="s">
        <v>243</v>
      </c>
      <c r="L8" s="179"/>
      <c r="M8" s="178" t="s">
        <v>244</v>
      </c>
      <c r="N8" s="178" t="s">
        <v>242</v>
      </c>
      <c r="O8" s="178" t="s">
        <v>243</v>
      </c>
      <c r="X8" s="121"/>
      <c r="Y8" s="121"/>
      <c r="Z8" s="121"/>
      <c r="AA8" s="121"/>
      <c r="AB8" s="121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3"/>
      <c r="AU8" s="123"/>
      <c r="AV8" s="123"/>
      <c r="AW8" s="124"/>
      <c r="AX8" s="124"/>
      <c r="AY8" s="41"/>
      <c r="AZ8" s="41"/>
      <c r="BA8" s="41"/>
      <c r="BB8" s="41"/>
      <c r="BC8" s="41"/>
      <c r="BD8" s="4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ht="15.75" thickTop="1"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X9" s="121"/>
      <c r="Y9" s="121"/>
      <c r="Z9" s="121"/>
      <c r="AA9" s="121"/>
      <c r="AB9" s="121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3"/>
      <c r="AU9" s="123"/>
      <c r="AV9" s="123"/>
      <c r="AW9" s="124"/>
      <c r="AX9" s="124"/>
      <c r="AY9" s="41"/>
      <c r="AZ9" s="41"/>
      <c r="BA9" s="41"/>
      <c r="BB9" s="41"/>
      <c r="BC9" s="41"/>
      <c r="BD9" s="41"/>
    </row>
    <row r="10" spans="1:70" ht="15">
      <c r="A10" s="13" t="s">
        <v>18</v>
      </c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X10" s="121"/>
      <c r="Y10" s="121"/>
      <c r="Z10" s="121"/>
      <c r="AA10" s="121"/>
      <c r="AB10" s="121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3"/>
      <c r="AU10" s="123"/>
      <c r="AV10" s="123"/>
      <c r="AW10" s="124"/>
      <c r="AX10" s="124"/>
      <c r="AY10" s="41"/>
      <c r="AZ10" s="41"/>
      <c r="BA10" s="41"/>
      <c r="BB10" s="41"/>
      <c r="BC10" s="41"/>
      <c r="BD10" s="41"/>
    </row>
    <row r="11" spans="1:70" ht="15"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X11" s="121"/>
      <c r="Y11" s="121"/>
      <c r="Z11" s="121"/>
      <c r="AA11" s="121"/>
      <c r="AB11" s="121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3"/>
      <c r="AU11" s="123"/>
      <c r="AV11" s="123"/>
      <c r="AW11" s="124"/>
      <c r="AX11" s="124"/>
      <c r="AY11" s="41"/>
      <c r="AZ11" s="41"/>
      <c r="BA11" s="41"/>
      <c r="BB11" s="41"/>
      <c r="BC11" s="41"/>
      <c r="BD11" s="41"/>
    </row>
    <row r="12" spans="1:70" ht="15">
      <c r="A12" s="12" t="s">
        <v>19</v>
      </c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X12" s="121"/>
      <c r="Y12" s="121"/>
      <c r="Z12" s="121"/>
      <c r="AA12" s="121"/>
      <c r="AB12" s="121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3"/>
      <c r="AU12" s="123"/>
      <c r="AV12" s="123"/>
      <c r="AW12" s="124"/>
      <c r="AX12" s="124"/>
      <c r="AY12" s="41"/>
      <c r="AZ12" s="41"/>
      <c r="BA12" s="41"/>
      <c r="BB12" s="41"/>
      <c r="BC12" s="41"/>
      <c r="BD12" s="41"/>
    </row>
    <row r="13" spans="1:70" ht="15">
      <c r="A13" s="2" t="s">
        <v>20</v>
      </c>
      <c r="B13" s="1" t="s">
        <v>21</v>
      </c>
      <c r="C13" s="14">
        <f>+'Hoja1 (2)'!E12</f>
        <v>1026.76</v>
      </c>
      <c r="E13" s="180">
        <f>+C13</f>
        <v>1026.76</v>
      </c>
      <c r="F13" s="180">
        <v>0</v>
      </c>
      <c r="G13" s="180">
        <f>+E13*2%</f>
        <v>20.5352</v>
      </c>
      <c r="H13" s="180">
        <f>+E13*7.5%</f>
        <v>77.006999999999991</v>
      </c>
      <c r="I13" s="180">
        <f>SUM(E13:H13)</f>
        <v>1124.3022000000001</v>
      </c>
      <c r="J13" s="180">
        <f>+I13*0.16</f>
        <v>179.88835200000003</v>
      </c>
      <c r="K13" s="180">
        <f>+I13+J13</f>
        <v>1304.190552</v>
      </c>
      <c r="L13" s="176"/>
      <c r="M13" s="180">
        <f>+AC13</f>
        <v>3829.46</v>
      </c>
      <c r="N13" s="180">
        <f>+M13*0.16</f>
        <v>612.71360000000004</v>
      </c>
      <c r="O13" s="180">
        <f>+M13+N13</f>
        <v>4442.1736000000001</v>
      </c>
      <c r="W13" s="1" t="str">
        <f t="shared" ref="W13:W42" si="0">IF(B13=Y13,"SI","NO")</f>
        <v>SI</v>
      </c>
      <c r="X13" s="76" t="s">
        <v>120</v>
      </c>
      <c r="Y13" s="85" t="s">
        <v>121</v>
      </c>
      <c r="Z13" s="77" t="s">
        <v>122</v>
      </c>
      <c r="AA13" s="99">
        <v>41575</v>
      </c>
      <c r="AB13" s="76" t="s">
        <v>123</v>
      </c>
      <c r="AC13" s="108">
        <v>3829.46</v>
      </c>
      <c r="AD13" s="79"/>
      <c r="AE13" s="79"/>
      <c r="AF13" s="80"/>
      <c r="AG13" s="81">
        <v>3829.46</v>
      </c>
      <c r="AH13" s="112"/>
      <c r="AI13" s="112"/>
      <c r="AJ13" s="82"/>
      <c r="AK13" s="82"/>
      <c r="AL13" s="78"/>
      <c r="AM13" s="78">
        <v>0</v>
      </c>
      <c r="AN13" s="81">
        <v>3829.46</v>
      </c>
      <c r="AO13" s="83">
        <v>382.94600000000003</v>
      </c>
      <c r="AP13" s="81">
        <v>3446.5140000000001</v>
      </c>
      <c r="AQ13" s="84">
        <v>0</v>
      </c>
      <c r="AR13" s="83" t="e">
        <v>#REF!</v>
      </c>
      <c r="AS13" s="81" t="e">
        <v>#REF!</v>
      </c>
      <c r="AT13" s="101"/>
      <c r="AU13" s="95"/>
      <c r="AV13" s="100">
        <v>-3446.5140000000001</v>
      </c>
      <c r="AW13" s="94" t="s">
        <v>124</v>
      </c>
      <c r="AX13" s="85" t="s">
        <v>125</v>
      </c>
      <c r="AY13" s="50"/>
      <c r="AZ13" s="50"/>
      <c r="BA13" s="50"/>
      <c r="BB13" s="50"/>
      <c r="BC13" s="50"/>
      <c r="BD13" s="50"/>
    </row>
    <row r="14" spans="1:70" ht="15">
      <c r="A14" s="2" t="s">
        <v>22</v>
      </c>
      <c r="B14" s="1" t="s">
        <v>23</v>
      </c>
      <c r="C14" s="14">
        <f>+'Hoja1 (2)'!E13</f>
        <v>1026.76</v>
      </c>
      <c r="E14" s="180">
        <f t="shared" ref="E14:E42" si="1">+C14</f>
        <v>1026.76</v>
      </c>
      <c r="F14" s="180">
        <v>0</v>
      </c>
      <c r="G14" s="180">
        <f t="shared" ref="G14:G42" si="2">+E14*2%</f>
        <v>20.5352</v>
      </c>
      <c r="H14" s="180">
        <f t="shared" ref="H14:H42" si="3">+E14*7.5%</f>
        <v>77.006999999999991</v>
      </c>
      <c r="I14" s="180">
        <f t="shared" ref="I14:I42" si="4">SUM(E14:H14)</f>
        <v>1124.3022000000001</v>
      </c>
      <c r="J14" s="180">
        <f t="shared" ref="J14:J42" si="5">+I14*0.16</f>
        <v>179.88835200000003</v>
      </c>
      <c r="K14" s="180">
        <f t="shared" ref="K14:K42" si="6">+I14+J14</f>
        <v>1304.190552</v>
      </c>
      <c r="L14" s="176"/>
      <c r="M14" s="180">
        <f t="shared" ref="M14:M32" si="7">+AC14</f>
        <v>0</v>
      </c>
      <c r="N14" s="180">
        <f t="shared" ref="N14:N42" si="8">+M14*0.16</f>
        <v>0</v>
      </c>
      <c r="O14" s="180">
        <f t="shared" ref="O14:O42" si="9">+M14+N14</f>
        <v>0</v>
      </c>
      <c r="W14" s="1" t="str">
        <f t="shared" si="0"/>
        <v>SI</v>
      </c>
      <c r="X14" s="76" t="s">
        <v>120</v>
      </c>
      <c r="Y14" s="85" t="s">
        <v>126</v>
      </c>
      <c r="Z14" s="77" t="s">
        <v>127</v>
      </c>
      <c r="AA14" s="99">
        <v>42310</v>
      </c>
      <c r="AB14" s="76" t="s">
        <v>123</v>
      </c>
      <c r="AC14" s="102"/>
      <c r="AD14" s="78"/>
      <c r="AE14" s="78"/>
      <c r="AF14" s="80"/>
      <c r="AG14" s="81">
        <v>0</v>
      </c>
      <c r="AH14" s="112"/>
      <c r="AI14" s="112"/>
      <c r="AJ14" s="82"/>
      <c r="AK14" s="82"/>
      <c r="AL14" s="78"/>
      <c r="AM14" s="78">
        <v>0</v>
      </c>
      <c r="AN14" s="81">
        <v>0</v>
      </c>
      <c r="AO14" s="83">
        <v>0</v>
      </c>
      <c r="AP14" s="81">
        <v>0</v>
      </c>
      <c r="AQ14" s="84">
        <v>0</v>
      </c>
      <c r="AR14" s="83" t="e">
        <v>#REF!</v>
      </c>
      <c r="AS14" s="81" t="e">
        <v>#REF!</v>
      </c>
      <c r="AT14" s="101"/>
      <c r="AU14" s="95"/>
      <c r="AV14" s="100">
        <v>0</v>
      </c>
      <c r="AW14" s="85"/>
      <c r="AX14" s="85" t="s">
        <v>128</v>
      </c>
      <c r="AY14" s="50"/>
      <c r="AZ14" s="50"/>
      <c r="BA14" s="50"/>
      <c r="BB14" s="50"/>
      <c r="BC14" s="50"/>
      <c r="BD14" s="50"/>
      <c r="BE14" s="5"/>
      <c r="BF14" s="5"/>
      <c r="BG14" s="5"/>
      <c r="BH14" s="5"/>
      <c r="BI14" s="5"/>
      <c r="BJ14" s="5"/>
      <c r="BK14" s="5"/>
      <c r="BL14" s="5"/>
      <c r="BM14" s="5"/>
    </row>
    <row r="15" spans="1:70" ht="15">
      <c r="A15" s="2" t="s">
        <v>24</v>
      </c>
      <c r="B15" s="1" t="s">
        <v>25</v>
      </c>
      <c r="C15" s="14">
        <f>+'Hoja1 (2)'!E14</f>
        <v>1026.76</v>
      </c>
      <c r="E15" s="180">
        <f t="shared" si="1"/>
        <v>1026.76</v>
      </c>
      <c r="F15" s="180">
        <v>0</v>
      </c>
      <c r="G15" s="180">
        <f t="shared" si="2"/>
        <v>20.5352</v>
      </c>
      <c r="H15" s="180">
        <f t="shared" si="3"/>
        <v>77.006999999999991</v>
      </c>
      <c r="I15" s="180">
        <f t="shared" si="4"/>
        <v>1124.3022000000001</v>
      </c>
      <c r="J15" s="180">
        <f t="shared" si="5"/>
        <v>179.88835200000003</v>
      </c>
      <c r="K15" s="180">
        <f t="shared" si="6"/>
        <v>1304.190552</v>
      </c>
      <c r="L15" s="176"/>
      <c r="M15" s="180">
        <f t="shared" si="7"/>
        <v>2000</v>
      </c>
      <c r="N15" s="180">
        <f t="shared" si="8"/>
        <v>320</v>
      </c>
      <c r="O15" s="180">
        <f t="shared" si="9"/>
        <v>2320</v>
      </c>
      <c r="W15" s="1" t="str">
        <f t="shared" si="0"/>
        <v>SI</v>
      </c>
      <c r="X15" s="76" t="s">
        <v>120</v>
      </c>
      <c r="Y15" s="85" t="s">
        <v>129</v>
      </c>
      <c r="Z15" s="77" t="s">
        <v>130</v>
      </c>
      <c r="AA15" s="99">
        <v>42215</v>
      </c>
      <c r="AB15" s="76" t="s">
        <v>123</v>
      </c>
      <c r="AC15" s="108">
        <v>2000</v>
      </c>
      <c r="AD15" s="78"/>
      <c r="AE15" s="78"/>
      <c r="AF15" s="80"/>
      <c r="AG15" s="81">
        <v>2000</v>
      </c>
      <c r="AH15" s="112"/>
      <c r="AI15" s="112"/>
      <c r="AJ15" s="82"/>
      <c r="AK15" s="82"/>
      <c r="AL15" s="78"/>
      <c r="AM15" s="78">
        <v>713</v>
      </c>
      <c r="AN15" s="81">
        <v>1287</v>
      </c>
      <c r="AO15" s="83">
        <v>0</v>
      </c>
      <c r="AP15" s="81">
        <v>1287</v>
      </c>
      <c r="AQ15" s="84">
        <v>200</v>
      </c>
      <c r="AR15" s="83" t="e">
        <v>#REF!</v>
      </c>
      <c r="AS15" s="81" t="e">
        <v>#REF!</v>
      </c>
      <c r="AT15" s="101"/>
      <c r="AU15" s="95"/>
      <c r="AV15" s="100">
        <v>-1287</v>
      </c>
      <c r="AW15" s="85"/>
      <c r="AX15" s="85" t="s">
        <v>131</v>
      </c>
      <c r="AY15" s="50"/>
      <c r="AZ15" s="50"/>
      <c r="BA15" s="50"/>
      <c r="BB15" s="50"/>
      <c r="BC15" s="50"/>
      <c r="BD15" s="50"/>
      <c r="BN15" s="5"/>
      <c r="BO15" s="5"/>
      <c r="BP15" s="5"/>
      <c r="BQ15" s="5"/>
      <c r="BR15" s="5"/>
    </row>
    <row r="16" spans="1:70" ht="15">
      <c r="A16" s="2" t="s">
        <v>26</v>
      </c>
      <c r="B16" s="1" t="s">
        <v>27</v>
      </c>
      <c r="C16" s="14">
        <f>+'Hoja1 (2)'!E15</f>
        <v>1750</v>
      </c>
      <c r="E16" s="180">
        <f t="shared" si="1"/>
        <v>1750</v>
      </c>
      <c r="F16" s="180">
        <v>0</v>
      </c>
      <c r="G16" s="180">
        <f t="shared" si="2"/>
        <v>35</v>
      </c>
      <c r="H16" s="180">
        <f t="shared" si="3"/>
        <v>131.25</v>
      </c>
      <c r="I16" s="180">
        <f t="shared" si="4"/>
        <v>1916.25</v>
      </c>
      <c r="J16" s="180">
        <f t="shared" si="5"/>
        <v>306.60000000000002</v>
      </c>
      <c r="K16" s="180">
        <f t="shared" si="6"/>
        <v>2222.85</v>
      </c>
      <c r="L16" s="176"/>
      <c r="M16" s="180">
        <f t="shared" si="7"/>
        <v>0</v>
      </c>
      <c r="N16" s="180">
        <f t="shared" si="8"/>
        <v>0</v>
      </c>
      <c r="O16" s="180">
        <f t="shared" si="9"/>
        <v>0</v>
      </c>
      <c r="W16" s="1" t="str">
        <f t="shared" si="0"/>
        <v>SI</v>
      </c>
      <c r="X16" s="76" t="s">
        <v>132</v>
      </c>
      <c r="Y16" s="85" t="s">
        <v>202</v>
      </c>
      <c r="Z16" s="77" t="s">
        <v>133</v>
      </c>
      <c r="AA16" s="99">
        <v>40147</v>
      </c>
      <c r="AB16" s="76" t="s">
        <v>134</v>
      </c>
      <c r="AC16" s="102"/>
      <c r="AD16" s="79"/>
      <c r="AE16" s="79"/>
      <c r="AF16" s="80"/>
      <c r="AG16" s="81">
        <v>0</v>
      </c>
      <c r="AH16" s="112"/>
      <c r="AI16" s="112"/>
      <c r="AJ16" s="82"/>
      <c r="AK16" s="82"/>
      <c r="AL16" s="78"/>
      <c r="AM16" s="78">
        <v>0</v>
      </c>
      <c r="AN16" s="81">
        <v>0</v>
      </c>
      <c r="AO16" s="83">
        <v>0</v>
      </c>
      <c r="AP16" s="81">
        <v>0</v>
      </c>
      <c r="AQ16" s="84">
        <v>0</v>
      </c>
      <c r="AR16" s="83" t="e">
        <v>#REF!</v>
      </c>
      <c r="AS16" s="81" t="e">
        <v>#REF!</v>
      </c>
      <c r="AT16" s="101"/>
      <c r="AU16" s="95"/>
      <c r="AV16" s="100">
        <v>0</v>
      </c>
      <c r="AW16" s="85"/>
      <c r="AX16" s="85" t="s">
        <v>135</v>
      </c>
      <c r="AY16" s="50"/>
      <c r="AZ16" s="50"/>
      <c r="BA16" s="50"/>
      <c r="BB16" s="50"/>
      <c r="BC16" s="50"/>
      <c r="BD16" s="50"/>
    </row>
    <row r="17" spans="1:56" ht="15">
      <c r="A17" s="2" t="s">
        <v>28</v>
      </c>
      <c r="B17" s="1" t="s">
        <v>29</v>
      </c>
      <c r="C17" s="14">
        <f>+'Hoja1 (2)'!E16</f>
        <v>1026.76</v>
      </c>
      <c r="E17" s="180">
        <f t="shared" si="1"/>
        <v>1026.76</v>
      </c>
      <c r="F17" s="180">
        <v>0</v>
      </c>
      <c r="G17" s="180">
        <f t="shared" si="2"/>
        <v>20.5352</v>
      </c>
      <c r="H17" s="180">
        <f t="shared" si="3"/>
        <v>77.006999999999991</v>
      </c>
      <c r="I17" s="180">
        <f t="shared" si="4"/>
        <v>1124.3022000000001</v>
      </c>
      <c r="J17" s="180">
        <f t="shared" si="5"/>
        <v>179.88835200000003</v>
      </c>
      <c r="K17" s="180">
        <f t="shared" si="6"/>
        <v>1304.190552</v>
      </c>
      <c r="L17" s="176"/>
      <c r="M17" s="180">
        <f t="shared" si="7"/>
        <v>0</v>
      </c>
      <c r="N17" s="180">
        <f t="shared" si="8"/>
        <v>0</v>
      </c>
      <c r="O17" s="180">
        <f t="shared" si="9"/>
        <v>0</v>
      </c>
      <c r="W17" s="1" t="str">
        <f t="shared" si="0"/>
        <v>SI</v>
      </c>
      <c r="X17" s="76" t="s">
        <v>136</v>
      </c>
      <c r="Y17" s="85" t="s">
        <v>137</v>
      </c>
      <c r="Z17" s="77"/>
      <c r="AA17" s="99">
        <v>42548</v>
      </c>
      <c r="AB17" s="76" t="s">
        <v>123</v>
      </c>
      <c r="AC17" s="102"/>
      <c r="AD17" s="79"/>
      <c r="AE17" s="79"/>
      <c r="AF17" s="80"/>
      <c r="AG17" s="81">
        <v>0</v>
      </c>
      <c r="AH17" s="112"/>
      <c r="AI17" s="112"/>
      <c r="AJ17" s="82"/>
      <c r="AK17" s="82"/>
      <c r="AL17" s="78"/>
      <c r="AM17" s="78">
        <v>500</v>
      </c>
      <c r="AN17" s="81">
        <v>-500</v>
      </c>
      <c r="AO17" s="83">
        <v>0</v>
      </c>
      <c r="AP17" s="81">
        <v>-500</v>
      </c>
      <c r="AQ17" s="84">
        <v>0</v>
      </c>
      <c r="AR17" s="83" t="e">
        <v>#REF!</v>
      </c>
      <c r="AS17" s="81" t="e">
        <v>#REF!</v>
      </c>
      <c r="AT17" s="104"/>
      <c r="AU17" s="105"/>
      <c r="AV17" s="106"/>
      <c r="AW17" s="85"/>
      <c r="AX17" s="87">
        <v>1167172540</v>
      </c>
      <c r="AY17" s="50"/>
      <c r="AZ17" s="50"/>
      <c r="BA17" s="50"/>
      <c r="BB17" s="107"/>
      <c r="BC17" s="107"/>
      <c r="BD17" s="107"/>
    </row>
    <row r="18" spans="1:56" ht="15">
      <c r="A18" s="2" t="s">
        <v>30</v>
      </c>
      <c r="B18" s="1" t="s">
        <v>31</v>
      </c>
      <c r="C18" s="14">
        <f>+'Hoja1 (2)'!E17</f>
        <v>1026.76</v>
      </c>
      <c r="E18" s="180">
        <f t="shared" si="1"/>
        <v>1026.76</v>
      </c>
      <c r="F18" s="180">
        <v>0</v>
      </c>
      <c r="G18" s="180">
        <f t="shared" si="2"/>
        <v>20.5352</v>
      </c>
      <c r="H18" s="180">
        <f t="shared" si="3"/>
        <v>77.006999999999991</v>
      </c>
      <c r="I18" s="180">
        <f t="shared" si="4"/>
        <v>1124.3022000000001</v>
      </c>
      <c r="J18" s="180">
        <f t="shared" si="5"/>
        <v>179.88835200000003</v>
      </c>
      <c r="K18" s="180">
        <f t="shared" si="6"/>
        <v>1304.190552</v>
      </c>
      <c r="L18" s="176"/>
      <c r="M18" s="180">
        <f t="shared" si="7"/>
        <v>0</v>
      </c>
      <c r="N18" s="180">
        <f t="shared" si="8"/>
        <v>0</v>
      </c>
      <c r="O18" s="180">
        <f t="shared" si="9"/>
        <v>0</v>
      </c>
      <c r="W18" s="1" t="str">
        <f t="shared" si="0"/>
        <v>SI</v>
      </c>
      <c r="X18" s="76" t="s">
        <v>136</v>
      </c>
      <c r="Y18" s="85" t="s">
        <v>138</v>
      </c>
      <c r="Z18" s="77" t="s">
        <v>139</v>
      </c>
      <c r="AA18" s="99">
        <v>41842</v>
      </c>
      <c r="AB18" s="76" t="s">
        <v>123</v>
      </c>
      <c r="AC18" s="111"/>
      <c r="AD18" s="78"/>
      <c r="AE18" s="78"/>
      <c r="AF18" s="80"/>
      <c r="AG18" s="81">
        <v>0</v>
      </c>
      <c r="AH18" s="112"/>
      <c r="AI18" s="112"/>
      <c r="AJ18" s="82"/>
      <c r="AK18" s="82"/>
      <c r="AL18" s="78"/>
      <c r="AM18" s="78">
        <v>0</v>
      </c>
      <c r="AN18" s="81">
        <v>0</v>
      </c>
      <c r="AO18" s="83">
        <v>0</v>
      </c>
      <c r="AP18" s="81">
        <v>0</v>
      </c>
      <c r="AQ18" s="84">
        <v>0</v>
      </c>
      <c r="AR18" s="83" t="e">
        <v>#REF!</v>
      </c>
      <c r="AS18" s="81" t="e">
        <v>#REF!</v>
      </c>
      <c r="AT18" s="101"/>
      <c r="AU18" s="101"/>
      <c r="AV18" s="100">
        <v>0</v>
      </c>
      <c r="AW18" s="85"/>
      <c r="AX18" s="85" t="s">
        <v>140</v>
      </c>
      <c r="AY18" s="50"/>
      <c r="AZ18" s="50"/>
      <c r="BA18" s="50"/>
      <c r="BB18" s="50"/>
      <c r="BC18" s="50"/>
      <c r="BD18" s="50"/>
    </row>
    <row r="19" spans="1:56" ht="15">
      <c r="A19" s="2" t="s">
        <v>32</v>
      </c>
      <c r="B19" s="1" t="s">
        <v>33</v>
      </c>
      <c r="C19" s="14">
        <f>+'Hoja1 (2)'!E18</f>
        <v>1026.76</v>
      </c>
      <c r="E19" s="180">
        <f t="shared" si="1"/>
        <v>1026.76</v>
      </c>
      <c r="F19" s="180">
        <v>0</v>
      </c>
      <c r="G19" s="180">
        <f t="shared" si="2"/>
        <v>20.5352</v>
      </c>
      <c r="H19" s="180">
        <f t="shared" si="3"/>
        <v>77.006999999999991</v>
      </c>
      <c r="I19" s="180">
        <f t="shared" si="4"/>
        <v>1124.3022000000001</v>
      </c>
      <c r="J19" s="180">
        <f t="shared" si="5"/>
        <v>179.88835200000003</v>
      </c>
      <c r="K19" s="180">
        <f t="shared" si="6"/>
        <v>1304.190552</v>
      </c>
      <c r="L19" s="176"/>
      <c r="M19" s="180">
        <f t="shared" si="7"/>
        <v>1017.31</v>
      </c>
      <c r="N19" s="180">
        <f t="shared" si="8"/>
        <v>162.7696</v>
      </c>
      <c r="O19" s="180">
        <f t="shared" si="9"/>
        <v>1180.0796</v>
      </c>
      <c r="W19" s="1" t="str">
        <f t="shared" si="0"/>
        <v>SI</v>
      </c>
      <c r="X19" s="76" t="s">
        <v>136</v>
      </c>
      <c r="Y19" s="85" t="s">
        <v>141</v>
      </c>
      <c r="Z19" s="88"/>
      <c r="AA19" s="99">
        <v>42167</v>
      </c>
      <c r="AB19" s="85" t="s">
        <v>123</v>
      </c>
      <c r="AC19" s="103">
        <v>1017.31</v>
      </c>
      <c r="AD19" s="78"/>
      <c r="AE19" s="78"/>
      <c r="AF19" s="80"/>
      <c r="AG19" s="81">
        <v>1017.31</v>
      </c>
      <c r="AH19" s="112"/>
      <c r="AI19" s="112"/>
      <c r="AJ19" s="82"/>
      <c r="AK19" s="82"/>
      <c r="AL19" s="78"/>
      <c r="AM19" s="78">
        <v>0</v>
      </c>
      <c r="AN19" s="81">
        <v>1017.31</v>
      </c>
      <c r="AO19" s="83">
        <v>0</v>
      </c>
      <c r="AP19" s="81">
        <v>1017.31</v>
      </c>
      <c r="AQ19" s="84">
        <v>101.73099999999999</v>
      </c>
      <c r="AR19" s="83" t="e">
        <v>#REF!</v>
      </c>
      <c r="AS19" s="81" t="e">
        <v>#REF!</v>
      </c>
      <c r="AT19" s="101"/>
      <c r="AU19" s="95"/>
      <c r="AV19" s="100">
        <v>-1017.31</v>
      </c>
      <c r="AW19" s="85"/>
      <c r="AX19" s="87">
        <v>1449517286</v>
      </c>
      <c r="AY19" s="50"/>
      <c r="AZ19" s="50"/>
      <c r="BA19" s="50"/>
      <c r="BB19" s="50"/>
      <c r="BC19" s="50"/>
      <c r="BD19" s="50"/>
    </row>
    <row r="20" spans="1:56" ht="15">
      <c r="A20" s="2" t="s">
        <v>34</v>
      </c>
      <c r="B20" s="1" t="s">
        <v>35</v>
      </c>
      <c r="C20" s="14">
        <f>+'Hoja1 (2)'!E19</f>
        <v>4666.76</v>
      </c>
      <c r="E20" s="180">
        <f t="shared" si="1"/>
        <v>4666.76</v>
      </c>
      <c r="F20" s="180">
        <v>0</v>
      </c>
      <c r="G20" s="180">
        <f t="shared" si="2"/>
        <v>93.3352</v>
      </c>
      <c r="H20" s="180">
        <f t="shared" si="3"/>
        <v>350.00700000000001</v>
      </c>
      <c r="I20" s="180">
        <f t="shared" si="4"/>
        <v>5110.1022000000003</v>
      </c>
      <c r="J20" s="180">
        <f t="shared" si="5"/>
        <v>817.61635200000001</v>
      </c>
      <c r="K20" s="180">
        <f t="shared" si="6"/>
        <v>5927.7185520000003</v>
      </c>
      <c r="L20" s="176"/>
      <c r="M20" s="180">
        <f t="shared" si="7"/>
        <v>3756.79</v>
      </c>
      <c r="N20" s="180">
        <f t="shared" si="8"/>
        <v>601.08640000000003</v>
      </c>
      <c r="O20" s="180">
        <f t="shared" si="9"/>
        <v>4357.8764000000001</v>
      </c>
      <c r="W20" s="1" t="str">
        <f t="shared" si="0"/>
        <v>SI</v>
      </c>
      <c r="X20" s="76" t="s">
        <v>120</v>
      </c>
      <c r="Y20" s="85" t="s">
        <v>142</v>
      </c>
      <c r="Z20" s="88">
        <v>5</v>
      </c>
      <c r="AA20" s="99">
        <v>40310</v>
      </c>
      <c r="AB20" s="85" t="s">
        <v>143</v>
      </c>
      <c r="AC20" s="109">
        <v>3756.79</v>
      </c>
      <c r="AD20" s="89"/>
      <c r="AE20" s="79"/>
      <c r="AF20" s="80"/>
      <c r="AG20" s="81">
        <v>3756.79</v>
      </c>
      <c r="AH20" s="112"/>
      <c r="AI20" s="112"/>
      <c r="AJ20" s="82"/>
      <c r="AK20" s="82"/>
      <c r="AL20" s="78"/>
      <c r="AM20" s="78">
        <v>0</v>
      </c>
      <c r="AN20" s="81">
        <v>3756.79</v>
      </c>
      <c r="AO20" s="83">
        <v>375.67900000000003</v>
      </c>
      <c r="AP20" s="81">
        <v>3381.1109999999999</v>
      </c>
      <c r="AQ20" s="84">
        <v>0</v>
      </c>
      <c r="AR20" s="83" t="e">
        <v>#REF!</v>
      </c>
      <c r="AS20" s="81" t="e">
        <v>#REF!</v>
      </c>
      <c r="AT20" s="101"/>
      <c r="AU20" s="95"/>
      <c r="AV20" s="100">
        <v>-3381.1109999999999</v>
      </c>
      <c r="AW20" s="85"/>
      <c r="AX20" s="85" t="s">
        <v>144</v>
      </c>
      <c r="AY20" s="50"/>
      <c r="AZ20" s="50"/>
      <c r="BA20" s="50"/>
      <c r="BB20" s="50"/>
      <c r="BC20" s="50"/>
      <c r="BD20" s="50"/>
    </row>
    <row r="21" spans="1:56" ht="15">
      <c r="A21" s="2" t="s">
        <v>36</v>
      </c>
      <c r="B21" s="1" t="s">
        <v>37</v>
      </c>
      <c r="C21" s="14">
        <f>+'Hoja1 (2)'!E20</f>
        <v>1026.76</v>
      </c>
      <c r="E21" s="180">
        <f t="shared" si="1"/>
        <v>1026.76</v>
      </c>
      <c r="F21" s="180">
        <v>0</v>
      </c>
      <c r="G21" s="180">
        <f t="shared" si="2"/>
        <v>20.5352</v>
      </c>
      <c r="H21" s="180">
        <f t="shared" si="3"/>
        <v>77.006999999999991</v>
      </c>
      <c r="I21" s="180">
        <f t="shared" si="4"/>
        <v>1124.3022000000001</v>
      </c>
      <c r="J21" s="180">
        <f t="shared" si="5"/>
        <v>179.88835200000003</v>
      </c>
      <c r="K21" s="180">
        <f t="shared" si="6"/>
        <v>1304.190552</v>
      </c>
      <c r="L21" s="176"/>
      <c r="M21" s="180">
        <f t="shared" si="7"/>
        <v>3890.81</v>
      </c>
      <c r="N21" s="180">
        <f t="shared" si="8"/>
        <v>622.52959999999996</v>
      </c>
      <c r="O21" s="180">
        <f t="shared" si="9"/>
        <v>4513.3396000000002</v>
      </c>
      <c r="W21" s="1" t="str">
        <f t="shared" si="0"/>
        <v>SI</v>
      </c>
      <c r="X21" s="76" t="s">
        <v>120</v>
      </c>
      <c r="Y21" s="85" t="s">
        <v>145</v>
      </c>
      <c r="Z21" s="77" t="s">
        <v>146</v>
      </c>
      <c r="AA21" s="99">
        <v>41311</v>
      </c>
      <c r="AB21" s="76" t="s">
        <v>123</v>
      </c>
      <c r="AC21" s="103">
        <v>3890.81</v>
      </c>
      <c r="AD21" s="78"/>
      <c r="AE21" s="78"/>
      <c r="AF21" s="80"/>
      <c r="AG21" s="81">
        <v>3890.81</v>
      </c>
      <c r="AH21" s="112"/>
      <c r="AI21" s="112"/>
      <c r="AJ21" s="82"/>
      <c r="AK21" s="82"/>
      <c r="AL21" s="78"/>
      <c r="AM21" s="78">
        <v>0</v>
      </c>
      <c r="AN21" s="81">
        <v>3890.81</v>
      </c>
      <c r="AO21" s="83">
        <v>389.08100000000002</v>
      </c>
      <c r="AP21" s="81">
        <v>3501.7289999999998</v>
      </c>
      <c r="AQ21" s="84">
        <v>0</v>
      </c>
      <c r="AR21" s="83" t="e">
        <v>#REF!</v>
      </c>
      <c r="AS21" s="81" t="e">
        <v>#REF!</v>
      </c>
      <c r="AT21" s="101"/>
      <c r="AU21" s="95"/>
      <c r="AV21" s="100">
        <v>-3501.7289999999998</v>
      </c>
      <c r="AW21" s="85"/>
      <c r="AX21" s="85" t="s">
        <v>147</v>
      </c>
      <c r="AY21" s="50"/>
      <c r="AZ21" s="50"/>
      <c r="BA21" s="50"/>
      <c r="BB21" s="50"/>
      <c r="BC21" s="50"/>
      <c r="BD21" s="50"/>
    </row>
    <row r="22" spans="1:56" ht="15">
      <c r="A22" s="2" t="s">
        <v>38</v>
      </c>
      <c r="B22" s="1" t="s">
        <v>39</v>
      </c>
      <c r="C22" s="14">
        <f>+'Hoja1 (2)'!E21</f>
        <v>1166.76</v>
      </c>
      <c r="E22" s="180">
        <f t="shared" si="1"/>
        <v>1166.76</v>
      </c>
      <c r="F22" s="180">
        <v>0</v>
      </c>
      <c r="G22" s="180">
        <f t="shared" si="2"/>
        <v>23.3352</v>
      </c>
      <c r="H22" s="180">
        <f t="shared" si="3"/>
        <v>87.506999999999991</v>
      </c>
      <c r="I22" s="180">
        <f t="shared" si="4"/>
        <v>1277.6022</v>
      </c>
      <c r="J22" s="180">
        <f t="shared" si="5"/>
        <v>204.41635200000002</v>
      </c>
      <c r="K22" s="180">
        <f t="shared" si="6"/>
        <v>1482.018552</v>
      </c>
      <c r="L22" s="176"/>
      <c r="M22" s="180">
        <f t="shared" si="7"/>
        <v>946.15</v>
      </c>
      <c r="N22" s="180">
        <f t="shared" si="8"/>
        <v>151.38399999999999</v>
      </c>
      <c r="O22" s="180">
        <f t="shared" si="9"/>
        <v>1097.5339999999999</v>
      </c>
      <c r="W22" s="1" t="str">
        <f t="shared" si="0"/>
        <v>SI</v>
      </c>
      <c r="X22" s="76" t="s">
        <v>148</v>
      </c>
      <c r="Y22" s="85" t="s">
        <v>149</v>
      </c>
      <c r="Z22" s="77" t="s">
        <v>150</v>
      </c>
      <c r="AA22" s="99">
        <v>40610</v>
      </c>
      <c r="AB22" s="76" t="s">
        <v>151</v>
      </c>
      <c r="AC22" s="103">
        <v>946.15</v>
      </c>
      <c r="AD22" s="78"/>
      <c r="AE22" s="78"/>
      <c r="AF22" s="80"/>
      <c r="AG22" s="81">
        <v>946.15</v>
      </c>
      <c r="AH22" s="112"/>
      <c r="AI22" s="112"/>
      <c r="AJ22" s="82"/>
      <c r="AK22" s="82"/>
      <c r="AL22" s="78"/>
      <c r="AM22" s="78">
        <v>490</v>
      </c>
      <c r="AN22" s="81">
        <v>456.15</v>
      </c>
      <c r="AO22" s="83">
        <v>0</v>
      </c>
      <c r="AP22" s="81">
        <v>456.15</v>
      </c>
      <c r="AQ22" s="84">
        <v>94.615000000000009</v>
      </c>
      <c r="AR22" s="83" t="e">
        <v>#REF!</v>
      </c>
      <c r="AS22" s="81" t="e">
        <v>#REF!</v>
      </c>
      <c r="AT22" s="101"/>
      <c r="AU22" s="95"/>
      <c r="AV22" s="100">
        <v>-456.15</v>
      </c>
      <c r="AW22" s="85"/>
      <c r="AX22" s="85" t="s">
        <v>152</v>
      </c>
      <c r="AY22" s="50"/>
      <c r="AZ22" s="50"/>
      <c r="BA22" s="50"/>
      <c r="BB22" s="50"/>
      <c r="BC22" s="50"/>
      <c r="BD22" s="50"/>
    </row>
    <row r="23" spans="1:56" ht="15">
      <c r="A23" s="2" t="s">
        <v>40</v>
      </c>
      <c r="B23" s="1" t="s">
        <v>41</v>
      </c>
      <c r="C23" s="14">
        <f>+'Hoja1 (2)'!E22</f>
        <v>1026.76</v>
      </c>
      <c r="E23" s="180">
        <f t="shared" si="1"/>
        <v>1026.76</v>
      </c>
      <c r="F23" s="180">
        <v>0</v>
      </c>
      <c r="G23" s="180">
        <f t="shared" si="2"/>
        <v>20.5352</v>
      </c>
      <c r="H23" s="180">
        <f t="shared" si="3"/>
        <v>77.006999999999991</v>
      </c>
      <c r="I23" s="180">
        <f t="shared" si="4"/>
        <v>1124.3022000000001</v>
      </c>
      <c r="J23" s="180">
        <f t="shared" si="5"/>
        <v>179.88835200000003</v>
      </c>
      <c r="K23" s="180">
        <f t="shared" si="6"/>
        <v>1304.190552</v>
      </c>
      <c r="L23" s="176"/>
      <c r="M23" s="180">
        <f t="shared" si="7"/>
        <v>5858.48</v>
      </c>
      <c r="N23" s="180">
        <f t="shared" si="8"/>
        <v>937.35679999999991</v>
      </c>
      <c r="O23" s="180">
        <f t="shared" si="9"/>
        <v>6795.8367999999991</v>
      </c>
      <c r="W23" s="1" t="str">
        <f t="shared" si="0"/>
        <v>SI</v>
      </c>
      <c r="X23" s="76" t="s">
        <v>120</v>
      </c>
      <c r="Y23" s="85" t="s">
        <v>153</v>
      </c>
      <c r="Z23" s="77" t="s">
        <v>154</v>
      </c>
      <c r="AA23" s="99">
        <v>41842</v>
      </c>
      <c r="AB23" s="76" t="s">
        <v>123</v>
      </c>
      <c r="AC23" s="108">
        <v>5858.48</v>
      </c>
      <c r="AD23" s="79"/>
      <c r="AE23" s="79"/>
      <c r="AF23" s="80"/>
      <c r="AG23" s="81">
        <v>5858.48</v>
      </c>
      <c r="AH23" s="112"/>
      <c r="AI23" s="112"/>
      <c r="AJ23" s="82"/>
      <c r="AK23" s="82"/>
      <c r="AL23" s="78"/>
      <c r="AM23" s="78">
        <v>0</v>
      </c>
      <c r="AN23" s="81">
        <v>5858.48</v>
      </c>
      <c r="AO23" s="83">
        <v>585.84799999999996</v>
      </c>
      <c r="AP23" s="81">
        <v>5272.6319999999996</v>
      </c>
      <c r="AQ23" s="84">
        <v>0</v>
      </c>
      <c r="AR23" s="83" t="e">
        <v>#REF!</v>
      </c>
      <c r="AS23" s="81" t="e">
        <v>#REF!</v>
      </c>
      <c r="AT23" s="101"/>
      <c r="AU23" s="95"/>
      <c r="AV23" s="100">
        <v>-5272.6319999999996</v>
      </c>
      <c r="AW23" s="85"/>
      <c r="AX23" s="85" t="s">
        <v>155</v>
      </c>
    </row>
    <row r="24" spans="1:56" ht="15">
      <c r="A24" s="2" t="s">
        <v>42</v>
      </c>
      <c r="B24" s="1" t="s">
        <v>43</v>
      </c>
      <c r="C24" s="14">
        <f>+'Hoja1 (2)'!E23</f>
        <v>1026.76</v>
      </c>
      <c r="E24" s="180">
        <f t="shared" si="1"/>
        <v>1026.76</v>
      </c>
      <c r="F24" s="180">
        <v>0</v>
      </c>
      <c r="G24" s="180">
        <f t="shared" si="2"/>
        <v>20.5352</v>
      </c>
      <c r="H24" s="180">
        <f t="shared" si="3"/>
        <v>77.006999999999991</v>
      </c>
      <c r="I24" s="180">
        <f t="shared" si="4"/>
        <v>1124.3022000000001</v>
      </c>
      <c r="J24" s="180">
        <f t="shared" si="5"/>
        <v>179.88835200000003</v>
      </c>
      <c r="K24" s="180">
        <f t="shared" si="6"/>
        <v>1304.190552</v>
      </c>
      <c r="L24" s="176"/>
      <c r="M24" s="180">
        <f t="shared" si="7"/>
        <v>5160.1099999999997</v>
      </c>
      <c r="N24" s="180">
        <f t="shared" si="8"/>
        <v>825.61759999999992</v>
      </c>
      <c r="O24" s="180">
        <f t="shared" si="9"/>
        <v>5985.7275999999993</v>
      </c>
      <c r="W24" s="1" t="str">
        <f t="shared" si="0"/>
        <v>SI</v>
      </c>
      <c r="X24" s="76" t="s">
        <v>120</v>
      </c>
      <c r="Y24" s="85" t="s">
        <v>203</v>
      </c>
      <c r="Z24" s="77" t="s">
        <v>156</v>
      </c>
      <c r="AA24" s="99">
        <v>41768</v>
      </c>
      <c r="AB24" s="76" t="s">
        <v>123</v>
      </c>
      <c r="AC24" s="110">
        <v>5160.1099999999997</v>
      </c>
      <c r="AD24" s="79"/>
      <c r="AE24" s="79"/>
      <c r="AF24" s="80"/>
      <c r="AG24" s="81">
        <v>5160.1099999999997</v>
      </c>
      <c r="AH24" s="112"/>
      <c r="AI24" s="112"/>
      <c r="AJ24" s="82"/>
      <c r="AK24" s="82"/>
      <c r="AL24" s="78"/>
      <c r="AM24" s="78">
        <v>0</v>
      </c>
      <c r="AN24" s="81">
        <v>5160.1099999999997</v>
      </c>
      <c r="AO24" s="83">
        <v>516.01099999999997</v>
      </c>
      <c r="AP24" s="81">
        <v>4644.0990000000002</v>
      </c>
      <c r="AQ24" s="84">
        <v>0</v>
      </c>
      <c r="AR24" s="83" t="e">
        <v>#REF!</v>
      </c>
      <c r="AS24" s="81" t="e">
        <v>#REF!</v>
      </c>
      <c r="AT24" s="101"/>
      <c r="AU24" s="95"/>
      <c r="AV24" s="100">
        <v>-4644.0990000000002</v>
      </c>
      <c r="AW24" s="85"/>
      <c r="AX24" s="85" t="s">
        <v>157</v>
      </c>
    </row>
    <row r="25" spans="1:56" ht="15">
      <c r="A25" s="2" t="s">
        <v>44</v>
      </c>
      <c r="B25" s="1" t="s">
        <v>45</v>
      </c>
      <c r="C25" s="14">
        <f>+'Hoja1 (2)'!E24</f>
        <v>1026.76</v>
      </c>
      <c r="E25" s="180">
        <f t="shared" si="1"/>
        <v>1026.76</v>
      </c>
      <c r="F25" s="180">
        <v>0</v>
      </c>
      <c r="G25" s="180">
        <f t="shared" si="2"/>
        <v>20.5352</v>
      </c>
      <c r="H25" s="180">
        <f t="shared" si="3"/>
        <v>77.006999999999991</v>
      </c>
      <c r="I25" s="180">
        <f t="shared" si="4"/>
        <v>1124.3022000000001</v>
      </c>
      <c r="J25" s="180">
        <f t="shared" si="5"/>
        <v>179.88835200000003</v>
      </c>
      <c r="K25" s="180">
        <f t="shared" si="6"/>
        <v>1304.190552</v>
      </c>
      <c r="L25" s="176"/>
      <c r="M25" s="180">
        <f t="shared" si="7"/>
        <v>0</v>
      </c>
      <c r="N25" s="180">
        <f t="shared" si="8"/>
        <v>0</v>
      </c>
      <c r="O25" s="180">
        <f t="shared" si="9"/>
        <v>0</v>
      </c>
      <c r="W25" s="1" t="str">
        <f t="shared" si="0"/>
        <v>SI</v>
      </c>
      <c r="X25" s="85" t="s">
        <v>120</v>
      </c>
      <c r="Y25" s="85" t="s">
        <v>158</v>
      </c>
      <c r="Z25" s="88" t="s">
        <v>159</v>
      </c>
      <c r="AA25" s="99">
        <v>41957</v>
      </c>
      <c r="AB25" s="85" t="s">
        <v>123</v>
      </c>
      <c r="AC25" s="108"/>
      <c r="AD25" s="86"/>
      <c r="AE25" s="86"/>
      <c r="AF25" s="80"/>
      <c r="AG25" s="81">
        <v>0</v>
      </c>
      <c r="AH25" s="112"/>
      <c r="AI25" s="112"/>
      <c r="AJ25" s="82"/>
      <c r="AK25" s="82"/>
      <c r="AL25" s="78"/>
      <c r="AM25" s="78">
        <v>0</v>
      </c>
      <c r="AN25" s="81">
        <v>0</v>
      </c>
      <c r="AO25" s="83">
        <v>0</v>
      </c>
      <c r="AP25" s="81">
        <v>0</v>
      </c>
      <c r="AQ25" s="84">
        <v>0</v>
      </c>
      <c r="AR25" s="83" t="e">
        <v>#REF!</v>
      </c>
      <c r="AS25" s="81" t="e">
        <v>#REF!</v>
      </c>
      <c r="AT25" s="101"/>
      <c r="AU25" s="95"/>
      <c r="AV25" s="100">
        <v>0</v>
      </c>
      <c r="AW25" s="85"/>
      <c r="AX25" s="85" t="s">
        <v>160</v>
      </c>
    </row>
    <row r="26" spans="1:56" ht="15">
      <c r="A26" s="2" t="s">
        <v>46</v>
      </c>
      <c r="B26" s="1" t="s">
        <v>47</v>
      </c>
      <c r="C26" s="14">
        <f>+'Hoja1 (2)'!E25</f>
        <v>4666.76</v>
      </c>
      <c r="E26" s="180">
        <f t="shared" si="1"/>
        <v>4666.76</v>
      </c>
      <c r="F26" s="180">
        <v>0</v>
      </c>
      <c r="G26" s="180">
        <f t="shared" si="2"/>
        <v>93.3352</v>
      </c>
      <c r="H26" s="180">
        <f t="shared" si="3"/>
        <v>350.00700000000001</v>
      </c>
      <c r="I26" s="180">
        <f t="shared" si="4"/>
        <v>5110.1022000000003</v>
      </c>
      <c r="J26" s="180">
        <f t="shared" si="5"/>
        <v>817.61635200000001</v>
      </c>
      <c r="K26" s="180">
        <f t="shared" si="6"/>
        <v>5927.7185520000003</v>
      </c>
      <c r="L26" s="176"/>
      <c r="M26" s="180">
        <f t="shared" si="7"/>
        <v>8590.76</v>
      </c>
      <c r="N26" s="180">
        <f t="shared" si="8"/>
        <v>1374.5216</v>
      </c>
      <c r="O26" s="180">
        <f t="shared" si="9"/>
        <v>9965.2816000000003</v>
      </c>
      <c r="W26" s="1" t="str">
        <f t="shared" si="0"/>
        <v>SI</v>
      </c>
      <c r="X26" s="85" t="s">
        <v>120</v>
      </c>
      <c r="Y26" s="85" t="s">
        <v>161</v>
      </c>
      <c r="Z26" s="88"/>
      <c r="AA26" s="99">
        <v>41906</v>
      </c>
      <c r="AB26" s="85" t="s">
        <v>143</v>
      </c>
      <c r="AC26" s="103">
        <v>8590.76</v>
      </c>
      <c r="AD26" s="86"/>
      <c r="AE26" s="86"/>
      <c r="AF26" s="80"/>
      <c r="AG26" s="81">
        <v>8590.76</v>
      </c>
      <c r="AH26" s="112"/>
      <c r="AI26" s="112"/>
      <c r="AJ26" s="82"/>
      <c r="AK26" s="82"/>
      <c r="AL26" s="78"/>
      <c r="AM26" s="78">
        <v>350</v>
      </c>
      <c r="AN26" s="81">
        <v>8240.76</v>
      </c>
      <c r="AO26" s="83"/>
      <c r="AP26" s="81">
        <v>8240.76</v>
      </c>
      <c r="AQ26" s="84">
        <v>0</v>
      </c>
      <c r="AR26" s="83"/>
      <c r="AS26" s="81"/>
      <c r="AT26" s="101"/>
      <c r="AU26" s="95"/>
      <c r="AV26" s="100"/>
      <c r="AW26" s="85"/>
      <c r="AX26" s="85"/>
    </row>
    <row r="27" spans="1:56" ht="15">
      <c r="A27" s="2" t="s">
        <v>48</v>
      </c>
      <c r="B27" s="1" t="s">
        <v>49</v>
      </c>
      <c r="C27" s="14">
        <f>+'Hoja1 (2)'!E26</f>
        <v>1166.76</v>
      </c>
      <c r="E27" s="180">
        <f t="shared" si="1"/>
        <v>1166.76</v>
      </c>
      <c r="F27" s="180">
        <v>0</v>
      </c>
      <c r="G27" s="180">
        <f t="shared" si="2"/>
        <v>23.3352</v>
      </c>
      <c r="H27" s="180">
        <f t="shared" si="3"/>
        <v>87.506999999999991</v>
      </c>
      <c r="I27" s="180">
        <f t="shared" si="4"/>
        <v>1277.6022</v>
      </c>
      <c r="J27" s="180">
        <f t="shared" si="5"/>
        <v>204.41635200000002</v>
      </c>
      <c r="K27" s="180">
        <f t="shared" si="6"/>
        <v>1482.018552</v>
      </c>
      <c r="L27" s="176"/>
      <c r="M27" s="180">
        <f t="shared" si="7"/>
        <v>0</v>
      </c>
      <c r="N27" s="180">
        <f t="shared" si="8"/>
        <v>0</v>
      </c>
      <c r="O27" s="180">
        <f t="shared" si="9"/>
        <v>0</v>
      </c>
      <c r="W27" s="1" t="str">
        <f t="shared" si="0"/>
        <v>SI</v>
      </c>
      <c r="X27" s="76" t="s">
        <v>148</v>
      </c>
      <c r="Y27" s="85" t="s">
        <v>204</v>
      </c>
      <c r="Z27" s="77">
        <v>21</v>
      </c>
      <c r="AA27" s="99">
        <v>39332</v>
      </c>
      <c r="AB27" s="76" t="s">
        <v>151</v>
      </c>
      <c r="AC27" s="109"/>
      <c r="AD27" s="78"/>
      <c r="AE27" s="78"/>
      <c r="AF27" s="80"/>
      <c r="AG27" s="81">
        <v>0</v>
      </c>
      <c r="AH27" s="112"/>
      <c r="AI27" s="112"/>
      <c r="AJ27" s="82"/>
      <c r="AK27" s="82"/>
      <c r="AL27" s="78"/>
      <c r="AM27" s="78">
        <v>83.6</v>
      </c>
      <c r="AN27" s="81">
        <v>-83.6</v>
      </c>
      <c r="AO27" s="83">
        <v>0</v>
      </c>
      <c r="AP27" s="81">
        <v>-83.6</v>
      </c>
      <c r="AQ27" s="84">
        <v>0</v>
      </c>
      <c r="AR27" s="83" t="e">
        <v>#REF!</v>
      </c>
      <c r="AS27" s="81" t="e">
        <v>#REF!</v>
      </c>
      <c r="AT27" s="101"/>
      <c r="AU27" s="95"/>
      <c r="AV27" s="100">
        <v>83.6</v>
      </c>
      <c r="AW27" s="85"/>
      <c r="AX27" s="85" t="s">
        <v>162</v>
      </c>
    </row>
    <row r="28" spans="1:56" ht="15">
      <c r="A28" s="2" t="s">
        <v>50</v>
      </c>
      <c r="B28" s="1" t="s">
        <v>51</v>
      </c>
      <c r="C28" s="14">
        <f>+'Hoja1 (2)'!E27</f>
        <v>1026.76</v>
      </c>
      <c r="E28" s="180">
        <f t="shared" si="1"/>
        <v>1026.76</v>
      </c>
      <c r="F28" s="180">
        <v>0</v>
      </c>
      <c r="G28" s="180">
        <f t="shared" si="2"/>
        <v>20.5352</v>
      </c>
      <c r="H28" s="180">
        <f t="shared" si="3"/>
        <v>77.006999999999991</v>
      </c>
      <c r="I28" s="180">
        <f t="shared" si="4"/>
        <v>1124.3022000000001</v>
      </c>
      <c r="J28" s="180">
        <f t="shared" si="5"/>
        <v>179.88835200000003</v>
      </c>
      <c r="K28" s="180">
        <f t="shared" si="6"/>
        <v>1304.190552</v>
      </c>
      <c r="L28" s="176"/>
      <c r="M28" s="180">
        <f t="shared" si="7"/>
        <v>11967.65</v>
      </c>
      <c r="N28" s="180">
        <f t="shared" si="8"/>
        <v>1914.8240000000001</v>
      </c>
      <c r="O28" s="180">
        <f t="shared" si="9"/>
        <v>13882.474</v>
      </c>
      <c r="W28" s="1" t="str">
        <f t="shared" si="0"/>
        <v>SI</v>
      </c>
      <c r="X28" s="85" t="s">
        <v>120</v>
      </c>
      <c r="Y28" s="85" t="s">
        <v>163</v>
      </c>
      <c r="Z28" s="88" t="s">
        <v>164</v>
      </c>
      <c r="AA28" s="99">
        <v>41680</v>
      </c>
      <c r="AB28" s="85" t="s">
        <v>123</v>
      </c>
      <c r="AC28" s="110">
        <v>11967.65</v>
      </c>
      <c r="AD28" s="86"/>
      <c r="AE28" s="86"/>
      <c r="AF28" s="80"/>
      <c r="AG28" s="81">
        <v>11967.65</v>
      </c>
      <c r="AH28" s="112"/>
      <c r="AI28" s="112"/>
      <c r="AJ28" s="82"/>
      <c r="AK28" s="82"/>
      <c r="AL28" s="78"/>
      <c r="AM28" s="78">
        <v>0</v>
      </c>
      <c r="AN28" s="81">
        <v>11967.65</v>
      </c>
      <c r="AO28" s="83">
        <v>1196.7650000000001</v>
      </c>
      <c r="AP28" s="81">
        <v>10770.885</v>
      </c>
      <c r="AQ28" s="84">
        <v>0</v>
      </c>
      <c r="AR28" s="83" t="e">
        <v>#REF!</v>
      </c>
      <c r="AS28" s="81" t="e">
        <v>#REF!</v>
      </c>
      <c r="AT28" s="101"/>
      <c r="AU28" s="95"/>
      <c r="AV28" s="100">
        <v>-10770.885</v>
      </c>
      <c r="AW28" s="85"/>
      <c r="AX28" s="85" t="s">
        <v>165</v>
      </c>
    </row>
    <row r="29" spans="1:56" ht="15">
      <c r="A29" s="2" t="s">
        <v>52</v>
      </c>
      <c r="B29" s="1" t="s">
        <v>53</v>
      </c>
      <c r="C29" s="14">
        <f>+'Hoja1 (2)'!E28</f>
        <v>1026.76</v>
      </c>
      <c r="E29" s="180">
        <f t="shared" si="1"/>
        <v>1026.76</v>
      </c>
      <c r="F29" s="180">
        <v>0</v>
      </c>
      <c r="G29" s="180">
        <f t="shared" si="2"/>
        <v>20.5352</v>
      </c>
      <c r="H29" s="180">
        <f t="shared" si="3"/>
        <v>77.006999999999991</v>
      </c>
      <c r="I29" s="180">
        <f t="shared" si="4"/>
        <v>1124.3022000000001</v>
      </c>
      <c r="J29" s="180">
        <f t="shared" si="5"/>
        <v>179.88835200000003</v>
      </c>
      <c r="K29" s="180">
        <f t="shared" si="6"/>
        <v>1304.190552</v>
      </c>
      <c r="L29" s="176"/>
      <c r="M29" s="180">
        <f t="shared" si="7"/>
        <v>8237.92</v>
      </c>
      <c r="N29" s="180">
        <f t="shared" si="8"/>
        <v>1318.0672</v>
      </c>
      <c r="O29" s="180">
        <f t="shared" si="9"/>
        <v>9555.9871999999996</v>
      </c>
      <c r="W29" s="1" t="str">
        <f t="shared" si="0"/>
        <v>SI</v>
      </c>
      <c r="X29" s="85" t="s">
        <v>120</v>
      </c>
      <c r="Y29" s="85" t="s">
        <v>166</v>
      </c>
      <c r="Z29" s="88" t="s">
        <v>167</v>
      </c>
      <c r="AA29" s="99">
        <v>41944</v>
      </c>
      <c r="AB29" s="85" t="s">
        <v>123</v>
      </c>
      <c r="AC29" s="108">
        <v>8237.92</v>
      </c>
      <c r="AD29" s="86"/>
      <c r="AE29" s="86"/>
      <c r="AF29" s="80"/>
      <c r="AG29" s="81">
        <v>8237.92</v>
      </c>
      <c r="AH29" s="112"/>
      <c r="AI29" s="112"/>
      <c r="AJ29" s="82"/>
      <c r="AK29" s="82"/>
      <c r="AL29" s="78"/>
      <c r="AM29" s="78">
        <v>0</v>
      </c>
      <c r="AN29" s="81">
        <v>8237.92</v>
      </c>
      <c r="AO29" s="83">
        <v>823.79200000000003</v>
      </c>
      <c r="AP29" s="81">
        <v>7414.1279999999997</v>
      </c>
      <c r="AQ29" s="84">
        <v>0</v>
      </c>
      <c r="AR29" s="83" t="e">
        <v>#REF!</v>
      </c>
      <c r="AS29" s="81" t="e">
        <v>#REF!</v>
      </c>
      <c r="AT29" s="101"/>
      <c r="AU29" s="95"/>
      <c r="AV29" s="100">
        <v>-7414.1279999999997</v>
      </c>
      <c r="AW29" s="85"/>
      <c r="AX29" s="85" t="s">
        <v>168</v>
      </c>
    </row>
    <row r="30" spans="1:56" ht="15">
      <c r="A30" s="2" t="s">
        <v>54</v>
      </c>
      <c r="B30" s="1" t="s">
        <v>55</v>
      </c>
      <c r="C30" s="14">
        <f>+'Hoja1 (2)'!E29</f>
        <v>1166.76</v>
      </c>
      <c r="E30" s="180">
        <f t="shared" si="1"/>
        <v>1166.76</v>
      </c>
      <c r="F30" s="180">
        <v>0</v>
      </c>
      <c r="G30" s="180">
        <f t="shared" si="2"/>
        <v>23.3352</v>
      </c>
      <c r="H30" s="180">
        <f t="shared" si="3"/>
        <v>87.506999999999991</v>
      </c>
      <c r="I30" s="180">
        <f t="shared" si="4"/>
        <v>1277.6022</v>
      </c>
      <c r="J30" s="180">
        <f t="shared" si="5"/>
        <v>204.41635200000002</v>
      </c>
      <c r="K30" s="180">
        <f t="shared" si="6"/>
        <v>1482.018552</v>
      </c>
      <c r="L30" s="176"/>
      <c r="M30" s="180">
        <f t="shared" si="7"/>
        <v>1139.2</v>
      </c>
      <c r="N30" s="180">
        <f t="shared" si="8"/>
        <v>182.27200000000002</v>
      </c>
      <c r="O30" s="180">
        <f t="shared" si="9"/>
        <v>1321.472</v>
      </c>
      <c r="W30" s="1" t="str">
        <f t="shared" si="0"/>
        <v>SI</v>
      </c>
      <c r="X30" s="76" t="s">
        <v>148</v>
      </c>
      <c r="Y30" s="85" t="s">
        <v>169</v>
      </c>
      <c r="Z30" s="77" t="s">
        <v>170</v>
      </c>
      <c r="AA30" s="99">
        <v>40362</v>
      </c>
      <c r="AB30" s="76" t="s">
        <v>151</v>
      </c>
      <c r="AC30" s="109">
        <v>1139.2</v>
      </c>
      <c r="AD30" s="78"/>
      <c r="AE30" s="78"/>
      <c r="AF30" s="80"/>
      <c r="AG30" s="81">
        <v>1139.2</v>
      </c>
      <c r="AH30" s="112"/>
      <c r="AI30" s="112"/>
      <c r="AJ30" s="82"/>
      <c r="AK30" s="82"/>
      <c r="AL30" s="78"/>
      <c r="AM30" s="78">
        <v>0</v>
      </c>
      <c r="AN30" s="81">
        <v>1139.2</v>
      </c>
      <c r="AO30" s="83">
        <v>0</v>
      </c>
      <c r="AP30" s="81">
        <v>1139.2</v>
      </c>
      <c r="AQ30" s="84">
        <v>113.92000000000002</v>
      </c>
      <c r="AR30" s="83" t="e">
        <v>#REF!</v>
      </c>
      <c r="AS30" s="81" t="e">
        <v>#REF!</v>
      </c>
      <c r="AT30" s="101"/>
      <c r="AU30" s="95"/>
      <c r="AV30" s="100">
        <v>-1139.2</v>
      </c>
      <c r="AW30" s="85"/>
      <c r="AX30" s="85" t="s">
        <v>171</v>
      </c>
    </row>
    <row r="31" spans="1:56" ht="15">
      <c r="A31" s="2" t="s">
        <v>56</v>
      </c>
      <c r="B31" s="1" t="s">
        <v>57</v>
      </c>
      <c r="C31" s="14">
        <f>+'Hoja1 (2)'!E30</f>
        <v>1026.76</v>
      </c>
      <c r="E31" s="180">
        <f t="shared" si="1"/>
        <v>1026.76</v>
      </c>
      <c r="F31" s="180">
        <v>0</v>
      </c>
      <c r="G31" s="180">
        <f t="shared" si="2"/>
        <v>20.5352</v>
      </c>
      <c r="H31" s="180">
        <f t="shared" si="3"/>
        <v>77.006999999999991</v>
      </c>
      <c r="I31" s="180">
        <f t="shared" si="4"/>
        <v>1124.3022000000001</v>
      </c>
      <c r="J31" s="180">
        <f t="shared" si="5"/>
        <v>179.88835200000003</v>
      </c>
      <c r="K31" s="180">
        <f t="shared" si="6"/>
        <v>1304.190552</v>
      </c>
      <c r="L31" s="176"/>
      <c r="M31" s="180">
        <f t="shared" si="7"/>
        <v>19112.439999999999</v>
      </c>
      <c r="N31" s="180">
        <f t="shared" si="8"/>
        <v>3057.9903999999997</v>
      </c>
      <c r="O31" s="180">
        <f t="shared" si="9"/>
        <v>22170.430399999997</v>
      </c>
      <c r="W31" s="1" t="str">
        <f t="shared" si="0"/>
        <v>SI</v>
      </c>
      <c r="X31" s="85" t="s">
        <v>120</v>
      </c>
      <c r="Y31" s="85" t="s">
        <v>172</v>
      </c>
      <c r="Z31" s="88"/>
      <c r="AA31" s="99">
        <v>42557</v>
      </c>
      <c r="AB31" s="85" t="s">
        <v>123</v>
      </c>
      <c r="AC31" s="109">
        <v>19112.439999999999</v>
      </c>
      <c r="AD31" s="86"/>
      <c r="AE31" s="86"/>
      <c r="AF31" s="80"/>
      <c r="AG31" s="81">
        <v>19112.439999999999</v>
      </c>
      <c r="AH31" s="112"/>
      <c r="AI31" s="112"/>
      <c r="AJ31" s="82"/>
      <c r="AK31" s="82"/>
      <c r="AL31" s="78"/>
      <c r="AM31" s="78"/>
      <c r="AN31" s="81">
        <v>19112.439999999999</v>
      </c>
      <c r="AO31" s="83">
        <v>1911.2439999999999</v>
      </c>
      <c r="AP31" s="81">
        <v>17201.196</v>
      </c>
      <c r="AQ31" s="84">
        <v>0</v>
      </c>
      <c r="AR31" s="83" t="e">
        <v>#REF!</v>
      </c>
      <c r="AS31" s="81" t="e">
        <v>#REF!</v>
      </c>
      <c r="AT31" s="101"/>
      <c r="AU31" s="101"/>
      <c r="AV31" s="100"/>
      <c r="AW31" s="85" t="s">
        <v>124</v>
      </c>
      <c r="AX31" s="87">
        <v>405715097</v>
      </c>
    </row>
    <row r="32" spans="1:56" ht="15">
      <c r="A32" s="2" t="s">
        <v>58</v>
      </c>
      <c r="B32" s="1" t="s">
        <v>59</v>
      </c>
      <c r="C32" s="14">
        <f>+'Hoja1 (2)'!E31</f>
        <v>4666.76</v>
      </c>
      <c r="E32" s="180">
        <f t="shared" si="1"/>
        <v>4666.76</v>
      </c>
      <c r="F32" s="180">
        <v>0</v>
      </c>
      <c r="G32" s="180">
        <f t="shared" si="2"/>
        <v>93.3352</v>
      </c>
      <c r="H32" s="180">
        <f t="shared" si="3"/>
        <v>350.00700000000001</v>
      </c>
      <c r="I32" s="180">
        <f t="shared" si="4"/>
        <v>5110.1022000000003</v>
      </c>
      <c r="J32" s="180">
        <f t="shared" si="5"/>
        <v>817.61635200000001</v>
      </c>
      <c r="K32" s="180">
        <f t="shared" si="6"/>
        <v>5927.7185520000003</v>
      </c>
      <c r="L32" s="176"/>
      <c r="M32" s="180">
        <f t="shared" si="7"/>
        <v>363.09</v>
      </c>
      <c r="N32" s="180">
        <f t="shared" si="8"/>
        <v>58.0944</v>
      </c>
      <c r="O32" s="180">
        <f t="shared" si="9"/>
        <v>421.18439999999998</v>
      </c>
      <c r="W32" s="1" t="str">
        <f t="shared" si="0"/>
        <v>SI</v>
      </c>
      <c r="X32" s="85" t="s">
        <v>136</v>
      </c>
      <c r="Y32" s="85" t="s">
        <v>173</v>
      </c>
      <c r="Z32" s="88"/>
      <c r="AA32" s="99">
        <v>42478</v>
      </c>
      <c r="AB32" s="76" t="s">
        <v>143</v>
      </c>
      <c r="AC32" s="109">
        <v>363.09</v>
      </c>
      <c r="AD32" s="86"/>
      <c r="AE32" s="86"/>
      <c r="AF32" s="80"/>
      <c r="AG32" s="81">
        <v>363.09</v>
      </c>
      <c r="AH32" s="112"/>
      <c r="AI32" s="112"/>
      <c r="AJ32" s="82"/>
      <c r="AK32" s="82"/>
      <c r="AL32" s="78"/>
      <c r="AM32" s="78">
        <v>403</v>
      </c>
      <c r="AN32" s="81">
        <v>-39.910000000000025</v>
      </c>
      <c r="AO32" s="83">
        <v>0</v>
      </c>
      <c r="AP32" s="81">
        <v>-39.910000000000025</v>
      </c>
      <c r="AQ32" s="84">
        <v>36.308999999999997</v>
      </c>
      <c r="AR32" s="83" t="e">
        <v>#REF!</v>
      </c>
      <c r="AS32" s="81" t="e">
        <v>#REF!</v>
      </c>
      <c r="AT32" s="101"/>
      <c r="AU32" s="95"/>
      <c r="AV32" s="100">
        <v>39.910000000000025</v>
      </c>
      <c r="AW32" s="94"/>
      <c r="AX32" s="85" t="s">
        <v>174</v>
      </c>
    </row>
    <row r="33" spans="1:70" ht="15">
      <c r="A33" s="2" t="s">
        <v>60</v>
      </c>
      <c r="B33" s="1" t="s">
        <v>61</v>
      </c>
      <c r="C33" s="14">
        <f>+'Hoja1 (2)'!E32</f>
        <v>1026.76</v>
      </c>
      <c r="E33" s="180">
        <f t="shared" si="1"/>
        <v>1026.76</v>
      </c>
      <c r="F33" s="180">
        <v>0</v>
      </c>
      <c r="G33" s="180">
        <f t="shared" si="2"/>
        <v>20.5352</v>
      </c>
      <c r="H33" s="180">
        <f t="shared" si="3"/>
        <v>77.006999999999991</v>
      </c>
      <c r="I33" s="180">
        <f t="shared" si="4"/>
        <v>1124.3022000000001</v>
      </c>
      <c r="J33" s="180">
        <f t="shared" si="5"/>
        <v>179.88835200000003</v>
      </c>
      <c r="K33" s="180">
        <f t="shared" si="6"/>
        <v>1304.190552</v>
      </c>
      <c r="L33" s="176"/>
      <c r="M33" s="180">
        <f>+AC33</f>
        <v>700.78</v>
      </c>
      <c r="N33" s="180">
        <f t="shared" si="8"/>
        <v>112.12479999999999</v>
      </c>
      <c r="O33" s="180">
        <f t="shared" si="9"/>
        <v>812.90480000000002</v>
      </c>
      <c r="W33" s="1" t="str">
        <f t="shared" si="0"/>
        <v>SI</v>
      </c>
      <c r="X33" s="85" t="s">
        <v>120</v>
      </c>
      <c r="Y33" s="85" t="s">
        <v>175</v>
      </c>
      <c r="Z33" s="88"/>
      <c r="AA33" s="99">
        <v>42430</v>
      </c>
      <c r="AB33" s="85" t="s">
        <v>123</v>
      </c>
      <c r="AC33" s="110">
        <v>700.78</v>
      </c>
      <c r="AD33" s="86"/>
      <c r="AE33" s="86"/>
      <c r="AF33" s="80"/>
      <c r="AG33" s="81">
        <v>700.78</v>
      </c>
      <c r="AH33" s="112"/>
      <c r="AI33" s="112"/>
      <c r="AJ33" s="82"/>
      <c r="AK33" s="82"/>
      <c r="AL33" s="78"/>
      <c r="AM33" s="78">
        <v>0</v>
      </c>
      <c r="AN33" s="81">
        <v>700.78</v>
      </c>
      <c r="AO33" s="83">
        <v>0</v>
      </c>
      <c r="AP33" s="81">
        <v>700.78</v>
      </c>
      <c r="AQ33" s="84">
        <v>70.078000000000003</v>
      </c>
      <c r="AR33" s="83" t="e">
        <v>#REF!</v>
      </c>
      <c r="AS33" s="81" t="e">
        <v>#REF!</v>
      </c>
      <c r="AT33" s="101"/>
      <c r="AU33" s="95"/>
      <c r="AV33" s="100">
        <v>-700.78</v>
      </c>
      <c r="AW33" s="85"/>
      <c r="AX33" s="87"/>
    </row>
    <row r="34" spans="1:70" ht="15">
      <c r="A34" s="2" t="s">
        <v>62</v>
      </c>
      <c r="B34" s="1" t="s">
        <v>63</v>
      </c>
      <c r="C34" s="14">
        <f>+'Hoja1 (2)'!E33</f>
        <v>1026.76</v>
      </c>
      <c r="E34" s="180">
        <f t="shared" si="1"/>
        <v>1026.76</v>
      </c>
      <c r="F34" s="180">
        <v>0</v>
      </c>
      <c r="G34" s="180">
        <f t="shared" si="2"/>
        <v>20.5352</v>
      </c>
      <c r="H34" s="180">
        <f t="shared" si="3"/>
        <v>77.006999999999991</v>
      </c>
      <c r="I34" s="180">
        <f t="shared" si="4"/>
        <v>1124.3022000000001</v>
      </c>
      <c r="J34" s="180">
        <f t="shared" si="5"/>
        <v>179.88835200000003</v>
      </c>
      <c r="K34" s="180">
        <f t="shared" si="6"/>
        <v>1304.190552</v>
      </c>
      <c r="L34" s="176"/>
      <c r="M34" s="180">
        <f t="shared" ref="M34:M41" si="10">+AC34</f>
        <v>438.35</v>
      </c>
      <c r="N34" s="180">
        <f t="shared" si="8"/>
        <v>70.13600000000001</v>
      </c>
      <c r="O34" s="180">
        <f t="shared" si="9"/>
        <v>508.48600000000005</v>
      </c>
      <c r="W34" s="1" t="str">
        <f t="shared" si="0"/>
        <v>SI</v>
      </c>
      <c r="X34" s="85" t="s">
        <v>120</v>
      </c>
      <c r="Y34" s="85" t="s">
        <v>176</v>
      </c>
      <c r="Z34" s="88"/>
      <c r="AA34" s="99">
        <v>42570</v>
      </c>
      <c r="AB34" s="85" t="s">
        <v>123</v>
      </c>
      <c r="AC34" s="110">
        <v>438.35</v>
      </c>
      <c r="AD34" s="86"/>
      <c r="AE34" s="86"/>
      <c r="AF34" s="80"/>
      <c r="AG34" s="81">
        <v>438.35</v>
      </c>
      <c r="AH34" s="112"/>
      <c r="AI34" s="112"/>
      <c r="AJ34" s="82"/>
      <c r="AK34" s="82"/>
      <c r="AL34" s="78"/>
      <c r="AM34" s="78">
        <v>820</v>
      </c>
      <c r="AN34" s="81">
        <v>-381.65</v>
      </c>
      <c r="AO34" s="83">
        <v>0</v>
      </c>
      <c r="AP34" s="81">
        <v>-381.65</v>
      </c>
      <c r="AQ34" s="84">
        <v>43.835000000000008</v>
      </c>
      <c r="AR34" s="83" t="e">
        <v>#REF!</v>
      </c>
      <c r="AS34" s="81" t="e">
        <v>#REF!</v>
      </c>
      <c r="AT34" s="101"/>
      <c r="AU34" s="95"/>
      <c r="AV34" s="100"/>
      <c r="AW34" s="85"/>
      <c r="AX34" s="87"/>
    </row>
    <row r="35" spans="1:70" ht="15.75">
      <c r="A35" s="2" t="s">
        <v>64</v>
      </c>
      <c r="B35" s="1" t="s">
        <v>65</v>
      </c>
      <c r="C35" s="14">
        <f>+'Hoja1 (2)'!E34</f>
        <v>293.36</v>
      </c>
      <c r="E35" s="180">
        <f t="shared" si="1"/>
        <v>293.36</v>
      </c>
      <c r="F35" s="180">
        <v>0</v>
      </c>
      <c r="G35" s="180">
        <f t="shared" si="2"/>
        <v>5.8672000000000004</v>
      </c>
      <c r="H35" s="180">
        <f t="shared" si="3"/>
        <v>22.001999999999999</v>
      </c>
      <c r="I35" s="180">
        <f t="shared" si="4"/>
        <v>321.22920000000005</v>
      </c>
      <c r="J35" s="180">
        <f t="shared" si="5"/>
        <v>51.396672000000009</v>
      </c>
      <c r="K35" s="180">
        <f t="shared" si="6"/>
        <v>372.62587200000007</v>
      </c>
      <c r="L35" s="176"/>
      <c r="M35" s="180">
        <f t="shared" si="10"/>
        <v>0</v>
      </c>
      <c r="N35" s="180">
        <f t="shared" si="8"/>
        <v>0</v>
      </c>
      <c r="O35" s="180">
        <f t="shared" si="9"/>
        <v>0</v>
      </c>
      <c r="W35" s="1" t="str">
        <f t="shared" si="0"/>
        <v>SI</v>
      </c>
      <c r="X35" s="114" t="s">
        <v>136</v>
      </c>
      <c r="Y35" s="113" t="s">
        <v>177</v>
      </c>
      <c r="Z35" s="115"/>
      <c r="AA35" s="116">
        <v>42632</v>
      </c>
      <c r="AB35" s="114" t="s">
        <v>123</v>
      </c>
      <c r="AC35" s="117"/>
      <c r="AD35" s="118"/>
      <c r="AE35" s="118"/>
      <c r="AF35" s="119"/>
      <c r="AG35" s="81">
        <v>0</v>
      </c>
      <c r="AH35" s="112"/>
      <c r="AI35" s="112"/>
      <c r="AJ35" s="82"/>
      <c r="AK35" s="82"/>
      <c r="AL35" s="78"/>
      <c r="AM35" s="78"/>
      <c r="AN35" s="81">
        <v>0</v>
      </c>
      <c r="AO35" s="83">
        <v>0</v>
      </c>
      <c r="AP35" s="81">
        <v>0</v>
      </c>
      <c r="AQ35" s="84"/>
      <c r="AR35" s="83"/>
      <c r="AS35" s="81"/>
      <c r="AT35" s="101"/>
      <c r="AU35" s="95"/>
      <c r="AV35" s="100"/>
      <c r="AW35" s="114" t="s">
        <v>178</v>
      </c>
      <c r="AX35" s="120" t="s">
        <v>179</v>
      </c>
    </row>
    <row r="36" spans="1:70" ht="15">
      <c r="A36" s="2" t="s">
        <v>66</v>
      </c>
      <c r="B36" s="1" t="s">
        <v>67</v>
      </c>
      <c r="C36" s="14">
        <f>+'Hoja1 (2)'!E35</f>
        <v>1026.76</v>
      </c>
      <c r="E36" s="180">
        <f t="shared" si="1"/>
        <v>1026.76</v>
      </c>
      <c r="F36" s="180">
        <v>0</v>
      </c>
      <c r="G36" s="180">
        <f t="shared" si="2"/>
        <v>20.5352</v>
      </c>
      <c r="H36" s="180">
        <f t="shared" si="3"/>
        <v>77.006999999999991</v>
      </c>
      <c r="I36" s="180">
        <f t="shared" si="4"/>
        <v>1124.3022000000001</v>
      </c>
      <c r="J36" s="180">
        <f t="shared" si="5"/>
        <v>179.88835200000003</v>
      </c>
      <c r="K36" s="180">
        <f t="shared" si="6"/>
        <v>1304.190552</v>
      </c>
      <c r="L36" s="176"/>
      <c r="M36" s="180">
        <f t="shared" si="10"/>
        <v>0</v>
      </c>
      <c r="N36" s="180">
        <f t="shared" si="8"/>
        <v>0</v>
      </c>
      <c r="O36" s="180">
        <f t="shared" si="9"/>
        <v>0</v>
      </c>
      <c r="W36" s="1" t="str">
        <f t="shared" si="0"/>
        <v>SI</v>
      </c>
      <c r="X36" s="76" t="s">
        <v>120</v>
      </c>
      <c r="Y36" s="85" t="s">
        <v>205</v>
      </c>
      <c r="Z36" s="77" t="s">
        <v>180</v>
      </c>
      <c r="AA36" s="99">
        <v>41592</v>
      </c>
      <c r="AB36" s="76" t="s">
        <v>123</v>
      </c>
      <c r="AC36" s="109"/>
      <c r="AD36" s="79"/>
      <c r="AE36" s="79"/>
      <c r="AF36" s="80"/>
      <c r="AG36" s="81">
        <v>0</v>
      </c>
      <c r="AH36" s="112"/>
      <c r="AI36" s="112"/>
      <c r="AJ36" s="82"/>
      <c r="AK36" s="82"/>
      <c r="AL36" s="78"/>
      <c r="AM36" s="78">
        <v>0</v>
      </c>
      <c r="AN36" s="81">
        <v>0</v>
      </c>
      <c r="AO36" s="83">
        <v>0</v>
      </c>
      <c r="AP36" s="81">
        <v>0</v>
      </c>
      <c r="AQ36" s="84">
        <v>0</v>
      </c>
      <c r="AR36" s="83" t="e">
        <v>#REF!</v>
      </c>
      <c r="AS36" s="81" t="e">
        <v>#REF!</v>
      </c>
      <c r="AT36" s="101"/>
      <c r="AU36" s="95"/>
      <c r="AV36" s="100">
        <v>0</v>
      </c>
      <c r="AW36" s="85"/>
      <c r="AX36" s="85" t="s">
        <v>181</v>
      </c>
    </row>
    <row r="37" spans="1:70" ht="15">
      <c r="A37" s="2" t="s">
        <v>68</v>
      </c>
      <c r="B37" s="1" t="s">
        <v>69</v>
      </c>
      <c r="C37" s="14">
        <f>+'Hoja1 (2)'!E36</f>
        <v>1026.76</v>
      </c>
      <c r="E37" s="180">
        <f t="shared" si="1"/>
        <v>1026.76</v>
      </c>
      <c r="F37" s="180">
        <v>0</v>
      </c>
      <c r="G37" s="180">
        <f t="shared" si="2"/>
        <v>20.5352</v>
      </c>
      <c r="H37" s="180">
        <f t="shared" si="3"/>
        <v>77.006999999999991</v>
      </c>
      <c r="I37" s="180">
        <f t="shared" si="4"/>
        <v>1124.3022000000001</v>
      </c>
      <c r="J37" s="180">
        <f t="shared" si="5"/>
        <v>179.88835200000003</v>
      </c>
      <c r="K37" s="180">
        <f t="shared" si="6"/>
        <v>1304.190552</v>
      </c>
      <c r="L37" s="176"/>
      <c r="M37" s="180">
        <f t="shared" si="10"/>
        <v>0</v>
      </c>
      <c r="N37" s="180">
        <f t="shared" si="8"/>
        <v>0</v>
      </c>
      <c r="O37" s="180">
        <f t="shared" si="9"/>
        <v>0</v>
      </c>
      <c r="W37" s="1" t="str">
        <f t="shared" si="0"/>
        <v>SI</v>
      </c>
      <c r="X37" s="76" t="s">
        <v>136</v>
      </c>
      <c r="Y37" s="85" t="s">
        <v>206</v>
      </c>
      <c r="Z37" s="77" t="s">
        <v>182</v>
      </c>
      <c r="AA37" s="99">
        <v>42030</v>
      </c>
      <c r="AB37" s="76" t="s">
        <v>123</v>
      </c>
      <c r="AC37" s="109"/>
      <c r="AD37" s="78"/>
      <c r="AE37" s="78"/>
      <c r="AF37" s="80"/>
      <c r="AG37" s="81">
        <v>0</v>
      </c>
      <c r="AH37" s="112"/>
      <c r="AI37" s="112"/>
      <c r="AJ37" s="82"/>
      <c r="AK37" s="82"/>
      <c r="AL37" s="78"/>
      <c r="AM37" s="78">
        <v>0</v>
      </c>
      <c r="AN37" s="81">
        <v>0</v>
      </c>
      <c r="AO37" s="83">
        <v>0</v>
      </c>
      <c r="AP37" s="81">
        <v>0</v>
      </c>
      <c r="AQ37" s="84">
        <v>0</v>
      </c>
      <c r="AR37" s="83" t="e">
        <v>#REF!</v>
      </c>
      <c r="AS37" s="81" t="e">
        <v>#REF!</v>
      </c>
      <c r="AT37" s="101"/>
      <c r="AU37" s="96"/>
      <c r="AV37" s="100">
        <v>0</v>
      </c>
      <c r="AW37" s="85"/>
      <c r="AX37" s="85" t="s">
        <v>183</v>
      </c>
    </row>
    <row r="38" spans="1:70" ht="15">
      <c r="A38" s="2" t="s">
        <v>70</v>
      </c>
      <c r="B38" s="1" t="s">
        <v>71</v>
      </c>
      <c r="C38" s="14">
        <f>+'Hoja1 (2)'!E37</f>
        <v>1026.76</v>
      </c>
      <c r="E38" s="180">
        <f t="shared" si="1"/>
        <v>1026.76</v>
      </c>
      <c r="F38" s="180">
        <v>0</v>
      </c>
      <c r="G38" s="180">
        <f t="shared" si="2"/>
        <v>20.5352</v>
      </c>
      <c r="H38" s="180">
        <f t="shared" si="3"/>
        <v>77.006999999999991</v>
      </c>
      <c r="I38" s="180">
        <f t="shared" si="4"/>
        <v>1124.3022000000001</v>
      </c>
      <c r="J38" s="180">
        <f t="shared" si="5"/>
        <v>179.88835200000003</v>
      </c>
      <c r="K38" s="180">
        <f t="shared" si="6"/>
        <v>1304.190552</v>
      </c>
      <c r="L38" s="176"/>
      <c r="M38" s="180">
        <f t="shared" si="10"/>
        <v>0</v>
      </c>
      <c r="N38" s="180">
        <f t="shared" si="8"/>
        <v>0</v>
      </c>
      <c r="O38" s="180">
        <f t="shared" si="9"/>
        <v>0</v>
      </c>
      <c r="W38" s="1" t="str">
        <f t="shared" si="0"/>
        <v>SI</v>
      </c>
      <c r="X38" s="76" t="s">
        <v>120</v>
      </c>
      <c r="Y38" s="85" t="s">
        <v>184</v>
      </c>
      <c r="Z38" s="77"/>
      <c r="AA38" s="99">
        <v>42597</v>
      </c>
      <c r="AB38" s="76" t="s">
        <v>123</v>
      </c>
      <c r="AC38" s="109"/>
      <c r="AD38" s="78"/>
      <c r="AE38" s="78"/>
      <c r="AF38" s="80"/>
      <c r="AG38" s="81">
        <v>0</v>
      </c>
      <c r="AH38" s="112"/>
      <c r="AI38" s="112"/>
      <c r="AJ38" s="82"/>
      <c r="AK38" s="82"/>
      <c r="AL38" s="78"/>
      <c r="AM38" s="78"/>
      <c r="AN38" s="81">
        <v>0</v>
      </c>
      <c r="AO38" s="83">
        <v>0</v>
      </c>
      <c r="AP38" s="81">
        <v>0</v>
      </c>
      <c r="AQ38" s="84"/>
      <c r="AR38" s="83"/>
      <c r="AS38" s="81"/>
      <c r="AT38" s="101"/>
      <c r="AU38" s="96"/>
      <c r="AV38" s="100"/>
      <c r="AW38" s="85"/>
      <c r="AX38" s="87">
        <v>1148534756</v>
      </c>
    </row>
    <row r="39" spans="1:70" ht="15">
      <c r="A39" s="2" t="s">
        <v>72</v>
      </c>
      <c r="B39" s="1" t="s">
        <v>73</v>
      </c>
      <c r="C39" s="14">
        <f>+'Hoja1 (2)'!E38</f>
        <v>1166.69</v>
      </c>
      <c r="E39" s="180">
        <f t="shared" si="1"/>
        <v>1166.69</v>
      </c>
      <c r="F39" s="180">
        <v>0</v>
      </c>
      <c r="G39" s="180">
        <f t="shared" si="2"/>
        <v>23.3338</v>
      </c>
      <c r="H39" s="180">
        <f t="shared" si="3"/>
        <v>87.501750000000001</v>
      </c>
      <c r="I39" s="180">
        <f t="shared" si="4"/>
        <v>1277.5255500000001</v>
      </c>
      <c r="J39" s="180">
        <f t="shared" si="5"/>
        <v>204.404088</v>
      </c>
      <c r="K39" s="180">
        <f t="shared" si="6"/>
        <v>1481.9296380000001</v>
      </c>
      <c r="L39" s="176"/>
      <c r="M39" s="180">
        <f t="shared" si="10"/>
        <v>425.16</v>
      </c>
      <c r="N39" s="180">
        <f t="shared" si="8"/>
        <v>68.025600000000011</v>
      </c>
      <c r="O39" s="180">
        <f t="shared" si="9"/>
        <v>493.18560000000002</v>
      </c>
      <c r="W39" s="1" t="str">
        <f t="shared" si="0"/>
        <v>SI</v>
      </c>
      <c r="X39" s="85" t="s">
        <v>148</v>
      </c>
      <c r="Y39" s="85" t="s">
        <v>185</v>
      </c>
      <c r="Z39" s="88"/>
      <c r="AA39" s="99">
        <v>42618</v>
      </c>
      <c r="AB39" s="85" t="s">
        <v>151</v>
      </c>
      <c r="AC39" s="110">
        <v>425.16</v>
      </c>
      <c r="AD39" s="86"/>
      <c r="AE39" s="86"/>
      <c r="AF39" s="80"/>
      <c r="AG39" s="81">
        <v>425.16</v>
      </c>
      <c r="AH39" s="112"/>
      <c r="AI39" s="112"/>
      <c r="AJ39" s="82"/>
      <c r="AK39" s="82"/>
      <c r="AL39" s="78"/>
      <c r="AM39" s="78"/>
      <c r="AN39" s="81">
        <v>425.16</v>
      </c>
      <c r="AO39" s="83">
        <v>0</v>
      </c>
      <c r="AP39" s="81">
        <v>425.16</v>
      </c>
      <c r="AQ39" s="84"/>
      <c r="AR39" s="83"/>
      <c r="AS39" s="81"/>
      <c r="AT39" s="101"/>
      <c r="AU39" s="95"/>
      <c r="AV39" s="100"/>
      <c r="AW39" s="85"/>
      <c r="AX39" s="87">
        <v>1137834713</v>
      </c>
      <c r="AY39" s="50"/>
      <c r="AZ39" s="50"/>
      <c r="BA39" s="50"/>
      <c r="BB39" s="50"/>
      <c r="BC39" s="50"/>
      <c r="BD39" s="50"/>
    </row>
    <row r="40" spans="1:70" ht="15">
      <c r="A40" s="2" t="s">
        <v>74</v>
      </c>
      <c r="B40" s="1" t="s">
        <v>75</v>
      </c>
      <c r="C40" s="14">
        <f>+'Hoja1 (2)'!E39</f>
        <v>1026.76</v>
      </c>
      <c r="E40" s="180">
        <f t="shared" si="1"/>
        <v>1026.76</v>
      </c>
      <c r="F40" s="180">
        <v>0</v>
      </c>
      <c r="G40" s="180">
        <f t="shared" si="2"/>
        <v>20.5352</v>
      </c>
      <c r="H40" s="180">
        <f t="shared" si="3"/>
        <v>77.006999999999991</v>
      </c>
      <c r="I40" s="180">
        <f t="shared" si="4"/>
        <v>1124.3022000000001</v>
      </c>
      <c r="J40" s="180">
        <f t="shared" si="5"/>
        <v>179.88835200000003</v>
      </c>
      <c r="K40" s="180">
        <f t="shared" si="6"/>
        <v>1304.190552</v>
      </c>
      <c r="L40" s="176"/>
      <c r="M40" s="180">
        <f t="shared" si="10"/>
        <v>814.59</v>
      </c>
      <c r="N40" s="180">
        <f t="shared" si="8"/>
        <v>130.33440000000002</v>
      </c>
      <c r="O40" s="180">
        <f t="shared" si="9"/>
        <v>944.92440000000011</v>
      </c>
      <c r="W40" s="1" t="str">
        <f t="shared" si="0"/>
        <v>SI</v>
      </c>
      <c r="X40" s="76" t="s">
        <v>136</v>
      </c>
      <c r="Y40" s="85" t="s">
        <v>207</v>
      </c>
      <c r="Z40" s="77" t="s">
        <v>186</v>
      </c>
      <c r="AA40" s="99">
        <v>41435</v>
      </c>
      <c r="AB40" s="76" t="s">
        <v>123</v>
      </c>
      <c r="AC40" s="102">
        <v>814.59</v>
      </c>
      <c r="AD40" s="78"/>
      <c r="AE40" s="78"/>
      <c r="AF40" s="80"/>
      <c r="AG40" s="81">
        <v>814.59</v>
      </c>
      <c r="AH40" s="112"/>
      <c r="AI40" s="112"/>
      <c r="AJ40" s="82"/>
      <c r="AK40" s="82"/>
      <c r="AL40" s="78"/>
      <c r="AM40" s="78">
        <v>800</v>
      </c>
      <c r="AN40" s="81">
        <v>14.590000000000032</v>
      </c>
      <c r="AO40" s="83">
        <v>0</v>
      </c>
      <c r="AP40" s="81">
        <v>14.590000000000032</v>
      </c>
      <c r="AQ40" s="84">
        <v>81.459000000000003</v>
      </c>
      <c r="AR40" s="83" t="e">
        <v>#REF!</v>
      </c>
      <c r="AS40" s="81" t="e">
        <v>#REF!</v>
      </c>
      <c r="AT40" s="101"/>
      <c r="AU40" s="96"/>
      <c r="AV40" s="100">
        <v>-14.590000000000032</v>
      </c>
      <c r="AW40" s="85"/>
      <c r="AX40" s="85" t="s">
        <v>187</v>
      </c>
      <c r="AY40" s="50"/>
      <c r="AZ40" s="50"/>
      <c r="BA40" s="50"/>
      <c r="BB40" s="50"/>
      <c r="BC40" s="50"/>
      <c r="BD40" s="50"/>
    </row>
    <row r="41" spans="1:70" ht="15">
      <c r="A41" s="2" t="s">
        <v>76</v>
      </c>
      <c r="B41" s="1" t="s">
        <v>77</v>
      </c>
      <c r="C41" s="14">
        <f>+'Hoja1 (2)'!E40</f>
        <v>1026.76</v>
      </c>
      <c r="E41" s="180">
        <f t="shared" si="1"/>
        <v>1026.76</v>
      </c>
      <c r="F41" s="180">
        <v>0</v>
      </c>
      <c r="G41" s="180">
        <f t="shared" si="2"/>
        <v>20.5352</v>
      </c>
      <c r="H41" s="180">
        <f t="shared" si="3"/>
        <v>77.006999999999991</v>
      </c>
      <c r="I41" s="180">
        <f t="shared" si="4"/>
        <v>1124.3022000000001</v>
      </c>
      <c r="J41" s="180">
        <f t="shared" si="5"/>
        <v>179.88835200000003</v>
      </c>
      <c r="K41" s="180">
        <f t="shared" si="6"/>
        <v>1304.190552</v>
      </c>
      <c r="L41" s="176"/>
      <c r="M41" s="180">
        <f t="shared" si="10"/>
        <v>2000</v>
      </c>
      <c r="N41" s="180">
        <f t="shared" si="8"/>
        <v>320</v>
      </c>
      <c r="O41" s="180">
        <f t="shared" si="9"/>
        <v>2320</v>
      </c>
      <c r="W41" s="1" t="str">
        <f t="shared" si="0"/>
        <v>SI</v>
      </c>
      <c r="X41" s="85" t="s">
        <v>120</v>
      </c>
      <c r="Y41" s="85" t="s">
        <v>208</v>
      </c>
      <c r="Z41" s="88" t="s">
        <v>188</v>
      </c>
      <c r="AA41" s="99">
        <v>41848</v>
      </c>
      <c r="AB41" s="85" t="s">
        <v>123</v>
      </c>
      <c r="AC41" s="108">
        <v>2000</v>
      </c>
      <c r="AD41" s="86"/>
      <c r="AE41" s="86"/>
      <c r="AF41" s="80"/>
      <c r="AG41" s="81">
        <v>2000</v>
      </c>
      <c r="AH41" s="112"/>
      <c r="AI41" s="112"/>
      <c r="AJ41" s="82"/>
      <c r="AK41" s="82"/>
      <c r="AL41" s="78"/>
      <c r="AM41" s="78">
        <v>1134</v>
      </c>
      <c r="AN41" s="81">
        <v>866</v>
      </c>
      <c r="AO41" s="83">
        <v>0</v>
      </c>
      <c r="AP41" s="90">
        <v>866</v>
      </c>
      <c r="AQ41" s="84">
        <v>200</v>
      </c>
      <c r="AR41" s="83" t="e">
        <v>#REF!</v>
      </c>
      <c r="AS41" s="81" t="e">
        <v>#REF!</v>
      </c>
      <c r="AT41" s="101"/>
      <c r="AU41" s="95"/>
      <c r="AV41" s="100">
        <v>-866</v>
      </c>
      <c r="AW41" s="85"/>
      <c r="AX41" s="85"/>
      <c r="AY41" s="23"/>
      <c r="AZ41" s="23"/>
      <c r="BA41" s="23"/>
      <c r="BB41" s="23"/>
      <c r="BC41" s="23"/>
      <c r="BD41" s="23"/>
    </row>
    <row r="42" spans="1:70" ht="15">
      <c r="A42" s="2" t="s">
        <v>78</v>
      </c>
      <c r="B42" s="1" t="s">
        <v>79</v>
      </c>
      <c r="C42" s="14">
        <f>+'Hoja1 (2)'!E41</f>
        <v>855.63</v>
      </c>
      <c r="E42" s="180">
        <f t="shared" si="1"/>
        <v>855.63</v>
      </c>
      <c r="F42" s="180">
        <v>0</v>
      </c>
      <c r="G42" s="180">
        <f t="shared" si="2"/>
        <v>17.1126</v>
      </c>
      <c r="H42" s="180">
        <f t="shared" si="3"/>
        <v>64.172249999999991</v>
      </c>
      <c r="I42" s="180">
        <f t="shared" si="4"/>
        <v>936.91485</v>
      </c>
      <c r="J42" s="180">
        <f t="shared" si="5"/>
        <v>149.90637599999999</v>
      </c>
      <c r="K42" s="180">
        <f t="shared" si="6"/>
        <v>1086.821226</v>
      </c>
      <c r="L42" s="181"/>
      <c r="M42" s="180">
        <f>+AC42</f>
        <v>0</v>
      </c>
      <c r="N42" s="180">
        <f t="shared" si="8"/>
        <v>0</v>
      </c>
      <c r="O42" s="180">
        <f t="shared" si="9"/>
        <v>0</v>
      </c>
      <c r="W42" s="1" t="str">
        <f t="shared" si="0"/>
        <v>SI</v>
      </c>
      <c r="X42" s="92" t="s">
        <v>120</v>
      </c>
      <c r="Y42" s="92" t="s">
        <v>189</v>
      </c>
      <c r="Z42" s="93"/>
      <c r="AA42" s="99">
        <v>42496</v>
      </c>
      <c r="AB42" s="85" t="s">
        <v>190</v>
      </c>
      <c r="AC42" s="103"/>
      <c r="AD42" s="86"/>
      <c r="AE42" s="86"/>
      <c r="AF42" s="80"/>
      <c r="AG42" s="81">
        <v>0</v>
      </c>
      <c r="AH42" s="112"/>
      <c r="AI42" s="112">
        <v>1</v>
      </c>
      <c r="AJ42" s="82"/>
      <c r="AK42" s="82"/>
      <c r="AL42" s="78"/>
      <c r="AM42" s="78">
        <v>0</v>
      </c>
      <c r="AN42" s="81">
        <v>-1</v>
      </c>
      <c r="AO42" s="83">
        <v>0</v>
      </c>
      <c r="AP42" s="90">
        <v>-1</v>
      </c>
      <c r="AQ42" s="84">
        <v>0</v>
      </c>
      <c r="AR42" s="83" t="e">
        <v>#REF!</v>
      </c>
      <c r="AS42" s="81" t="e">
        <v>#REF!</v>
      </c>
      <c r="AT42" s="101"/>
      <c r="AU42" s="101"/>
      <c r="AV42" s="100">
        <v>1</v>
      </c>
      <c r="AW42" s="91"/>
      <c r="AX42" s="87">
        <v>1129582916</v>
      </c>
      <c r="AY42" s="23"/>
      <c r="AZ42" s="23"/>
      <c r="BA42" s="23"/>
      <c r="BB42" s="23"/>
      <c r="BC42" s="23"/>
      <c r="BD42" s="23"/>
    </row>
    <row r="43" spans="1:70" ht="15">
      <c r="A43" s="2" t="s">
        <v>80</v>
      </c>
      <c r="B43" s="1" t="s">
        <v>81</v>
      </c>
      <c r="C43" s="14">
        <f>+'Hoja1 (2)'!E42</f>
        <v>1026.76</v>
      </c>
      <c r="E43" s="180">
        <f t="shared" ref="E43" si="11">+C43</f>
        <v>1026.76</v>
      </c>
      <c r="F43" s="180">
        <v>1</v>
      </c>
      <c r="G43" s="180">
        <f t="shared" ref="G43" si="12">+E43*2%</f>
        <v>20.5352</v>
      </c>
      <c r="H43" s="180">
        <f t="shared" ref="H43" si="13">+E43*7.5%</f>
        <v>77.006999999999991</v>
      </c>
      <c r="I43" s="180">
        <f t="shared" ref="I43" si="14">SUM(E43:H43)</f>
        <v>1125.3022000000001</v>
      </c>
      <c r="J43" s="180">
        <f t="shared" ref="J43" si="15">+I43*0.16</f>
        <v>180.04835200000002</v>
      </c>
      <c r="K43" s="180">
        <f t="shared" ref="K43" si="16">+I43+J43</f>
        <v>1305.3505520000001</v>
      </c>
      <c r="L43" s="181"/>
      <c r="M43" s="180">
        <f>+AC43</f>
        <v>430.31</v>
      </c>
      <c r="N43" s="180">
        <f t="shared" ref="N43" si="17">+M43*0.16</f>
        <v>68.849599999999995</v>
      </c>
      <c r="O43" s="180">
        <f t="shared" ref="O43" si="18">+M43+N43</f>
        <v>499.15960000000001</v>
      </c>
      <c r="X43" s="76" t="s">
        <v>120</v>
      </c>
      <c r="Y43" s="85" t="s">
        <v>191</v>
      </c>
      <c r="Z43" s="77" t="s">
        <v>192</v>
      </c>
      <c r="AA43" s="99">
        <v>42215</v>
      </c>
      <c r="AB43" s="76" t="s">
        <v>123</v>
      </c>
      <c r="AC43" s="110">
        <v>430.31</v>
      </c>
      <c r="AD43" s="79"/>
      <c r="AE43" s="79"/>
      <c r="AF43" s="80"/>
      <c r="AG43" s="81">
        <v>430.31</v>
      </c>
      <c r="AH43" s="112"/>
      <c r="AI43" s="112"/>
      <c r="AJ43" s="82"/>
      <c r="AK43" s="82"/>
      <c r="AL43" s="78"/>
      <c r="AM43" s="78">
        <v>0</v>
      </c>
      <c r="AN43" s="81">
        <v>430.31</v>
      </c>
      <c r="AO43" s="83">
        <v>0</v>
      </c>
      <c r="AP43" s="81">
        <v>430.31</v>
      </c>
      <c r="AQ43" s="84">
        <v>43.031000000000006</v>
      </c>
      <c r="AR43" s="83" t="e">
        <v>#REF!</v>
      </c>
      <c r="AS43" s="81" t="e">
        <v>#REF!</v>
      </c>
      <c r="AT43" s="101"/>
      <c r="AU43" s="95"/>
      <c r="AV43" s="100">
        <v>-430.31</v>
      </c>
      <c r="AW43" s="94"/>
      <c r="AX43" s="85" t="s">
        <v>193</v>
      </c>
      <c r="AY43" s="50"/>
      <c r="AZ43" s="50"/>
      <c r="BA43" s="50"/>
      <c r="BB43" s="50"/>
      <c r="BC43" s="50"/>
      <c r="BD43" s="50"/>
    </row>
    <row r="44" spans="1:70" ht="15">
      <c r="C44" s="14" t="str">
        <f>+'Hoja1 (2)'!E44</f>
        <v xml:space="preserve">  -----------------------</v>
      </c>
      <c r="E44" s="180"/>
      <c r="F44" s="180"/>
      <c r="G44" s="180"/>
      <c r="H44" s="180"/>
      <c r="I44" s="180"/>
      <c r="J44" s="180"/>
      <c r="K44" s="180"/>
      <c r="L44" s="181"/>
      <c r="M44" s="181"/>
      <c r="N44" s="181"/>
      <c r="O44" s="181"/>
      <c r="W44" s="1" t="str">
        <f>IF(B43=Y43,"SI","NO")</f>
        <v>SI</v>
      </c>
      <c r="X44" s="66"/>
      <c r="Y44" s="66"/>
      <c r="Z44" s="67"/>
      <c r="AA44" s="67"/>
      <c r="AB44" s="66"/>
      <c r="AC44" s="68"/>
      <c r="AD44" s="69"/>
      <c r="AE44" s="69"/>
      <c r="AF44" s="70"/>
      <c r="AG44" s="71"/>
      <c r="AH44" s="72"/>
      <c r="AI44" s="112"/>
      <c r="AJ44" s="73"/>
      <c r="AK44" s="73"/>
      <c r="AL44" s="68"/>
      <c r="AM44" s="68"/>
      <c r="AN44" s="71"/>
      <c r="AO44" s="74"/>
      <c r="AP44" s="71"/>
      <c r="AQ44" s="75"/>
      <c r="AR44" s="74"/>
      <c r="AS44" s="71"/>
      <c r="AT44" s="50"/>
      <c r="AU44" s="50"/>
      <c r="AV44" s="51">
        <v>0</v>
      </c>
      <c r="AW44" s="50"/>
      <c r="AX44" s="50"/>
      <c r="AY44" s="50"/>
      <c r="AZ44" s="50"/>
      <c r="BA44" s="50"/>
      <c r="BB44" s="50"/>
      <c r="BC44" s="50"/>
      <c r="BD44" s="50"/>
    </row>
    <row r="45" spans="1:70" ht="15.75" thickBot="1">
      <c r="A45" s="16" t="s">
        <v>82</v>
      </c>
      <c r="B45" s="7"/>
      <c r="C45" s="182">
        <f>SUM(C13:C44)</f>
        <v>43128.200000000004</v>
      </c>
      <c r="E45" s="182">
        <f>SUM(E13:E44)</f>
        <v>43128.200000000004</v>
      </c>
      <c r="F45" s="182">
        <f t="shared" ref="F45:J45" si="19">SUM(F13:F44)</f>
        <v>1</v>
      </c>
      <c r="G45" s="182">
        <f t="shared" si="19"/>
        <v>862.56400000000019</v>
      </c>
      <c r="H45" s="182">
        <f t="shared" si="19"/>
        <v>3234.6150000000007</v>
      </c>
      <c r="I45" s="182">
        <f t="shared" si="19"/>
        <v>47226.378999999986</v>
      </c>
      <c r="J45" s="182">
        <f t="shared" si="19"/>
        <v>7556.2206399999995</v>
      </c>
      <c r="K45" s="182">
        <f>SUM(K13:K44)</f>
        <v>54782.599640000008</v>
      </c>
      <c r="L45" s="176"/>
      <c r="M45" s="182">
        <f>SUM(M13:M44)</f>
        <v>80679.360000000001</v>
      </c>
      <c r="N45" s="182">
        <f t="shared" ref="N45" si="20">SUM(N13:N44)</f>
        <v>12908.6976</v>
      </c>
      <c r="O45" s="182">
        <f>SUM(O13:O44)</f>
        <v>93588.057600000015</v>
      </c>
      <c r="W45" s="7"/>
      <c r="X45" s="55"/>
      <c r="Y45" s="43"/>
      <c r="Z45" s="53"/>
      <c r="AA45" s="53"/>
      <c r="AB45" s="43"/>
      <c r="AC45" s="24"/>
      <c r="AD45" s="24"/>
      <c r="AE45" s="24"/>
      <c r="AF45" s="44"/>
      <c r="AG45" s="45">
        <f>SUM(AG13:AG44)</f>
        <v>80679.360000000001</v>
      </c>
      <c r="AH45" s="46"/>
      <c r="AI45" s="112"/>
      <c r="AJ45" s="47"/>
      <c r="AK45" s="47"/>
      <c r="AL45" s="24"/>
      <c r="AM45" s="24"/>
      <c r="AN45" s="45"/>
      <c r="AO45" s="48"/>
      <c r="AP45" s="45"/>
      <c r="AQ45" s="49"/>
      <c r="AR45" s="48"/>
      <c r="AS45" s="45"/>
      <c r="AT45" s="50"/>
      <c r="AU45" s="50"/>
      <c r="AV45" s="51">
        <v>0</v>
      </c>
      <c r="AW45" s="50"/>
      <c r="AX45" s="50"/>
      <c r="AY45" s="50"/>
      <c r="AZ45" s="50"/>
      <c r="BA45" s="50"/>
      <c r="BB45" s="50"/>
      <c r="BC45" s="50"/>
      <c r="BD45" s="50"/>
    </row>
    <row r="46" spans="1:70" s="7" customFormat="1" ht="15.75" thickTop="1">
      <c r="A46" s="2"/>
      <c r="B46" s="1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W46" s="1"/>
      <c r="X46" s="55"/>
      <c r="Y46" s="43"/>
      <c r="Z46" s="53"/>
      <c r="AA46" s="53"/>
      <c r="AB46" s="43"/>
      <c r="AC46" s="24"/>
      <c r="AD46" s="24"/>
      <c r="AE46" s="24"/>
      <c r="AF46" s="44"/>
      <c r="AG46" s="45"/>
      <c r="AH46" s="46"/>
      <c r="AI46" s="112"/>
      <c r="AJ46" s="47"/>
      <c r="AK46" s="47"/>
      <c r="AL46" s="48"/>
      <c r="AM46" s="48"/>
      <c r="AN46" s="45"/>
      <c r="AO46" s="48"/>
      <c r="AP46" s="45"/>
      <c r="AQ46" s="49"/>
      <c r="AR46" s="48"/>
      <c r="AS46" s="45"/>
      <c r="AT46" s="50"/>
      <c r="AU46" s="50"/>
      <c r="AV46" s="51">
        <v>0</v>
      </c>
      <c r="AW46" s="50"/>
      <c r="AX46" s="50"/>
      <c r="AY46" s="50"/>
      <c r="AZ46" s="50"/>
      <c r="BA46" s="50"/>
      <c r="BB46" s="50"/>
      <c r="BC46" s="50"/>
      <c r="BD46" s="50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ht="15">
      <c r="E47" s="176"/>
      <c r="F47" s="176"/>
      <c r="G47" s="176"/>
      <c r="H47" s="176"/>
      <c r="I47" s="176"/>
      <c r="J47" s="176"/>
      <c r="K47" s="180"/>
      <c r="L47" s="176"/>
      <c r="M47" s="176"/>
      <c r="N47" s="176"/>
      <c r="O47" s="176"/>
      <c r="X47" s="55"/>
      <c r="Y47" s="56"/>
      <c r="Z47" s="56"/>
      <c r="AA47" s="56"/>
      <c r="AB47" s="56"/>
      <c r="AC47" s="57"/>
      <c r="AD47" s="57"/>
      <c r="AE47" s="57"/>
      <c r="AF47" s="57"/>
      <c r="AG47" s="58"/>
      <c r="AH47" s="57"/>
      <c r="AI47" s="57"/>
      <c r="AJ47" s="48"/>
      <c r="AK47" s="48"/>
      <c r="AL47" s="48"/>
      <c r="AM47" s="48"/>
      <c r="AN47" s="59"/>
      <c r="AO47" s="48"/>
      <c r="AP47" s="58"/>
      <c r="AQ47" s="48"/>
      <c r="AR47" s="48"/>
      <c r="AS47" s="58"/>
      <c r="AT47" s="50"/>
      <c r="AU47" s="50"/>
      <c r="AV47" s="51">
        <v>0</v>
      </c>
      <c r="AW47" s="50"/>
      <c r="AX47" s="50"/>
      <c r="AY47" s="50"/>
      <c r="AZ47" s="50"/>
      <c r="BA47" s="50"/>
      <c r="BB47" s="50"/>
      <c r="BC47" s="50"/>
      <c r="BD47" s="50"/>
    </row>
    <row r="48" spans="1:70" ht="15">
      <c r="A48" s="2" t="s">
        <v>86</v>
      </c>
      <c r="B48" s="1" t="s">
        <v>86</v>
      </c>
      <c r="C48" s="17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X48" s="55"/>
      <c r="Y48" s="53"/>
      <c r="Z48" s="53"/>
      <c r="AA48" s="53"/>
      <c r="AB48" s="53"/>
      <c r="AC48" s="25"/>
      <c r="AD48" s="25"/>
      <c r="AE48" s="25"/>
      <c r="AF48" s="25"/>
      <c r="AG48" s="45">
        <v>0</v>
      </c>
      <c r="AH48" s="46"/>
      <c r="AI48" s="46"/>
      <c r="AJ48" s="47"/>
      <c r="AK48" s="47"/>
      <c r="AL48" s="47"/>
      <c r="AM48" s="47"/>
      <c r="AN48" s="45">
        <v>0</v>
      </c>
      <c r="AO48" s="48">
        <v>0</v>
      </c>
      <c r="AP48" s="45">
        <v>0</v>
      </c>
      <c r="AQ48" s="49">
        <v>0</v>
      </c>
      <c r="AR48" s="48">
        <v>0</v>
      </c>
      <c r="AS48" s="45">
        <v>0</v>
      </c>
      <c r="AT48" s="50"/>
      <c r="AU48" s="50"/>
      <c r="AV48" s="51">
        <v>0</v>
      </c>
      <c r="AW48" s="23"/>
      <c r="AX48" s="23"/>
      <c r="AY48" s="23"/>
      <c r="AZ48" s="23"/>
      <c r="BA48" s="23"/>
      <c r="BB48" s="23"/>
      <c r="BC48" s="23"/>
      <c r="BD48" s="23"/>
      <c r="BJ48" s="7"/>
      <c r="BK48" s="7"/>
      <c r="BL48" s="7"/>
      <c r="BM48" s="7"/>
    </row>
    <row r="49" spans="5:70" ht="15"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38" t="e">
        <v>#REF!</v>
      </c>
      <c r="AT49" s="50"/>
      <c r="AU49" s="50"/>
      <c r="AV49" s="51">
        <v>0</v>
      </c>
      <c r="AW49" s="23"/>
      <c r="AX49" s="23"/>
      <c r="AY49" s="23"/>
      <c r="AZ49" s="23"/>
      <c r="BA49" s="23"/>
      <c r="BB49" s="23"/>
      <c r="BC49" s="23"/>
      <c r="BD49" s="23"/>
      <c r="BN49" s="7"/>
      <c r="BO49" s="7"/>
      <c r="BP49" s="7"/>
      <c r="BQ49" s="7"/>
      <c r="BR49" s="7"/>
    </row>
    <row r="50" spans="5:70" ht="15"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X50" s="23"/>
      <c r="Y50" s="61" t="s">
        <v>194</v>
      </c>
      <c r="Z50" s="61"/>
      <c r="AA50" s="61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38" t="e">
        <v>#REF!</v>
      </c>
      <c r="AT50" s="50"/>
      <c r="AU50" s="50"/>
      <c r="AV50" s="51">
        <v>0</v>
      </c>
      <c r="AW50" s="23"/>
      <c r="AX50" s="23"/>
      <c r="AY50" s="23"/>
      <c r="AZ50" s="23"/>
      <c r="BA50" s="23"/>
      <c r="BB50" s="23"/>
      <c r="BC50" s="23"/>
      <c r="BD50" s="23"/>
      <c r="BE50" s="7"/>
      <c r="BF50" s="7"/>
      <c r="BG50" s="7"/>
      <c r="BH50" s="7"/>
      <c r="BI50" s="7"/>
    </row>
    <row r="51" spans="5:70" ht="15"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X51" s="23"/>
      <c r="Y51" s="61"/>
      <c r="Z51" s="61"/>
      <c r="AA51" s="61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38" t="e">
        <v>#REF!</v>
      </c>
      <c r="AT51" s="54"/>
      <c r="AU51" s="54"/>
      <c r="AV51" s="51">
        <v>0</v>
      </c>
      <c r="BJ51" s="7"/>
      <c r="BK51" s="7"/>
      <c r="BL51" s="7"/>
      <c r="BM51" s="7"/>
    </row>
    <row r="52" spans="5:70" ht="15"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X52" s="23"/>
      <c r="Y52" s="61"/>
      <c r="Z52" s="61"/>
      <c r="AA52" s="61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50"/>
      <c r="AU52" s="50"/>
      <c r="AV52" s="50"/>
      <c r="BN52" s="7"/>
      <c r="BO52" s="7"/>
      <c r="BP52" s="7"/>
      <c r="BQ52" s="7"/>
      <c r="BR52" s="7"/>
    </row>
    <row r="53" spans="5:70" ht="15"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X53" s="23"/>
      <c r="Y53" s="61" t="s">
        <v>195</v>
      </c>
      <c r="Z53" s="61"/>
      <c r="AA53" s="61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38" t="e">
        <v>#REF!</v>
      </c>
      <c r="AT53" s="50"/>
      <c r="AU53" s="50"/>
      <c r="AV53" s="50"/>
    </row>
    <row r="54" spans="5:70" ht="14.25"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X54" s="23"/>
      <c r="Y54" s="50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50"/>
      <c r="AU54" s="50"/>
      <c r="AV54" s="50"/>
    </row>
    <row r="55" spans="5:70" ht="14.25"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X55" s="23"/>
      <c r="Y55" s="50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50"/>
      <c r="AU55" s="50"/>
      <c r="AV55" s="50"/>
    </row>
    <row r="56" spans="5:70" ht="14.25"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X56" s="23"/>
      <c r="Y56" s="50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50"/>
      <c r="AU56" s="50"/>
      <c r="AV56" s="50"/>
    </row>
    <row r="57" spans="5:70" ht="14.25"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X57" s="23"/>
      <c r="Y57" s="50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50"/>
      <c r="AU57" s="50"/>
      <c r="AV57" s="50"/>
    </row>
    <row r="58" spans="5:70" ht="14.25"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50"/>
      <c r="AU58" s="50"/>
      <c r="AV58" s="50"/>
    </row>
    <row r="59" spans="5:70" ht="14.25"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50"/>
      <c r="AU59" s="50"/>
      <c r="AV59" s="50"/>
    </row>
    <row r="60" spans="5:70" ht="14.25"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X60" s="52" t="s">
        <v>196</v>
      </c>
      <c r="Y60" s="26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50"/>
      <c r="AU60" s="50"/>
      <c r="AV60" s="50"/>
    </row>
    <row r="61" spans="5:70" ht="14.25"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X61" s="52" t="s">
        <v>197</v>
      </c>
      <c r="Y61" s="26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50"/>
      <c r="AU61" s="50"/>
      <c r="AV61" s="50"/>
    </row>
    <row r="62" spans="5:70" ht="14.25">
      <c r="X62" s="52" t="s">
        <v>198</v>
      </c>
      <c r="Y62" s="26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50"/>
      <c r="AU62" s="50"/>
      <c r="AV62" s="50"/>
    </row>
    <row r="63" spans="5:70" ht="14.25">
      <c r="X63" s="52" t="s">
        <v>199</v>
      </c>
      <c r="Y63" s="26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50"/>
      <c r="AU63" s="50"/>
      <c r="AV63" s="50"/>
    </row>
    <row r="64" spans="5:70" ht="14.25">
      <c r="X64" s="52" t="s">
        <v>200</v>
      </c>
      <c r="Y64" s="26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50"/>
      <c r="AU64" s="50"/>
      <c r="AV64" s="50"/>
    </row>
    <row r="65" spans="24:48" ht="14.25">
      <c r="X65" s="52" t="s">
        <v>201</v>
      </c>
      <c r="Y65" s="26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50"/>
      <c r="AU65" s="50"/>
      <c r="AV65" s="50"/>
    </row>
    <row r="66" spans="24:48" ht="14.25"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50"/>
      <c r="AU66" s="50"/>
      <c r="AV66" s="50"/>
    </row>
    <row r="67" spans="24:48" ht="14.25">
      <c r="AT67" s="50"/>
      <c r="AU67" s="50"/>
      <c r="AV67" s="50"/>
    </row>
    <row r="68" spans="24:48" ht="14.25">
      <c r="AT68" s="50"/>
      <c r="AU68" s="50"/>
      <c r="AV68" s="50"/>
    </row>
    <row r="69" spans="24:48" ht="14.25">
      <c r="AT69" s="50"/>
      <c r="AU69" s="50"/>
      <c r="AV69" s="50"/>
    </row>
    <row r="70" spans="24:48" ht="14.25">
      <c r="AT70" s="54"/>
      <c r="AU70" s="54"/>
      <c r="AV70" s="54"/>
    </row>
    <row r="71" spans="24:48" ht="14.25">
      <c r="AT71" s="50"/>
      <c r="AU71" s="50"/>
      <c r="AV71" s="50"/>
    </row>
    <row r="72" spans="24:48" ht="14.25">
      <c r="AT72" s="50"/>
      <c r="AU72" s="50"/>
      <c r="AV72" s="50"/>
    </row>
    <row r="73" spans="24:48" ht="14.25">
      <c r="AT73" s="50"/>
      <c r="AU73" s="50"/>
      <c r="AV73" s="50"/>
    </row>
    <row r="74" spans="24:48" ht="14.25">
      <c r="AT74" s="50"/>
      <c r="AU74" s="50"/>
      <c r="AV74" s="50"/>
    </row>
    <row r="75" spans="24:48" ht="14.25">
      <c r="AT75" s="50"/>
      <c r="AU75" s="50"/>
      <c r="AV75" s="50"/>
    </row>
    <row r="76" spans="24:48" ht="14.25">
      <c r="AT76" s="50"/>
      <c r="AU76" s="50"/>
      <c r="AV76" s="50"/>
    </row>
    <row r="77" spans="24:48" ht="14.25">
      <c r="AT77" s="50"/>
      <c r="AU77" s="50"/>
      <c r="AV77" s="50"/>
    </row>
    <row r="78" spans="24:48" ht="14.25">
      <c r="AT78" s="50"/>
      <c r="AU78" s="50"/>
      <c r="AV78" s="50"/>
    </row>
    <row r="79" spans="24:48" ht="14.25">
      <c r="AT79" s="50"/>
      <c r="AU79" s="50"/>
      <c r="AV79" s="50"/>
    </row>
    <row r="80" spans="24:48" ht="14.25">
      <c r="AT80" s="54"/>
      <c r="AU80" s="54"/>
      <c r="AV80" s="54"/>
    </row>
    <row r="81" spans="46:48" ht="14.25">
      <c r="AT81" s="50"/>
      <c r="AU81" s="50"/>
      <c r="AV81" s="50"/>
    </row>
    <row r="82" spans="46:48" ht="14.25">
      <c r="AT82" s="50"/>
      <c r="AU82" s="50"/>
      <c r="AV82" s="50"/>
    </row>
    <row r="83" spans="46:48" ht="14.25">
      <c r="AT83" s="50"/>
      <c r="AU83" s="50"/>
      <c r="AV83" s="50"/>
    </row>
    <row r="84" spans="46:48" ht="14.25">
      <c r="AT84" s="50"/>
      <c r="AU84" s="50"/>
      <c r="AV84" s="50"/>
    </row>
    <row r="85" spans="46:48" ht="14.25">
      <c r="AT85" s="50"/>
      <c r="AU85" s="50"/>
      <c r="AV85" s="50"/>
    </row>
    <row r="86" spans="46:48" ht="14.25">
      <c r="AT86" s="50"/>
      <c r="AU86" s="50"/>
      <c r="AV86" s="50"/>
    </row>
    <row r="87" spans="46:48" ht="14.25">
      <c r="AT87" s="50"/>
      <c r="AU87" s="50"/>
      <c r="AV87" s="50"/>
    </row>
    <row r="88" spans="46:48" ht="14.25">
      <c r="AT88" s="50"/>
      <c r="AU88" s="50"/>
      <c r="AV88" s="50"/>
    </row>
    <row r="89" spans="46:48" ht="14.25">
      <c r="AT89" s="50"/>
      <c r="AU89" s="50"/>
      <c r="AV89" s="50"/>
    </row>
    <row r="90" spans="46:48" ht="14.25">
      <c r="AT90" s="50"/>
      <c r="AU90" s="50"/>
      <c r="AV90" s="50"/>
    </row>
    <row r="91" spans="46:48" ht="14.25">
      <c r="AT91" s="50"/>
      <c r="AU91" s="50"/>
      <c r="AV91" s="50"/>
    </row>
    <row r="92" spans="46:48" ht="14.25">
      <c r="AT92" s="50"/>
      <c r="AU92" s="50"/>
      <c r="AV92" s="50"/>
    </row>
    <row r="93" spans="46:48" ht="14.25">
      <c r="AT93" s="50"/>
      <c r="AU93" s="50"/>
      <c r="AV93" s="50"/>
    </row>
    <row r="94" spans="46:48" ht="14.25">
      <c r="AT94" s="50"/>
      <c r="AU94" s="50"/>
      <c r="AV94" s="50"/>
    </row>
    <row r="95" spans="46:48" ht="14.25">
      <c r="AT95" s="50"/>
      <c r="AU95" s="50"/>
      <c r="AV95" s="50"/>
    </row>
    <row r="96" spans="46:48" ht="14.25">
      <c r="AT96" s="50"/>
      <c r="AU96" s="50"/>
      <c r="AV96" s="50"/>
    </row>
    <row r="97" spans="46:48" ht="14.25">
      <c r="AT97" s="50"/>
      <c r="AU97" s="50"/>
      <c r="AV97" s="50"/>
    </row>
    <row r="98" spans="46:48" ht="15.75" thickBot="1">
      <c r="AT98" s="60">
        <v>0</v>
      </c>
      <c r="AU98" s="60">
        <v>0</v>
      </c>
      <c r="AV98" s="62"/>
    </row>
    <row r="99" spans="46:48" ht="15.75" thickTop="1">
      <c r="AT99" s="38"/>
      <c r="AU99" s="38"/>
      <c r="AV99" s="38"/>
    </row>
    <row r="100" spans="46:48" ht="15">
      <c r="AT100" s="38"/>
      <c r="AU100" s="38"/>
      <c r="AV100" s="38"/>
    </row>
    <row r="101" spans="46:48" ht="15">
      <c r="AT101" s="45" t="e">
        <v>#REF!</v>
      </c>
      <c r="AU101" s="45" t="e">
        <v>#REF!</v>
      </c>
      <c r="AV101" s="63"/>
    </row>
    <row r="102" spans="46:48" ht="15">
      <c r="AT102" s="45" t="e">
        <v>#REF!</v>
      </c>
      <c r="AU102" s="45" t="e">
        <v>#REF!</v>
      </c>
      <c r="AV102" s="63"/>
    </row>
  </sheetData>
  <autoFilter ref="W12:AC44"/>
  <mergeCells count="24">
    <mergeCell ref="E7:K7"/>
    <mergeCell ref="M7:O7"/>
    <mergeCell ref="AM5:AM6"/>
    <mergeCell ref="AK5:AK6"/>
    <mergeCell ref="AE5:AE6"/>
    <mergeCell ref="X5:X6"/>
    <mergeCell ref="AD5:AD6"/>
    <mergeCell ref="AF5:AF6"/>
    <mergeCell ref="AB5:AB6"/>
    <mergeCell ref="AJ5:AJ6"/>
    <mergeCell ref="AL5:AL6"/>
    <mergeCell ref="AG5:AG6"/>
    <mergeCell ref="Z5:Z6"/>
    <mergeCell ref="Y5:Y6"/>
    <mergeCell ref="AH5:AH6"/>
    <mergeCell ref="AX5:AX6"/>
    <mergeCell ref="AQ5:AQ6"/>
    <mergeCell ref="AN5:AN6"/>
    <mergeCell ref="AP5:AP6"/>
    <mergeCell ref="AT5:AU5"/>
    <mergeCell ref="AO5:AO6"/>
    <mergeCell ref="AW5:AW6"/>
    <mergeCell ref="AS5:AS6"/>
    <mergeCell ref="AR5:AR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12" sqref="C12:C42"/>
    </sheetView>
  </sheetViews>
  <sheetFormatPr baseColWidth="10" defaultRowHeight="11.25"/>
  <cols>
    <col min="1" max="1" width="12.28515625" style="2" customWidth="1"/>
    <col min="2" max="2" width="30.7109375" style="1" customWidth="1"/>
    <col min="3" max="12" width="10.5703125" style="1" customWidth="1"/>
    <col min="13" max="16384" width="11.42578125" style="1"/>
  </cols>
  <sheetData>
    <row r="1" spans="1:12" ht="18" customHeight="1">
      <c r="A1" s="3" t="s">
        <v>0</v>
      </c>
      <c r="B1" s="196" t="s">
        <v>86</v>
      </c>
      <c r="C1" s="197"/>
      <c r="D1" s="197"/>
    </row>
    <row r="2" spans="1:12" ht="24.95" customHeight="1">
      <c r="A2" s="4" t="s">
        <v>1</v>
      </c>
      <c r="B2" s="198" t="s">
        <v>2</v>
      </c>
      <c r="C2" s="199"/>
      <c r="D2" s="199"/>
    </row>
    <row r="3" spans="1:12" ht="15.75">
      <c r="B3" s="200" t="s">
        <v>3</v>
      </c>
      <c r="C3" s="197"/>
      <c r="D3" s="197"/>
    </row>
    <row r="4" spans="1:12" ht="15">
      <c r="B4" s="201" t="s">
        <v>4</v>
      </c>
      <c r="C4" s="197"/>
      <c r="D4" s="197"/>
    </row>
    <row r="5" spans="1:12">
      <c r="B5" s="6" t="s">
        <v>5</v>
      </c>
    </row>
    <row r="6" spans="1:12">
      <c r="B6" s="6" t="s">
        <v>6</v>
      </c>
    </row>
    <row r="8" spans="1:12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10" t="s">
        <v>11</v>
      </c>
      <c r="F8" s="9" t="s">
        <v>12</v>
      </c>
      <c r="G8" s="9" t="s">
        <v>13</v>
      </c>
      <c r="H8" s="9" t="s">
        <v>14</v>
      </c>
      <c r="I8" s="140" t="s">
        <v>215</v>
      </c>
      <c r="J8" s="9" t="s">
        <v>15</v>
      </c>
      <c r="K8" s="10" t="s">
        <v>16</v>
      </c>
      <c r="L8" s="11" t="s">
        <v>17</v>
      </c>
    </row>
    <row r="9" spans="1:12" ht="12" thickTop="1">
      <c r="A9" s="13" t="s">
        <v>18</v>
      </c>
    </row>
    <row r="11" spans="1:12">
      <c r="A11" s="12" t="s">
        <v>19</v>
      </c>
    </row>
    <row r="12" spans="1:12">
      <c r="A12" s="2" t="s">
        <v>20</v>
      </c>
      <c r="B12" s="1" t="s">
        <v>21</v>
      </c>
      <c r="C12" s="14">
        <v>880.08</v>
      </c>
      <c r="D12" s="14">
        <v>146.68</v>
      </c>
      <c r="E12" s="14">
        <f>SUM(C12:D12)</f>
        <v>1026.76</v>
      </c>
      <c r="F12" s="15">
        <v>-18.41</v>
      </c>
      <c r="G12" s="14">
        <v>0</v>
      </c>
      <c r="H12" s="14">
        <v>25.55</v>
      </c>
      <c r="I12" s="14">
        <f>+Hoja1!AM13</f>
        <v>0</v>
      </c>
      <c r="J12" s="14">
        <v>0.02</v>
      </c>
      <c r="K12" s="14">
        <f>SUM(F12:J12)</f>
        <v>7.16</v>
      </c>
      <c r="L12" s="14">
        <f>+E12-K12</f>
        <v>1019.6</v>
      </c>
    </row>
    <row r="13" spans="1:12">
      <c r="A13" s="2" t="s">
        <v>22</v>
      </c>
      <c r="B13" s="1" t="s">
        <v>23</v>
      </c>
      <c r="C13" s="14">
        <v>880.08</v>
      </c>
      <c r="D13" s="14">
        <v>146.68</v>
      </c>
      <c r="E13" s="14">
        <f t="shared" ref="E13:E42" si="0">SUM(C13:D13)</f>
        <v>1026.76</v>
      </c>
      <c r="F13" s="15">
        <v>-18.41</v>
      </c>
      <c r="G13" s="14">
        <v>0</v>
      </c>
      <c r="H13" s="14">
        <v>25.48</v>
      </c>
      <c r="I13" s="14">
        <f>+Hoja1!AM14</f>
        <v>0</v>
      </c>
      <c r="J13" s="15">
        <v>-0.11</v>
      </c>
      <c r="K13" s="14">
        <f t="shared" ref="K13:K42" si="1">SUM(F13:J13)</f>
        <v>6.96</v>
      </c>
      <c r="L13" s="14">
        <f t="shared" ref="L13:L41" si="2">+E13-K13</f>
        <v>1019.8</v>
      </c>
    </row>
    <row r="14" spans="1:12">
      <c r="A14" s="2" t="s">
        <v>24</v>
      </c>
      <c r="B14" s="1" t="s">
        <v>25</v>
      </c>
      <c r="C14" s="14">
        <v>880.08</v>
      </c>
      <c r="D14" s="14">
        <v>146.68</v>
      </c>
      <c r="E14" s="14">
        <f t="shared" si="0"/>
        <v>1026.76</v>
      </c>
      <c r="F14" s="15">
        <v>-18.41</v>
      </c>
      <c r="G14" s="14">
        <v>0</v>
      </c>
      <c r="H14" s="14">
        <v>25.53</v>
      </c>
      <c r="I14" s="14">
        <f>+Hoja1!AM15</f>
        <v>713</v>
      </c>
      <c r="J14" s="14">
        <v>0.04</v>
      </c>
      <c r="K14" s="14">
        <f t="shared" si="1"/>
        <v>720.16</v>
      </c>
      <c r="L14" s="14">
        <f t="shared" si="2"/>
        <v>306.60000000000002</v>
      </c>
    </row>
    <row r="15" spans="1:12">
      <c r="A15" s="2" t="s">
        <v>26</v>
      </c>
      <c r="B15" s="1" t="s">
        <v>27</v>
      </c>
      <c r="C15" s="14">
        <v>1500</v>
      </c>
      <c r="D15" s="14">
        <v>250</v>
      </c>
      <c r="E15" s="14">
        <f t="shared" si="0"/>
        <v>1750</v>
      </c>
      <c r="F15" s="14">
        <v>0</v>
      </c>
      <c r="G15" s="14">
        <v>144.21</v>
      </c>
      <c r="H15" s="14">
        <v>44.9</v>
      </c>
      <c r="I15" s="14">
        <f>+Hoja1!AM16</f>
        <v>0</v>
      </c>
      <c r="J15" s="15">
        <v>-0.11</v>
      </c>
      <c r="K15" s="14">
        <f t="shared" si="1"/>
        <v>189</v>
      </c>
      <c r="L15" s="14">
        <f t="shared" si="2"/>
        <v>1561</v>
      </c>
    </row>
    <row r="16" spans="1:12">
      <c r="A16" s="2" t="s">
        <v>28</v>
      </c>
      <c r="B16" s="1" t="s">
        <v>29</v>
      </c>
      <c r="C16" s="14">
        <v>880.08</v>
      </c>
      <c r="D16" s="14">
        <v>146.68</v>
      </c>
      <c r="E16" s="14">
        <f t="shared" si="0"/>
        <v>1026.76</v>
      </c>
      <c r="F16" s="15">
        <v>-18.41</v>
      </c>
      <c r="G16" s="14">
        <v>0</v>
      </c>
      <c r="H16" s="14">
        <v>25.48</v>
      </c>
      <c r="I16" s="14">
        <f>+Hoja1!AM17</f>
        <v>500</v>
      </c>
      <c r="J16" s="14">
        <v>0.09</v>
      </c>
      <c r="K16" s="14">
        <f t="shared" si="1"/>
        <v>507.15999999999997</v>
      </c>
      <c r="L16" s="14">
        <f t="shared" si="2"/>
        <v>519.6</v>
      </c>
    </row>
    <row r="17" spans="1:12">
      <c r="A17" s="2" t="s">
        <v>30</v>
      </c>
      <c r="B17" s="1" t="s">
        <v>31</v>
      </c>
      <c r="C17" s="14">
        <v>880.08</v>
      </c>
      <c r="D17" s="14">
        <v>146.68</v>
      </c>
      <c r="E17" s="14">
        <f t="shared" si="0"/>
        <v>1026.76</v>
      </c>
      <c r="F17" s="15">
        <v>-18.41</v>
      </c>
      <c r="G17" s="14">
        <v>0</v>
      </c>
      <c r="H17" s="14">
        <v>25.55</v>
      </c>
      <c r="I17" s="14">
        <f>+Hoja1!AM18</f>
        <v>0</v>
      </c>
      <c r="J17" s="14">
        <v>0.02</v>
      </c>
      <c r="K17" s="14">
        <f t="shared" si="1"/>
        <v>7.16</v>
      </c>
      <c r="L17" s="14">
        <f t="shared" si="2"/>
        <v>1019.6</v>
      </c>
    </row>
    <row r="18" spans="1:12">
      <c r="A18" s="2" t="s">
        <v>32</v>
      </c>
      <c r="B18" s="1" t="s">
        <v>33</v>
      </c>
      <c r="C18" s="14">
        <v>880.08</v>
      </c>
      <c r="D18" s="14">
        <v>146.68</v>
      </c>
      <c r="E18" s="14">
        <f t="shared" si="0"/>
        <v>1026.76</v>
      </c>
      <c r="F18" s="15">
        <v>-18.41</v>
      </c>
      <c r="G18" s="14">
        <v>0</v>
      </c>
      <c r="H18" s="14">
        <v>25.53</v>
      </c>
      <c r="I18" s="14">
        <f>+Hoja1!AM19</f>
        <v>0</v>
      </c>
      <c r="J18" s="14">
        <v>0.04</v>
      </c>
      <c r="K18" s="14">
        <f t="shared" si="1"/>
        <v>7.160000000000001</v>
      </c>
      <c r="L18" s="14">
        <f t="shared" si="2"/>
        <v>1019.6</v>
      </c>
    </row>
    <row r="19" spans="1:12">
      <c r="A19" s="2" t="s">
        <v>34</v>
      </c>
      <c r="B19" s="1" t="s">
        <v>35</v>
      </c>
      <c r="C19" s="14">
        <v>4000.08</v>
      </c>
      <c r="D19" s="14">
        <v>666.68</v>
      </c>
      <c r="E19" s="14">
        <f t="shared" si="0"/>
        <v>4666.76</v>
      </c>
      <c r="F19" s="14">
        <v>0</v>
      </c>
      <c r="G19" s="14">
        <v>741.43</v>
      </c>
      <c r="H19" s="14">
        <v>129.94</v>
      </c>
      <c r="I19" s="14">
        <f>+Hoja1!AM20</f>
        <v>0</v>
      </c>
      <c r="J19" s="15">
        <v>-0.01</v>
      </c>
      <c r="K19" s="14">
        <f t="shared" si="1"/>
        <v>871.3599999999999</v>
      </c>
      <c r="L19" s="14">
        <f t="shared" si="2"/>
        <v>3795.4000000000005</v>
      </c>
    </row>
    <row r="20" spans="1:12">
      <c r="A20" s="2" t="s">
        <v>36</v>
      </c>
      <c r="B20" s="1" t="s">
        <v>37</v>
      </c>
      <c r="C20" s="14">
        <v>880.08</v>
      </c>
      <c r="D20" s="14">
        <v>146.68</v>
      </c>
      <c r="E20" s="14">
        <f t="shared" si="0"/>
        <v>1026.76</v>
      </c>
      <c r="F20" s="15">
        <v>-18.41</v>
      </c>
      <c r="G20" s="14">
        <v>0</v>
      </c>
      <c r="H20" s="14">
        <v>25.58</v>
      </c>
      <c r="I20" s="14">
        <f>+Hoja1!AM21</f>
        <v>0</v>
      </c>
      <c r="J20" s="15">
        <v>-0.01</v>
      </c>
      <c r="K20" s="14">
        <f t="shared" si="1"/>
        <v>7.1599999999999984</v>
      </c>
      <c r="L20" s="14">
        <f t="shared" si="2"/>
        <v>1019.6</v>
      </c>
    </row>
    <row r="21" spans="1:12">
      <c r="A21" s="2" t="s">
        <v>38</v>
      </c>
      <c r="B21" s="1" t="s">
        <v>39</v>
      </c>
      <c r="C21" s="14">
        <v>1000.08</v>
      </c>
      <c r="D21" s="14">
        <v>166.68</v>
      </c>
      <c r="E21" s="14">
        <f t="shared" si="0"/>
        <v>1166.76</v>
      </c>
      <c r="F21" s="14">
        <v>0</v>
      </c>
      <c r="G21" s="14">
        <v>3.59</v>
      </c>
      <c r="H21" s="14">
        <v>29.11</v>
      </c>
      <c r="I21" s="14">
        <f>+Hoja1!AM22</f>
        <v>490</v>
      </c>
      <c r="J21" s="15">
        <v>-0.14000000000000001</v>
      </c>
      <c r="K21" s="14">
        <f t="shared" si="1"/>
        <v>522.56000000000006</v>
      </c>
      <c r="L21" s="14">
        <f t="shared" si="2"/>
        <v>644.19999999999993</v>
      </c>
    </row>
    <row r="22" spans="1:12">
      <c r="A22" s="2" t="s">
        <v>40</v>
      </c>
      <c r="B22" s="1" t="s">
        <v>41</v>
      </c>
      <c r="C22" s="14">
        <v>880.08</v>
      </c>
      <c r="D22" s="14">
        <v>146.68</v>
      </c>
      <c r="E22" s="14">
        <f t="shared" si="0"/>
        <v>1026.76</v>
      </c>
      <c r="F22" s="15">
        <v>-18.41</v>
      </c>
      <c r="G22" s="14">
        <v>0</v>
      </c>
      <c r="H22" s="14">
        <v>25.55</v>
      </c>
      <c r="I22" s="14">
        <f>+Hoja1!AM23</f>
        <v>0</v>
      </c>
      <c r="J22" s="14">
        <v>0.02</v>
      </c>
      <c r="K22" s="14">
        <f t="shared" si="1"/>
        <v>7.16</v>
      </c>
      <c r="L22" s="14">
        <f t="shared" si="2"/>
        <v>1019.6</v>
      </c>
    </row>
    <row r="23" spans="1:12">
      <c r="A23" s="2" t="s">
        <v>42</v>
      </c>
      <c r="B23" s="1" t="s">
        <v>43</v>
      </c>
      <c r="C23" s="14">
        <v>880.08</v>
      </c>
      <c r="D23" s="14">
        <v>146.68</v>
      </c>
      <c r="E23" s="14">
        <f t="shared" si="0"/>
        <v>1026.76</v>
      </c>
      <c r="F23" s="15">
        <v>-18.41</v>
      </c>
      <c r="G23" s="14">
        <v>0</v>
      </c>
      <c r="H23" s="14">
        <v>25.55</v>
      </c>
      <c r="I23" s="14">
        <f>+Hoja1!AM24</f>
        <v>0</v>
      </c>
      <c r="J23" s="14">
        <v>0.02</v>
      </c>
      <c r="K23" s="14">
        <f t="shared" si="1"/>
        <v>7.16</v>
      </c>
      <c r="L23" s="14">
        <f t="shared" si="2"/>
        <v>1019.6</v>
      </c>
    </row>
    <row r="24" spans="1:12">
      <c r="A24" s="2" t="s">
        <v>44</v>
      </c>
      <c r="B24" s="1" t="s">
        <v>45</v>
      </c>
      <c r="C24" s="14">
        <v>880.08</v>
      </c>
      <c r="D24" s="14">
        <v>146.68</v>
      </c>
      <c r="E24" s="14">
        <f t="shared" si="0"/>
        <v>1026.76</v>
      </c>
      <c r="F24" s="15">
        <v>-18.41</v>
      </c>
      <c r="G24" s="14">
        <v>0</v>
      </c>
      <c r="H24" s="14">
        <v>25.53</v>
      </c>
      <c r="I24" s="14">
        <f>+Hoja1!AM25</f>
        <v>0</v>
      </c>
      <c r="J24" s="14">
        <v>0.04</v>
      </c>
      <c r="K24" s="14">
        <f t="shared" si="1"/>
        <v>7.160000000000001</v>
      </c>
      <c r="L24" s="14">
        <f t="shared" si="2"/>
        <v>1019.6</v>
      </c>
    </row>
    <row r="25" spans="1:12">
      <c r="A25" s="2" t="s">
        <v>46</v>
      </c>
      <c r="B25" s="1" t="s">
        <v>47</v>
      </c>
      <c r="C25" s="14">
        <v>4000.08</v>
      </c>
      <c r="D25" s="14">
        <v>666.68</v>
      </c>
      <c r="E25" s="14">
        <f t="shared" si="0"/>
        <v>4666.76</v>
      </c>
      <c r="F25" s="14">
        <v>0</v>
      </c>
      <c r="G25" s="14">
        <v>741.43</v>
      </c>
      <c r="H25" s="14">
        <v>129.22</v>
      </c>
      <c r="I25" s="14">
        <f>+Hoja1!AM26</f>
        <v>350</v>
      </c>
      <c r="J25" s="15">
        <v>-0.09</v>
      </c>
      <c r="K25" s="14">
        <f t="shared" si="1"/>
        <v>1220.5600000000002</v>
      </c>
      <c r="L25" s="14">
        <f t="shared" si="2"/>
        <v>3446.2</v>
      </c>
    </row>
    <row r="26" spans="1:12">
      <c r="A26" s="2" t="s">
        <v>48</v>
      </c>
      <c r="B26" s="1" t="s">
        <v>49</v>
      </c>
      <c r="C26" s="14">
        <v>1000.08</v>
      </c>
      <c r="D26" s="14">
        <v>166.68</v>
      </c>
      <c r="E26" s="14">
        <f t="shared" si="0"/>
        <v>1166.76</v>
      </c>
      <c r="F26" s="14">
        <v>0</v>
      </c>
      <c r="G26" s="14">
        <v>3.59</v>
      </c>
      <c r="H26" s="14">
        <v>29.11</v>
      </c>
      <c r="I26" s="14">
        <f>+Hoja1!AM27</f>
        <v>83.6</v>
      </c>
      <c r="J26" s="14">
        <v>0.06</v>
      </c>
      <c r="K26" s="14">
        <f t="shared" si="1"/>
        <v>116.36</v>
      </c>
      <c r="L26" s="14">
        <f t="shared" si="2"/>
        <v>1050.4000000000001</v>
      </c>
    </row>
    <row r="27" spans="1:12">
      <c r="A27" s="2" t="s">
        <v>50</v>
      </c>
      <c r="B27" s="1" t="s">
        <v>51</v>
      </c>
      <c r="C27" s="14">
        <v>880.08</v>
      </c>
      <c r="D27" s="14">
        <v>146.68</v>
      </c>
      <c r="E27" s="14">
        <f t="shared" si="0"/>
        <v>1026.76</v>
      </c>
      <c r="F27" s="15">
        <v>-18.41</v>
      </c>
      <c r="G27" s="14">
        <v>0</v>
      </c>
      <c r="H27" s="14">
        <v>25.55</v>
      </c>
      <c r="I27" s="14">
        <f>+Hoja1!AM28</f>
        <v>0</v>
      </c>
      <c r="J27" s="14">
        <v>0.02</v>
      </c>
      <c r="K27" s="14">
        <f t="shared" si="1"/>
        <v>7.16</v>
      </c>
      <c r="L27" s="14">
        <f t="shared" si="2"/>
        <v>1019.6</v>
      </c>
    </row>
    <row r="28" spans="1:12">
      <c r="A28" s="2" t="s">
        <v>52</v>
      </c>
      <c r="B28" s="1" t="s">
        <v>53</v>
      </c>
      <c r="C28" s="14">
        <v>880.08</v>
      </c>
      <c r="D28" s="14">
        <v>146.68</v>
      </c>
      <c r="E28" s="14">
        <f t="shared" si="0"/>
        <v>1026.76</v>
      </c>
      <c r="F28" s="15">
        <v>-18.41</v>
      </c>
      <c r="G28" s="14">
        <v>0</v>
      </c>
      <c r="H28" s="14">
        <v>25.53</v>
      </c>
      <c r="I28" s="14">
        <f>+Hoja1!AM29</f>
        <v>0</v>
      </c>
      <c r="J28" s="14">
        <v>0.04</v>
      </c>
      <c r="K28" s="14">
        <f t="shared" si="1"/>
        <v>7.160000000000001</v>
      </c>
      <c r="L28" s="14">
        <f t="shared" si="2"/>
        <v>1019.6</v>
      </c>
    </row>
    <row r="29" spans="1:12">
      <c r="A29" s="2" t="s">
        <v>54</v>
      </c>
      <c r="B29" s="1" t="s">
        <v>55</v>
      </c>
      <c r="C29" s="14">
        <v>1000.08</v>
      </c>
      <c r="D29" s="14">
        <v>166.68</v>
      </c>
      <c r="E29" s="14">
        <f t="shared" si="0"/>
        <v>1166.76</v>
      </c>
      <c r="F29" s="14">
        <v>0</v>
      </c>
      <c r="G29" s="14">
        <v>3.59</v>
      </c>
      <c r="H29" s="14">
        <v>29</v>
      </c>
      <c r="I29" s="14">
        <f>+Hoja1!AM30</f>
        <v>0</v>
      </c>
      <c r="J29" s="15">
        <v>-0.03</v>
      </c>
      <c r="K29" s="14">
        <f t="shared" si="1"/>
        <v>32.56</v>
      </c>
      <c r="L29" s="14">
        <f t="shared" si="2"/>
        <v>1134.2</v>
      </c>
    </row>
    <row r="30" spans="1:12">
      <c r="A30" s="2" t="s">
        <v>56</v>
      </c>
      <c r="B30" s="1" t="s">
        <v>57</v>
      </c>
      <c r="C30" s="14">
        <v>880.08</v>
      </c>
      <c r="D30" s="14">
        <v>146.68</v>
      </c>
      <c r="E30" s="14">
        <f t="shared" si="0"/>
        <v>1026.76</v>
      </c>
      <c r="F30" s="15">
        <v>-18.41</v>
      </c>
      <c r="G30" s="14">
        <v>0</v>
      </c>
      <c r="H30" s="14">
        <v>25.48</v>
      </c>
      <c r="I30" s="14">
        <f>+Hoja1!AM31</f>
        <v>0</v>
      </c>
      <c r="J30" s="15">
        <v>-0.11</v>
      </c>
      <c r="K30" s="14">
        <f t="shared" si="1"/>
        <v>6.96</v>
      </c>
      <c r="L30" s="14">
        <f t="shared" si="2"/>
        <v>1019.8</v>
      </c>
    </row>
    <row r="31" spans="1:12">
      <c r="A31" s="2" t="s">
        <v>58</v>
      </c>
      <c r="B31" s="1" t="s">
        <v>59</v>
      </c>
      <c r="C31" s="14">
        <v>4000.08</v>
      </c>
      <c r="D31" s="14">
        <v>666.68</v>
      </c>
      <c r="E31" s="14">
        <f t="shared" si="0"/>
        <v>4666.76</v>
      </c>
      <c r="F31" s="14">
        <v>0</v>
      </c>
      <c r="G31" s="14">
        <v>741.43</v>
      </c>
      <c r="H31" s="14">
        <v>129.22</v>
      </c>
      <c r="I31" s="14">
        <f>+Hoja1!AM32</f>
        <v>403</v>
      </c>
      <c r="J31" s="15">
        <v>-0.09</v>
      </c>
      <c r="K31" s="14">
        <f t="shared" si="1"/>
        <v>1273.5600000000002</v>
      </c>
      <c r="L31" s="14">
        <f t="shared" si="2"/>
        <v>3393.2</v>
      </c>
    </row>
    <row r="32" spans="1:12">
      <c r="A32" s="2" t="s">
        <v>60</v>
      </c>
      <c r="B32" s="1" t="s">
        <v>61</v>
      </c>
      <c r="C32" s="14">
        <v>880.08</v>
      </c>
      <c r="D32" s="14">
        <v>146.68</v>
      </c>
      <c r="E32" s="14">
        <f t="shared" si="0"/>
        <v>1026.76</v>
      </c>
      <c r="F32" s="15">
        <v>-18.41</v>
      </c>
      <c r="G32" s="14">
        <v>0</v>
      </c>
      <c r="H32" s="14">
        <v>25.48</v>
      </c>
      <c r="I32" s="14">
        <f>+Hoja1!AM33</f>
        <v>0</v>
      </c>
      <c r="J32" s="15">
        <v>-0.11</v>
      </c>
      <c r="K32" s="14">
        <f t="shared" si="1"/>
        <v>6.96</v>
      </c>
      <c r="L32" s="14">
        <f t="shared" si="2"/>
        <v>1019.8</v>
      </c>
    </row>
    <row r="33" spans="1:12">
      <c r="A33" s="2" t="s">
        <v>62</v>
      </c>
      <c r="B33" s="1" t="s">
        <v>63</v>
      </c>
      <c r="C33" s="14">
        <v>880.08</v>
      </c>
      <c r="D33" s="14">
        <v>146.68</v>
      </c>
      <c r="E33" s="14">
        <f t="shared" si="0"/>
        <v>1026.76</v>
      </c>
      <c r="F33" s="15">
        <v>-18.41</v>
      </c>
      <c r="G33" s="14">
        <v>0</v>
      </c>
      <c r="H33" s="14">
        <v>25.48</v>
      </c>
      <c r="I33" s="14">
        <f>+Hoja1!AM34</f>
        <v>820</v>
      </c>
      <c r="J33" s="15">
        <v>-0.11</v>
      </c>
      <c r="K33" s="14">
        <f t="shared" si="1"/>
        <v>826.96</v>
      </c>
      <c r="L33" s="14">
        <f t="shared" si="2"/>
        <v>199.79999999999995</v>
      </c>
    </row>
    <row r="34" spans="1:12">
      <c r="A34" s="2" t="s">
        <v>64</v>
      </c>
      <c r="B34" s="1" t="s">
        <v>65</v>
      </c>
      <c r="C34" s="14">
        <v>146.68</v>
      </c>
      <c r="D34" s="14">
        <v>146.68</v>
      </c>
      <c r="E34" s="14">
        <f t="shared" si="0"/>
        <v>293.36</v>
      </c>
      <c r="F34" s="15">
        <f>+F33/7*2</f>
        <v>-5.26</v>
      </c>
      <c r="G34" s="14">
        <v>0</v>
      </c>
      <c r="H34" s="14">
        <v>7.29</v>
      </c>
      <c r="I34" s="14">
        <f>+Hoja1!AM35</f>
        <v>0</v>
      </c>
      <c r="J34" s="14">
        <v>-0.04</v>
      </c>
      <c r="K34" s="14">
        <f t="shared" si="1"/>
        <v>1.9900000000000002</v>
      </c>
      <c r="L34" s="14">
        <f t="shared" si="2"/>
        <v>291.37</v>
      </c>
    </row>
    <row r="35" spans="1:12">
      <c r="A35" s="2" t="s">
        <v>66</v>
      </c>
      <c r="B35" s="1" t="s">
        <v>67</v>
      </c>
      <c r="C35" s="14">
        <v>880.08</v>
      </c>
      <c r="D35" s="14">
        <v>146.68</v>
      </c>
      <c r="E35" s="14">
        <f t="shared" si="0"/>
        <v>1026.76</v>
      </c>
      <c r="F35" s="15">
        <v>-18.41</v>
      </c>
      <c r="G35" s="14">
        <v>0</v>
      </c>
      <c r="H35" s="14">
        <v>25.48</v>
      </c>
      <c r="I35" s="14">
        <f>+Hoja1!AM36</f>
        <v>0</v>
      </c>
      <c r="J35" s="15">
        <v>-0.11</v>
      </c>
      <c r="K35" s="14">
        <f t="shared" si="1"/>
        <v>6.96</v>
      </c>
      <c r="L35" s="14">
        <f t="shared" si="2"/>
        <v>1019.8</v>
      </c>
    </row>
    <row r="36" spans="1:12">
      <c r="A36" s="2" t="s">
        <v>68</v>
      </c>
      <c r="B36" s="1" t="s">
        <v>69</v>
      </c>
      <c r="C36" s="14">
        <v>880.08</v>
      </c>
      <c r="D36" s="14">
        <v>146.68</v>
      </c>
      <c r="E36" s="14">
        <f t="shared" si="0"/>
        <v>1026.76</v>
      </c>
      <c r="F36" s="15">
        <v>-18.41</v>
      </c>
      <c r="G36" s="14">
        <v>0</v>
      </c>
      <c r="H36" s="14">
        <v>25.53</v>
      </c>
      <c r="I36" s="14">
        <f>+Hoja1!AM37</f>
        <v>0</v>
      </c>
      <c r="J36" s="14">
        <v>0.04</v>
      </c>
      <c r="K36" s="14">
        <f t="shared" si="1"/>
        <v>7.160000000000001</v>
      </c>
      <c r="L36" s="14">
        <f t="shared" si="2"/>
        <v>1019.6</v>
      </c>
    </row>
    <row r="37" spans="1:12">
      <c r="A37" s="2" t="s">
        <v>70</v>
      </c>
      <c r="B37" s="1" t="s">
        <v>71</v>
      </c>
      <c r="C37" s="14">
        <v>880.08</v>
      </c>
      <c r="D37" s="14">
        <v>146.68</v>
      </c>
      <c r="E37" s="14">
        <f t="shared" si="0"/>
        <v>1026.76</v>
      </c>
      <c r="F37" s="15">
        <v>-18.41</v>
      </c>
      <c r="G37" s="14">
        <v>0</v>
      </c>
      <c r="H37" s="14">
        <v>25.48</v>
      </c>
      <c r="I37" s="14">
        <f>+Hoja1!AM38</f>
        <v>0</v>
      </c>
      <c r="J37" s="14">
        <v>0.09</v>
      </c>
      <c r="K37" s="14">
        <f t="shared" si="1"/>
        <v>7.16</v>
      </c>
      <c r="L37" s="14">
        <f t="shared" si="2"/>
        <v>1019.6</v>
      </c>
    </row>
    <row r="38" spans="1:12">
      <c r="A38" s="2" t="s">
        <v>72</v>
      </c>
      <c r="B38" s="1" t="s">
        <v>73</v>
      </c>
      <c r="C38" s="14">
        <v>1000.02</v>
      </c>
      <c r="D38" s="14">
        <v>166.67</v>
      </c>
      <c r="E38" s="14">
        <f t="shared" si="0"/>
        <v>1166.69</v>
      </c>
      <c r="F38" s="14">
        <v>0</v>
      </c>
      <c r="G38" s="14">
        <v>3.58</v>
      </c>
      <c r="H38" s="14">
        <v>28.96</v>
      </c>
      <c r="I38" s="14">
        <f>+Hoja1!AM39</f>
        <v>0</v>
      </c>
      <c r="J38" s="14">
        <v>0.15</v>
      </c>
      <c r="K38" s="14">
        <f t="shared" si="1"/>
        <v>32.69</v>
      </c>
      <c r="L38" s="14">
        <f t="shared" si="2"/>
        <v>1134</v>
      </c>
    </row>
    <row r="39" spans="1:12">
      <c r="A39" s="2" t="s">
        <v>74</v>
      </c>
      <c r="B39" s="1" t="s">
        <v>75</v>
      </c>
      <c r="C39" s="14">
        <v>880.08</v>
      </c>
      <c r="D39" s="14">
        <v>146.68</v>
      </c>
      <c r="E39" s="14">
        <f t="shared" si="0"/>
        <v>1026.76</v>
      </c>
      <c r="F39" s="15">
        <v>-18.41</v>
      </c>
      <c r="G39" s="14">
        <v>0</v>
      </c>
      <c r="H39" s="14">
        <v>25.58</v>
      </c>
      <c r="I39" s="14">
        <f>+Hoja1!AM40</f>
        <v>800</v>
      </c>
      <c r="J39" s="15">
        <v>-0.01</v>
      </c>
      <c r="K39" s="14">
        <f t="shared" si="1"/>
        <v>807.16</v>
      </c>
      <c r="L39" s="14">
        <f t="shared" si="2"/>
        <v>219.60000000000002</v>
      </c>
    </row>
    <row r="40" spans="1:12">
      <c r="A40" s="2" t="s">
        <v>76</v>
      </c>
      <c r="B40" s="1" t="s">
        <v>77</v>
      </c>
      <c r="C40" s="14">
        <v>880.08</v>
      </c>
      <c r="D40" s="14">
        <v>146.68</v>
      </c>
      <c r="E40" s="14">
        <f t="shared" si="0"/>
        <v>1026.76</v>
      </c>
      <c r="F40" s="15">
        <v>-18.41</v>
      </c>
      <c r="G40" s="14">
        <v>0</v>
      </c>
      <c r="H40" s="14">
        <v>25.55</v>
      </c>
      <c r="I40" s="14">
        <v>0</v>
      </c>
      <c r="J40" s="14">
        <v>0.02</v>
      </c>
      <c r="K40" s="14">
        <f t="shared" si="1"/>
        <v>7.16</v>
      </c>
      <c r="L40" s="14">
        <f t="shared" si="2"/>
        <v>1019.6</v>
      </c>
    </row>
    <row r="41" spans="1:12">
      <c r="A41" s="2" t="s">
        <v>78</v>
      </c>
      <c r="B41" s="1" t="s">
        <v>79</v>
      </c>
      <c r="C41" s="14">
        <v>733.4</v>
      </c>
      <c r="D41" s="14">
        <v>122.23</v>
      </c>
      <c r="E41" s="14">
        <f t="shared" si="0"/>
        <v>855.63</v>
      </c>
      <c r="F41" s="15">
        <v>-38.42</v>
      </c>
      <c r="G41" s="14">
        <v>0</v>
      </c>
      <c r="H41" s="14">
        <v>22.8</v>
      </c>
      <c r="I41" s="14">
        <f>+Hoja1!AM42</f>
        <v>0</v>
      </c>
      <c r="J41" s="15">
        <v>-0.15</v>
      </c>
      <c r="K41" s="14">
        <f t="shared" si="1"/>
        <v>-15.770000000000001</v>
      </c>
      <c r="L41" s="14">
        <f t="shared" si="2"/>
        <v>871.4</v>
      </c>
    </row>
    <row r="42" spans="1:12">
      <c r="A42" s="2" t="s">
        <v>80</v>
      </c>
      <c r="B42" s="1" t="s">
        <v>81</v>
      </c>
      <c r="C42" s="14">
        <v>880.08</v>
      </c>
      <c r="D42" s="14">
        <v>146.68</v>
      </c>
      <c r="E42" s="14">
        <f t="shared" si="0"/>
        <v>1026.76</v>
      </c>
      <c r="F42" s="15">
        <v>-18.41</v>
      </c>
      <c r="G42" s="14">
        <v>0</v>
      </c>
      <c r="H42" s="14">
        <v>25.53</v>
      </c>
      <c r="I42" s="14">
        <f>+Hoja1!AM43</f>
        <v>0</v>
      </c>
      <c r="J42" s="14">
        <v>0.04</v>
      </c>
      <c r="K42" s="14">
        <f t="shared" si="1"/>
        <v>7.160000000000001</v>
      </c>
      <c r="L42" s="14">
        <f>+E42-K42</f>
        <v>1019.6</v>
      </c>
    </row>
    <row r="43" spans="1:12">
      <c r="C43" s="14"/>
      <c r="D43" s="14"/>
      <c r="E43" s="14"/>
      <c r="F43" s="15"/>
      <c r="G43" s="14"/>
      <c r="H43" s="14"/>
      <c r="I43" s="14"/>
      <c r="J43" s="14"/>
      <c r="K43" s="14"/>
      <c r="L43" s="14"/>
    </row>
    <row r="44" spans="1:12" s="7" customFormat="1">
      <c r="A44" s="16" t="s">
        <v>82</v>
      </c>
      <c r="C44" s="7" t="s">
        <v>83</v>
      </c>
      <c r="D44" s="7" t="s">
        <v>83</v>
      </c>
      <c r="E44" s="7" t="s">
        <v>83</v>
      </c>
      <c r="F44" s="7" t="s">
        <v>83</v>
      </c>
      <c r="G44" s="7" t="s">
        <v>83</v>
      </c>
      <c r="H44" s="7" t="s">
        <v>83</v>
      </c>
      <c r="I44" s="7" t="s">
        <v>83</v>
      </c>
      <c r="J44" s="7" t="s">
        <v>83</v>
      </c>
      <c r="K44" s="7" t="s">
        <v>83</v>
      </c>
      <c r="L44" s="7" t="s">
        <v>83</v>
      </c>
    </row>
    <row r="45" spans="1:12">
      <c r="C45" s="18">
        <f>SUM(C12:C44)</f>
        <v>36862.260000000024</v>
      </c>
      <c r="D45" s="18">
        <f t="shared" ref="D45:L45" si="3">SUM(D12:D44)</f>
        <v>6265.9400000000014</v>
      </c>
      <c r="E45" s="18">
        <f t="shared" si="3"/>
        <v>43128.200000000004</v>
      </c>
      <c r="F45" s="18">
        <f t="shared" si="3"/>
        <v>-430.29000000000019</v>
      </c>
      <c r="G45" s="18">
        <f t="shared" si="3"/>
        <v>2382.8499999999995</v>
      </c>
      <c r="H45" s="18">
        <f t="shared" si="3"/>
        <v>1115.55</v>
      </c>
      <c r="I45" s="18">
        <f t="shared" si="3"/>
        <v>4159.6000000000004</v>
      </c>
      <c r="J45" s="18">
        <f t="shared" si="3"/>
        <v>-0.48000000000000004</v>
      </c>
      <c r="K45" s="18">
        <f t="shared" si="3"/>
        <v>7227.2299999999977</v>
      </c>
      <c r="L45" s="18">
        <f t="shared" si="3"/>
        <v>35900.969999999994</v>
      </c>
    </row>
    <row r="47" spans="1:12">
      <c r="A47" s="2" t="s">
        <v>86</v>
      </c>
      <c r="B47" s="1" t="s">
        <v>86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8"/>
  <sheetViews>
    <sheetView topLeftCell="A20" workbookViewId="0">
      <selection activeCell="K47" sqref="K47"/>
    </sheetView>
  </sheetViews>
  <sheetFormatPr baseColWidth="10" defaultRowHeight="15"/>
  <cols>
    <col min="2" max="2" width="28.28515625" customWidth="1"/>
  </cols>
  <sheetData>
    <row r="1" spans="1:15">
      <c r="A1" s="135" t="s">
        <v>0</v>
      </c>
      <c r="B1" s="202" t="s">
        <v>86</v>
      </c>
      <c r="C1" s="203"/>
      <c r="D1" s="203"/>
      <c r="E1" s="130"/>
      <c r="F1" s="130"/>
      <c r="G1" s="130"/>
      <c r="H1" s="130"/>
      <c r="I1" s="130"/>
      <c r="J1" s="130"/>
      <c r="K1" s="130"/>
      <c r="L1" s="125"/>
      <c r="M1" s="125"/>
      <c r="N1" s="125"/>
      <c r="O1" s="125"/>
    </row>
    <row r="2" spans="1:15" ht="18">
      <c r="A2" s="136" t="s">
        <v>1</v>
      </c>
      <c r="B2" s="148" t="s">
        <v>209</v>
      </c>
      <c r="C2" s="149"/>
      <c r="D2" s="149"/>
      <c r="E2" s="130"/>
      <c r="F2" s="130"/>
      <c r="G2" s="130"/>
      <c r="H2" s="130"/>
      <c r="I2" s="130"/>
      <c r="J2" s="130"/>
      <c r="K2" s="130"/>
      <c r="L2" s="125"/>
      <c r="M2" s="125"/>
      <c r="N2" s="125"/>
      <c r="O2" s="125"/>
    </row>
    <row r="3" spans="1:15" ht="15.75">
      <c r="A3" s="137"/>
      <c r="B3" s="183" t="s">
        <v>3</v>
      </c>
      <c r="C3" s="183"/>
      <c r="D3" s="183"/>
      <c r="E3" s="130"/>
      <c r="F3" s="130"/>
      <c r="G3" s="130"/>
      <c r="H3" s="130"/>
      <c r="I3" s="130"/>
      <c r="J3" s="130"/>
      <c r="K3" s="130"/>
      <c r="L3" s="125"/>
      <c r="M3" s="125"/>
      <c r="N3" s="125"/>
      <c r="O3" s="125"/>
    </row>
    <row r="4" spans="1:15">
      <c r="A4" s="137"/>
      <c r="B4" s="184" t="str">
        <f>+'Hoja1 (2)'!B4:D4</f>
        <v>Periodo 38 al 38 Semanal del 14/09/2016 al 20/09/2016</v>
      </c>
      <c r="C4" s="129"/>
      <c r="D4" s="129"/>
      <c r="E4" s="130"/>
      <c r="F4" s="130"/>
      <c r="G4" s="130"/>
      <c r="H4" s="130"/>
      <c r="I4" s="130"/>
      <c r="J4" s="130"/>
      <c r="K4" s="130"/>
      <c r="L4" s="125"/>
      <c r="M4" s="125"/>
      <c r="N4" s="125"/>
      <c r="O4" s="125"/>
    </row>
    <row r="5" spans="1:15">
      <c r="A5" s="137"/>
      <c r="B5" s="138"/>
      <c r="C5" s="138"/>
      <c r="D5" s="138"/>
      <c r="E5" s="130"/>
      <c r="F5" s="130"/>
      <c r="G5" s="130"/>
      <c r="H5" s="130"/>
      <c r="I5" s="130"/>
      <c r="J5" s="130"/>
      <c r="K5" s="130"/>
      <c r="L5" s="125"/>
      <c r="M5" s="125"/>
      <c r="N5" s="125"/>
      <c r="O5" s="125"/>
    </row>
    <row r="8" spans="1:15">
      <c r="A8" s="125"/>
      <c r="B8" s="125"/>
      <c r="C8" s="125"/>
      <c r="D8" s="125"/>
      <c r="E8" s="125"/>
      <c r="F8" s="125" t="s">
        <v>211</v>
      </c>
      <c r="G8" s="125"/>
      <c r="H8" s="125"/>
      <c r="I8" s="125"/>
      <c r="J8" s="125"/>
      <c r="K8" s="125"/>
      <c r="L8" s="125"/>
      <c r="M8" s="125"/>
      <c r="N8" s="125"/>
      <c r="O8" s="125"/>
    </row>
    <row r="9" spans="1:15" ht="34.5" thickBot="1">
      <c r="A9" s="139" t="s">
        <v>7</v>
      </c>
      <c r="B9" s="140" t="s">
        <v>8</v>
      </c>
      <c r="C9" s="140" t="s">
        <v>212</v>
      </c>
      <c r="D9" s="140" t="s">
        <v>212</v>
      </c>
      <c r="E9" s="141" t="s">
        <v>11</v>
      </c>
      <c r="F9" s="141" t="s">
        <v>213</v>
      </c>
      <c r="G9" s="140" t="s">
        <v>214</v>
      </c>
      <c r="H9" s="140" t="s">
        <v>215</v>
      </c>
      <c r="I9" s="140" t="s">
        <v>15</v>
      </c>
      <c r="J9" s="141" t="s">
        <v>16</v>
      </c>
      <c r="K9" s="142" t="s">
        <v>17</v>
      </c>
      <c r="L9" s="131"/>
      <c r="M9" s="131"/>
      <c r="N9" s="131"/>
      <c r="O9" s="131"/>
    </row>
    <row r="10" spans="1:15" ht="15.75" thickTop="1">
      <c r="A10" s="143" t="s">
        <v>18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25"/>
      <c r="M10" s="125"/>
      <c r="N10" s="125"/>
      <c r="O10" s="125"/>
    </row>
    <row r="11" spans="1:15">
      <c r="A11" s="137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25"/>
      <c r="M11" s="125"/>
      <c r="N11" s="125"/>
      <c r="O11" s="125"/>
    </row>
    <row r="12" spans="1:15">
      <c r="A12" s="144" t="s">
        <v>19</v>
      </c>
      <c r="B12" s="125"/>
      <c r="C12" s="132"/>
      <c r="D12" s="132"/>
      <c r="E12" s="132"/>
      <c r="F12" s="132"/>
      <c r="G12" s="132"/>
      <c r="H12" s="132"/>
      <c r="I12" s="132"/>
      <c r="J12" s="132"/>
      <c r="K12" s="132"/>
      <c r="L12" s="125"/>
      <c r="M12" s="125"/>
      <c r="N12" s="125"/>
      <c r="O12" s="125"/>
    </row>
    <row r="13" spans="1:15">
      <c r="A13" s="2" t="s">
        <v>20</v>
      </c>
      <c r="B13" s="1" t="s">
        <v>21</v>
      </c>
      <c r="C13" s="132">
        <f>+Hoja1!M13</f>
        <v>3829.46</v>
      </c>
      <c r="D13" s="132">
        <v>0</v>
      </c>
      <c r="E13" s="132">
        <f>SUM(C13:D13)</f>
        <v>3829.46</v>
      </c>
      <c r="F13" s="132">
        <v>0</v>
      </c>
      <c r="G13" s="132">
        <f>+E13*0.1</f>
        <v>382.94600000000003</v>
      </c>
      <c r="H13" s="132">
        <f>+Hoja1!AM13-'Hoja1 (2)'!I12</f>
        <v>0</v>
      </c>
      <c r="I13" s="132">
        <v>0</v>
      </c>
      <c r="J13" s="132">
        <f>SUM(F13:I13)</f>
        <v>382.94600000000003</v>
      </c>
      <c r="K13" s="132">
        <f>+E13-J13</f>
        <v>3446.5140000000001</v>
      </c>
      <c r="L13" s="125"/>
      <c r="M13" s="125" t="s">
        <v>216</v>
      </c>
      <c r="N13" s="128" t="s">
        <v>20</v>
      </c>
      <c r="O13" s="127" t="s">
        <v>21</v>
      </c>
    </row>
    <row r="14" spans="1:15">
      <c r="A14" s="2" t="s">
        <v>22</v>
      </c>
      <c r="B14" s="1" t="s">
        <v>23</v>
      </c>
      <c r="C14" s="132">
        <f>+Hoja1!M14</f>
        <v>0</v>
      </c>
      <c r="D14" s="132">
        <v>0</v>
      </c>
      <c r="E14" s="132">
        <f t="shared" ref="E14:E40" si="0">SUM(C14:D14)</f>
        <v>0</v>
      </c>
      <c r="F14" s="132">
        <v>0</v>
      </c>
      <c r="G14" s="132">
        <f t="shared" ref="G14:G41" si="1">+E14*0.1</f>
        <v>0</v>
      </c>
      <c r="H14" s="132">
        <f>+Hoja1!AM14-'Hoja1 (2)'!I13</f>
        <v>0</v>
      </c>
      <c r="I14" s="132">
        <v>0</v>
      </c>
      <c r="J14" s="132">
        <f t="shared" ref="J14:J41" si="2">SUM(F14:I14)</f>
        <v>0</v>
      </c>
      <c r="K14" s="132">
        <f t="shared" ref="K14:K41" si="3">+E14-J14</f>
        <v>0</v>
      </c>
      <c r="L14" s="125"/>
      <c r="M14" s="125" t="s">
        <v>216</v>
      </c>
      <c r="N14" s="128" t="s">
        <v>22</v>
      </c>
      <c r="O14" s="127" t="s">
        <v>23</v>
      </c>
    </row>
    <row r="15" spans="1:15">
      <c r="A15" s="2" t="s">
        <v>24</v>
      </c>
      <c r="B15" s="1" t="s">
        <v>25</v>
      </c>
      <c r="C15" s="132">
        <f>+Hoja1!M15</f>
        <v>2000</v>
      </c>
      <c r="D15" s="132">
        <v>0</v>
      </c>
      <c r="E15" s="132">
        <f t="shared" si="0"/>
        <v>2000</v>
      </c>
      <c r="F15" s="132">
        <v>0</v>
      </c>
      <c r="G15" s="132">
        <f t="shared" si="1"/>
        <v>200</v>
      </c>
      <c r="H15" s="132">
        <f>+Hoja1!AM15-'Hoja1 (2)'!I14</f>
        <v>0</v>
      </c>
      <c r="I15" s="132">
        <v>0</v>
      </c>
      <c r="J15" s="132">
        <f t="shared" si="2"/>
        <v>200</v>
      </c>
      <c r="K15" s="132">
        <f t="shared" si="3"/>
        <v>1800</v>
      </c>
      <c r="L15" s="125"/>
      <c r="M15" s="125" t="s">
        <v>216</v>
      </c>
      <c r="N15" s="128" t="s">
        <v>24</v>
      </c>
      <c r="O15" s="127" t="s">
        <v>25</v>
      </c>
    </row>
    <row r="16" spans="1:15">
      <c r="A16" s="2" t="s">
        <v>26</v>
      </c>
      <c r="B16" s="1" t="s">
        <v>27</v>
      </c>
      <c r="C16" s="132">
        <f>+Hoja1!M16</f>
        <v>0</v>
      </c>
      <c r="D16" s="132">
        <v>0</v>
      </c>
      <c r="E16" s="132">
        <f t="shared" si="0"/>
        <v>0</v>
      </c>
      <c r="F16" s="132">
        <v>0</v>
      </c>
      <c r="G16" s="132">
        <f t="shared" si="1"/>
        <v>0</v>
      </c>
      <c r="H16" s="132">
        <f>+Hoja1!AM16-'Hoja1 (2)'!I15</f>
        <v>0</v>
      </c>
      <c r="I16" s="132">
        <v>0</v>
      </c>
      <c r="J16" s="132">
        <f t="shared" si="2"/>
        <v>0</v>
      </c>
      <c r="K16" s="132">
        <f t="shared" si="3"/>
        <v>0</v>
      </c>
      <c r="L16" s="125"/>
      <c r="M16" s="125" t="s">
        <v>216</v>
      </c>
      <c r="N16" s="128" t="s">
        <v>26</v>
      </c>
      <c r="O16" s="127" t="s">
        <v>27</v>
      </c>
    </row>
    <row r="17" spans="1:15">
      <c r="A17" s="2" t="s">
        <v>28</v>
      </c>
      <c r="B17" s="1" t="s">
        <v>29</v>
      </c>
      <c r="C17" s="132">
        <f>+Hoja1!M17</f>
        <v>0</v>
      </c>
      <c r="D17" s="132">
        <v>0</v>
      </c>
      <c r="E17" s="132">
        <f t="shared" si="0"/>
        <v>0</v>
      </c>
      <c r="F17" s="132">
        <v>0</v>
      </c>
      <c r="G17" s="132">
        <f t="shared" si="1"/>
        <v>0</v>
      </c>
      <c r="H17" s="132">
        <f>+Hoja1!AM17-'Hoja1 (2)'!I16</f>
        <v>0</v>
      </c>
      <c r="I17" s="132">
        <v>0</v>
      </c>
      <c r="J17" s="132">
        <f t="shared" si="2"/>
        <v>0</v>
      </c>
      <c r="K17" s="132">
        <f t="shared" si="3"/>
        <v>0</v>
      </c>
      <c r="L17" s="125"/>
      <c r="M17" s="125" t="s">
        <v>216</v>
      </c>
      <c r="N17" s="128" t="s">
        <v>28</v>
      </c>
      <c r="O17" s="127" t="s">
        <v>29</v>
      </c>
    </row>
    <row r="18" spans="1:15">
      <c r="A18" s="2" t="s">
        <v>30</v>
      </c>
      <c r="B18" s="1" t="s">
        <v>31</v>
      </c>
      <c r="C18" s="132">
        <f>+Hoja1!M18</f>
        <v>0</v>
      </c>
      <c r="D18" s="132">
        <v>0</v>
      </c>
      <c r="E18" s="132">
        <f t="shared" si="0"/>
        <v>0</v>
      </c>
      <c r="F18" s="132">
        <v>0</v>
      </c>
      <c r="G18" s="132">
        <f t="shared" si="1"/>
        <v>0</v>
      </c>
      <c r="H18" s="132">
        <f>+Hoja1!AM18-'Hoja1 (2)'!I17</f>
        <v>0</v>
      </c>
      <c r="I18" s="132">
        <v>0</v>
      </c>
      <c r="J18" s="132">
        <f t="shared" si="2"/>
        <v>0</v>
      </c>
      <c r="K18" s="132">
        <f t="shared" si="3"/>
        <v>0</v>
      </c>
      <c r="L18" s="125"/>
      <c r="M18" s="125" t="s">
        <v>216</v>
      </c>
      <c r="N18" s="128" t="s">
        <v>30</v>
      </c>
      <c r="O18" s="127" t="s">
        <v>31</v>
      </c>
    </row>
    <row r="19" spans="1:15">
      <c r="A19" s="2" t="s">
        <v>32</v>
      </c>
      <c r="B19" s="1" t="s">
        <v>33</v>
      </c>
      <c r="C19" s="132">
        <f>+Hoja1!M19</f>
        <v>1017.31</v>
      </c>
      <c r="D19" s="132">
        <v>0</v>
      </c>
      <c r="E19" s="132">
        <f t="shared" si="0"/>
        <v>1017.31</v>
      </c>
      <c r="F19" s="132">
        <v>0</v>
      </c>
      <c r="G19" s="132">
        <f t="shared" si="1"/>
        <v>101.73099999999999</v>
      </c>
      <c r="H19" s="132">
        <f>+Hoja1!AM19-'Hoja1 (2)'!I18</f>
        <v>0</v>
      </c>
      <c r="I19" s="132">
        <v>0</v>
      </c>
      <c r="J19" s="132">
        <f t="shared" si="2"/>
        <v>101.73099999999999</v>
      </c>
      <c r="K19" s="132">
        <f t="shared" si="3"/>
        <v>915.57899999999995</v>
      </c>
      <c r="L19" s="125"/>
      <c r="M19" s="125" t="s">
        <v>216</v>
      </c>
      <c r="N19" s="128" t="s">
        <v>32</v>
      </c>
      <c r="O19" s="127" t="s">
        <v>33</v>
      </c>
    </row>
    <row r="20" spans="1:15">
      <c r="A20" s="2" t="s">
        <v>34</v>
      </c>
      <c r="B20" s="1" t="s">
        <v>35</v>
      </c>
      <c r="C20" s="132">
        <f>+Hoja1!M20</f>
        <v>3756.79</v>
      </c>
      <c r="D20" s="132">
        <v>0</v>
      </c>
      <c r="E20" s="132">
        <f t="shared" si="0"/>
        <v>3756.79</v>
      </c>
      <c r="F20" s="132">
        <v>0</v>
      </c>
      <c r="G20" s="132">
        <f t="shared" si="1"/>
        <v>375.67900000000003</v>
      </c>
      <c r="H20" s="132">
        <f>+Hoja1!AM20-'Hoja1 (2)'!I19</f>
        <v>0</v>
      </c>
      <c r="I20" s="132">
        <v>0</v>
      </c>
      <c r="J20" s="132">
        <f t="shared" si="2"/>
        <v>375.67900000000003</v>
      </c>
      <c r="K20" s="132">
        <f t="shared" si="3"/>
        <v>3381.1109999999999</v>
      </c>
      <c r="L20" s="125"/>
      <c r="M20" s="125" t="s">
        <v>216</v>
      </c>
      <c r="N20" s="128" t="s">
        <v>34</v>
      </c>
      <c r="O20" s="127" t="s">
        <v>35</v>
      </c>
    </row>
    <row r="21" spans="1:15">
      <c r="A21" s="2" t="s">
        <v>36</v>
      </c>
      <c r="B21" s="1" t="s">
        <v>37</v>
      </c>
      <c r="C21" s="132">
        <f>+Hoja1!M21</f>
        <v>3890.81</v>
      </c>
      <c r="D21" s="132">
        <v>0</v>
      </c>
      <c r="E21" s="132">
        <f t="shared" si="0"/>
        <v>3890.81</v>
      </c>
      <c r="F21" s="132">
        <v>0</v>
      </c>
      <c r="G21" s="132">
        <f t="shared" si="1"/>
        <v>389.08100000000002</v>
      </c>
      <c r="H21" s="132">
        <f>+Hoja1!AM21-'Hoja1 (2)'!I20</f>
        <v>0</v>
      </c>
      <c r="I21" s="132">
        <v>0</v>
      </c>
      <c r="J21" s="132">
        <f t="shared" si="2"/>
        <v>389.08100000000002</v>
      </c>
      <c r="K21" s="132">
        <f t="shared" si="3"/>
        <v>3501.7289999999998</v>
      </c>
      <c r="L21" s="125"/>
      <c r="M21" s="125" t="s">
        <v>216</v>
      </c>
      <c r="N21" s="128" t="s">
        <v>36</v>
      </c>
      <c r="O21" s="127" t="s">
        <v>37</v>
      </c>
    </row>
    <row r="22" spans="1:15">
      <c r="A22" s="2" t="s">
        <v>38</v>
      </c>
      <c r="B22" s="1" t="s">
        <v>39</v>
      </c>
      <c r="C22" s="132">
        <f>+Hoja1!M22</f>
        <v>946.15</v>
      </c>
      <c r="D22" s="132">
        <v>0</v>
      </c>
      <c r="E22" s="132">
        <f t="shared" si="0"/>
        <v>946.15</v>
      </c>
      <c r="F22" s="132">
        <v>0</v>
      </c>
      <c r="G22" s="132">
        <f t="shared" si="1"/>
        <v>94.615000000000009</v>
      </c>
      <c r="H22" s="132">
        <f>+Hoja1!AM22-'Hoja1 (2)'!I21</f>
        <v>0</v>
      </c>
      <c r="I22" s="132">
        <v>0</v>
      </c>
      <c r="J22" s="132">
        <f t="shared" si="2"/>
        <v>94.615000000000009</v>
      </c>
      <c r="K22" s="132">
        <f t="shared" si="3"/>
        <v>851.53499999999997</v>
      </c>
      <c r="L22" s="125"/>
      <c r="M22" s="125" t="s">
        <v>216</v>
      </c>
      <c r="N22" s="128" t="s">
        <v>38</v>
      </c>
      <c r="O22" s="127" t="s">
        <v>39</v>
      </c>
    </row>
    <row r="23" spans="1:15">
      <c r="A23" s="2" t="s">
        <v>40</v>
      </c>
      <c r="B23" s="1" t="s">
        <v>41</v>
      </c>
      <c r="C23" s="132">
        <f>+Hoja1!M23</f>
        <v>5858.48</v>
      </c>
      <c r="D23" s="132">
        <v>0</v>
      </c>
      <c r="E23" s="132">
        <f t="shared" si="0"/>
        <v>5858.48</v>
      </c>
      <c r="F23" s="132">
        <v>0</v>
      </c>
      <c r="G23" s="132">
        <f t="shared" si="1"/>
        <v>585.84799999999996</v>
      </c>
      <c r="H23" s="132">
        <f>+Hoja1!AM23-'Hoja1 (2)'!I22</f>
        <v>0</v>
      </c>
      <c r="I23" s="132">
        <v>0</v>
      </c>
      <c r="J23" s="132">
        <f t="shared" si="2"/>
        <v>585.84799999999996</v>
      </c>
      <c r="K23" s="132">
        <f t="shared" si="3"/>
        <v>5272.6319999999996</v>
      </c>
      <c r="L23" s="125"/>
      <c r="M23" s="125" t="s">
        <v>216</v>
      </c>
      <c r="N23" s="128" t="s">
        <v>40</v>
      </c>
      <c r="O23" s="127" t="s">
        <v>41</v>
      </c>
    </row>
    <row r="24" spans="1:15">
      <c r="A24" s="2" t="s">
        <v>42</v>
      </c>
      <c r="B24" s="1" t="s">
        <v>43</v>
      </c>
      <c r="C24" s="132">
        <f>+Hoja1!M24</f>
        <v>5160.1099999999997</v>
      </c>
      <c r="D24" s="132">
        <v>0</v>
      </c>
      <c r="E24" s="132">
        <f t="shared" si="0"/>
        <v>5160.1099999999997</v>
      </c>
      <c r="F24" s="132">
        <v>0</v>
      </c>
      <c r="G24" s="132">
        <f t="shared" si="1"/>
        <v>516.01099999999997</v>
      </c>
      <c r="H24" s="132">
        <f>+Hoja1!AM24-'Hoja1 (2)'!I23</f>
        <v>0</v>
      </c>
      <c r="I24" s="132">
        <v>0</v>
      </c>
      <c r="J24" s="132">
        <f t="shared" si="2"/>
        <v>516.01099999999997</v>
      </c>
      <c r="K24" s="132">
        <f t="shared" si="3"/>
        <v>4644.0990000000002</v>
      </c>
      <c r="L24" s="125"/>
      <c r="M24" s="125" t="s">
        <v>216</v>
      </c>
      <c r="N24" s="128" t="s">
        <v>42</v>
      </c>
      <c r="O24" s="127" t="s">
        <v>43</v>
      </c>
    </row>
    <row r="25" spans="1:15">
      <c r="A25" s="2" t="s">
        <v>44</v>
      </c>
      <c r="B25" s="1" t="s">
        <v>45</v>
      </c>
      <c r="C25" s="132">
        <f>+Hoja1!M25</f>
        <v>0</v>
      </c>
      <c r="D25" s="132">
        <v>0</v>
      </c>
      <c r="E25" s="132">
        <f t="shared" si="0"/>
        <v>0</v>
      </c>
      <c r="F25" s="132">
        <v>0</v>
      </c>
      <c r="G25" s="132">
        <f t="shared" si="1"/>
        <v>0</v>
      </c>
      <c r="H25" s="132">
        <f>+Hoja1!AM25-'Hoja1 (2)'!I24</f>
        <v>0</v>
      </c>
      <c r="I25" s="132">
        <v>0</v>
      </c>
      <c r="J25" s="132">
        <f t="shared" si="2"/>
        <v>0</v>
      </c>
      <c r="K25" s="132">
        <f t="shared" si="3"/>
        <v>0</v>
      </c>
      <c r="L25" s="125"/>
      <c r="M25" s="125" t="s">
        <v>216</v>
      </c>
      <c r="N25" s="128" t="s">
        <v>44</v>
      </c>
      <c r="O25" s="127" t="s">
        <v>45</v>
      </c>
    </row>
    <row r="26" spans="1:15">
      <c r="A26" s="2" t="s">
        <v>46</v>
      </c>
      <c r="B26" s="1" t="s">
        <v>47</v>
      </c>
      <c r="C26" s="132">
        <f>+Hoja1!M26</f>
        <v>8590.76</v>
      </c>
      <c r="D26" s="132">
        <v>0</v>
      </c>
      <c r="E26" s="132">
        <f t="shared" si="0"/>
        <v>8590.76</v>
      </c>
      <c r="F26" s="132">
        <v>0</v>
      </c>
      <c r="G26" s="132">
        <f t="shared" si="1"/>
        <v>859.07600000000002</v>
      </c>
      <c r="H26" s="132">
        <f>+Hoja1!AM26-'Hoja1 (2)'!I25</f>
        <v>0</v>
      </c>
      <c r="I26" s="132">
        <v>0</v>
      </c>
      <c r="J26" s="132">
        <f t="shared" si="2"/>
        <v>859.07600000000002</v>
      </c>
      <c r="K26" s="132">
        <f t="shared" si="3"/>
        <v>7731.6840000000002</v>
      </c>
      <c r="L26" s="125"/>
      <c r="M26" s="125" t="s">
        <v>216</v>
      </c>
      <c r="N26" s="128" t="s">
        <v>46</v>
      </c>
      <c r="O26" s="127" t="s">
        <v>47</v>
      </c>
    </row>
    <row r="27" spans="1:15">
      <c r="A27" s="2" t="s">
        <v>48</v>
      </c>
      <c r="B27" s="1" t="s">
        <v>49</v>
      </c>
      <c r="C27" s="132">
        <f>+Hoja1!M27</f>
        <v>0</v>
      </c>
      <c r="D27" s="132">
        <v>0</v>
      </c>
      <c r="E27" s="132">
        <f t="shared" si="0"/>
        <v>0</v>
      </c>
      <c r="F27" s="132">
        <v>0</v>
      </c>
      <c r="G27" s="132">
        <f t="shared" si="1"/>
        <v>0</v>
      </c>
      <c r="H27" s="132">
        <f>+Hoja1!AM27-'Hoja1 (2)'!I26</f>
        <v>0</v>
      </c>
      <c r="I27" s="132">
        <v>0</v>
      </c>
      <c r="J27" s="132">
        <f t="shared" si="2"/>
        <v>0</v>
      </c>
      <c r="K27" s="132">
        <f t="shared" si="3"/>
        <v>0</v>
      </c>
      <c r="L27" s="125"/>
      <c r="M27" s="125" t="s">
        <v>216</v>
      </c>
      <c r="N27" s="128" t="s">
        <v>48</v>
      </c>
      <c r="O27" s="127" t="s">
        <v>49</v>
      </c>
    </row>
    <row r="28" spans="1:15">
      <c r="A28" s="2" t="s">
        <v>50</v>
      </c>
      <c r="B28" s="1" t="s">
        <v>51</v>
      </c>
      <c r="C28" s="132">
        <f>+Hoja1!M28</f>
        <v>11967.65</v>
      </c>
      <c r="D28" s="132">
        <v>0</v>
      </c>
      <c r="E28" s="132">
        <f t="shared" si="0"/>
        <v>11967.65</v>
      </c>
      <c r="F28" s="132">
        <v>0</v>
      </c>
      <c r="G28" s="132">
        <f t="shared" si="1"/>
        <v>1196.7650000000001</v>
      </c>
      <c r="H28" s="132">
        <f>+Hoja1!AM28-'Hoja1 (2)'!I27</f>
        <v>0</v>
      </c>
      <c r="I28" s="132">
        <v>0</v>
      </c>
      <c r="J28" s="132">
        <f t="shared" si="2"/>
        <v>1196.7650000000001</v>
      </c>
      <c r="K28" s="132">
        <f t="shared" si="3"/>
        <v>10770.885</v>
      </c>
      <c r="L28" s="125"/>
      <c r="M28" s="125" t="s">
        <v>216</v>
      </c>
      <c r="N28" s="128" t="s">
        <v>50</v>
      </c>
      <c r="O28" s="127" t="s">
        <v>51</v>
      </c>
    </row>
    <row r="29" spans="1:15">
      <c r="A29" s="2" t="s">
        <v>52</v>
      </c>
      <c r="B29" s="1" t="s">
        <v>53</v>
      </c>
      <c r="C29" s="132">
        <f>+Hoja1!M29</f>
        <v>8237.92</v>
      </c>
      <c r="D29" s="132">
        <v>0</v>
      </c>
      <c r="E29" s="132">
        <f t="shared" si="0"/>
        <v>8237.92</v>
      </c>
      <c r="F29" s="132">
        <v>0</v>
      </c>
      <c r="G29" s="132">
        <f t="shared" si="1"/>
        <v>823.79200000000003</v>
      </c>
      <c r="H29" s="132">
        <f>+Hoja1!AM29-'Hoja1 (2)'!I28</f>
        <v>0</v>
      </c>
      <c r="I29" s="132">
        <v>0</v>
      </c>
      <c r="J29" s="132">
        <f t="shared" si="2"/>
        <v>823.79200000000003</v>
      </c>
      <c r="K29" s="132">
        <f t="shared" si="3"/>
        <v>7414.1279999999997</v>
      </c>
      <c r="L29" s="125"/>
      <c r="M29" s="125" t="s">
        <v>216</v>
      </c>
      <c r="N29" s="128" t="s">
        <v>52</v>
      </c>
      <c r="O29" s="127" t="s">
        <v>53</v>
      </c>
    </row>
    <row r="30" spans="1:15">
      <c r="A30" s="2" t="s">
        <v>54</v>
      </c>
      <c r="B30" s="1" t="s">
        <v>55</v>
      </c>
      <c r="C30" s="132">
        <f>+Hoja1!M30</f>
        <v>1139.2</v>
      </c>
      <c r="D30" s="132">
        <v>0</v>
      </c>
      <c r="E30" s="132">
        <f t="shared" si="0"/>
        <v>1139.2</v>
      </c>
      <c r="F30" s="132">
        <v>0</v>
      </c>
      <c r="G30" s="132">
        <f t="shared" si="1"/>
        <v>113.92000000000002</v>
      </c>
      <c r="H30" s="132">
        <f>+Hoja1!AM30-'Hoja1 (2)'!I29</f>
        <v>0</v>
      </c>
      <c r="I30" s="132">
        <v>0</v>
      </c>
      <c r="J30" s="132">
        <f t="shared" si="2"/>
        <v>113.92000000000002</v>
      </c>
      <c r="K30" s="132">
        <f t="shared" si="3"/>
        <v>1025.28</v>
      </c>
      <c r="L30" s="125"/>
      <c r="M30" s="125" t="s">
        <v>216</v>
      </c>
      <c r="N30" s="128" t="s">
        <v>54</v>
      </c>
      <c r="O30" s="127" t="s">
        <v>55</v>
      </c>
    </row>
    <row r="31" spans="1:15">
      <c r="A31" s="2" t="s">
        <v>56</v>
      </c>
      <c r="B31" s="1" t="s">
        <v>57</v>
      </c>
      <c r="C31" s="132">
        <f>+Hoja1!M31</f>
        <v>19112.439999999999</v>
      </c>
      <c r="D31" s="132">
        <v>0</v>
      </c>
      <c r="E31" s="132">
        <f t="shared" si="0"/>
        <v>19112.439999999999</v>
      </c>
      <c r="F31" s="132">
        <v>0</v>
      </c>
      <c r="G31" s="132">
        <f t="shared" si="1"/>
        <v>1911.2439999999999</v>
      </c>
      <c r="H31" s="132">
        <f>+Hoja1!AM31-'Hoja1 (2)'!I30</f>
        <v>0</v>
      </c>
      <c r="I31" s="132">
        <v>0</v>
      </c>
      <c r="J31" s="132">
        <f t="shared" si="2"/>
        <v>1911.2439999999999</v>
      </c>
      <c r="K31" s="132">
        <f t="shared" si="3"/>
        <v>17201.196</v>
      </c>
      <c r="L31" s="125"/>
      <c r="M31" s="125" t="s">
        <v>216</v>
      </c>
      <c r="N31" s="128" t="s">
        <v>56</v>
      </c>
      <c r="O31" s="127" t="s">
        <v>57</v>
      </c>
    </row>
    <row r="32" spans="1:15">
      <c r="A32" s="2" t="s">
        <v>58</v>
      </c>
      <c r="B32" s="1" t="s">
        <v>59</v>
      </c>
      <c r="C32" s="132">
        <f>+Hoja1!M32</f>
        <v>363.09</v>
      </c>
      <c r="D32" s="132">
        <v>0</v>
      </c>
      <c r="E32" s="132">
        <f t="shared" si="0"/>
        <v>363.09</v>
      </c>
      <c r="F32" s="132">
        <v>0</v>
      </c>
      <c r="G32" s="132">
        <f t="shared" si="1"/>
        <v>36.308999999999997</v>
      </c>
      <c r="H32" s="132">
        <f>+Hoja1!AM32-'Hoja1 (2)'!I31</f>
        <v>0</v>
      </c>
      <c r="I32" s="132">
        <v>0</v>
      </c>
      <c r="J32" s="132">
        <f t="shared" si="2"/>
        <v>36.308999999999997</v>
      </c>
      <c r="K32" s="132">
        <f t="shared" si="3"/>
        <v>326.78099999999995</v>
      </c>
      <c r="L32" s="125"/>
      <c r="M32" s="125" t="s">
        <v>216</v>
      </c>
      <c r="N32" s="128" t="s">
        <v>58</v>
      </c>
      <c r="O32" s="127" t="s">
        <v>59</v>
      </c>
    </row>
    <row r="33" spans="1:15">
      <c r="A33" s="2" t="s">
        <v>60</v>
      </c>
      <c r="B33" s="1" t="s">
        <v>61</v>
      </c>
      <c r="C33" s="132">
        <f>+Hoja1!M33</f>
        <v>700.78</v>
      </c>
      <c r="D33" s="132">
        <v>0</v>
      </c>
      <c r="E33" s="132">
        <f t="shared" si="0"/>
        <v>700.78</v>
      </c>
      <c r="F33" s="132">
        <v>0</v>
      </c>
      <c r="G33" s="132">
        <f t="shared" si="1"/>
        <v>70.078000000000003</v>
      </c>
      <c r="H33" s="132">
        <f>+Hoja1!AM33-'Hoja1 (2)'!I32</f>
        <v>0</v>
      </c>
      <c r="I33" s="132">
        <v>0</v>
      </c>
      <c r="J33" s="132">
        <f t="shared" si="2"/>
        <v>70.078000000000003</v>
      </c>
      <c r="K33" s="132">
        <f t="shared" si="3"/>
        <v>630.702</v>
      </c>
      <c r="L33" s="125"/>
      <c r="M33" s="125" t="s">
        <v>216</v>
      </c>
      <c r="N33" s="128" t="s">
        <v>60</v>
      </c>
      <c r="O33" s="127" t="s">
        <v>61</v>
      </c>
    </row>
    <row r="34" spans="1:15">
      <c r="A34" s="2" t="s">
        <v>62</v>
      </c>
      <c r="B34" s="1" t="s">
        <v>63</v>
      </c>
      <c r="C34" s="132">
        <f>+Hoja1!M34</f>
        <v>438.35</v>
      </c>
      <c r="D34" s="132">
        <v>0</v>
      </c>
      <c r="E34" s="132">
        <f t="shared" si="0"/>
        <v>438.35</v>
      </c>
      <c r="F34" s="132">
        <v>0</v>
      </c>
      <c r="G34" s="132">
        <f t="shared" si="1"/>
        <v>43.835000000000008</v>
      </c>
      <c r="H34" s="132">
        <f>+Hoja1!AM34-'Hoja1 (2)'!I33</f>
        <v>0</v>
      </c>
      <c r="I34" s="132">
        <v>0</v>
      </c>
      <c r="J34" s="132">
        <f t="shared" si="2"/>
        <v>43.835000000000008</v>
      </c>
      <c r="K34" s="132">
        <f t="shared" si="3"/>
        <v>394.51499999999999</v>
      </c>
      <c r="L34" s="125"/>
      <c r="M34" s="125" t="s">
        <v>216</v>
      </c>
      <c r="N34" s="128" t="s">
        <v>62</v>
      </c>
      <c r="O34" s="127" t="s">
        <v>63</v>
      </c>
    </row>
    <row r="35" spans="1:15">
      <c r="A35" s="2" t="s">
        <v>64</v>
      </c>
      <c r="B35" s="1" t="s">
        <v>65</v>
      </c>
      <c r="C35" s="132">
        <f>+Hoja1!M35</f>
        <v>0</v>
      </c>
      <c r="D35" s="132">
        <v>0</v>
      </c>
      <c r="E35" s="132">
        <f t="shared" si="0"/>
        <v>0</v>
      </c>
      <c r="F35" s="132">
        <v>0</v>
      </c>
      <c r="G35" s="132">
        <f t="shared" si="1"/>
        <v>0</v>
      </c>
      <c r="H35" s="132">
        <f>+Hoja1!AM35-'Hoja1 (2)'!I34</f>
        <v>0</v>
      </c>
      <c r="I35" s="132">
        <v>0</v>
      </c>
      <c r="J35" s="132">
        <f t="shared" si="2"/>
        <v>0</v>
      </c>
      <c r="K35" s="132">
        <f t="shared" si="3"/>
        <v>0</v>
      </c>
      <c r="L35" s="125"/>
      <c r="M35" s="125" t="s">
        <v>216</v>
      </c>
      <c r="N35" s="128" t="s">
        <v>66</v>
      </c>
      <c r="O35" s="127" t="s">
        <v>67</v>
      </c>
    </row>
    <row r="36" spans="1:15">
      <c r="A36" s="2" t="s">
        <v>66</v>
      </c>
      <c r="B36" s="1" t="s">
        <v>67</v>
      </c>
      <c r="C36" s="132">
        <f>+Hoja1!M36</f>
        <v>0</v>
      </c>
      <c r="D36" s="132">
        <v>0</v>
      </c>
      <c r="E36" s="132">
        <f t="shared" si="0"/>
        <v>0</v>
      </c>
      <c r="F36" s="132">
        <v>0</v>
      </c>
      <c r="G36" s="132">
        <f t="shared" si="1"/>
        <v>0</v>
      </c>
      <c r="H36" s="132">
        <f>+Hoja1!AM36-'Hoja1 (2)'!I35</f>
        <v>0</v>
      </c>
      <c r="I36" s="132">
        <v>0</v>
      </c>
      <c r="J36" s="132">
        <f t="shared" si="2"/>
        <v>0</v>
      </c>
      <c r="K36" s="132">
        <f t="shared" si="3"/>
        <v>0</v>
      </c>
      <c r="L36" s="125"/>
      <c r="M36" s="125" t="s">
        <v>216</v>
      </c>
      <c r="N36" s="128" t="s">
        <v>68</v>
      </c>
      <c r="O36" s="127" t="s">
        <v>69</v>
      </c>
    </row>
    <row r="37" spans="1:15">
      <c r="A37" s="2" t="s">
        <v>68</v>
      </c>
      <c r="B37" s="1" t="s">
        <v>69</v>
      </c>
      <c r="C37" s="132">
        <f>+Hoja1!M37</f>
        <v>0</v>
      </c>
      <c r="D37" s="132">
        <v>0</v>
      </c>
      <c r="E37" s="132">
        <f t="shared" si="0"/>
        <v>0</v>
      </c>
      <c r="F37" s="132">
        <v>0</v>
      </c>
      <c r="G37" s="132">
        <f t="shared" si="1"/>
        <v>0</v>
      </c>
      <c r="H37" s="132">
        <f>+Hoja1!AM37-'Hoja1 (2)'!I36</f>
        <v>0</v>
      </c>
      <c r="I37" s="132">
        <v>0</v>
      </c>
      <c r="J37" s="132">
        <f t="shared" si="2"/>
        <v>0</v>
      </c>
      <c r="K37" s="132">
        <f t="shared" si="3"/>
        <v>0</v>
      </c>
      <c r="L37" s="125"/>
      <c r="M37" s="125" t="s">
        <v>216</v>
      </c>
      <c r="N37" s="128" t="s">
        <v>70</v>
      </c>
      <c r="O37" s="127" t="s">
        <v>71</v>
      </c>
    </row>
    <row r="38" spans="1:15">
      <c r="A38" s="2" t="s">
        <v>70</v>
      </c>
      <c r="B38" s="1" t="s">
        <v>71</v>
      </c>
      <c r="C38" s="132">
        <f>+Hoja1!M38</f>
        <v>0</v>
      </c>
      <c r="D38" s="132">
        <v>0</v>
      </c>
      <c r="E38" s="132">
        <f t="shared" si="0"/>
        <v>0</v>
      </c>
      <c r="F38" s="132">
        <v>0</v>
      </c>
      <c r="G38" s="132">
        <f t="shared" si="1"/>
        <v>0</v>
      </c>
      <c r="H38" s="132">
        <f>+Hoja1!AM38-'Hoja1 (2)'!I37</f>
        <v>0</v>
      </c>
      <c r="I38" s="132">
        <v>0</v>
      </c>
      <c r="J38" s="132">
        <f t="shared" si="2"/>
        <v>0</v>
      </c>
      <c r="K38" s="132">
        <f t="shared" si="3"/>
        <v>0</v>
      </c>
      <c r="L38" s="125"/>
      <c r="M38" s="125" t="s">
        <v>216</v>
      </c>
      <c r="N38" s="128" t="s">
        <v>72</v>
      </c>
      <c r="O38" s="127" t="s">
        <v>73</v>
      </c>
    </row>
    <row r="39" spans="1:15">
      <c r="A39" s="2" t="s">
        <v>72</v>
      </c>
      <c r="B39" s="1" t="s">
        <v>73</v>
      </c>
      <c r="C39" s="132">
        <f>+Hoja1!M39</f>
        <v>425.16</v>
      </c>
      <c r="D39" s="132">
        <v>0</v>
      </c>
      <c r="E39" s="132">
        <f t="shared" si="0"/>
        <v>425.16</v>
      </c>
      <c r="F39" s="132">
        <v>0</v>
      </c>
      <c r="G39" s="132">
        <f t="shared" si="1"/>
        <v>42.516000000000005</v>
      </c>
      <c r="H39" s="132">
        <f>+Hoja1!AM39-'Hoja1 (2)'!I38</f>
        <v>0</v>
      </c>
      <c r="I39" s="132">
        <v>0</v>
      </c>
      <c r="J39" s="132">
        <f t="shared" si="2"/>
        <v>42.516000000000005</v>
      </c>
      <c r="K39" s="132">
        <f t="shared" si="3"/>
        <v>382.64400000000001</v>
      </c>
      <c r="L39" s="125"/>
      <c r="M39" s="125" t="s">
        <v>216</v>
      </c>
      <c r="N39" s="128" t="s">
        <v>74</v>
      </c>
      <c r="O39" s="127" t="s">
        <v>75</v>
      </c>
    </row>
    <row r="40" spans="1:15">
      <c r="A40" s="2" t="s">
        <v>74</v>
      </c>
      <c r="B40" s="1" t="s">
        <v>75</v>
      </c>
      <c r="C40" s="132">
        <f>+Hoja1!M40</f>
        <v>814.59</v>
      </c>
      <c r="D40" s="132">
        <v>0</v>
      </c>
      <c r="E40" s="132">
        <f t="shared" si="0"/>
        <v>814.59</v>
      </c>
      <c r="F40" s="132">
        <v>0</v>
      </c>
      <c r="G40" s="132">
        <f t="shared" si="1"/>
        <v>81.459000000000003</v>
      </c>
      <c r="H40" s="132">
        <f>+Hoja1!AM40-'Hoja1 (2)'!I39</f>
        <v>0</v>
      </c>
      <c r="I40" s="132">
        <v>0</v>
      </c>
      <c r="J40" s="132">
        <f t="shared" si="2"/>
        <v>81.459000000000003</v>
      </c>
      <c r="K40" s="132">
        <f t="shared" si="3"/>
        <v>733.13100000000009</v>
      </c>
      <c r="L40" s="125"/>
      <c r="M40" s="125" t="s">
        <v>216</v>
      </c>
      <c r="N40" s="128" t="s">
        <v>76</v>
      </c>
      <c r="O40" s="127" t="s">
        <v>77</v>
      </c>
    </row>
    <row r="41" spans="1:15">
      <c r="A41" s="2" t="s">
        <v>76</v>
      </c>
      <c r="B41" s="1" t="s">
        <v>77</v>
      </c>
      <c r="C41" s="132">
        <f>+Hoja1!M41</f>
        <v>2000</v>
      </c>
      <c r="D41" s="132">
        <v>0</v>
      </c>
      <c r="E41" s="132">
        <f>SUM(C41:D41)</f>
        <v>2000</v>
      </c>
      <c r="F41" s="132">
        <v>0</v>
      </c>
      <c r="G41" s="132">
        <f t="shared" si="1"/>
        <v>200</v>
      </c>
      <c r="H41" s="132">
        <f>+Hoja1!AM41-'Hoja1 (2)'!I40</f>
        <v>1134</v>
      </c>
      <c r="I41" s="132">
        <v>0</v>
      </c>
      <c r="J41" s="132">
        <f t="shared" si="2"/>
        <v>1334</v>
      </c>
      <c r="K41" s="132">
        <f t="shared" si="3"/>
        <v>666</v>
      </c>
      <c r="L41" s="125"/>
      <c r="M41" s="125" t="s">
        <v>216</v>
      </c>
      <c r="N41" s="128" t="s">
        <v>78</v>
      </c>
      <c r="O41" s="127" t="s">
        <v>79</v>
      </c>
    </row>
    <row r="42" spans="1:15">
      <c r="A42" s="2" t="s">
        <v>78</v>
      </c>
      <c r="B42" s="1" t="s">
        <v>79</v>
      </c>
      <c r="C42" s="132">
        <f>+Hoja1!M42</f>
        <v>0</v>
      </c>
      <c r="D42" s="132">
        <v>0</v>
      </c>
      <c r="E42" s="132">
        <f t="shared" ref="E42:E43" si="4">SUM(C42:D42)</f>
        <v>0</v>
      </c>
      <c r="F42" s="132">
        <v>0</v>
      </c>
      <c r="G42" s="132">
        <f t="shared" ref="G42:G43" si="5">+E42*0.1</f>
        <v>0</v>
      </c>
      <c r="H42" s="132">
        <f>+Hoja1!AM42-'Hoja1 (2)'!I41</f>
        <v>0</v>
      </c>
      <c r="I42" s="132">
        <v>1</v>
      </c>
      <c r="J42" s="132">
        <f t="shared" ref="J42:J43" si="6">SUM(F42:I42)</f>
        <v>1</v>
      </c>
      <c r="K42" s="132">
        <f t="shared" ref="K42:K43" si="7">+E42-J42</f>
        <v>-1</v>
      </c>
      <c r="L42" s="125"/>
      <c r="M42" s="125" t="s">
        <v>216</v>
      </c>
      <c r="N42" s="128" t="s">
        <v>80</v>
      </c>
      <c r="O42" s="127" t="s">
        <v>81</v>
      </c>
    </row>
    <row r="43" spans="1:15">
      <c r="A43" s="2" t="s">
        <v>80</v>
      </c>
      <c r="B43" s="1" t="s">
        <v>81</v>
      </c>
      <c r="C43" s="132">
        <f>+Hoja1!M43</f>
        <v>430.31</v>
      </c>
      <c r="D43" s="132">
        <v>0</v>
      </c>
      <c r="E43" s="132">
        <f t="shared" si="4"/>
        <v>430.31</v>
      </c>
      <c r="F43" s="132">
        <v>0</v>
      </c>
      <c r="G43" s="132">
        <f t="shared" si="5"/>
        <v>43.031000000000006</v>
      </c>
      <c r="H43" s="132">
        <f>+Hoja1!AM43-'Hoja1 (2)'!I42</f>
        <v>0</v>
      </c>
      <c r="I43" s="132">
        <v>2</v>
      </c>
      <c r="J43" s="132">
        <f t="shared" si="6"/>
        <v>45.031000000000006</v>
      </c>
      <c r="K43" s="132">
        <f t="shared" si="7"/>
        <v>385.279</v>
      </c>
      <c r="L43" s="125"/>
      <c r="M43" s="125"/>
      <c r="N43" s="125"/>
      <c r="O43" s="125"/>
    </row>
    <row r="44" spans="1:15">
      <c r="A44" s="2"/>
      <c r="B44" s="1"/>
      <c r="C44" s="130"/>
      <c r="D44" s="130"/>
      <c r="E44" s="130"/>
      <c r="F44" s="130"/>
      <c r="G44" s="130"/>
      <c r="H44" s="130"/>
      <c r="I44" s="130"/>
      <c r="J44" s="130"/>
      <c r="K44" s="130"/>
      <c r="L44" s="125"/>
      <c r="M44" s="125"/>
      <c r="N44" s="125"/>
      <c r="O44" s="125"/>
    </row>
    <row r="45" spans="1:15">
      <c r="A45" s="145"/>
      <c r="B45" s="134"/>
      <c r="C45" s="134" t="s">
        <v>84</v>
      </c>
      <c r="D45" s="134" t="s">
        <v>84</v>
      </c>
      <c r="E45" s="134" t="s">
        <v>84</v>
      </c>
      <c r="F45" s="134" t="s">
        <v>84</v>
      </c>
      <c r="G45" s="134" t="s">
        <v>84</v>
      </c>
      <c r="H45" s="134" t="s">
        <v>84</v>
      </c>
      <c r="I45" s="134" t="s">
        <v>84</v>
      </c>
      <c r="J45" s="134" t="s">
        <v>84</v>
      </c>
      <c r="K45" s="134" t="s">
        <v>84</v>
      </c>
      <c r="L45" s="125"/>
      <c r="M45" s="125"/>
      <c r="N45" s="125"/>
      <c r="O45" s="125"/>
    </row>
    <row r="46" spans="1:15">
      <c r="A46" s="146" t="s">
        <v>85</v>
      </c>
      <c r="B46" s="130" t="s">
        <v>86</v>
      </c>
      <c r="C46" s="133">
        <f>SUM(C13:C45)</f>
        <v>80679.360000000001</v>
      </c>
      <c r="D46" s="133">
        <f t="shared" ref="D46:J46" si="8">SUM(D13:D45)</f>
        <v>0</v>
      </c>
      <c r="E46" s="133">
        <f t="shared" si="8"/>
        <v>80679.360000000001</v>
      </c>
      <c r="F46" s="133">
        <f t="shared" si="8"/>
        <v>0</v>
      </c>
      <c r="G46" s="133">
        <f t="shared" si="8"/>
        <v>8067.9359999999997</v>
      </c>
      <c r="H46" s="133">
        <f t="shared" si="8"/>
        <v>1134</v>
      </c>
      <c r="I46" s="133">
        <f t="shared" si="8"/>
        <v>3</v>
      </c>
      <c r="J46" s="133">
        <f t="shared" si="8"/>
        <v>9204.9359999999997</v>
      </c>
      <c r="K46" s="133">
        <f>SUM(K13:K45)</f>
        <v>71474.423999999999</v>
      </c>
      <c r="L46" s="125"/>
      <c r="M46" s="125"/>
      <c r="N46" s="125"/>
      <c r="O46" s="125"/>
    </row>
    <row r="47" spans="1:15">
      <c r="A47" s="137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25"/>
      <c r="M47" s="125"/>
      <c r="N47" s="125"/>
      <c r="O47" s="125"/>
    </row>
    <row r="48" spans="1:15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47"/>
      <c r="L48" s="125"/>
      <c r="M48" s="125"/>
      <c r="N48" s="125"/>
      <c r="O48" s="125"/>
    </row>
    <row r="52" spans="7:8">
      <c r="G52" s="126"/>
      <c r="H52" s="126"/>
    </row>
    <row r="53" spans="7:8">
      <c r="G53" s="126"/>
      <c r="H53" s="126"/>
    </row>
    <row r="54" spans="7:8">
      <c r="G54" s="126"/>
      <c r="H54" s="126"/>
    </row>
    <row r="55" spans="7:8">
      <c r="G55" s="126"/>
      <c r="H55" s="126"/>
    </row>
    <row r="56" spans="7:8">
      <c r="G56" s="126"/>
      <c r="H56" s="126"/>
    </row>
    <row r="57" spans="7:8">
      <c r="G57" s="126"/>
      <c r="H57" s="126"/>
    </row>
    <row r="58" spans="7:8">
      <c r="G58" s="126"/>
      <c r="H58" s="126"/>
    </row>
  </sheetData>
  <mergeCells count="1">
    <mergeCell ref="B1:D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0"/>
  <sheetViews>
    <sheetView workbookViewId="0">
      <selection activeCell="J7" sqref="J7"/>
    </sheetView>
  </sheetViews>
  <sheetFormatPr baseColWidth="10" defaultRowHeight="15"/>
  <cols>
    <col min="10" max="10" width="27.5703125" bestFit="1" customWidth="1"/>
  </cols>
  <sheetData>
    <row r="1" spans="1:10" ht="18">
      <c r="A1" s="150"/>
      <c r="B1" s="150"/>
      <c r="C1" s="150"/>
      <c r="D1" s="155" t="s">
        <v>217</v>
      </c>
      <c r="E1" s="154"/>
      <c r="F1" s="154"/>
      <c r="G1" s="150"/>
      <c r="H1" s="155" t="s">
        <v>209</v>
      </c>
      <c r="I1" s="150"/>
      <c r="J1" s="157"/>
    </row>
    <row r="2" spans="1:10" ht="15.75">
      <c r="A2" s="150"/>
      <c r="B2" s="150"/>
      <c r="C2" s="150"/>
      <c r="D2" s="157"/>
      <c r="E2" s="158" t="s">
        <v>3</v>
      </c>
      <c r="F2" s="158"/>
      <c r="G2" s="158"/>
      <c r="H2" s="150"/>
      <c r="I2" s="158" t="s">
        <v>3</v>
      </c>
      <c r="J2" s="157"/>
    </row>
    <row r="3" spans="1:10">
      <c r="A3" s="150"/>
      <c r="B3" s="150"/>
      <c r="C3" s="150"/>
      <c r="D3" s="157"/>
      <c r="E3" s="159" t="s">
        <v>210</v>
      </c>
      <c r="F3" s="160"/>
      <c r="G3" s="160"/>
      <c r="H3" s="160"/>
      <c r="I3" s="160" t="s">
        <v>210</v>
      </c>
      <c r="J3" s="161"/>
    </row>
    <row r="4" spans="1:10">
      <c r="A4" s="150"/>
      <c r="B4" s="150"/>
      <c r="C4" s="150"/>
      <c r="D4" s="157"/>
      <c r="E4" s="204"/>
      <c r="F4" s="204"/>
      <c r="G4" s="204"/>
      <c r="H4" s="157"/>
      <c r="I4" s="162"/>
      <c r="J4" s="162"/>
    </row>
    <row r="5" spans="1:10">
      <c r="A5" s="150"/>
      <c r="B5" s="150"/>
      <c r="C5" s="150"/>
      <c r="D5" s="157"/>
      <c r="E5" s="157" t="s">
        <v>218</v>
      </c>
      <c r="F5" s="150"/>
      <c r="G5" s="157"/>
      <c r="H5" s="157"/>
      <c r="I5" s="157"/>
      <c r="J5" s="157" t="s">
        <v>118</v>
      </c>
    </row>
    <row r="6" spans="1:10">
      <c r="A6" s="150"/>
      <c r="B6" s="150"/>
      <c r="C6" s="150"/>
      <c r="D6" s="157"/>
      <c r="E6" s="157"/>
      <c r="F6" s="157"/>
      <c r="G6" s="157"/>
      <c r="H6" s="157"/>
      <c r="I6" s="157"/>
      <c r="J6" s="157"/>
    </row>
    <row r="7" spans="1:10" ht="15.75" thickBot="1">
      <c r="A7" s="150"/>
      <c r="B7" s="150"/>
      <c r="C7" s="150"/>
      <c r="D7" s="163"/>
      <c r="E7" s="163"/>
      <c r="F7" s="163"/>
      <c r="G7" s="163"/>
      <c r="H7" s="163"/>
      <c r="I7" s="163"/>
      <c r="J7" s="163"/>
    </row>
    <row r="8" spans="1:10">
      <c r="A8" s="150"/>
      <c r="B8" s="150"/>
      <c r="C8" s="150"/>
      <c r="D8" s="164" t="s">
        <v>219</v>
      </c>
      <c r="E8" s="165" t="s">
        <v>220</v>
      </c>
      <c r="F8" s="164" t="s">
        <v>221</v>
      </c>
      <c r="G8" s="163"/>
      <c r="H8" s="164" t="s">
        <v>219</v>
      </c>
      <c r="I8" s="165" t="s">
        <v>220</v>
      </c>
      <c r="J8" s="164" t="s">
        <v>221</v>
      </c>
    </row>
    <row r="9" spans="1:10">
      <c r="A9" s="166" t="s">
        <v>222</v>
      </c>
      <c r="B9" s="166" t="s">
        <v>21</v>
      </c>
      <c r="C9" s="150" t="s">
        <v>223</v>
      </c>
      <c r="D9" s="166" t="s">
        <v>224</v>
      </c>
      <c r="E9" s="152">
        <v>3393.2</v>
      </c>
      <c r="F9" s="151" t="s">
        <v>59</v>
      </c>
      <c r="G9" s="150" t="s">
        <v>216</v>
      </c>
      <c r="H9" s="166" t="s">
        <v>224</v>
      </c>
      <c r="I9" s="152">
        <v>1466.8920000000001</v>
      </c>
      <c r="J9" s="151" t="s">
        <v>59</v>
      </c>
    </row>
    <row r="10" spans="1:10">
      <c r="A10" s="166" t="s">
        <v>128</v>
      </c>
      <c r="B10" s="166" t="s">
        <v>23</v>
      </c>
      <c r="C10" s="150" t="s">
        <v>223</v>
      </c>
      <c r="D10" s="166" t="s">
        <v>225</v>
      </c>
      <c r="E10" s="152">
        <v>1019.6</v>
      </c>
      <c r="F10" s="151" t="s">
        <v>79</v>
      </c>
      <c r="G10" s="150" t="s">
        <v>216</v>
      </c>
      <c r="H10" s="166" t="s">
        <v>225</v>
      </c>
      <c r="I10" s="152">
        <v>0</v>
      </c>
      <c r="J10" s="151" t="s">
        <v>79</v>
      </c>
    </row>
    <row r="11" spans="1:10">
      <c r="A11" s="166" t="s">
        <v>131</v>
      </c>
      <c r="B11" s="166" t="s">
        <v>25</v>
      </c>
      <c r="C11" s="150" t="s">
        <v>223</v>
      </c>
      <c r="D11" s="169" t="s">
        <v>226</v>
      </c>
      <c r="E11" s="152">
        <v>1019.8</v>
      </c>
      <c r="F11" s="151" t="s">
        <v>71</v>
      </c>
      <c r="G11" s="150" t="s">
        <v>216</v>
      </c>
      <c r="H11" s="169" t="s">
        <v>226</v>
      </c>
      <c r="I11" s="152">
        <v>0</v>
      </c>
      <c r="J11" s="151" t="s">
        <v>71</v>
      </c>
    </row>
    <row r="12" spans="1:10">
      <c r="A12" s="166" t="s">
        <v>135</v>
      </c>
      <c r="B12" s="166" t="s">
        <v>27</v>
      </c>
      <c r="C12" s="150" t="s">
        <v>223</v>
      </c>
      <c r="D12" s="168" t="s">
        <v>227</v>
      </c>
      <c r="E12" s="152">
        <v>634.20000000000005</v>
      </c>
      <c r="F12" s="151" t="s">
        <v>63</v>
      </c>
      <c r="G12" s="150" t="s">
        <v>216</v>
      </c>
      <c r="H12" s="168" t="s">
        <v>227</v>
      </c>
      <c r="I12" s="152">
        <v>13119.218999999999</v>
      </c>
      <c r="J12" s="151" t="s">
        <v>63</v>
      </c>
    </row>
    <row r="13" spans="1:10">
      <c r="A13" s="166" t="s">
        <v>228</v>
      </c>
      <c r="B13" s="166" t="s">
        <v>29</v>
      </c>
      <c r="C13" s="150" t="s">
        <v>216</v>
      </c>
      <c r="D13" s="166" t="s">
        <v>228</v>
      </c>
      <c r="E13" s="152">
        <v>519.79999999999995</v>
      </c>
      <c r="F13" s="151" t="s">
        <v>29</v>
      </c>
      <c r="G13" s="150" t="s">
        <v>216</v>
      </c>
      <c r="H13" s="166" t="s">
        <v>228</v>
      </c>
      <c r="I13" s="152">
        <v>0</v>
      </c>
      <c r="J13" s="151" t="s">
        <v>29</v>
      </c>
    </row>
    <row r="14" spans="1:10">
      <c r="A14" s="166" t="s">
        <v>140</v>
      </c>
      <c r="B14" s="166" t="s">
        <v>31</v>
      </c>
      <c r="C14" s="150" t="s">
        <v>223</v>
      </c>
      <c r="D14" s="166" t="s">
        <v>229</v>
      </c>
      <c r="E14" s="152">
        <v>1019.6</v>
      </c>
      <c r="F14" s="151" t="s">
        <v>61</v>
      </c>
      <c r="G14" s="150" t="s">
        <v>216</v>
      </c>
      <c r="H14" s="166" t="s">
        <v>229</v>
      </c>
      <c r="I14" s="152">
        <v>9395.5499999999993</v>
      </c>
      <c r="J14" s="151" t="s">
        <v>61</v>
      </c>
    </row>
    <row r="15" spans="1:10">
      <c r="A15" s="166" t="s">
        <v>230</v>
      </c>
      <c r="B15" s="166" t="s">
        <v>33</v>
      </c>
      <c r="C15" s="150" t="s">
        <v>216</v>
      </c>
      <c r="D15" s="166" t="s">
        <v>230</v>
      </c>
      <c r="E15" s="152">
        <v>1019.6</v>
      </c>
      <c r="F15" s="151" t="s">
        <v>33</v>
      </c>
      <c r="G15" s="150" t="s">
        <v>216</v>
      </c>
      <c r="H15" s="166" t="s">
        <v>230</v>
      </c>
      <c r="I15" s="152">
        <v>1652.67</v>
      </c>
      <c r="J15" s="151" t="s">
        <v>33</v>
      </c>
    </row>
    <row r="16" spans="1:10">
      <c r="A16" s="166" t="s">
        <v>144</v>
      </c>
      <c r="B16" s="166" t="s">
        <v>35</v>
      </c>
      <c r="C16" s="150" t="s">
        <v>223</v>
      </c>
      <c r="D16" s="166" t="s">
        <v>165</v>
      </c>
      <c r="E16" s="152">
        <v>1019.6</v>
      </c>
      <c r="F16" s="151" t="s">
        <v>51</v>
      </c>
      <c r="G16" s="150" t="s">
        <v>216</v>
      </c>
      <c r="H16" s="166" t="s">
        <v>165</v>
      </c>
      <c r="I16" s="152">
        <v>9618.0659999999989</v>
      </c>
      <c r="J16" s="151" t="s">
        <v>51</v>
      </c>
    </row>
    <row r="17" spans="1:10">
      <c r="A17" s="166" t="s">
        <v>147</v>
      </c>
      <c r="B17" s="166" t="s">
        <v>37</v>
      </c>
      <c r="C17" s="150" t="s">
        <v>223</v>
      </c>
      <c r="D17" s="166" t="s">
        <v>193</v>
      </c>
      <c r="E17" s="152">
        <v>1019.6</v>
      </c>
      <c r="F17" s="151" t="s">
        <v>81</v>
      </c>
      <c r="G17" s="150" t="s">
        <v>216</v>
      </c>
      <c r="H17" s="166" t="s">
        <v>193</v>
      </c>
      <c r="I17" s="152">
        <v>0</v>
      </c>
      <c r="J17" s="151" t="s">
        <v>81</v>
      </c>
    </row>
    <row r="18" spans="1:10">
      <c r="A18" s="166" t="s">
        <v>152</v>
      </c>
      <c r="B18" s="166" t="s">
        <v>39</v>
      </c>
      <c r="C18" s="150" t="s">
        <v>223</v>
      </c>
      <c r="D18" s="166" t="s">
        <v>131</v>
      </c>
      <c r="E18" s="152">
        <v>1019.6</v>
      </c>
      <c r="F18" s="151" t="s">
        <v>25</v>
      </c>
      <c r="G18" s="150" t="s">
        <v>216</v>
      </c>
      <c r="H18" s="166" t="s">
        <v>131</v>
      </c>
      <c r="I18" s="152">
        <v>6000</v>
      </c>
      <c r="J18" s="151" t="s">
        <v>25</v>
      </c>
    </row>
    <row r="19" spans="1:10">
      <c r="A19" s="166" t="s">
        <v>155</v>
      </c>
      <c r="B19" s="166" t="s">
        <v>41</v>
      </c>
      <c r="C19" s="150" t="s">
        <v>223</v>
      </c>
      <c r="D19" s="166" t="s">
        <v>162</v>
      </c>
      <c r="E19" s="152">
        <v>1050.5999999999999</v>
      </c>
      <c r="F19" s="151" t="s">
        <v>49</v>
      </c>
      <c r="G19" s="150" t="s">
        <v>216</v>
      </c>
      <c r="H19" s="166" t="s">
        <v>162</v>
      </c>
      <c r="I19" s="152">
        <v>172.57499999999999</v>
      </c>
      <c r="J19" s="151" t="s">
        <v>49</v>
      </c>
    </row>
    <row r="20" spans="1:10">
      <c r="A20" s="166" t="s">
        <v>157</v>
      </c>
      <c r="B20" s="167" t="s">
        <v>43</v>
      </c>
      <c r="C20" s="150" t="s">
        <v>223</v>
      </c>
      <c r="D20" s="166" t="s">
        <v>135</v>
      </c>
      <c r="E20" s="152">
        <v>1560.8</v>
      </c>
      <c r="F20" s="151" t="s">
        <v>27</v>
      </c>
      <c r="G20" s="150" t="s">
        <v>216</v>
      </c>
      <c r="H20" s="166" t="s">
        <v>135</v>
      </c>
      <c r="I20" s="152">
        <v>0</v>
      </c>
      <c r="J20" s="151" t="s">
        <v>27</v>
      </c>
    </row>
    <row r="21" spans="1:10">
      <c r="A21" s="166" t="s">
        <v>160</v>
      </c>
      <c r="B21" s="166" t="s">
        <v>45</v>
      </c>
      <c r="C21" s="150" t="s">
        <v>223</v>
      </c>
      <c r="D21" s="166" t="s">
        <v>144</v>
      </c>
      <c r="E21" s="152">
        <v>3795.4</v>
      </c>
      <c r="F21" s="151" t="s">
        <v>35</v>
      </c>
      <c r="G21" s="150" t="s">
        <v>216</v>
      </c>
      <c r="H21" s="166" t="s">
        <v>144</v>
      </c>
      <c r="I21" s="152">
        <v>4544.8650000000007</v>
      </c>
      <c r="J21" s="151" t="s">
        <v>35</v>
      </c>
    </row>
    <row r="22" spans="1:10">
      <c r="A22" s="168" t="s">
        <v>231</v>
      </c>
      <c r="B22" s="150" t="s">
        <v>47</v>
      </c>
      <c r="C22" s="150" t="s">
        <v>223</v>
      </c>
      <c r="D22" s="166" t="s">
        <v>171</v>
      </c>
      <c r="E22" s="152">
        <v>1134.2</v>
      </c>
      <c r="F22" s="151" t="s">
        <v>55</v>
      </c>
      <c r="G22" s="150" t="s">
        <v>216</v>
      </c>
      <c r="H22" s="166" t="s">
        <v>171</v>
      </c>
      <c r="I22" s="152">
        <v>1314.846</v>
      </c>
      <c r="J22" s="151" t="s">
        <v>55</v>
      </c>
    </row>
    <row r="23" spans="1:10">
      <c r="A23" s="166" t="s">
        <v>162</v>
      </c>
      <c r="B23" s="166" t="s">
        <v>49</v>
      </c>
      <c r="C23" s="150" t="s">
        <v>223</v>
      </c>
      <c r="D23" s="166" t="s">
        <v>152</v>
      </c>
      <c r="E23" s="152">
        <v>644</v>
      </c>
      <c r="F23" s="151" t="s">
        <v>39</v>
      </c>
      <c r="G23" s="150" t="s">
        <v>216</v>
      </c>
      <c r="H23" s="166" t="s">
        <v>152</v>
      </c>
      <c r="I23" s="152">
        <v>1200.681</v>
      </c>
      <c r="J23" s="151" t="s">
        <v>39</v>
      </c>
    </row>
    <row r="24" spans="1:10">
      <c r="A24" s="166" t="s">
        <v>165</v>
      </c>
      <c r="B24" s="166" t="s">
        <v>51</v>
      </c>
      <c r="C24" s="150" t="s">
        <v>223</v>
      </c>
      <c r="D24" s="166" t="s">
        <v>140</v>
      </c>
      <c r="E24" s="152">
        <v>1019.6</v>
      </c>
      <c r="F24" s="151" t="s">
        <v>31</v>
      </c>
      <c r="G24" s="150" t="s">
        <v>216</v>
      </c>
      <c r="H24" s="166" t="s">
        <v>140</v>
      </c>
      <c r="I24" s="152">
        <v>0</v>
      </c>
      <c r="J24" s="151" t="s">
        <v>31</v>
      </c>
    </row>
    <row r="25" spans="1:10">
      <c r="A25" s="166" t="s">
        <v>168</v>
      </c>
      <c r="B25" s="166" t="s">
        <v>53</v>
      </c>
      <c r="C25" s="150" t="s">
        <v>223</v>
      </c>
      <c r="D25" s="166" t="s">
        <v>157</v>
      </c>
      <c r="E25" s="152">
        <v>1019.8</v>
      </c>
      <c r="F25" s="151" t="s">
        <v>43</v>
      </c>
      <c r="G25" s="150" t="s">
        <v>216</v>
      </c>
      <c r="H25" s="166" t="s">
        <v>157</v>
      </c>
      <c r="I25" s="152">
        <v>1980.1079999999999</v>
      </c>
      <c r="J25" s="151" t="s">
        <v>43</v>
      </c>
    </row>
    <row r="26" spans="1:10">
      <c r="A26" s="166" t="s">
        <v>171</v>
      </c>
      <c r="B26" s="166" t="s">
        <v>55</v>
      </c>
      <c r="C26" s="150" t="s">
        <v>223</v>
      </c>
      <c r="D26" s="166" t="s">
        <v>155</v>
      </c>
      <c r="E26" s="152">
        <v>1019.6</v>
      </c>
      <c r="F26" s="151" t="s">
        <v>41</v>
      </c>
      <c r="G26" s="150" t="s">
        <v>216</v>
      </c>
      <c r="H26" s="166" t="s">
        <v>155</v>
      </c>
      <c r="I26" s="152">
        <v>7627.7879999999996</v>
      </c>
      <c r="J26" s="151" t="s">
        <v>41</v>
      </c>
    </row>
    <row r="27" spans="1:10">
      <c r="A27" s="166" t="s">
        <v>232</v>
      </c>
      <c r="B27" s="166" t="s">
        <v>57</v>
      </c>
      <c r="C27" s="150" t="s">
        <v>223</v>
      </c>
      <c r="D27" s="168" t="s">
        <v>231</v>
      </c>
      <c r="E27" s="152">
        <v>3446.2</v>
      </c>
      <c r="F27" s="151" t="s">
        <v>47</v>
      </c>
      <c r="G27" s="150" t="s">
        <v>216</v>
      </c>
      <c r="H27" s="168" t="s">
        <v>231</v>
      </c>
      <c r="I27" s="152">
        <v>2703.5819999999999</v>
      </c>
      <c r="J27" s="151" t="s">
        <v>47</v>
      </c>
    </row>
    <row r="28" spans="1:10">
      <c r="A28" s="166" t="s">
        <v>224</v>
      </c>
      <c r="B28" s="166" t="s">
        <v>59</v>
      </c>
      <c r="C28" s="150" t="s">
        <v>223</v>
      </c>
      <c r="D28" s="166" t="s">
        <v>168</v>
      </c>
      <c r="E28" s="152">
        <v>1019.6</v>
      </c>
      <c r="F28" s="151" t="s">
        <v>53</v>
      </c>
      <c r="G28" s="150" t="s">
        <v>216</v>
      </c>
      <c r="H28" s="166" t="s">
        <v>168</v>
      </c>
      <c r="I28" s="152">
        <v>0</v>
      </c>
      <c r="J28" s="151" t="s">
        <v>53</v>
      </c>
    </row>
    <row r="29" spans="1:10">
      <c r="A29" s="166" t="s">
        <v>229</v>
      </c>
      <c r="B29" s="166" t="s">
        <v>61</v>
      </c>
      <c r="C29" s="150" t="s">
        <v>223</v>
      </c>
      <c r="D29" s="166" t="s">
        <v>160</v>
      </c>
      <c r="E29" s="152">
        <v>1019.6</v>
      </c>
      <c r="F29" s="151" t="s">
        <v>45</v>
      </c>
      <c r="G29" s="150" t="s">
        <v>216</v>
      </c>
      <c r="H29" s="166" t="s">
        <v>160</v>
      </c>
      <c r="I29" s="152">
        <v>3661.2270000000003</v>
      </c>
      <c r="J29" s="151" t="s">
        <v>45</v>
      </c>
    </row>
    <row r="30" spans="1:10">
      <c r="A30" s="168" t="s">
        <v>227</v>
      </c>
      <c r="B30" s="150" t="s">
        <v>176</v>
      </c>
      <c r="C30" s="150" t="s">
        <v>223</v>
      </c>
      <c r="D30" s="166" t="s">
        <v>183</v>
      </c>
      <c r="E30" s="152">
        <v>1019.6</v>
      </c>
      <c r="F30" s="151" t="s">
        <v>69</v>
      </c>
      <c r="G30" s="150" t="s">
        <v>216</v>
      </c>
      <c r="H30" s="166" t="s">
        <v>183</v>
      </c>
      <c r="I30" s="152">
        <v>734.79600000000005</v>
      </c>
      <c r="J30" s="151" t="s">
        <v>69</v>
      </c>
    </row>
    <row r="31" spans="1:10">
      <c r="A31" s="166" t="s">
        <v>181</v>
      </c>
      <c r="B31" s="166" t="s">
        <v>67</v>
      </c>
      <c r="C31" s="150" t="s">
        <v>223</v>
      </c>
      <c r="D31" s="166" t="s">
        <v>187</v>
      </c>
      <c r="E31" s="152">
        <v>442.2</v>
      </c>
      <c r="F31" s="151" t="s">
        <v>75</v>
      </c>
      <c r="G31" s="150" t="s">
        <v>216</v>
      </c>
      <c r="H31" s="166" t="s">
        <v>187</v>
      </c>
      <c r="I31" s="152">
        <v>7786.0529999999999</v>
      </c>
      <c r="J31" s="151" t="s">
        <v>75</v>
      </c>
    </row>
    <row r="32" spans="1:10">
      <c r="A32" s="166" t="s">
        <v>183</v>
      </c>
      <c r="B32" s="166" t="s">
        <v>69</v>
      </c>
      <c r="C32" s="150" t="s">
        <v>223</v>
      </c>
      <c r="D32" s="166" t="s">
        <v>128</v>
      </c>
      <c r="E32" s="152">
        <v>1019.6</v>
      </c>
      <c r="F32" s="151" t="s">
        <v>23</v>
      </c>
      <c r="G32" s="150" t="s">
        <v>216</v>
      </c>
      <c r="H32" s="166" t="s">
        <v>128</v>
      </c>
      <c r="I32" s="152">
        <v>10746.819</v>
      </c>
      <c r="J32" s="151" t="s">
        <v>23</v>
      </c>
    </row>
    <row r="33" spans="1:10">
      <c r="A33" s="169" t="s">
        <v>226</v>
      </c>
      <c r="B33" s="153" t="s">
        <v>71</v>
      </c>
      <c r="C33" s="150" t="s">
        <v>223</v>
      </c>
      <c r="D33" s="166" t="s">
        <v>147</v>
      </c>
      <c r="E33" s="152">
        <v>1019.6</v>
      </c>
      <c r="F33" s="151" t="s">
        <v>37</v>
      </c>
      <c r="G33" s="150" t="s">
        <v>216</v>
      </c>
      <c r="H33" s="166" t="s">
        <v>147</v>
      </c>
      <c r="I33" s="152">
        <v>13236.425999999999</v>
      </c>
      <c r="J33" s="151" t="s">
        <v>37</v>
      </c>
    </row>
    <row r="34" spans="1:10">
      <c r="A34" s="170" t="s">
        <v>233</v>
      </c>
      <c r="B34" s="151" t="s">
        <v>73</v>
      </c>
      <c r="C34" s="150" t="s">
        <v>223</v>
      </c>
      <c r="D34" s="166" t="s">
        <v>234</v>
      </c>
      <c r="E34" s="152">
        <v>1019.6</v>
      </c>
      <c r="F34" s="151" t="s">
        <v>77</v>
      </c>
      <c r="G34" s="150" t="s">
        <v>216</v>
      </c>
      <c r="H34" s="166" t="s">
        <v>234</v>
      </c>
      <c r="I34" s="152">
        <v>3000.0120000000002</v>
      </c>
      <c r="J34" s="151" t="s">
        <v>77</v>
      </c>
    </row>
    <row r="35" spans="1:10">
      <c r="A35" s="166" t="s">
        <v>187</v>
      </c>
      <c r="B35" s="166" t="s">
        <v>75</v>
      </c>
      <c r="C35" s="150" t="s">
        <v>223</v>
      </c>
      <c r="D35" s="166" t="s">
        <v>181</v>
      </c>
      <c r="E35" s="152">
        <v>1019.6</v>
      </c>
      <c r="F35" s="151" t="s">
        <v>67</v>
      </c>
      <c r="G35" s="150" t="s">
        <v>216</v>
      </c>
      <c r="H35" s="166" t="s">
        <v>181</v>
      </c>
      <c r="I35" s="152">
        <v>0</v>
      </c>
      <c r="J35" s="151" t="s">
        <v>67</v>
      </c>
    </row>
    <row r="36" spans="1:10">
      <c r="A36" s="166" t="s">
        <v>234</v>
      </c>
      <c r="B36" s="166" t="s">
        <v>77</v>
      </c>
      <c r="C36" s="150" t="s">
        <v>223</v>
      </c>
      <c r="D36" s="175">
        <v>1137834713</v>
      </c>
      <c r="E36" s="152">
        <v>1134.2</v>
      </c>
      <c r="F36" s="151" t="s">
        <v>73</v>
      </c>
      <c r="G36" s="150" t="s">
        <v>216</v>
      </c>
      <c r="H36" s="175">
        <v>1137834713</v>
      </c>
      <c r="I36" s="152">
        <v>652.68900000000008</v>
      </c>
      <c r="J36" s="151" t="s">
        <v>73</v>
      </c>
    </row>
    <row r="37" spans="1:10" ht="16.5" thickBot="1">
      <c r="A37" s="166" t="s">
        <v>225</v>
      </c>
      <c r="B37" s="166" t="s">
        <v>79</v>
      </c>
      <c r="C37" s="150" t="s">
        <v>223</v>
      </c>
      <c r="D37" s="166"/>
      <c r="E37" s="171">
        <v>35088.399999999987</v>
      </c>
      <c r="F37" s="151"/>
      <c r="G37" s="150"/>
      <c r="H37" s="166"/>
      <c r="I37" s="171">
        <v>100614.864</v>
      </c>
      <c r="J37" s="151"/>
    </row>
    <row r="38" spans="1:10" ht="15.75" thickTop="1">
      <c r="A38" s="166" t="s">
        <v>193</v>
      </c>
      <c r="B38" s="166" t="s">
        <v>81</v>
      </c>
      <c r="C38" s="150" t="s">
        <v>223</v>
      </c>
      <c r="D38" s="166"/>
      <c r="E38" s="152"/>
      <c r="F38" s="151"/>
      <c r="G38" s="150"/>
      <c r="H38" s="166"/>
      <c r="I38" s="152"/>
      <c r="J38" s="151"/>
    </row>
    <row r="39" spans="1:10">
      <c r="A39" s="150"/>
      <c r="B39" s="150"/>
      <c r="C39" s="150"/>
      <c r="D39" s="173"/>
      <c r="E39" s="152"/>
      <c r="F39" s="151"/>
      <c r="G39" s="150"/>
      <c r="H39" s="166"/>
      <c r="I39" s="152"/>
      <c r="J39" s="151"/>
    </row>
    <row r="40" spans="1:10">
      <c r="A40" s="150"/>
      <c r="B40" s="150"/>
      <c r="C40" s="150"/>
      <c r="D40" s="173" t="s">
        <v>232</v>
      </c>
      <c r="E40" s="152">
        <v>1019.6</v>
      </c>
      <c r="F40" s="151" t="s">
        <v>57</v>
      </c>
      <c r="G40" s="150" t="s">
        <v>216</v>
      </c>
      <c r="H40" s="166" t="s">
        <v>232</v>
      </c>
      <c r="I40" s="152">
        <v>2842.7039999999997</v>
      </c>
      <c r="J40" s="151" t="s">
        <v>57</v>
      </c>
    </row>
    <row r="41" spans="1:10">
      <c r="A41" s="150"/>
      <c r="B41" s="150"/>
      <c r="C41" s="150"/>
      <c r="D41" s="173" t="s">
        <v>222</v>
      </c>
      <c r="E41" s="152">
        <v>1019.6</v>
      </c>
      <c r="F41" s="151" t="s">
        <v>21</v>
      </c>
      <c r="G41" s="150" t="s">
        <v>216</v>
      </c>
      <c r="H41" s="166" t="s">
        <v>222</v>
      </c>
      <c r="I41" s="152">
        <v>0</v>
      </c>
      <c r="J41" s="151" t="s">
        <v>21</v>
      </c>
    </row>
    <row r="42" spans="1:10" ht="16.5" thickBot="1">
      <c r="A42" s="150"/>
      <c r="B42" s="150"/>
      <c r="C42" s="150"/>
      <c r="D42" s="174"/>
      <c r="E42" s="172">
        <v>2039.2</v>
      </c>
      <c r="F42" s="150"/>
      <c r="G42" s="150"/>
      <c r="H42" s="150"/>
      <c r="I42" s="172">
        <v>2842.7039999999997</v>
      </c>
      <c r="J42" s="150"/>
    </row>
    <row r="43" spans="1:10" ht="15.75" thickTop="1">
      <c r="A43" s="150"/>
      <c r="B43" s="150"/>
      <c r="C43" s="150"/>
      <c r="D43" s="174"/>
      <c r="E43" s="150"/>
      <c r="F43" s="150"/>
      <c r="G43" s="150"/>
      <c r="H43" s="150"/>
      <c r="I43" s="150"/>
      <c r="J43" s="150"/>
    </row>
    <row r="45" spans="1:10">
      <c r="A45" s="150"/>
      <c r="B45" s="150"/>
      <c r="C45" s="150"/>
      <c r="D45" s="174"/>
      <c r="E45" s="150"/>
      <c r="F45" s="150"/>
      <c r="G45" s="150"/>
      <c r="H45" s="150"/>
      <c r="I45" s="150"/>
      <c r="J45" s="150"/>
    </row>
    <row r="46" spans="1:10">
      <c r="A46" s="150"/>
      <c r="B46" s="150"/>
      <c r="C46" s="150"/>
      <c r="D46" s="174"/>
      <c r="E46" s="150"/>
      <c r="F46" s="150"/>
      <c r="G46" s="150"/>
      <c r="H46" s="150"/>
      <c r="I46" s="150"/>
      <c r="J46" s="150"/>
    </row>
    <row r="47" spans="1:10">
      <c r="A47" s="150"/>
      <c r="B47" s="150"/>
      <c r="C47" s="150"/>
      <c r="D47" s="174" t="s">
        <v>235</v>
      </c>
      <c r="E47" s="156">
        <v>35088.399999999987</v>
      </c>
      <c r="F47" s="150"/>
      <c r="G47" s="150"/>
      <c r="H47" s="174" t="s">
        <v>235</v>
      </c>
      <c r="I47" s="156">
        <v>100614.864</v>
      </c>
      <c r="J47" s="150"/>
    </row>
    <row r="48" spans="1:10">
      <c r="A48" s="150"/>
      <c r="B48" s="150"/>
      <c r="C48" s="150"/>
      <c r="D48" s="174" t="s">
        <v>236</v>
      </c>
      <c r="E48" s="156">
        <v>2039.2</v>
      </c>
      <c r="F48" s="150"/>
      <c r="G48" s="150"/>
      <c r="H48" s="174" t="s">
        <v>236</v>
      </c>
      <c r="I48" s="156">
        <v>2842.7039999999997</v>
      </c>
      <c r="J48" s="150"/>
    </row>
    <row r="49" spans="4:9" ht="16.5" thickBot="1">
      <c r="D49" s="174"/>
      <c r="E49" s="172">
        <v>37127.599999999984</v>
      </c>
      <c r="F49" s="150"/>
      <c r="G49" s="150"/>
      <c r="H49" s="174"/>
      <c r="I49" s="172">
        <v>103457.568</v>
      </c>
    </row>
    <row r="50" spans="4:9" ht="15.75" thickTop="1">
      <c r="D50" s="150"/>
      <c r="E50" s="150"/>
      <c r="F50" s="150"/>
      <c r="G50" s="150"/>
      <c r="H50" s="150"/>
      <c r="I50" s="150"/>
    </row>
  </sheetData>
  <mergeCells count="1">
    <mergeCell ref="E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/>
  </sheetViews>
  <sheetFormatPr baseColWidth="10" defaultRowHeight="15"/>
  <cols>
    <col min="1" max="1" width="19.85546875" customWidth="1"/>
    <col min="2" max="2" width="11.5703125" bestFit="1" customWidth="1"/>
  </cols>
  <sheetData>
    <row r="1" spans="1:6">
      <c r="A1" s="205" t="s">
        <v>245</v>
      </c>
      <c r="B1" s="205"/>
      <c r="C1" s="206"/>
      <c r="D1" s="207"/>
      <c r="E1" s="207"/>
      <c r="F1" s="208"/>
    </row>
    <row r="2" spans="1:6">
      <c r="A2" s="205" t="s">
        <v>255</v>
      </c>
      <c r="B2" s="205"/>
      <c r="C2" s="206"/>
      <c r="D2" s="207"/>
      <c r="E2" s="207"/>
      <c r="F2" s="208"/>
    </row>
    <row r="3" spans="1:6">
      <c r="A3" s="205" t="s">
        <v>246</v>
      </c>
      <c r="B3" s="209" t="s">
        <v>256</v>
      </c>
      <c r="C3" s="206"/>
      <c r="D3" s="207"/>
      <c r="E3" s="207"/>
      <c r="F3" s="208"/>
    </row>
    <row r="4" spans="1:6">
      <c r="A4" s="206"/>
      <c r="B4" s="206"/>
      <c r="C4" s="206"/>
      <c r="D4" s="207"/>
      <c r="E4" s="207"/>
      <c r="F4" s="208"/>
    </row>
    <row r="5" spans="1:6">
      <c r="A5" s="206" t="s">
        <v>247</v>
      </c>
      <c r="B5" s="206" t="s">
        <v>220</v>
      </c>
      <c r="C5" s="206"/>
      <c r="D5" s="207"/>
      <c r="E5" s="207"/>
      <c r="F5" s="208"/>
    </row>
    <row r="6" spans="1:6">
      <c r="A6" s="207" t="s">
        <v>248</v>
      </c>
      <c r="B6" s="210">
        <v>29146.95</v>
      </c>
      <c r="C6" s="207"/>
      <c r="D6" s="207"/>
      <c r="E6" s="207"/>
      <c r="F6" s="208"/>
    </row>
    <row r="7" spans="1:6">
      <c r="A7" s="207" t="s">
        <v>249</v>
      </c>
      <c r="B7" s="210">
        <v>11052.84</v>
      </c>
      <c r="C7" s="207"/>
      <c r="D7" s="207"/>
      <c r="E7" s="207"/>
      <c r="F7" s="208"/>
    </row>
    <row r="8" spans="1:6">
      <c r="A8" s="207" t="s">
        <v>250</v>
      </c>
      <c r="B8" s="210">
        <v>0</v>
      </c>
      <c r="C8" s="207"/>
      <c r="D8" s="207"/>
      <c r="E8" s="207"/>
      <c r="F8" s="208"/>
    </row>
    <row r="9" spans="1:6">
      <c r="A9" s="207" t="s">
        <v>251</v>
      </c>
      <c r="B9" s="210">
        <v>1916.25</v>
      </c>
      <c r="C9" s="207"/>
      <c r="D9" s="207"/>
      <c r="E9" s="207"/>
      <c r="F9" s="208"/>
    </row>
    <row r="10" spans="1:6">
      <c r="A10" s="207" t="s">
        <v>252</v>
      </c>
      <c r="B10" s="210">
        <v>0</v>
      </c>
      <c r="C10" s="207"/>
      <c r="D10" s="207"/>
      <c r="E10" s="207"/>
      <c r="F10" s="208"/>
    </row>
    <row r="11" spans="1:6">
      <c r="A11" s="207" t="s">
        <v>253</v>
      </c>
      <c r="B11" s="210">
        <v>5110.33</v>
      </c>
      <c r="C11" s="207"/>
      <c r="D11" s="207"/>
      <c r="E11" s="207"/>
      <c r="F11" s="208"/>
    </row>
    <row r="12" spans="1:6" ht="15.75" thickBot="1">
      <c r="A12" s="207" t="s">
        <v>254</v>
      </c>
      <c r="B12" s="211">
        <v>0</v>
      </c>
      <c r="C12" s="207"/>
      <c r="D12" s="207"/>
      <c r="E12" s="207"/>
      <c r="F12" s="208"/>
    </row>
    <row r="13" spans="1:6">
      <c r="A13" s="207"/>
      <c r="B13" s="212">
        <f>SUM(B6:B12)</f>
        <v>47226.37</v>
      </c>
      <c r="C13" s="207"/>
      <c r="D13" s="207"/>
      <c r="E13" s="207"/>
      <c r="F13" s="208"/>
    </row>
    <row r="14" spans="1:6" ht="15.75" thickBot="1">
      <c r="A14" s="207"/>
      <c r="B14" s="213">
        <f>B13*0.16</f>
        <v>7556.2192000000005</v>
      </c>
      <c r="C14" s="207"/>
      <c r="D14" s="207"/>
      <c r="E14" s="207"/>
      <c r="F14" s="208"/>
    </row>
    <row r="15" spans="1:6" ht="15.75" thickTop="1">
      <c r="A15" s="207"/>
      <c r="B15" s="214">
        <f>+B13+B14</f>
        <v>54782.589200000002</v>
      </c>
      <c r="C15" s="207"/>
      <c r="D15" s="207"/>
      <c r="E15" s="207"/>
      <c r="F15" s="208"/>
    </row>
    <row r="16" spans="1:6">
      <c r="A16" s="207"/>
      <c r="B16" s="210">
        <v>54782.6</v>
      </c>
      <c r="C16" s="207"/>
      <c r="D16" s="207"/>
      <c r="E16" s="207"/>
      <c r="F16" s="208"/>
    </row>
    <row r="17" spans="1:6">
      <c r="A17" s="207"/>
      <c r="B17" s="210">
        <f>B16-B15</f>
        <v>1.0799999996379483E-2</v>
      </c>
      <c r="C17" s="207"/>
      <c r="D17" s="207"/>
      <c r="E17" s="207"/>
      <c r="F17" s="208"/>
    </row>
    <row r="18" spans="1:6">
      <c r="A18" s="207"/>
      <c r="B18" s="210"/>
      <c r="C18" s="207"/>
      <c r="D18" s="207"/>
      <c r="E18" s="207"/>
      <c r="F18" s="208"/>
    </row>
    <row r="19" spans="1:6">
      <c r="A19" s="207"/>
      <c r="B19" s="207"/>
      <c r="C19" s="207"/>
      <c r="D19" s="207"/>
      <c r="E19" s="207"/>
      <c r="F19" s="208"/>
    </row>
    <row r="22" spans="1:6">
      <c r="A22" s="205" t="s">
        <v>245</v>
      </c>
      <c r="B22" s="205"/>
      <c r="C22" s="206"/>
      <c r="D22" s="207"/>
      <c r="E22" s="207"/>
      <c r="F22" s="208"/>
    </row>
    <row r="23" spans="1:6">
      <c r="A23" s="205" t="s">
        <v>255</v>
      </c>
      <c r="B23" s="205"/>
      <c r="C23" s="206"/>
      <c r="D23" s="207"/>
      <c r="E23" s="207"/>
      <c r="F23" s="208"/>
    </row>
    <row r="24" spans="1:6">
      <c r="A24" s="205" t="s">
        <v>246</v>
      </c>
      <c r="B24" s="209" t="s">
        <v>256</v>
      </c>
      <c r="C24" s="206"/>
      <c r="D24" s="207"/>
      <c r="E24" s="207"/>
      <c r="F24" s="208"/>
    </row>
    <row r="25" spans="1:6">
      <c r="A25" s="206"/>
      <c r="B25" s="206"/>
      <c r="C25" s="206"/>
      <c r="D25" s="207"/>
      <c r="E25" s="207"/>
      <c r="F25" s="208"/>
    </row>
    <row r="26" spans="1:6">
      <c r="A26" s="206" t="s">
        <v>247</v>
      </c>
      <c r="B26" s="206" t="s">
        <v>220</v>
      </c>
      <c r="C26" s="206"/>
      <c r="D26" s="207"/>
      <c r="E26" s="207"/>
      <c r="F26" s="208"/>
    </row>
    <row r="27" spans="1:6">
      <c r="A27" s="207" t="s">
        <v>248</v>
      </c>
      <c r="B27" s="210">
        <v>75973.86</v>
      </c>
      <c r="C27" s="207"/>
      <c r="D27" s="207"/>
      <c r="E27" s="207"/>
      <c r="F27" s="208"/>
    </row>
    <row r="28" spans="1:6">
      <c r="A28" s="207" t="s">
        <v>249</v>
      </c>
      <c r="B28" s="210">
        <v>2194.9899999999998</v>
      </c>
      <c r="C28" s="207"/>
      <c r="D28" s="207"/>
      <c r="E28" s="207"/>
      <c r="F28" s="208"/>
    </row>
    <row r="29" spans="1:6">
      <c r="A29" s="207" t="s">
        <v>250</v>
      </c>
      <c r="B29" s="210">
        <v>0</v>
      </c>
      <c r="C29" s="207"/>
      <c r="D29" s="207"/>
      <c r="E29" s="207"/>
      <c r="F29" s="208"/>
    </row>
    <row r="30" spans="1:6">
      <c r="A30" s="207" t="s">
        <v>251</v>
      </c>
      <c r="B30" s="210">
        <v>0</v>
      </c>
      <c r="C30" s="207"/>
      <c r="D30" s="207"/>
      <c r="E30" s="207"/>
      <c r="F30" s="208"/>
    </row>
    <row r="31" spans="1:6">
      <c r="A31" s="207" t="s">
        <v>252</v>
      </c>
      <c r="B31" s="210">
        <v>0</v>
      </c>
      <c r="C31" s="207"/>
      <c r="D31" s="207"/>
      <c r="E31" s="207"/>
      <c r="F31" s="208"/>
    </row>
    <row r="32" spans="1:6">
      <c r="A32" s="207" t="s">
        <v>253</v>
      </c>
      <c r="B32" s="210">
        <v>2510.5100000000002</v>
      </c>
      <c r="C32" s="207"/>
      <c r="D32" s="207"/>
      <c r="E32" s="207"/>
      <c r="F32" s="208"/>
    </row>
    <row r="33" spans="1:6" ht="15.75" thickBot="1">
      <c r="A33" s="207" t="s">
        <v>254</v>
      </c>
      <c r="B33" s="211">
        <v>0</v>
      </c>
      <c r="C33" s="207"/>
      <c r="D33" s="207"/>
      <c r="E33" s="207"/>
      <c r="F33" s="208"/>
    </row>
    <row r="34" spans="1:6">
      <c r="A34" s="207"/>
      <c r="B34" s="212">
        <f>SUM(B27:B33)</f>
        <v>80679.360000000001</v>
      </c>
      <c r="C34" s="207"/>
      <c r="D34" s="207"/>
      <c r="E34" s="207"/>
      <c r="F34" s="208"/>
    </row>
    <row r="35" spans="1:6" ht="15.75" thickBot="1">
      <c r="A35" s="207"/>
      <c r="B35" s="213">
        <f>B34*0.16</f>
        <v>12908.6976</v>
      </c>
      <c r="C35" s="207"/>
      <c r="D35" s="207"/>
      <c r="E35" s="207"/>
      <c r="F35" s="208"/>
    </row>
    <row r="36" spans="1:6" ht="15.75" thickTop="1">
      <c r="A36" s="207"/>
      <c r="B36" s="214">
        <f>+B34+B35</f>
        <v>93588.0576</v>
      </c>
      <c r="C36" s="207"/>
      <c r="D36" s="207"/>
      <c r="E36" s="207"/>
      <c r="F36" s="208"/>
    </row>
    <row r="37" spans="1:6">
      <c r="A37" s="207"/>
      <c r="B37" s="210">
        <v>93588.06</v>
      </c>
      <c r="C37" s="207"/>
      <c r="D37" s="207"/>
      <c r="E37" s="207"/>
      <c r="F37" s="208"/>
    </row>
    <row r="38" spans="1:6">
      <c r="A38" s="207"/>
      <c r="B38" s="210">
        <f>B37-B36</f>
        <v>2.3999999975785613E-3</v>
      </c>
      <c r="C38" s="207"/>
      <c r="D38" s="207"/>
      <c r="E38" s="207"/>
      <c r="F38" s="208"/>
    </row>
    <row r="39" spans="1:6">
      <c r="A39" s="207"/>
      <c r="B39" s="210"/>
      <c r="C39" s="207"/>
      <c r="D39" s="207"/>
      <c r="E39" s="207"/>
      <c r="F39" s="208"/>
    </row>
    <row r="40" spans="1:6">
      <c r="A40" s="207"/>
      <c r="B40" s="207"/>
      <c r="C40" s="207"/>
      <c r="D40" s="207"/>
      <c r="E40" s="207"/>
      <c r="F40" s="20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Hoja1 (2)</vt:lpstr>
      <vt:lpstr>Hoja3</vt:lpstr>
      <vt:lpstr>Hoja4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dcterms:created xsi:type="dcterms:W3CDTF">2016-09-23T10:18:33Z</dcterms:created>
  <dcterms:modified xsi:type="dcterms:W3CDTF">2016-09-26T16:47:39Z</dcterms:modified>
</cp:coreProperties>
</file>