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 activeTab="4"/>
  </bookViews>
  <sheets>
    <sheet name="Hoja1" sheetId="1" r:id="rId1"/>
    <sheet name="Hoja1 (2)" sheetId="2" r:id="rId2"/>
    <sheet name="Hoja3" sheetId="3" r:id="rId3"/>
    <sheet name="DISPERSIONES" sheetId="4" r:id="rId4"/>
    <sheet name="POLIZA" sheetId="5" r:id="rId5"/>
  </sheets>
  <definedNames>
    <definedName name="_xlnm._FilterDatabase" localSheetId="0" hidden="1">Hoja1!$A$12:$BF$41</definedName>
  </definedNames>
  <calcPr calcId="124519"/>
</workbook>
</file>

<file path=xl/calcChain.xml><?xml version="1.0" encoding="utf-8"?>
<calcChain xmlns="http://schemas.openxmlformats.org/spreadsheetml/2006/main">
  <c r="B34" i="5"/>
  <c r="B35" s="1"/>
  <c r="B13"/>
  <c r="B14" s="1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"/>
  <c r="A29"/>
  <c r="A30"/>
  <c r="A3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"/>
  <c r="B4" i="3"/>
  <c r="D45"/>
  <c r="I45"/>
  <c r="H39"/>
  <c r="H45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3"/>
  <c r="C15"/>
  <c r="E15" s="1"/>
  <c r="G15" s="1"/>
  <c r="C16"/>
  <c r="E16" s="1"/>
  <c r="G16" s="1"/>
  <c r="C23"/>
  <c r="E23" s="1"/>
  <c r="G23" s="1"/>
  <c r="C37"/>
  <c r="E37" s="1"/>
  <c r="G37" s="1"/>
  <c r="C38"/>
  <c r="E38" s="1"/>
  <c r="G38" s="1"/>
  <c r="C40"/>
  <c r="E40" s="1"/>
  <c r="G40" s="1"/>
  <c r="C41"/>
  <c r="E41" s="1"/>
  <c r="G41" s="1"/>
  <c r="J41" s="1"/>
  <c r="K41" s="1"/>
  <c r="C31" i="4" s="1"/>
  <c r="O15" i="1"/>
  <c r="P15" s="1"/>
  <c r="Q15" s="1"/>
  <c r="O16"/>
  <c r="P16" s="1"/>
  <c r="Q16" s="1"/>
  <c r="O23"/>
  <c r="P23" s="1"/>
  <c r="Q23" s="1"/>
  <c r="O37"/>
  <c r="P37" s="1"/>
  <c r="Q37" s="1"/>
  <c r="O38"/>
  <c r="P38" s="1"/>
  <c r="Q38" s="1"/>
  <c r="O40"/>
  <c r="P40" s="1"/>
  <c r="Q40" s="1"/>
  <c r="O41"/>
  <c r="P41" s="1"/>
  <c r="Q41" s="1"/>
  <c r="H44"/>
  <c r="G14"/>
  <c r="G15"/>
  <c r="I15" s="1"/>
  <c r="G16"/>
  <c r="G17"/>
  <c r="G18"/>
  <c r="G19"/>
  <c r="I19" s="1"/>
  <c r="G20"/>
  <c r="G21"/>
  <c r="G22"/>
  <c r="G23"/>
  <c r="I23" s="1"/>
  <c r="G24"/>
  <c r="G25"/>
  <c r="G26"/>
  <c r="G27"/>
  <c r="I27" s="1"/>
  <c r="G28"/>
  <c r="G29"/>
  <c r="G30"/>
  <c r="G31"/>
  <c r="I31" s="1"/>
  <c r="G32"/>
  <c r="G33"/>
  <c r="G34"/>
  <c r="G35"/>
  <c r="I35" s="1"/>
  <c r="G36"/>
  <c r="G37"/>
  <c r="G38"/>
  <c r="G39"/>
  <c r="I39" s="1"/>
  <c r="G40"/>
  <c r="G41"/>
  <c r="G13"/>
  <c r="I13" s="1"/>
  <c r="C44"/>
  <c r="D14"/>
  <c r="C14" i="3" s="1"/>
  <c r="E14" s="1"/>
  <c r="G14" s="1"/>
  <c r="J14" s="1"/>
  <c r="K14" s="1"/>
  <c r="C4" i="4" s="1"/>
  <c r="D4" s="1"/>
  <c r="G4" s="1"/>
  <c r="D17" i="1"/>
  <c r="C17" i="3" s="1"/>
  <c r="E17" s="1"/>
  <c r="G17" s="1"/>
  <c r="D18" i="1"/>
  <c r="C18" i="3" s="1"/>
  <c r="E18" s="1"/>
  <c r="G18" s="1"/>
  <c r="J18" s="1"/>
  <c r="K18" s="1"/>
  <c r="C8" i="4" s="1"/>
  <c r="D8" s="1"/>
  <c r="G8" s="1"/>
  <c r="D19" i="1"/>
  <c r="O19" s="1"/>
  <c r="P19" s="1"/>
  <c r="Q19" s="1"/>
  <c r="D20"/>
  <c r="O20" s="1"/>
  <c r="P20" s="1"/>
  <c r="Q20" s="1"/>
  <c r="D21"/>
  <c r="C21" i="3" s="1"/>
  <c r="E21" s="1"/>
  <c r="G21" s="1"/>
  <c r="D22" i="1"/>
  <c r="C22" i="3" s="1"/>
  <c r="E22" s="1"/>
  <c r="G22" s="1"/>
  <c r="J22" s="1"/>
  <c r="K22" s="1"/>
  <c r="C12" i="4" s="1"/>
  <c r="D12" s="1"/>
  <c r="G12" s="1"/>
  <c r="D24" i="1"/>
  <c r="O24" s="1"/>
  <c r="P24" s="1"/>
  <c r="Q24" s="1"/>
  <c r="D25"/>
  <c r="C25" i="3" s="1"/>
  <c r="E25" s="1"/>
  <c r="G25" s="1"/>
  <c r="J25" s="1"/>
  <c r="K25" s="1"/>
  <c r="C15" i="4" s="1"/>
  <c r="D26" i="1"/>
  <c r="C26" i="3" s="1"/>
  <c r="E26" s="1"/>
  <c r="G26" s="1"/>
  <c r="J26" s="1"/>
  <c r="K26" s="1"/>
  <c r="C16" i="4" s="1"/>
  <c r="D16" s="1"/>
  <c r="G16" s="1"/>
  <c r="D27" i="1"/>
  <c r="C27" i="3" s="1"/>
  <c r="E27" s="1"/>
  <c r="G27" s="1"/>
  <c r="D28" i="1"/>
  <c r="O28" s="1"/>
  <c r="P28" s="1"/>
  <c r="Q28" s="1"/>
  <c r="D29"/>
  <c r="O29" s="1"/>
  <c r="P29" s="1"/>
  <c r="Q29" s="1"/>
  <c r="D30"/>
  <c r="C30" i="3" s="1"/>
  <c r="E30" s="1"/>
  <c r="G30" s="1"/>
  <c r="J30" s="1"/>
  <c r="K30" s="1"/>
  <c r="C20" i="4" s="1"/>
  <c r="D20" s="1"/>
  <c r="G20" s="1"/>
  <c r="D31" i="1"/>
  <c r="C31" i="3" s="1"/>
  <c r="E31" s="1"/>
  <c r="G31" s="1"/>
  <c r="D32" i="1"/>
  <c r="O32" s="1"/>
  <c r="P32" s="1"/>
  <c r="Q32" s="1"/>
  <c r="D33"/>
  <c r="O33" s="1"/>
  <c r="P33" s="1"/>
  <c r="Q33" s="1"/>
  <c r="D34"/>
  <c r="C34" i="3" s="1"/>
  <c r="E34" s="1"/>
  <c r="G34" s="1"/>
  <c r="J34" s="1"/>
  <c r="K34" s="1"/>
  <c r="C24" i="4" s="1"/>
  <c r="D24" s="1"/>
  <c r="G24" s="1"/>
  <c r="D35" i="1"/>
  <c r="C35" i="3" s="1"/>
  <c r="E35" s="1"/>
  <c r="G35" s="1"/>
  <c r="D36" i="1"/>
  <c r="O36" s="1"/>
  <c r="P36" s="1"/>
  <c r="Q36" s="1"/>
  <c r="D39"/>
  <c r="C39" i="3" s="1"/>
  <c r="E39" s="1"/>
  <c r="G39" s="1"/>
  <c r="D13" i="1"/>
  <c r="C13" i="3" s="1"/>
  <c r="I48" i="2"/>
  <c r="I49" s="1"/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13"/>
  <c r="J21" i="3" l="1"/>
  <c r="K21" s="1"/>
  <c r="C11" i="4" s="1"/>
  <c r="J17" i="3"/>
  <c r="K17" s="1"/>
  <c r="C7" i="4" s="1"/>
  <c r="C29" i="3"/>
  <c r="E29" s="1"/>
  <c r="G29" s="1"/>
  <c r="J29" s="1"/>
  <c r="K29" s="1"/>
  <c r="C19" i="4" s="1"/>
  <c r="D19" s="1"/>
  <c r="G19" s="1"/>
  <c r="O39" i="1"/>
  <c r="P39" s="1"/>
  <c r="Q39" s="1"/>
  <c r="O25"/>
  <c r="P25" s="1"/>
  <c r="Q25" s="1"/>
  <c r="C33" i="3"/>
  <c r="E33" s="1"/>
  <c r="G33" s="1"/>
  <c r="J33" s="1"/>
  <c r="K33" s="1"/>
  <c r="C23" i="4" s="1"/>
  <c r="D23" s="1"/>
  <c r="G23" s="1"/>
  <c r="J37" i="3"/>
  <c r="K37" s="1"/>
  <c r="C27" i="4" s="1"/>
  <c r="F45" i="3"/>
  <c r="O31" i="1"/>
  <c r="P31" s="1"/>
  <c r="Q31" s="1"/>
  <c r="O35"/>
  <c r="P35" s="1"/>
  <c r="Q35" s="1"/>
  <c r="O27"/>
  <c r="P27" s="1"/>
  <c r="Q27" s="1"/>
  <c r="I41"/>
  <c r="I37"/>
  <c r="I33"/>
  <c r="I29"/>
  <c r="I25"/>
  <c r="I21"/>
  <c r="I17"/>
  <c r="O21"/>
  <c r="P21" s="1"/>
  <c r="Q21" s="1"/>
  <c r="O17"/>
  <c r="P17" s="1"/>
  <c r="Q17" s="1"/>
  <c r="C19" i="3"/>
  <c r="E19" s="1"/>
  <c r="G19" s="1"/>
  <c r="AE46" i="1"/>
  <c r="J41"/>
  <c r="J39"/>
  <c r="K39" s="1"/>
  <c r="L39" s="1"/>
  <c r="M39" s="1"/>
  <c r="J37"/>
  <c r="J35"/>
  <c r="K35" s="1"/>
  <c r="L35" s="1"/>
  <c r="M35" s="1"/>
  <c r="J33"/>
  <c r="J31"/>
  <c r="K31" s="1"/>
  <c r="L31" s="1"/>
  <c r="M31" s="1"/>
  <c r="J29"/>
  <c r="J27"/>
  <c r="J25"/>
  <c r="J23"/>
  <c r="K23" s="1"/>
  <c r="L23" s="1"/>
  <c r="M23" s="1"/>
  <c r="J21"/>
  <c r="K21" s="1"/>
  <c r="L21" s="1"/>
  <c r="M21" s="1"/>
  <c r="J19"/>
  <c r="K19" s="1"/>
  <c r="L19" s="1"/>
  <c r="M19" s="1"/>
  <c r="J17"/>
  <c r="J15"/>
  <c r="D44"/>
  <c r="AC45" s="1"/>
  <c r="I38"/>
  <c r="I34"/>
  <c r="I30"/>
  <c r="I26"/>
  <c r="I22"/>
  <c r="I18"/>
  <c r="I14"/>
  <c r="O13"/>
  <c r="O34"/>
  <c r="P34" s="1"/>
  <c r="Q34" s="1"/>
  <c r="O30"/>
  <c r="P30" s="1"/>
  <c r="Q30" s="1"/>
  <c r="O26"/>
  <c r="P26" s="1"/>
  <c r="Q26" s="1"/>
  <c r="O22"/>
  <c r="P22" s="1"/>
  <c r="Q22" s="1"/>
  <c r="O18"/>
  <c r="P18" s="1"/>
  <c r="Q18" s="1"/>
  <c r="O14"/>
  <c r="P14" s="1"/>
  <c r="Q14" s="1"/>
  <c r="C36" i="3"/>
  <c r="E36" s="1"/>
  <c r="G36" s="1"/>
  <c r="J36" s="1"/>
  <c r="K36" s="1"/>
  <c r="C26" i="4" s="1"/>
  <c r="D26" s="1"/>
  <c r="G26" s="1"/>
  <c r="C32" i="3"/>
  <c r="E32" s="1"/>
  <c r="G32" s="1"/>
  <c r="J32" s="1"/>
  <c r="K32" s="1"/>
  <c r="C22" i="4" s="1"/>
  <c r="D22" s="1"/>
  <c r="G22" s="1"/>
  <c r="C28" i="3"/>
  <c r="E28" s="1"/>
  <c r="G28" s="1"/>
  <c r="J28" s="1"/>
  <c r="K28" s="1"/>
  <c r="C18" i="4" s="1"/>
  <c r="D18" s="1"/>
  <c r="G18" s="1"/>
  <c r="C24" i="3"/>
  <c r="E24" s="1"/>
  <c r="G24" s="1"/>
  <c r="J24" s="1"/>
  <c r="K24" s="1"/>
  <c r="C14" i="4" s="1"/>
  <c r="D14" s="1"/>
  <c r="G14" s="1"/>
  <c r="C20" i="3"/>
  <c r="E20" s="1"/>
  <c r="G20" s="1"/>
  <c r="J13" i="1"/>
  <c r="K27"/>
  <c r="L27" s="1"/>
  <c r="M27" s="1"/>
  <c r="K15"/>
  <c r="L15" s="1"/>
  <c r="M15" s="1"/>
  <c r="G44"/>
  <c r="J40"/>
  <c r="J38"/>
  <c r="J36"/>
  <c r="J34"/>
  <c r="J32"/>
  <c r="J30"/>
  <c r="J28"/>
  <c r="J26"/>
  <c r="J24"/>
  <c r="J22"/>
  <c r="J20"/>
  <c r="J18"/>
  <c r="J16"/>
  <c r="J14"/>
  <c r="I40"/>
  <c r="K40" s="1"/>
  <c r="L40" s="1"/>
  <c r="M40" s="1"/>
  <c r="I36"/>
  <c r="I32"/>
  <c r="K32" s="1"/>
  <c r="L32" s="1"/>
  <c r="M32" s="1"/>
  <c r="I28"/>
  <c r="I24"/>
  <c r="K24" s="1"/>
  <c r="L24" s="1"/>
  <c r="M24" s="1"/>
  <c r="I20"/>
  <c r="I16"/>
  <c r="K16" s="1"/>
  <c r="L16" s="1"/>
  <c r="M16" s="1"/>
  <c r="J38" i="3"/>
  <c r="K38" s="1"/>
  <c r="C28" i="4" s="1"/>
  <c r="D28" s="1"/>
  <c r="G28" s="1"/>
  <c r="B36" i="5"/>
  <c r="B38" s="1"/>
  <c r="B15"/>
  <c r="B17" s="1"/>
  <c r="D31" i="4"/>
  <c r="G31" s="1"/>
  <c r="D27"/>
  <c r="G27" s="1"/>
  <c r="D15"/>
  <c r="G15" s="1"/>
  <c r="D11"/>
  <c r="G11" s="1"/>
  <c r="D7"/>
  <c r="G7" s="1"/>
  <c r="J39" i="3"/>
  <c r="K39" s="1"/>
  <c r="C29" i="4" s="1"/>
  <c r="D29" s="1"/>
  <c r="G29" s="1"/>
  <c r="J35" i="3"/>
  <c r="K35" s="1"/>
  <c r="C25" i="4" s="1"/>
  <c r="D25" s="1"/>
  <c r="G25" s="1"/>
  <c r="J31" i="3"/>
  <c r="K31" s="1"/>
  <c r="C21" i="4" s="1"/>
  <c r="D21" s="1"/>
  <c r="G21" s="1"/>
  <c r="J27" i="3"/>
  <c r="K27" s="1"/>
  <c r="C17" i="4" s="1"/>
  <c r="D17" s="1"/>
  <c r="G17" s="1"/>
  <c r="J23" i="3"/>
  <c r="K23" s="1"/>
  <c r="C13" i="4" s="1"/>
  <c r="D13" s="1"/>
  <c r="G13" s="1"/>
  <c r="J19" i="3"/>
  <c r="K19" s="1"/>
  <c r="C9" i="4" s="1"/>
  <c r="D9" s="1"/>
  <c r="G9" s="1"/>
  <c r="J15" i="3"/>
  <c r="K15" s="1"/>
  <c r="C5" i="4" s="1"/>
  <c r="D5" s="1"/>
  <c r="G5" s="1"/>
  <c r="J40" i="3"/>
  <c r="K40" s="1"/>
  <c r="C30" i="4" s="1"/>
  <c r="D30" s="1"/>
  <c r="G30" s="1"/>
  <c r="J20" i="3"/>
  <c r="K20" s="1"/>
  <c r="C10" i="4" s="1"/>
  <c r="D10" s="1"/>
  <c r="G10" s="1"/>
  <c r="J16" i="3"/>
  <c r="K16" s="1"/>
  <c r="C6" i="4" s="1"/>
  <c r="D6" s="1"/>
  <c r="G6" s="1"/>
  <c r="E13" i="3"/>
  <c r="K25" i="1" l="1"/>
  <c r="L25" s="1"/>
  <c r="M25" s="1"/>
  <c r="K41"/>
  <c r="L41" s="1"/>
  <c r="M41" s="1"/>
  <c r="K34"/>
  <c r="L34" s="1"/>
  <c r="M34" s="1"/>
  <c r="K29"/>
  <c r="L29" s="1"/>
  <c r="M29" s="1"/>
  <c r="K30"/>
  <c r="L30" s="1"/>
  <c r="M30" s="1"/>
  <c r="K22"/>
  <c r="L22" s="1"/>
  <c r="M22" s="1"/>
  <c r="K38"/>
  <c r="L38" s="1"/>
  <c r="M38" s="1"/>
  <c r="K17"/>
  <c r="L17" s="1"/>
  <c r="M17" s="1"/>
  <c r="K33"/>
  <c r="L33" s="1"/>
  <c r="M33" s="1"/>
  <c r="I44"/>
  <c r="K28"/>
  <c r="L28" s="1"/>
  <c r="M28" s="1"/>
  <c r="K26"/>
  <c r="L26" s="1"/>
  <c r="M26" s="1"/>
  <c r="K37"/>
  <c r="L37" s="1"/>
  <c r="M37" s="1"/>
  <c r="K20"/>
  <c r="L20" s="1"/>
  <c r="M20" s="1"/>
  <c r="K36"/>
  <c r="L36" s="1"/>
  <c r="M36" s="1"/>
  <c r="K18"/>
  <c r="L18" s="1"/>
  <c r="M18" s="1"/>
  <c r="P13"/>
  <c r="P44" s="1"/>
  <c r="O44"/>
  <c r="J44"/>
  <c r="K13"/>
  <c r="C45" i="3"/>
  <c r="K14" i="1"/>
  <c r="L14" s="1"/>
  <c r="M14" s="1"/>
  <c r="E45" i="3"/>
  <c r="G13"/>
  <c r="Q13" i="1" l="1"/>
  <c r="Q44" s="1"/>
  <c r="L13"/>
  <c r="L44" s="1"/>
  <c r="K44"/>
  <c r="G45" i="3"/>
  <c r="J13"/>
  <c r="M13" i="1" l="1"/>
  <c r="M44" s="1"/>
  <c r="J45" i="3"/>
  <c r="K13"/>
  <c r="K45" l="1"/>
  <c r="C3" i="4"/>
  <c r="D3" s="1"/>
  <c r="G3" s="1"/>
</calcChain>
</file>

<file path=xl/sharedStrings.xml><?xml version="1.0" encoding="utf-8"?>
<sst xmlns="http://schemas.openxmlformats.org/spreadsheetml/2006/main" count="518" uniqueCount="212">
  <si>
    <t>CONTPAQ i</t>
  </si>
  <si>
    <t xml:space="preserve">      NÓMINAS</t>
  </si>
  <si>
    <t>05 INGENIERIA FISCAL LABORAL SC</t>
  </si>
  <si>
    <t>Lista de Raya (forma tabular)</t>
  </si>
  <si>
    <t>Periodo 35 al 35 Semanal del 24/08/2016 al 30/08/2016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</si>
  <si>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</si>
  <si>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</si>
  <si>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</si>
  <si>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</si>
  <si>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</si>
  <si>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</si>
  <si>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</si>
  <si>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</si>
  <si>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</si>
  <si>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</si>
  <si>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</si>
  <si>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</si>
  <si>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*TOTAL* *DEDUCCIONES*</t>
  </si>
  <si>
    <t>*NETO*</t>
  </si>
  <si>
    <t xml:space="preserve">    Reg. Pat. IMSS:  Z3422423106</t>
  </si>
  <si>
    <t>Departamento 1 1200X05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</si>
  <si>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</si>
  <si>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</si>
  <si>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</si>
  <si>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</si>
  <si>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</si>
  <si>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</si>
  <si>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</si>
  <si>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</si>
  <si>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</si>
  <si>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</si>
  <si>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</si>
  <si>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</si>
  <si>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</si>
  <si>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</si>
  <si>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</si>
  <si>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</si>
  <si>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</si>
  <si>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</si>
  <si>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</si>
  <si>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</si>
  <si>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</si>
  <si>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</si>
  <si>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</si>
  <si>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</si>
  <si>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</si>
  <si>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</si>
  <si>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GO001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</si>
  <si>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</si>
  <si>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</si>
  <si>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</si>
  <si>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</si>
  <si>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</si>
  <si>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</si>
  <si>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</si>
  <si>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</si>
  <si>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</si>
  <si>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</si>
  <si>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</si>
  <si>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</si>
  <si>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</si>
  <si>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</si>
  <si>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</si>
  <si>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</si>
  <si>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</si>
  <si>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</si>
  <si>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</si>
  <si>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</si>
  <si>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</si>
  <si>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RMC19</t>
  </si>
  <si>
    <t>Rodriguez  Medina Cesar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</si>
  <si>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</si>
  <si>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</si>
  <si>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</si>
  <si>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</si>
  <si>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</si>
  <si>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</si>
  <si>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</si>
  <si>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</si>
  <si>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</si>
  <si>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</si>
  <si>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</si>
  <si>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</si>
  <si>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</si>
  <si>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FACTURA</t>
  </si>
  <si>
    <t>descueno SGV</t>
  </si>
  <si>
    <t>2% NOMINA</t>
  </si>
  <si>
    <t>7.5 % COMISIÓN</t>
  </si>
  <si>
    <t>SUBTOTAL</t>
  </si>
  <si>
    <t>IVA</t>
  </si>
  <si>
    <t>TOTAL</t>
  </si>
  <si>
    <t>COMIONES</t>
  </si>
  <si>
    <t>Consultores &amp; Asesores Integrales S.C.</t>
  </si>
  <si>
    <t>Servicios Prestados a :  ALECSA CELAYA S DE RL DE CV</t>
  </si>
  <si>
    <t>Periodo Semana 35</t>
  </si>
  <si>
    <t>24/08/2016 AL 30/08/2016</t>
  </si>
  <si>
    <t>Area</t>
  </si>
  <si>
    <t>Nombre</t>
  </si>
  <si>
    <t>Suc</t>
  </si>
  <si>
    <t>Puesto</t>
  </si>
  <si>
    <t>OBSERVACIONES</t>
  </si>
  <si>
    <t>No. Cuenta</t>
  </si>
  <si>
    <t>Fecha de Ingreso</t>
  </si>
  <si>
    <t>VENTAS</t>
  </si>
  <si>
    <t>ALFARO QUEZADA PABLO FRANCISCO</t>
  </si>
  <si>
    <t>AQ28</t>
  </si>
  <si>
    <t>ASESOR DE VENTAS</t>
  </si>
  <si>
    <t>CUENTA BANORTE</t>
  </si>
  <si>
    <t>ANDRADE RODRIGUEZ MIGUEL ANGEL</t>
  </si>
  <si>
    <t>AR02</t>
  </si>
  <si>
    <t>ARELLANO ALVAREZ JAVIER</t>
  </si>
  <si>
    <t>AA30</t>
  </si>
  <si>
    <t>CORPORATIVO</t>
  </si>
  <si>
    <t>BJ00</t>
  </si>
  <si>
    <t>JARDINERO</t>
  </si>
  <si>
    <t>SEMINUEVOS</t>
  </si>
  <si>
    <t>BLANCO AMEZQUITA CECILIA</t>
  </si>
  <si>
    <t>CAMARENA GAMEZ GUILLERMO</t>
  </si>
  <si>
    <t>CG22</t>
  </si>
  <si>
    <t>CARRANCO MANCERA VIRIDIANA</t>
  </si>
  <si>
    <t>CASAS VILLANUEVA MARIO</t>
  </si>
  <si>
    <t>COACH DE VENTAS</t>
  </si>
  <si>
    <t>CASTRO ROMERO LIZBETH</t>
  </si>
  <si>
    <t>CR06</t>
  </si>
  <si>
    <t>ADMON SERVICIO</t>
  </si>
  <si>
    <t>CAZARES CHAIRES ERIKA</t>
  </si>
  <si>
    <t>CC08</t>
  </si>
  <si>
    <t>ASESOR DE SERVICIO</t>
  </si>
  <si>
    <t>GOMEZ TORRES ROSAURA</t>
  </si>
  <si>
    <t>GT22</t>
  </si>
  <si>
    <t>GD09</t>
  </si>
  <si>
    <t>GONZALEZ GARCIA LUIS ROBERTO</t>
  </si>
  <si>
    <t>GG14</t>
  </si>
  <si>
    <t>GUTIERREZ OLVERA MARIHURI</t>
  </si>
  <si>
    <t>HERNANDEZ QUINTERO MARIA DE LA LUZ</t>
  </si>
  <si>
    <t>HQ10</t>
  </si>
  <si>
    <t>HERRERA PARRA LUIS ENRIQUE</t>
  </si>
  <si>
    <t>HP01</t>
  </si>
  <si>
    <t>LEON CABELLO LUIS ALBERTO</t>
  </si>
  <si>
    <t>LC03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</si>
  <si>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</si>
  <si>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</si>
  <si>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</si>
  <si>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</si>
  <si>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</si>
  <si>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RL14</t>
  </si>
  <si>
    <t>RMR26</t>
  </si>
  <si>
    <t>TE10</t>
  </si>
  <si>
    <t>VV28</t>
  </si>
  <si>
    <t>VENTURA SANTAMARIA EFRAIN ENRIQUE</t>
  </si>
  <si>
    <t>WEB MASTER</t>
  </si>
  <si>
    <t>ZARATE MARTINEZ RICARDO</t>
  </si>
  <si>
    <t>ZM30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</si>
  <si>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</si>
  <si>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</si>
  <si>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</si>
  <si>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</si>
  <si>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</si>
  <si>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</si>
  <si>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</si>
  <si>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</si>
  <si>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</si>
  <si>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</si>
  <si>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 devuelto a empresa </t>
  </si>
  <si>
    <t xml:space="preserve"> Prima Vacacional </t>
  </si>
  <si>
    <t xml:space="preserve"> Dias de Vacaciones </t>
  </si>
  <si>
    <t xml:space="preserve"> SGV </t>
  </si>
  <si>
    <t xml:space="preserve"> Total Percepciones </t>
  </si>
  <si>
    <t xml:space="preserve"> Descuentos Cta 254 </t>
  </si>
  <si>
    <t xml:space="preserve"> Infonavit </t>
  </si>
  <si>
    <t xml:space="preserve"> Total Deduciones </t>
  </si>
  <si>
    <t xml:space="preserve"> Comision empleado </t>
  </si>
  <si>
    <t xml:space="preserve"> Neto a Recibir </t>
  </si>
  <si>
    <t xml:space="preserve"> Comisiones </t>
  </si>
  <si>
    <t xml:space="preserve">                  -  </t>
  </si>
  <si>
    <t xml:space="preserve">                        -  </t>
  </si>
  <si>
    <t xml:space="preserve">                       -  </t>
  </si>
  <si>
    <t xml:space="preserve">                     -  </t>
  </si>
  <si>
    <t xml:space="preserve">                          -  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</si>
  <si>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</si>
  <si>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</si>
  <si>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</si>
  <si>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</si>
  <si>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</si>
  <si>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RODRIGUEZ  MEDINA CESAR</t>
  </si>
  <si>
    <t>TIERRAFRIA ESCARAMUSA ISRAEL</t>
  </si>
  <si>
    <t>VAZQUEZ  VILLALOBOS MA FELISA</t>
  </si>
  <si>
    <t>05 SINDICATO ASOCIACIÓN -- CELAYA</t>
  </si>
  <si>
    <t>APOYO</t>
  </si>
  <si>
    <t>COMISIÓN / COMPENSACION</t>
  </si>
  <si>
    <t>OTROS 1</t>
  </si>
  <si>
    <t>OTROS 2</t>
  </si>
  <si>
    <t>SGMM</t>
  </si>
  <si>
    <t>NOMBRE</t>
  </si>
  <si>
    <t>NOMINA</t>
  </si>
  <si>
    <t>DISPERSIONES</t>
  </si>
  <si>
    <t>DIFERENCIA</t>
  </si>
  <si>
    <t>INGENIERIA</t>
  </si>
  <si>
    <t>SINDICATO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</si>
  <si>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</si>
  <si>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</si>
  <si>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</si>
  <si>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</si>
  <si>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</si>
  <si>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</si>
  <si>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</si>
  <si>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</si>
  <si>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</si>
  <si>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</si>
  <si>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</si>
  <si>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35</t>
  </si>
  <si>
    <t>24/08/2016 al 30/08/2016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</si>
</sst>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7" fillId="0" borderId="0"/>
    <xf numFmtId="43" fontId="15" fillId="0" borderId="0" applyFill="0" applyBorder="0" applyAlignment="0" applyProtection="0"/>
    <xf numFmtId="44" fontId="15" fillId="0" borderId="0" applyFill="0" applyBorder="0" applyAlignment="0" applyProtection="0"/>
    <xf numFmtId="0" fontId="1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0" fillId="0" borderId="0" xfId="0" applyNumberFormat="1" applyFont="1"/>
    <xf numFmtId="49" fontId="12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164" fontId="14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3" fillId="0" borderId="0" xfId="0" applyNumberFormat="1" applyFont="1"/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20" fillId="4" borderId="0" xfId="4" applyFont="1" applyFill="1" applyBorder="1" applyAlignment="1">
      <alignment horizontal="center" wrapText="1"/>
    </xf>
    <xf numFmtId="43" fontId="20" fillId="4" borderId="0" xfId="4" applyFont="1" applyFill="1" applyBorder="1" applyAlignment="1">
      <alignment horizontal="center" vertical="center" wrapText="1"/>
    </xf>
    <xf numFmtId="43" fontId="3" fillId="0" borderId="0" xfId="1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4" fontId="20" fillId="0" borderId="8" xfId="4" applyNumberFormat="1" applyFont="1" applyFill="1" applyBorder="1" applyAlignment="1">
      <alignment horizontal="center"/>
    </xf>
    <xf numFmtId="3" fontId="20" fillId="4" borderId="0" xfId="11" applyNumberFormat="1" applyFont="1" applyFill="1" applyBorder="1"/>
    <xf numFmtId="4" fontId="15" fillId="0" borderId="0" xfId="11" applyNumberFormat="1"/>
    <xf numFmtId="0" fontId="15" fillId="0" borderId="0" xfId="11"/>
    <xf numFmtId="43" fontId="15" fillId="0" borderId="0" xfId="4"/>
    <xf numFmtId="43" fontId="18" fillId="0" borderId="2" xfId="4" applyFont="1" applyBorder="1"/>
    <xf numFmtId="43" fontId="18" fillId="3" borderId="2" xfId="4" applyFont="1" applyFill="1" applyBorder="1"/>
    <xf numFmtId="43" fontId="18" fillId="0" borderId="0" xfId="4" applyFont="1"/>
    <xf numFmtId="0" fontId="19" fillId="0" borderId="0" xfId="6" applyFont="1" applyFill="1" applyAlignment="1" applyProtection="1">
      <alignment horizontal="left"/>
    </xf>
    <xf numFmtId="0" fontId="19" fillId="0" borderId="0" xfId="6" applyFont="1" applyFill="1" applyAlignment="1" applyProtection="1">
      <alignment horizontal="center"/>
    </xf>
    <xf numFmtId="43" fontId="18" fillId="0" borderId="0" xfId="4" applyFont="1" applyFill="1" applyAlignment="1" applyProtection="1">
      <alignment horizontal="center"/>
    </xf>
    <xf numFmtId="43" fontId="20" fillId="0" borderId="0" xfId="4" applyFont="1" applyFill="1" applyAlignment="1" applyProtection="1">
      <alignment horizontal="center"/>
    </xf>
    <xf numFmtId="0" fontId="18" fillId="0" borderId="0" xfId="11" applyFont="1" applyProtection="1"/>
    <xf numFmtId="0" fontId="18" fillId="0" borderId="0" xfId="11" applyFont="1" applyFill="1" applyProtection="1"/>
    <xf numFmtId="0" fontId="21" fillId="0" borderId="0" xfId="6" applyFont="1" applyFill="1" applyAlignment="1" applyProtection="1">
      <alignment horizontal="left"/>
    </xf>
    <xf numFmtId="0" fontId="21" fillId="0" borderId="0" xfId="6" applyFont="1" applyFill="1" applyAlignment="1" applyProtection="1">
      <alignment horizontal="center"/>
    </xf>
    <xf numFmtId="15" fontId="19" fillId="0" borderId="0" xfId="6" applyNumberFormat="1" applyFont="1" applyFill="1" applyAlignment="1" applyProtection="1">
      <alignment horizontal="left"/>
    </xf>
    <xf numFmtId="15" fontId="19" fillId="0" borderId="0" xfId="6" applyNumberFormat="1" applyFont="1" applyFill="1" applyAlignment="1" applyProtection="1">
      <alignment horizontal="center"/>
    </xf>
    <xf numFmtId="0" fontId="20" fillId="0" borderId="0" xfId="11" applyFont="1"/>
    <xf numFmtId="43" fontId="20" fillId="0" borderId="0" xfId="4" applyFont="1"/>
    <xf numFmtId="0" fontId="20" fillId="0" borderId="0" xfId="11" applyFont="1" applyFill="1"/>
    <xf numFmtId="0" fontId="18" fillId="0" borderId="2" xfId="11" applyFont="1" applyBorder="1"/>
    <xf numFmtId="43" fontId="22" fillId="3" borderId="2" xfId="4" applyFont="1" applyFill="1" applyBorder="1"/>
    <xf numFmtId="43" fontId="20" fillId="5" borderId="2" xfId="4" applyFont="1" applyFill="1" applyBorder="1"/>
    <xf numFmtId="43" fontId="18" fillId="6" borderId="2" xfId="4" applyFont="1" applyFill="1" applyBorder="1"/>
    <xf numFmtId="43" fontId="18" fillId="7" borderId="2" xfId="4" applyFont="1" applyFill="1" applyBorder="1" applyAlignment="1">
      <alignment horizontal="center"/>
    </xf>
    <xf numFmtId="43" fontId="18" fillId="0" borderId="2" xfId="4" applyFont="1" applyFill="1" applyBorder="1" applyAlignment="1">
      <alignment horizontal="center"/>
    </xf>
    <xf numFmtId="43" fontId="18" fillId="8" borderId="2" xfId="4" applyFont="1" applyFill="1" applyBorder="1" applyAlignment="1">
      <alignment horizontal="center"/>
    </xf>
    <xf numFmtId="0" fontId="18" fillId="0" borderId="0" xfId="11" applyFont="1" applyFill="1"/>
    <xf numFmtId="43" fontId="18" fillId="0" borderId="0" xfId="11" applyNumberFormat="1" applyFont="1" applyFill="1"/>
    <xf numFmtId="0" fontId="18" fillId="0" borderId="0" xfId="11" applyFont="1"/>
    <xf numFmtId="0" fontId="18" fillId="3" borderId="2" xfId="11" applyFont="1" applyFill="1" applyBorder="1"/>
    <xf numFmtId="0" fontId="18" fillId="9" borderId="0" xfId="11" applyFont="1" applyFill="1"/>
    <xf numFmtId="0" fontId="20" fillId="0" borderId="2" xfId="11" applyFont="1" applyFill="1" applyBorder="1"/>
    <xf numFmtId="0" fontId="18" fillId="0" borderId="5" xfId="11" applyFont="1" applyFill="1" applyBorder="1"/>
    <xf numFmtId="43" fontId="18" fillId="0" borderId="5" xfId="4" applyFont="1" applyFill="1" applyBorder="1"/>
    <xf numFmtId="43" fontId="20" fillId="0" borderId="2" xfId="4" applyFont="1" applyFill="1" applyBorder="1"/>
    <xf numFmtId="43" fontId="20" fillId="0" borderId="5" xfId="4" applyFont="1" applyFill="1" applyBorder="1"/>
    <xf numFmtId="0" fontId="20" fillId="0" borderId="6" xfId="11" applyFont="1" applyBorder="1"/>
    <xf numFmtId="43" fontId="20" fillId="0" borderId="6" xfId="4" applyFont="1" applyBorder="1"/>
    <xf numFmtId="0" fontId="23" fillId="0" borderId="0" xfId="11" applyFont="1"/>
    <xf numFmtId="43" fontId="20" fillId="0" borderId="0" xfId="4" applyFont="1" applyBorder="1"/>
    <xf numFmtId="43" fontId="20" fillId="5" borderId="0" xfId="4" applyFont="1" applyFill="1" applyBorder="1"/>
    <xf numFmtId="0" fontId="18" fillId="0" borderId="8" xfId="11" applyFont="1" applyBorder="1"/>
    <xf numFmtId="0" fontId="18" fillId="0" borderId="8" xfId="11" applyFont="1" applyBorder="1" applyAlignment="1">
      <alignment horizontal="right"/>
    </xf>
    <xf numFmtId="43" fontId="18" fillId="0" borderId="8" xfId="4" applyFont="1" applyBorder="1"/>
    <xf numFmtId="43" fontId="18" fillId="3" borderId="8" xfId="4" applyFont="1" applyFill="1" applyBorder="1"/>
    <xf numFmtId="43" fontId="22" fillId="3" borderId="8" xfId="4" applyFont="1" applyFill="1" applyBorder="1"/>
    <xf numFmtId="43" fontId="20" fillId="5" borderId="8" xfId="4" applyFont="1" applyFill="1" applyBorder="1"/>
    <xf numFmtId="43" fontId="18" fillId="7" borderId="8" xfId="4" applyFont="1" applyFill="1" applyBorder="1" applyAlignment="1">
      <alignment horizontal="center"/>
    </xf>
    <xf numFmtId="43" fontId="18" fillId="0" borderId="8" xfId="4" applyFont="1" applyFill="1" applyBorder="1" applyAlignment="1">
      <alignment horizontal="center"/>
    </xf>
    <xf numFmtId="43" fontId="18" fillId="8" borderId="8" xfId="4" applyFont="1" applyFill="1" applyBorder="1" applyAlignment="1">
      <alignment horizontal="center"/>
    </xf>
    <xf numFmtId="0" fontId="18" fillId="0" borderId="8" xfId="11" applyFont="1" applyFill="1" applyBorder="1"/>
    <xf numFmtId="43" fontId="18" fillId="0" borderId="8" xfId="4" applyFont="1" applyFill="1" applyBorder="1"/>
    <xf numFmtId="0" fontId="18" fillId="0" borderId="8" xfId="11" applyFont="1" applyFill="1" applyBorder="1" applyAlignment="1">
      <alignment horizontal="left"/>
    </xf>
    <xf numFmtId="0" fontId="18" fillId="9" borderId="8" xfId="11" applyFont="1" applyFill="1" applyBorder="1"/>
    <xf numFmtId="0" fontId="18" fillId="0" borderId="8" xfId="11" applyFont="1" applyFill="1" applyBorder="1" applyAlignment="1">
      <alignment horizontal="right"/>
    </xf>
    <xf numFmtId="12" fontId="18" fillId="3" borderId="8" xfId="4" applyNumberFormat="1" applyFont="1" applyFill="1" applyBorder="1"/>
    <xf numFmtId="43" fontId="18" fillId="5" borderId="8" xfId="4" applyFont="1" applyFill="1" applyBorder="1"/>
    <xf numFmtId="14" fontId="20" fillId="0" borderId="8" xfId="11" applyNumberFormat="1" applyFont="1" applyFill="1" applyBorder="1"/>
    <xf numFmtId="0" fontId="18" fillId="0" borderId="7" xfId="11" applyFont="1" applyFill="1" applyBorder="1"/>
    <xf numFmtId="0" fontId="18" fillId="0" borderId="7" xfId="11" applyFont="1" applyFill="1" applyBorder="1" applyAlignment="1">
      <alignment horizontal="right"/>
    </xf>
    <xf numFmtId="0" fontId="20" fillId="0" borderId="8" xfId="11" applyFont="1" applyFill="1" applyBorder="1"/>
    <xf numFmtId="4" fontId="18" fillId="0" borderId="8" xfId="11" applyNumberFormat="1" applyFont="1" applyBorder="1" applyAlignment="1">
      <alignment wrapText="1"/>
    </xf>
    <xf numFmtId="4" fontId="24" fillId="10" borderId="8" xfId="11" applyNumberFormat="1" applyFont="1" applyFill="1" applyBorder="1" applyAlignment="1">
      <alignment horizontal="right" wrapText="1"/>
    </xf>
    <xf numFmtId="165" fontId="2" fillId="0" borderId="8" xfId="11" applyNumberFormat="1" applyFont="1" applyFill="1" applyBorder="1" applyAlignment="1">
      <alignment horizontal="left" vertical="center"/>
    </xf>
    <xf numFmtId="43" fontId="18" fillId="0" borderId="8" xfId="11" applyNumberFormat="1" applyFont="1" applyFill="1" applyBorder="1"/>
    <xf numFmtId="0" fontId="18" fillId="0" borderId="8" xfId="11" applyFont="1" applyBorder="1" applyAlignment="1">
      <alignment wrapText="1"/>
    </xf>
    <xf numFmtId="43" fontId="15" fillId="0" borderId="8" xfId="4" applyBorder="1"/>
    <xf numFmtId="43" fontId="15" fillId="0" borderId="8" xfId="4" applyFill="1" applyBorder="1"/>
    <xf numFmtId="0" fontId="18" fillId="11" borderId="8" xfId="11" applyFont="1" applyFill="1" applyBorder="1" applyAlignment="1">
      <alignment wrapText="1"/>
    </xf>
    <xf numFmtId="4" fontId="18" fillId="11" borderId="8" xfId="11" applyNumberFormat="1" applyFont="1" applyFill="1" applyBorder="1" applyAlignment="1">
      <alignment wrapText="1"/>
    </xf>
    <xf numFmtId="43" fontId="18" fillId="11" borderId="8" xfId="11" applyNumberFormat="1" applyFont="1" applyFill="1" applyBorder="1"/>
    <xf numFmtId="0" fontId="18" fillId="11" borderId="0" xfId="11" applyFont="1" applyFill="1"/>
    <xf numFmtId="43" fontId="15" fillId="0" borderId="0" xfId="4" applyFont="1"/>
    <xf numFmtId="43" fontId="15" fillId="0" borderId="8" xfId="4" applyFont="1" applyFill="1" applyBorder="1"/>
    <xf numFmtId="43" fontId="15" fillId="0" borderId="8" xfId="4" applyFont="1" applyBorder="1"/>
    <xf numFmtId="43" fontId="15" fillId="0" borderId="8" xfId="4" applyFont="1" applyFill="1" applyBorder="1" applyAlignment="1">
      <alignment vertical="center"/>
    </xf>
    <xf numFmtId="0" fontId="20" fillId="0" borderId="8" xfId="4" applyNumberFormat="1" applyFont="1" applyFill="1" applyBorder="1" applyAlignment="1">
      <alignment horizontal="center"/>
    </xf>
    <xf numFmtId="0" fontId="20" fillId="12" borderId="9" xfId="11" applyFont="1" applyFill="1" applyBorder="1" applyAlignment="1">
      <alignment horizontal="center"/>
    </xf>
    <xf numFmtId="0" fontId="20" fillId="12" borderId="0" xfId="1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20" fillId="12" borderId="10" xfId="11" applyFont="1" applyFill="1" applyBorder="1" applyAlignment="1">
      <alignment horizontal="center" vertical="center"/>
    </xf>
    <xf numFmtId="3" fontId="20" fillId="4" borderId="5" xfId="1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12" borderId="4" xfId="11" applyFont="1" applyFill="1" applyBorder="1" applyAlignment="1">
      <alignment horizontal="center" vertical="center"/>
    </xf>
    <xf numFmtId="43" fontId="10" fillId="0" borderId="0" xfId="0" applyNumberFormat="1" applyFont="1"/>
    <xf numFmtId="3" fontId="20" fillId="4" borderId="4" xfId="1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20" fillId="4" borderId="4" xfId="4" applyFont="1" applyFill="1" applyBorder="1" applyAlignment="1">
      <alignment horizontal="center" vertical="center" wrapText="1"/>
    </xf>
    <xf numFmtId="43" fontId="20" fillId="4" borderId="5" xfId="4" applyFont="1" applyFill="1" applyBorder="1" applyAlignment="1">
      <alignment horizontal="center" vertical="center" wrapText="1"/>
    </xf>
    <xf numFmtId="43" fontId="20" fillId="4" borderId="0" xfId="4" applyFont="1" applyFill="1" applyBorder="1" applyAlignment="1">
      <alignment horizontal="center" wrapText="1"/>
    </xf>
    <xf numFmtId="43" fontId="20" fillId="4" borderId="0" xfId="4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11" applyFont="1" applyFill="1" applyAlignment="1">
      <alignment vertical="center"/>
    </xf>
    <xf numFmtId="0" fontId="18" fillId="0" borderId="0" xfId="11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20" fillId="4" borderId="2" xfId="11" applyNumberFormat="1" applyFont="1" applyFill="1" applyBorder="1" applyAlignment="1">
      <alignment vertical="center"/>
    </xf>
    <xf numFmtId="43" fontId="20" fillId="4" borderId="2" xfId="4" applyFont="1" applyFill="1" applyBorder="1" applyAlignment="1">
      <alignment horizontal="center" vertical="center" wrapText="1"/>
    </xf>
    <xf numFmtId="43" fontId="20" fillId="4" borderId="11" xfId="4" applyFont="1" applyFill="1" applyBorder="1" applyAlignment="1">
      <alignment horizontal="center" vertical="center" wrapText="1"/>
    </xf>
    <xf numFmtId="43" fontId="20" fillId="4" borderId="12" xfId="4" applyFont="1" applyFill="1" applyBorder="1" applyAlignment="1">
      <alignment horizontal="center" vertical="center" wrapText="1"/>
    </xf>
    <xf numFmtId="43" fontId="20" fillId="4" borderId="3" xfId="4" applyFont="1" applyFill="1" applyBorder="1" applyAlignment="1">
      <alignment horizontal="center" vertical="center" wrapText="1"/>
    </xf>
    <xf numFmtId="164" fontId="10" fillId="0" borderId="17" xfId="0" applyNumberFormat="1" applyFont="1" applyBorder="1"/>
    <xf numFmtId="164" fontId="15" fillId="0" borderId="0" xfId="11" applyNumberFormat="1"/>
    <xf numFmtId="164" fontId="3" fillId="0" borderId="0" xfId="0" applyNumberFormat="1" applyFont="1" applyFill="1"/>
    <xf numFmtId="0" fontId="0" fillId="12" borderId="8" xfId="0" applyFill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2" fontId="0" fillId="0" borderId="8" xfId="0" applyNumberFormat="1" applyBorder="1"/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/>
    </xf>
    <xf numFmtId="0" fontId="28" fillId="0" borderId="18" xfId="0" applyFont="1" applyBorder="1"/>
    <xf numFmtId="0" fontId="27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28" fillId="0" borderId="18" xfId="0" applyNumberFormat="1" applyFont="1" applyBorder="1"/>
    <xf numFmtId="43" fontId="1" fillId="0" borderId="18" xfId="12" applyFont="1" applyBorder="1"/>
    <xf numFmtId="43" fontId="1" fillId="0" borderId="19" xfId="12" applyFont="1" applyBorder="1"/>
    <xf numFmtId="43" fontId="1" fillId="0" borderId="20" xfId="12" applyFont="1" applyBorder="1"/>
    <xf numFmtId="43" fontId="1" fillId="0" borderId="21" xfId="12" applyFont="1" applyBorder="1"/>
    <xf numFmtId="43" fontId="27" fillId="0" borderId="20" xfId="12" applyFont="1" applyBorder="1"/>
  </cellXfs>
  <cellStyles count="13">
    <cellStyle name="Excel Built-in Normal" xfId="3"/>
    <cellStyle name="Millares" xfId="1" builtinId="3"/>
    <cellStyle name="Millares 2" xfId="4"/>
    <cellStyle name="Millares 2 3" xfId="12"/>
    <cellStyle name="Millares 3" xfId="9"/>
    <cellStyle name="Moneda 2" xfId="5"/>
    <cellStyle name="Normal" xfId="0" builtinId="0"/>
    <cellStyle name="Normal 10" xfId="8"/>
    <cellStyle name="Normal 16 2" xfId="11"/>
    <cellStyle name="Normal 2" xfId="7"/>
    <cellStyle name="Normal 27" xfId="10"/>
    <cellStyle name="Normal 3" xfId="2"/>
    <cellStyle name="Normal_Hoja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06"/>
  <sheetViews>
    <sheetView workbookViewId="0">
      <pane xSplit="2" ySplit="8" topLeftCell="I9" activePane="bottomRight" state="frozen"/>
      <selection pane="topRight" activeCell="C1" sqref="C1"/>
      <selection pane="bottomLeft" activeCell="A9" sqref="A9"/>
      <selection pane="bottomRight" activeCell="M27" sqref="M27"/>
    </sheetView>
  </sheetViews>
  <sheetFormatPr baseColWidth="10" defaultRowHeight="11.25"/>
  <cols>
    <col min="1" max="1" width="12.28515625" style="2" customWidth="1"/>
    <col min="2" max="2" width="30.7109375" style="13" customWidth="1"/>
    <col min="3" max="3" width="13" style="13" customWidth="1"/>
    <col min="4" max="4" width="14.28515625" style="13" customWidth="1"/>
    <col min="5" max="5" width="0.85546875" style="13" customWidth="1"/>
    <col min="6" max="6" width="2.85546875" style="13" customWidth="1"/>
    <col min="7" max="7" width="11.140625" style="1" bestFit="1" customWidth="1"/>
    <col min="8" max="8" width="8.5703125" style="1" customWidth="1"/>
    <col min="9" max="9" width="9.7109375" style="1" bestFit="1" customWidth="1"/>
    <col min="10" max="10" width="8.7109375" style="1" bestFit="1" customWidth="1"/>
    <col min="11" max="11" width="9.28515625" style="1" bestFit="1" customWidth="1"/>
    <col min="12" max="12" width="7.85546875" style="1" bestFit="1" customWidth="1"/>
    <col min="13" max="13" width="8.7109375" style="1" bestFit="1" customWidth="1"/>
    <col min="14" max="14" width="4.5703125" style="1" customWidth="1"/>
    <col min="15" max="15" width="14.42578125" style="1" customWidth="1"/>
    <col min="16" max="16" width="12.85546875" style="1" customWidth="1"/>
    <col min="17" max="17" width="10.140625" style="1" customWidth="1"/>
    <col min="18" max="20" width="11.42578125" style="1"/>
    <col min="21" max="21" width="43.7109375" style="1" bestFit="1" customWidth="1"/>
    <col min="22" max="28" width="11.42578125" style="1"/>
    <col min="29" max="29" width="13.42578125" style="1" customWidth="1"/>
    <col min="30" max="16384" width="11.42578125" style="1"/>
  </cols>
  <sheetData>
    <row r="1" spans="1:58" ht="18" customHeight="1">
      <c r="A1" s="3" t="s">
        <v>0</v>
      </c>
      <c r="B1" s="28" t="s">
        <v>83</v>
      </c>
      <c r="C1" s="27"/>
      <c r="D1" s="27"/>
      <c r="E1" s="27"/>
      <c r="F1" s="2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T1" s="55" t="s">
        <v>92</v>
      </c>
      <c r="U1" s="55"/>
      <c r="V1" s="55"/>
      <c r="W1" s="55"/>
      <c r="X1" s="56"/>
      <c r="Y1" s="57"/>
      <c r="Z1" s="57"/>
      <c r="AA1" s="57"/>
      <c r="AB1" s="57"/>
      <c r="AC1" s="58"/>
      <c r="AD1" s="57"/>
      <c r="AE1" s="57"/>
      <c r="AF1" s="57"/>
      <c r="AG1" s="57"/>
      <c r="AH1" s="57"/>
      <c r="AI1" s="57"/>
      <c r="AJ1" s="58"/>
      <c r="AK1" s="57"/>
      <c r="AL1" s="58"/>
      <c r="AM1" s="57"/>
      <c r="AN1" s="57"/>
      <c r="AO1" s="58"/>
      <c r="AP1" s="59"/>
      <c r="AQ1" s="59"/>
      <c r="AR1" s="59"/>
      <c r="AS1" s="60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</row>
    <row r="2" spans="1:58" ht="24.95" customHeight="1">
      <c r="A2" s="4" t="s">
        <v>1</v>
      </c>
      <c r="B2" s="25" t="s">
        <v>2</v>
      </c>
      <c r="C2" s="26"/>
      <c r="D2" s="26"/>
      <c r="E2" s="26"/>
      <c r="F2" s="26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T2" s="61" t="s">
        <v>93</v>
      </c>
      <c r="U2" s="61"/>
      <c r="V2" s="61"/>
      <c r="W2" s="61"/>
      <c r="X2" s="62"/>
      <c r="Y2" s="57"/>
      <c r="Z2" s="57"/>
      <c r="AA2" s="57"/>
      <c r="AB2" s="57"/>
      <c r="AC2" s="58"/>
      <c r="AD2" s="57" t="s">
        <v>163</v>
      </c>
      <c r="AE2" s="57"/>
      <c r="AF2" s="57"/>
      <c r="AG2" s="57"/>
      <c r="AH2" s="57"/>
      <c r="AI2" s="57"/>
      <c r="AJ2" s="58"/>
      <c r="AK2" s="57"/>
      <c r="AL2" s="58"/>
      <c r="AM2" s="57"/>
      <c r="AN2" s="57"/>
      <c r="AO2" s="58"/>
      <c r="AP2" s="59"/>
      <c r="AQ2" s="59"/>
      <c r="AR2" s="59"/>
      <c r="AS2" s="60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</row>
    <row r="3" spans="1:58" ht="15.75">
      <c r="B3" s="29" t="s">
        <v>3</v>
      </c>
      <c r="C3" s="27"/>
      <c r="D3" s="27"/>
      <c r="E3" s="27"/>
      <c r="F3" s="2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T3" s="63" t="s">
        <v>94</v>
      </c>
      <c r="U3" s="63"/>
      <c r="V3" s="63"/>
      <c r="W3" s="63"/>
      <c r="X3" s="64"/>
      <c r="Y3" s="57"/>
      <c r="Z3" s="57"/>
      <c r="AA3" s="57"/>
      <c r="AB3" s="57"/>
      <c r="AC3" s="58"/>
      <c r="AD3" s="57"/>
      <c r="AE3" s="57"/>
      <c r="AF3" s="57"/>
      <c r="AG3" s="57"/>
      <c r="AH3" s="57"/>
      <c r="AI3" s="57"/>
      <c r="AJ3" s="58"/>
      <c r="AK3" s="57"/>
      <c r="AL3" s="58"/>
      <c r="AM3" s="57"/>
      <c r="AN3" s="57"/>
      <c r="AO3" s="58"/>
      <c r="AP3" s="59"/>
      <c r="AQ3" s="59"/>
      <c r="AR3" s="59"/>
      <c r="AS3" s="60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</row>
    <row r="4" spans="1:58" ht="15">
      <c r="B4" s="30" t="s">
        <v>4</v>
      </c>
      <c r="C4" s="27"/>
      <c r="D4" s="27"/>
      <c r="E4" s="27"/>
      <c r="F4" s="2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T4" s="63"/>
      <c r="U4" s="63"/>
      <c r="V4" s="63"/>
      <c r="W4" s="63"/>
      <c r="X4" s="64"/>
      <c r="Y4" s="57"/>
      <c r="Z4" s="57"/>
      <c r="AA4" s="57"/>
      <c r="AB4" s="57"/>
      <c r="AC4" s="58"/>
      <c r="AD4" s="57"/>
      <c r="AE4" s="57"/>
      <c r="AF4" s="57"/>
      <c r="AG4" s="57"/>
      <c r="AH4" s="57"/>
      <c r="AI4" s="57"/>
      <c r="AJ4" s="58"/>
      <c r="AK4" s="57"/>
      <c r="AL4" s="58"/>
      <c r="AM4" s="57"/>
      <c r="AN4" s="57"/>
      <c r="AO4" s="58"/>
      <c r="AP4" s="59"/>
      <c r="AQ4" s="59"/>
      <c r="AR4" s="59"/>
      <c r="AS4" s="60"/>
      <c r="AT4" s="59"/>
      <c r="AU4" s="59"/>
      <c r="AV4" s="59"/>
      <c r="AW4" s="59"/>
      <c r="AX4" s="59"/>
      <c r="AY4" s="59"/>
      <c r="AZ4" s="65"/>
      <c r="BA4" s="65"/>
      <c r="BB4" s="65"/>
      <c r="BC4" s="65"/>
      <c r="BD4" s="65"/>
      <c r="BE4" s="65"/>
      <c r="BF4" s="65"/>
    </row>
    <row r="5" spans="1:58" ht="15" customHeight="1">
      <c r="B5" s="15" t="s">
        <v>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T5" s="63"/>
      <c r="U5" s="63"/>
      <c r="V5" s="63"/>
      <c r="W5" s="63"/>
      <c r="X5" s="64"/>
      <c r="Y5" s="57"/>
      <c r="Z5" s="57"/>
      <c r="AA5" s="57"/>
      <c r="AB5" s="57"/>
      <c r="AC5" s="58"/>
      <c r="AD5" s="57"/>
      <c r="AE5" s="57"/>
      <c r="AF5" s="57"/>
      <c r="AG5" s="57"/>
      <c r="AH5" s="57"/>
      <c r="AI5" s="57"/>
      <c r="AJ5" s="58"/>
      <c r="AK5" s="57"/>
      <c r="AL5" s="58"/>
      <c r="AM5" s="57"/>
      <c r="AN5" s="57"/>
      <c r="AO5" s="58"/>
      <c r="AP5" s="59"/>
      <c r="AQ5" s="59"/>
      <c r="AR5" s="59"/>
      <c r="AS5" s="60"/>
      <c r="AT5" s="59"/>
      <c r="AU5" s="59"/>
      <c r="AV5" s="59"/>
      <c r="AW5" s="59"/>
      <c r="AX5" s="59"/>
      <c r="AY5" s="59"/>
      <c r="AZ5" s="67"/>
      <c r="BA5" s="67"/>
      <c r="BB5" s="67"/>
      <c r="BC5" s="67"/>
      <c r="BD5" s="67"/>
      <c r="BE5" s="67"/>
      <c r="BF5" s="67"/>
    </row>
    <row r="6" spans="1:58" ht="15">
      <c r="B6" s="15" t="s">
        <v>6</v>
      </c>
      <c r="F6" s="2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T6" s="65" t="s">
        <v>95</v>
      </c>
      <c r="U6" s="65"/>
      <c r="V6" s="65"/>
      <c r="W6" s="65"/>
      <c r="X6" s="65"/>
      <c r="Y6" s="54"/>
      <c r="Z6" s="54"/>
      <c r="AA6" s="54"/>
      <c r="AB6" s="54"/>
      <c r="AC6" s="66"/>
      <c r="AD6" s="54"/>
      <c r="AE6" s="54"/>
      <c r="AF6" s="54"/>
      <c r="AG6" s="54"/>
      <c r="AH6" s="54"/>
      <c r="AI6" s="54"/>
      <c r="AJ6" s="66"/>
      <c r="AK6" s="54"/>
      <c r="AL6" s="66"/>
      <c r="AM6" s="54"/>
      <c r="AN6" s="54"/>
      <c r="AO6" s="66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7"/>
      <c r="BA6" s="67"/>
      <c r="BB6" s="67"/>
      <c r="BC6" s="67"/>
      <c r="BD6" s="67"/>
      <c r="BE6" s="67"/>
      <c r="BF6" s="67"/>
    </row>
    <row r="7" spans="1:58" s="162" customFormat="1" ht="28.5" customHeight="1">
      <c r="A7" s="161"/>
      <c r="F7" s="157"/>
      <c r="G7" s="175" t="s">
        <v>84</v>
      </c>
      <c r="H7" s="176"/>
      <c r="I7" s="176"/>
      <c r="J7" s="176"/>
      <c r="K7" s="176"/>
      <c r="L7" s="176"/>
      <c r="M7" s="177"/>
      <c r="N7" s="157"/>
      <c r="O7" s="175" t="s">
        <v>84</v>
      </c>
      <c r="P7" s="176"/>
      <c r="Q7" s="177"/>
      <c r="T7" s="130" t="s">
        <v>96</v>
      </c>
      <c r="U7" s="130" t="s">
        <v>97</v>
      </c>
      <c r="V7" s="130" t="s">
        <v>98</v>
      </c>
      <c r="W7" s="163"/>
      <c r="X7" s="130" t="s">
        <v>99</v>
      </c>
      <c r="Y7" s="164"/>
      <c r="Z7" s="152" t="s">
        <v>164</v>
      </c>
      <c r="AA7" s="152" t="s">
        <v>165</v>
      </c>
      <c r="AB7" s="152" t="s">
        <v>166</v>
      </c>
      <c r="AC7" s="152" t="s">
        <v>167</v>
      </c>
      <c r="AD7" s="152" t="s">
        <v>168</v>
      </c>
      <c r="AE7" s="152" t="s">
        <v>169</v>
      </c>
      <c r="AF7" s="152" t="s">
        <v>170</v>
      </c>
      <c r="AG7" s="152" t="s">
        <v>171</v>
      </c>
      <c r="AH7" s="152" t="s">
        <v>172</v>
      </c>
      <c r="AI7" s="152" t="s">
        <v>100</v>
      </c>
      <c r="AJ7" s="152" t="s">
        <v>101</v>
      </c>
      <c r="AK7" s="164"/>
      <c r="AL7" s="164"/>
      <c r="AM7" s="164"/>
      <c r="AN7" s="164"/>
      <c r="AO7" s="164"/>
      <c r="AP7" s="165"/>
      <c r="AQ7" s="166"/>
      <c r="AR7" s="167"/>
      <c r="AS7" s="134"/>
      <c r="AT7" s="129"/>
      <c r="AU7" s="158"/>
      <c r="AV7" s="158"/>
      <c r="AW7" s="158"/>
      <c r="AX7" s="158"/>
      <c r="AY7" s="158"/>
      <c r="AZ7" s="159"/>
      <c r="BA7" s="159"/>
      <c r="BB7" s="159"/>
      <c r="BC7" s="159"/>
      <c r="BD7" s="159"/>
      <c r="BE7" s="159"/>
      <c r="BF7" s="159"/>
    </row>
    <row r="8" spans="1:58" s="131" customFormat="1" ht="45.75" thickBot="1">
      <c r="A8" s="132" t="s">
        <v>7</v>
      </c>
      <c r="B8" s="128" t="s">
        <v>8</v>
      </c>
      <c r="C8" s="128" t="s">
        <v>9</v>
      </c>
      <c r="D8" s="160" t="s">
        <v>189</v>
      </c>
      <c r="E8" s="140"/>
      <c r="F8" s="157"/>
      <c r="G8" s="155" t="s">
        <v>11</v>
      </c>
      <c r="H8" s="155" t="s">
        <v>85</v>
      </c>
      <c r="I8" s="155" t="s">
        <v>86</v>
      </c>
      <c r="J8" s="155" t="s">
        <v>87</v>
      </c>
      <c r="K8" s="155" t="s">
        <v>88</v>
      </c>
      <c r="L8" s="155" t="s">
        <v>89</v>
      </c>
      <c r="M8" s="155" t="s">
        <v>90</v>
      </c>
      <c r="O8" s="155" t="s">
        <v>91</v>
      </c>
      <c r="P8" s="155" t="s">
        <v>89</v>
      </c>
      <c r="Q8" s="155" t="s">
        <v>90</v>
      </c>
      <c r="T8" s="136"/>
      <c r="U8" s="136"/>
      <c r="V8" s="136"/>
      <c r="W8" s="130" t="s">
        <v>102</v>
      </c>
      <c r="X8" s="136"/>
      <c r="Y8" s="152" t="s">
        <v>173</v>
      </c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  <c r="AL8" s="152"/>
      <c r="AM8" s="152"/>
      <c r="AN8" s="152"/>
      <c r="AO8" s="152"/>
      <c r="AP8" s="152"/>
      <c r="AQ8" s="152"/>
      <c r="AR8" s="151"/>
      <c r="AS8" s="134"/>
      <c r="AT8" s="129"/>
      <c r="AU8" s="158"/>
      <c r="AV8" s="158"/>
      <c r="AW8" s="158"/>
      <c r="AX8" s="158"/>
      <c r="AY8" s="158"/>
      <c r="AZ8" s="159"/>
      <c r="BA8" s="159"/>
      <c r="BB8" s="159"/>
      <c r="BC8" s="159"/>
      <c r="BD8" s="159"/>
      <c r="BE8" s="159"/>
      <c r="BF8" s="159"/>
    </row>
    <row r="9" spans="1:58" ht="15.75" customHeight="1" thickTop="1">
      <c r="A9" s="8" t="s">
        <v>19</v>
      </c>
      <c r="F9" s="2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T9" s="48"/>
      <c r="U9" s="48"/>
      <c r="V9" s="48"/>
      <c r="W9" s="48"/>
      <c r="X9" s="48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127"/>
      <c r="AT9" s="127"/>
      <c r="AU9" s="67"/>
      <c r="AV9" s="67"/>
      <c r="AW9" s="67"/>
      <c r="AX9" s="67"/>
      <c r="AY9" s="67"/>
      <c r="AZ9" s="75"/>
      <c r="BA9" s="75"/>
      <c r="BB9" s="75"/>
      <c r="BC9" s="75"/>
      <c r="BD9" s="75"/>
      <c r="BE9" s="75"/>
      <c r="BF9" s="75"/>
    </row>
    <row r="10" spans="1:58" ht="15">
      <c r="A10" s="7" t="s">
        <v>20</v>
      </c>
      <c r="F10" s="2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T10" s="48"/>
      <c r="U10" s="48"/>
      <c r="V10" s="48"/>
      <c r="W10" s="48"/>
      <c r="X10" s="48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  <c r="AQ10" s="23"/>
      <c r="AR10" s="23"/>
      <c r="AS10" s="127"/>
      <c r="AT10" s="127"/>
      <c r="AU10" s="67"/>
      <c r="AV10" s="67"/>
      <c r="AW10" s="67"/>
      <c r="AX10" s="67"/>
      <c r="AY10" s="67"/>
      <c r="AZ10" s="75"/>
      <c r="BA10" s="75"/>
      <c r="BB10" s="75"/>
      <c r="BC10" s="75"/>
      <c r="BD10" s="75"/>
      <c r="BE10" s="75"/>
      <c r="BF10" s="75"/>
    </row>
    <row r="11" spans="1:58" s="140" customFormat="1" ht="15">
      <c r="A11" s="38"/>
      <c r="F11" s="157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T11" s="48"/>
      <c r="U11" s="48"/>
      <c r="V11" s="48"/>
      <c r="W11" s="48"/>
      <c r="X11" s="48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4"/>
      <c r="AQ11" s="154"/>
      <c r="AR11" s="154"/>
      <c r="AS11" s="127"/>
      <c r="AT11" s="127"/>
      <c r="AU11" s="67"/>
      <c r="AV11" s="67"/>
      <c r="AW11" s="67"/>
      <c r="AX11" s="67"/>
      <c r="AY11" s="67"/>
      <c r="AZ11" s="75"/>
      <c r="BA11" s="75"/>
      <c r="BB11" s="75"/>
      <c r="BC11" s="75"/>
      <c r="BD11" s="75"/>
      <c r="BE11" s="75"/>
      <c r="BF11" s="75"/>
    </row>
    <row r="12" spans="1:58" s="140" customFormat="1" ht="15">
      <c r="A12" s="38"/>
      <c r="F12" s="157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T12" s="48"/>
      <c r="U12" s="48"/>
      <c r="V12" s="48"/>
      <c r="W12" s="48"/>
      <c r="X12" s="48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4"/>
      <c r="AQ12" s="154"/>
      <c r="AR12" s="154"/>
      <c r="AS12" s="127"/>
      <c r="AT12" s="127"/>
      <c r="AU12" s="67"/>
      <c r="AV12" s="67"/>
      <c r="AW12" s="67"/>
      <c r="AX12" s="67"/>
      <c r="AY12" s="67"/>
      <c r="AZ12" s="75"/>
      <c r="BA12" s="75"/>
      <c r="BB12" s="75"/>
      <c r="BC12" s="75"/>
      <c r="BD12" s="75"/>
      <c r="BE12" s="75"/>
      <c r="BF12" s="75"/>
    </row>
    <row r="13" spans="1:58" ht="15">
      <c r="A13" s="33" t="s">
        <v>21</v>
      </c>
      <c r="B13" s="32" t="s">
        <v>22</v>
      </c>
      <c r="C13" s="40">
        <v>1026.76</v>
      </c>
      <c r="D13" s="17">
        <f>+AC13</f>
        <v>7619.22</v>
      </c>
      <c r="E13" s="17"/>
      <c r="F13" s="26"/>
      <c r="G13" s="17">
        <f>+C13</f>
        <v>1026.76</v>
      </c>
      <c r="H13" s="17">
        <v>0</v>
      </c>
      <c r="I13" s="17">
        <f>+G13*0.02</f>
        <v>20.5352</v>
      </c>
      <c r="J13" s="17">
        <f>+G13*7.5%</f>
        <v>77.006999999999991</v>
      </c>
      <c r="K13" s="17">
        <f>SUM(G13:J13)</f>
        <v>1124.3022000000001</v>
      </c>
      <c r="L13" s="17">
        <f>+K13*0.16</f>
        <v>179.88835200000003</v>
      </c>
      <c r="M13" s="17">
        <f>+K13+L13</f>
        <v>1304.190552</v>
      </c>
      <c r="N13" s="17"/>
      <c r="O13" s="17">
        <f>+D13</f>
        <v>7619.22</v>
      </c>
      <c r="P13" s="17">
        <f>+O13*0.16</f>
        <v>1219.0752</v>
      </c>
      <c r="Q13" s="17">
        <f>+O13+P13</f>
        <v>8838.2952000000005</v>
      </c>
      <c r="S13" s="1" t="str">
        <f>IF(B13=U13,"SI","NO")</f>
        <v>SI</v>
      </c>
      <c r="T13" s="90" t="s">
        <v>103</v>
      </c>
      <c r="U13" s="99" t="s">
        <v>104</v>
      </c>
      <c r="V13" s="91" t="s">
        <v>105</v>
      </c>
      <c r="W13" s="112">
        <v>41575</v>
      </c>
      <c r="X13" s="90" t="s">
        <v>106</v>
      </c>
      <c r="Y13" s="121">
        <v>7619.22</v>
      </c>
      <c r="Z13" s="93"/>
      <c r="AA13" s="93"/>
      <c r="AB13" s="94"/>
      <c r="AC13" s="95">
        <v>7619.22</v>
      </c>
      <c r="AD13" s="125"/>
      <c r="AE13" s="125" t="s">
        <v>174</v>
      </c>
      <c r="AF13" s="96">
        <v>7619.22</v>
      </c>
      <c r="AG13" s="96">
        <v>761.92</v>
      </c>
      <c r="AH13" s="92">
        <v>6857.3</v>
      </c>
      <c r="AI13" s="92" t="s">
        <v>107</v>
      </c>
      <c r="AJ13" s="95">
        <v>2983764567</v>
      </c>
      <c r="AK13" s="97"/>
      <c r="AL13" s="95"/>
      <c r="AM13" s="98"/>
      <c r="AN13" s="97"/>
      <c r="AO13" s="95"/>
      <c r="AP13" s="114"/>
      <c r="AQ13" s="110"/>
      <c r="AR13" s="113"/>
      <c r="AS13" s="109"/>
      <c r="AT13" s="99"/>
      <c r="AU13" s="75"/>
      <c r="AV13" s="75"/>
      <c r="AW13" s="75"/>
      <c r="AX13" s="75"/>
      <c r="AY13" s="75"/>
      <c r="AZ13" s="120"/>
      <c r="BA13" s="120"/>
      <c r="BB13" s="120"/>
      <c r="BC13" s="120"/>
      <c r="BD13" s="120"/>
      <c r="BE13" s="120"/>
      <c r="BF13" s="120"/>
    </row>
    <row r="14" spans="1:58" ht="15">
      <c r="A14" s="33" t="s">
        <v>23</v>
      </c>
      <c r="B14" s="32" t="s">
        <v>24</v>
      </c>
      <c r="C14" s="40">
        <v>1026.76</v>
      </c>
      <c r="D14" s="147">
        <f t="shared" ref="D14:D39" si="0">+AC14</f>
        <v>5761.44</v>
      </c>
      <c r="E14" s="17"/>
      <c r="F14" s="26"/>
      <c r="G14" s="147">
        <f t="shared" ref="G14:G41" si="1">+C14</f>
        <v>1026.76</v>
      </c>
      <c r="H14" s="147">
        <v>0</v>
      </c>
      <c r="I14" s="147">
        <f t="shared" ref="I14:I41" si="2">+G14*0.02</f>
        <v>20.5352</v>
      </c>
      <c r="J14" s="147">
        <f t="shared" ref="J14:J41" si="3">+G14*7.5%</f>
        <v>77.006999999999991</v>
      </c>
      <c r="K14" s="147">
        <f t="shared" ref="K14:K41" si="4">SUM(G14:J14)</f>
        <v>1124.3022000000001</v>
      </c>
      <c r="L14" s="147">
        <f t="shared" ref="L14:L41" si="5">+K14*0.16</f>
        <v>179.88835200000003</v>
      </c>
      <c r="M14" s="147">
        <f t="shared" ref="M14:M41" si="6">+K14+L14</f>
        <v>1304.190552</v>
      </c>
      <c r="N14" s="12"/>
      <c r="O14" s="147">
        <f t="shared" ref="O14:O41" si="7">+D14</f>
        <v>5761.44</v>
      </c>
      <c r="P14" s="147">
        <f t="shared" ref="P14:P41" si="8">+O14*0.16</f>
        <v>921.83039999999994</v>
      </c>
      <c r="Q14" s="147">
        <f t="shared" ref="Q14:Q41" si="9">+O14+P14</f>
        <v>6683.2703999999994</v>
      </c>
      <c r="S14" s="32" t="str">
        <f t="shared" ref="S14:S41" si="10">IF(B14=U14,"SI","NO")</f>
        <v>SI</v>
      </c>
      <c r="T14" s="90" t="s">
        <v>103</v>
      </c>
      <c r="U14" s="99" t="s">
        <v>108</v>
      </c>
      <c r="V14" s="91" t="s">
        <v>109</v>
      </c>
      <c r="W14" s="112">
        <v>42310</v>
      </c>
      <c r="X14" s="90" t="s">
        <v>106</v>
      </c>
      <c r="Y14" s="115">
        <v>5761.44</v>
      </c>
      <c r="Z14" s="92"/>
      <c r="AA14" s="92"/>
      <c r="AB14" s="94"/>
      <c r="AC14" s="95">
        <v>5761.44</v>
      </c>
      <c r="AD14" s="125"/>
      <c r="AE14" s="125" t="s">
        <v>174</v>
      </c>
      <c r="AF14" s="96">
        <v>5761.44</v>
      </c>
      <c r="AG14" s="96">
        <v>576.14</v>
      </c>
      <c r="AH14" s="92">
        <v>5185.3</v>
      </c>
      <c r="AI14" s="92"/>
      <c r="AJ14" s="95">
        <v>2948214670</v>
      </c>
      <c r="AK14" s="97"/>
      <c r="AL14" s="95"/>
      <c r="AM14" s="98"/>
      <c r="AN14" s="97"/>
      <c r="AO14" s="95"/>
      <c r="AP14" s="114"/>
      <c r="AQ14" s="110"/>
      <c r="AR14" s="113"/>
      <c r="AS14" s="99"/>
      <c r="AT14" s="99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</row>
    <row r="15" spans="1:58" ht="15">
      <c r="A15" s="33" t="s">
        <v>25</v>
      </c>
      <c r="B15" s="32" t="s">
        <v>26</v>
      </c>
      <c r="C15" s="40">
        <v>1026.76</v>
      </c>
      <c r="D15" s="147">
        <v>0</v>
      </c>
      <c r="E15" s="17"/>
      <c r="F15" s="17"/>
      <c r="G15" s="147">
        <f t="shared" si="1"/>
        <v>1026.76</v>
      </c>
      <c r="H15" s="147">
        <v>0</v>
      </c>
      <c r="I15" s="147">
        <f t="shared" si="2"/>
        <v>20.5352</v>
      </c>
      <c r="J15" s="147">
        <f t="shared" si="3"/>
        <v>77.006999999999991</v>
      </c>
      <c r="K15" s="147">
        <f t="shared" si="4"/>
        <v>1124.3022000000001</v>
      </c>
      <c r="L15" s="147">
        <f t="shared" si="5"/>
        <v>179.88835200000003</v>
      </c>
      <c r="M15" s="147">
        <f t="shared" si="6"/>
        <v>1304.190552</v>
      </c>
      <c r="N15" s="12"/>
      <c r="O15" s="147">
        <f t="shared" si="7"/>
        <v>0</v>
      </c>
      <c r="P15" s="147">
        <f t="shared" si="8"/>
        <v>0</v>
      </c>
      <c r="Q15" s="147">
        <f t="shared" si="9"/>
        <v>0</v>
      </c>
      <c r="S15" s="32" t="str">
        <f t="shared" si="10"/>
        <v>SI</v>
      </c>
      <c r="T15" s="90" t="s">
        <v>103</v>
      </c>
      <c r="U15" s="99" t="s">
        <v>110</v>
      </c>
      <c r="V15" s="91" t="s">
        <v>111</v>
      </c>
      <c r="W15" s="112">
        <v>42215</v>
      </c>
      <c r="X15" s="90" t="s">
        <v>106</v>
      </c>
      <c r="Y15" s="121"/>
      <c r="Z15" s="92"/>
      <c r="AA15" s="92"/>
      <c r="AB15" s="94"/>
      <c r="AC15" s="95" t="s">
        <v>175</v>
      </c>
      <c r="AD15" s="125"/>
      <c r="AE15" s="125">
        <v>684.17</v>
      </c>
      <c r="AF15" s="96">
        <v>-684.17</v>
      </c>
      <c r="AG15" s="96" t="s">
        <v>176</v>
      </c>
      <c r="AH15" s="92">
        <v>-684.17</v>
      </c>
      <c r="AI15" s="92"/>
      <c r="AJ15" s="95">
        <v>1482165252</v>
      </c>
      <c r="AK15" s="97"/>
      <c r="AL15" s="95"/>
      <c r="AM15" s="98"/>
      <c r="AN15" s="97"/>
      <c r="AO15" s="95"/>
      <c r="AP15" s="114"/>
      <c r="AQ15" s="110"/>
      <c r="AR15" s="113"/>
      <c r="AS15" s="99"/>
      <c r="AT15" s="99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</row>
    <row r="16" spans="1:58" ht="15">
      <c r="A16" s="33" t="s">
        <v>27</v>
      </c>
      <c r="B16" s="32" t="s">
        <v>28</v>
      </c>
      <c r="C16" s="40">
        <v>1750</v>
      </c>
      <c r="D16" s="147">
        <v>0</v>
      </c>
      <c r="E16" s="17"/>
      <c r="F16" s="17"/>
      <c r="G16" s="147">
        <f t="shared" si="1"/>
        <v>1750</v>
      </c>
      <c r="H16" s="147">
        <v>0</v>
      </c>
      <c r="I16" s="147">
        <f t="shared" si="2"/>
        <v>35</v>
      </c>
      <c r="J16" s="147">
        <f t="shared" si="3"/>
        <v>131.25</v>
      </c>
      <c r="K16" s="147">
        <f t="shared" si="4"/>
        <v>1916.25</v>
      </c>
      <c r="L16" s="147">
        <f t="shared" si="5"/>
        <v>306.60000000000002</v>
      </c>
      <c r="M16" s="147">
        <f t="shared" si="6"/>
        <v>2222.85</v>
      </c>
      <c r="N16" s="12"/>
      <c r="O16" s="147">
        <f t="shared" si="7"/>
        <v>0</v>
      </c>
      <c r="P16" s="147">
        <f t="shared" si="8"/>
        <v>0</v>
      </c>
      <c r="Q16" s="147">
        <f t="shared" si="9"/>
        <v>0</v>
      </c>
      <c r="S16" s="32" t="str">
        <f t="shared" si="10"/>
        <v>SI</v>
      </c>
      <c r="T16" s="90" t="s">
        <v>112</v>
      </c>
      <c r="U16" s="99" t="s">
        <v>179</v>
      </c>
      <c r="V16" s="91" t="s">
        <v>113</v>
      </c>
      <c r="W16" s="112">
        <v>40147</v>
      </c>
      <c r="X16" s="90" t="s">
        <v>114</v>
      </c>
      <c r="Y16" s="115"/>
      <c r="Z16" s="93"/>
      <c r="AA16" s="93"/>
      <c r="AB16" s="94"/>
      <c r="AC16" s="95" t="s">
        <v>175</v>
      </c>
      <c r="AD16" s="125"/>
      <c r="AE16" s="125" t="s">
        <v>174</v>
      </c>
      <c r="AF16" s="96" t="s">
        <v>176</v>
      </c>
      <c r="AG16" s="96" t="s">
        <v>176</v>
      </c>
      <c r="AH16" s="92" t="s">
        <v>177</v>
      </c>
      <c r="AI16" s="92"/>
      <c r="AJ16" s="95">
        <v>2717430477</v>
      </c>
      <c r="AK16" s="97"/>
      <c r="AL16" s="95"/>
      <c r="AM16" s="98"/>
      <c r="AN16" s="97"/>
      <c r="AO16" s="95"/>
      <c r="AP16" s="114"/>
      <c r="AQ16" s="110"/>
      <c r="AR16" s="113"/>
      <c r="AS16" s="99"/>
      <c r="AT16" s="99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</row>
    <row r="17" spans="1:58" ht="15">
      <c r="A17" s="33" t="s">
        <v>29</v>
      </c>
      <c r="B17" s="32" t="s">
        <v>30</v>
      </c>
      <c r="C17" s="40">
        <v>1026.76</v>
      </c>
      <c r="D17" s="147">
        <f t="shared" si="0"/>
        <v>9182.09</v>
      </c>
      <c r="E17" s="17"/>
      <c r="F17" s="17"/>
      <c r="G17" s="147">
        <f t="shared" si="1"/>
        <v>1026.76</v>
      </c>
      <c r="H17" s="147">
        <v>0</v>
      </c>
      <c r="I17" s="147">
        <f t="shared" si="2"/>
        <v>20.5352</v>
      </c>
      <c r="J17" s="147">
        <f t="shared" si="3"/>
        <v>77.006999999999991</v>
      </c>
      <c r="K17" s="147">
        <f t="shared" si="4"/>
        <v>1124.3022000000001</v>
      </c>
      <c r="L17" s="147">
        <f t="shared" si="5"/>
        <v>179.88835200000003</v>
      </c>
      <c r="M17" s="147">
        <f t="shared" si="6"/>
        <v>1304.190552</v>
      </c>
      <c r="N17" s="12"/>
      <c r="O17" s="147">
        <f t="shared" si="7"/>
        <v>9182.09</v>
      </c>
      <c r="P17" s="147">
        <f t="shared" si="8"/>
        <v>1469.1344000000001</v>
      </c>
      <c r="Q17" s="147">
        <f t="shared" si="9"/>
        <v>10651.224400000001</v>
      </c>
      <c r="S17" s="32" t="str">
        <f t="shared" si="10"/>
        <v>SI</v>
      </c>
      <c r="T17" s="90" t="s">
        <v>115</v>
      </c>
      <c r="U17" s="99" t="s">
        <v>116</v>
      </c>
      <c r="V17" s="91"/>
      <c r="W17" s="112">
        <v>42548</v>
      </c>
      <c r="X17" s="90" t="s">
        <v>106</v>
      </c>
      <c r="Y17" s="115">
        <v>9182.09</v>
      </c>
      <c r="Z17" s="93"/>
      <c r="AA17" s="93"/>
      <c r="AB17" s="94"/>
      <c r="AC17" s="95">
        <v>9182.09</v>
      </c>
      <c r="AD17" s="125"/>
      <c r="AE17" s="125" t="s">
        <v>174</v>
      </c>
      <c r="AF17" s="96">
        <v>9182.09</v>
      </c>
      <c r="AG17" s="96">
        <v>918.21</v>
      </c>
      <c r="AH17" s="92">
        <v>8263.8799999999992</v>
      </c>
      <c r="AI17" s="92"/>
      <c r="AJ17" s="95">
        <v>1167172540</v>
      </c>
      <c r="AK17" s="97"/>
      <c r="AL17" s="95"/>
      <c r="AM17" s="98"/>
      <c r="AN17" s="97"/>
      <c r="AO17" s="95"/>
      <c r="AP17" s="117"/>
      <c r="AQ17" s="118"/>
      <c r="AR17" s="119"/>
      <c r="AS17" s="99"/>
      <c r="AT17" s="101"/>
      <c r="AU17" s="75"/>
      <c r="AV17" s="75"/>
      <c r="AW17" s="75"/>
      <c r="AX17" s="120"/>
      <c r="AY17" s="120"/>
      <c r="AZ17" s="75"/>
      <c r="BA17" s="75"/>
      <c r="BB17" s="75"/>
      <c r="BC17" s="75"/>
      <c r="BD17" s="75"/>
      <c r="BE17" s="75"/>
      <c r="BF17" s="75"/>
    </row>
    <row r="18" spans="1:58" ht="15">
      <c r="A18" s="33" t="s">
        <v>31</v>
      </c>
      <c r="B18" s="32" t="s">
        <v>32</v>
      </c>
      <c r="C18" s="40">
        <v>1026.76</v>
      </c>
      <c r="D18" s="147">
        <f t="shared" si="0"/>
        <v>1851.82</v>
      </c>
      <c r="E18" s="17"/>
      <c r="F18" s="17"/>
      <c r="G18" s="147">
        <f t="shared" si="1"/>
        <v>1026.76</v>
      </c>
      <c r="H18" s="147">
        <v>0</v>
      </c>
      <c r="I18" s="147">
        <f t="shared" si="2"/>
        <v>20.5352</v>
      </c>
      <c r="J18" s="147">
        <f t="shared" si="3"/>
        <v>77.006999999999991</v>
      </c>
      <c r="K18" s="147">
        <f t="shared" si="4"/>
        <v>1124.3022000000001</v>
      </c>
      <c r="L18" s="147">
        <f t="shared" si="5"/>
        <v>179.88835200000003</v>
      </c>
      <c r="M18" s="147">
        <f t="shared" si="6"/>
        <v>1304.190552</v>
      </c>
      <c r="N18" s="12"/>
      <c r="O18" s="147">
        <f t="shared" si="7"/>
        <v>1851.82</v>
      </c>
      <c r="P18" s="147">
        <f t="shared" si="8"/>
        <v>296.2912</v>
      </c>
      <c r="Q18" s="147">
        <f t="shared" si="9"/>
        <v>2148.1111999999998</v>
      </c>
      <c r="S18" s="32" t="str">
        <f t="shared" si="10"/>
        <v>SI</v>
      </c>
      <c r="T18" s="90" t="s">
        <v>115</v>
      </c>
      <c r="U18" s="99" t="s">
        <v>117</v>
      </c>
      <c r="V18" s="91" t="s">
        <v>118</v>
      </c>
      <c r="W18" s="112">
        <v>41842</v>
      </c>
      <c r="X18" s="90" t="s">
        <v>106</v>
      </c>
      <c r="Y18" s="124">
        <v>1851.82</v>
      </c>
      <c r="Z18" s="92"/>
      <c r="AA18" s="92"/>
      <c r="AB18" s="94"/>
      <c r="AC18" s="95">
        <v>1851.82</v>
      </c>
      <c r="AD18" s="125"/>
      <c r="AE18" s="125" t="s">
        <v>174</v>
      </c>
      <c r="AF18" s="96">
        <v>1851.82</v>
      </c>
      <c r="AG18" s="96" t="s">
        <v>176</v>
      </c>
      <c r="AH18" s="92">
        <v>1851.82</v>
      </c>
      <c r="AI18" s="92"/>
      <c r="AJ18" s="95">
        <v>2799505563</v>
      </c>
      <c r="AK18" s="97"/>
      <c r="AL18" s="95"/>
      <c r="AM18" s="98"/>
      <c r="AN18" s="97"/>
      <c r="AO18" s="95"/>
      <c r="AP18" s="114"/>
      <c r="AQ18" s="114"/>
      <c r="AR18" s="113"/>
      <c r="AS18" s="99"/>
      <c r="AT18" s="99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</row>
    <row r="19" spans="1:58" ht="15">
      <c r="A19" s="33" t="s">
        <v>33</v>
      </c>
      <c r="B19" s="32" t="s">
        <v>34</v>
      </c>
      <c r="C19" s="40">
        <v>1026.76</v>
      </c>
      <c r="D19" s="147">
        <f t="shared" si="0"/>
        <v>512.51</v>
      </c>
      <c r="E19" s="17"/>
      <c r="F19" s="17"/>
      <c r="G19" s="147">
        <f t="shared" si="1"/>
        <v>1026.76</v>
      </c>
      <c r="H19" s="147">
        <v>0</v>
      </c>
      <c r="I19" s="147">
        <f t="shared" si="2"/>
        <v>20.5352</v>
      </c>
      <c r="J19" s="147">
        <f t="shared" si="3"/>
        <v>77.006999999999991</v>
      </c>
      <c r="K19" s="147">
        <f t="shared" si="4"/>
        <v>1124.3022000000001</v>
      </c>
      <c r="L19" s="147">
        <f t="shared" si="5"/>
        <v>179.88835200000003</v>
      </c>
      <c r="M19" s="147">
        <f t="shared" si="6"/>
        <v>1304.190552</v>
      </c>
      <c r="N19" s="12"/>
      <c r="O19" s="147">
        <f t="shared" si="7"/>
        <v>512.51</v>
      </c>
      <c r="P19" s="147">
        <f t="shared" si="8"/>
        <v>82.001599999999996</v>
      </c>
      <c r="Q19" s="147">
        <f t="shared" si="9"/>
        <v>594.51160000000004</v>
      </c>
      <c r="S19" s="32" t="str">
        <f t="shared" si="10"/>
        <v>SI</v>
      </c>
      <c r="T19" s="90" t="s">
        <v>115</v>
      </c>
      <c r="U19" s="99" t="s">
        <v>119</v>
      </c>
      <c r="V19" s="103"/>
      <c r="W19" s="112">
        <v>42167</v>
      </c>
      <c r="X19" s="99" t="s">
        <v>106</v>
      </c>
      <c r="Y19" s="116">
        <v>512.51</v>
      </c>
      <c r="Z19" s="92"/>
      <c r="AA19" s="92"/>
      <c r="AB19" s="94"/>
      <c r="AC19" s="95">
        <v>512.51</v>
      </c>
      <c r="AD19" s="125"/>
      <c r="AE19" s="125" t="s">
        <v>174</v>
      </c>
      <c r="AF19" s="96">
        <v>512.51</v>
      </c>
      <c r="AG19" s="96" t="s">
        <v>176</v>
      </c>
      <c r="AH19" s="92">
        <v>512.51</v>
      </c>
      <c r="AI19" s="92"/>
      <c r="AJ19" s="95">
        <v>1449517286</v>
      </c>
      <c r="AK19" s="97"/>
      <c r="AL19" s="95"/>
      <c r="AM19" s="98"/>
      <c r="AN19" s="97"/>
      <c r="AO19" s="95"/>
      <c r="AP19" s="114"/>
      <c r="AQ19" s="110"/>
      <c r="AR19" s="113"/>
      <c r="AS19" s="99"/>
      <c r="AT19" s="101"/>
      <c r="AU19" s="75"/>
      <c r="AV19" s="75"/>
      <c r="AW19" s="75"/>
      <c r="AX19" s="75"/>
      <c r="AY19" s="75"/>
      <c r="AZ19" s="32"/>
      <c r="BA19" s="32"/>
      <c r="BB19" s="32"/>
      <c r="BC19" s="32"/>
      <c r="BD19" s="32"/>
      <c r="BE19" s="32"/>
      <c r="BF19" s="32"/>
    </row>
    <row r="20" spans="1:58" ht="15">
      <c r="A20" s="33" t="s">
        <v>35</v>
      </c>
      <c r="B20" s="32" t="s">
        <v>36</v>
      </c>
      <c r="C20" s="40">
        <v>4666.76</v>
      </c>
      <c r="D20" s="147">
        <f t="shared" si="0"/>
        <v>65615.61</v>
      </c>
      <c r="E20" s="17"/>
      <c r="F20" s="17"/>
      <c r="G20" s="147">
        <f t="shared" si="1"/>
        <v>4666.76</v>
      </c>
      <c r="H20" s="147">
        <v>0</v>
      </c>
      <c r="I20" s="147">
        <f t="shared" si="2"/>
        <v>93.3352</v>
      </c>
      <c r="J20" s="147">
        <f t="shared" si="3"/>
        <v>350.00700000000001</v>
      </c>
      <c r="K20" s="147">
        <f t="shared" si="4"/>
        <v>5110.1022000000003</v>
      </c>
      <c r="L20" s="147">
        <f t="shared" si="5"/>
        <v>817.61635200000001</v>
      </c>
      <c r="M20" s="147">
        <f t="shared" si="6"/>
        <v>5927.7185520000003</v>
      </c>
      <c r="N20" s="12"/>
      <c r="O20" s="147">
        <f t="shared" si="7"/>
        <v>65615.61</v>
      </c>
      <c r="P20" s="147">
        <f t="shared" si="8"/>
        <v>10498.497600000001</v>
      </c>
      <c r="Q20" s="147">
        <f t="shared" si="9"/>
        <v>76114.107600000003</v>
      </c>
      <c r="S20" s="32" t="str">
        <f t="shared" si="10"/>
        <v>SI</v>
      </c>
      <c r="T20" s="90" t="s">
        <v>103</v>
      </c>
      <c r="U20" s="99" t="s">
        <v>120</v>
      </c>
      <c r="V20" s="103">
        <v>5</v>
      </c>
      <c r="W20" s="112">
        <v>40310</v>
      </c>
      <c r="X20" s="99" t="s">
        <v>121</v>
      </c>
      <c r="Y20" s="122">
        <v>65615.61</v>
      </c>
      <c r="Z20" s="104"/>
      <c r="AA20" s="93"/>
      <c r="AB20" s="94"/>
      <c r="AC20" s="95">
        <v>65615.61</v>
      </c>
      <c r="AD20" s="125"/>
      <c r="AE20" s="125" t="s">
        <v>174</v>
      </c>
      <c r="AF20" s="96">
        <v>65615.61</v>
      </c>
      <c r="AG20" s="96">
        <v>6561.56</v>
      </c>
      <c r="AH20" s="92">
        <v>59054.05</v>
      </c>
      <c r="AI20" s="92"/>
      <c r="AJ20" s="95">
        <v>2730894303</v>
      </c>
      <c r="AK20" s="97"/>
      <c r="AL20" s="95"/>
      <c r="AM20" s="98"/>
      <c r="AN20" s="97"/>
      <c r="AO20" s="95"/>
      <c r="AP20" s="114"/>
      <c r="AQ20" s="110"/>
      <c r="AR20" s="113"/>
      <c r="AS20" s="99"/>
      <c r="AT20" s="99"/>
      <c r="AU20" s="75"/>
      <c r="AV20" s="75"/>
      <c r="AW20" s="75"/>
      <c r="AX20" s="75"/>
      <c r="AY20" s="75"/>
      <c r="AZ20" s="32"/>
      <c r="BA20" s="32"/>
      <c r="BB20" s="32"/>
      <c r="BC20" s="32"/>
      <c r="BD20" s="32"/>
      <c r="BE20" s="32"/>
      <c r="BF20" s="32"/>
    </row>
    <row r="21" spans="1:58" ht="15">
      <c r="A21" s="33" t="s">
        <v>37</v>
      </c>
      <c r="B21" s="32" t="s">
        <v>38</v>
      </c>
      <c r="C21" s="40">
        <v>1026.76</v>
      </c>
      <c r="D21" s="147">
        <f t="shared" si="0"/>
        <v>7646.89</v>
      </c>
      <c r="E21" s="17"/>
      <c r="F21" s="17"/>
      <c r="G21" s="147">
        <f t="shared" si="1"/>
        <v>1026.76</v>
      </c>
      <c r="H21" s="147">
        <v>0</v>
      </c>
      <c r="I21" s="147">
        <f t="shared" si="2"/>
        <v>20.5352</v>
      </c>
      <c r="J21" s="147">
        <f t="shared" si="3"/>
        <v>77.006999999999991</v>
      </c>
      <c r="K21" s="147">
        <f t="shared" si="4"/>
        <v>1124.3022000000001</v>
      </c>
      <c r="L21" s="147">
        <f t="shared" si="5"/>
        <v>179.88835200000003</v>
      </c>
      <c r="M21" s="147">
        <f t="shared" si="6"/>
        <v>1304.190552</v>
      </c>
      <c r="N21" s="12"/>
      <c r="O21" s="147">
        <f t="shared" si="7"/>
        <v>7646.89</v>
      </c>
      <c r="P21" s="147">
        <f t="shared" si="8"/>
        <v>1223.5024000000001</v>
      </c>
      <c r="Q21" s="147">
        <f t="shared" si="9"/>
        <v>8870.3924000000006</v>
      </c>
      <c r="S21" s="32" t="str">
        <f t="shared" si="10"/>
        <v>SI</v>
      </c>
      <c r="T21" s="90" t="s">
        <v>103</v>
      </c>
      <c r="U21" s="99" t="s">
        <v>122</v>
      </c>
      <c r="V21" s="91" t="s">
        <v>123</v>
      </c>
      <c r="W21" s="112">
        <v>41311</v>
      </c>
      <c r="X21" s="90" t="s">
        <v>106</v>
      </c>
      <c r="Y21" s="51">
        <v>7646.89</v>
      </c>
      <c r="Z21" s="92"/>
      <c r="AA21" s="92"/>
      <c r="AB21" s="94"/>
      <c r="AC21" s="95">
        <v>7646.89</v>
      </c>
      <c r="AD21" s="125"/>
      <c r="AE21" s="125" t="s">
        <v>174</v>
      </c>
      <c r="AF21" s="96">
        <v>7646.89</v>
      </c>
      <c r="AG21" s="96">
        <v>764.69</v>
      </c>
      <c r="AH21" s="92">
        <v>6882.2</v>
      </c>
      <c r="AI21" s="92"/>
      <c r="AJ21" s="95">
        <v>2952119943</v>
      </c>
      <c r="AK21" s="97"/>
      <c r="AL21" s="95"/>
      <c r="AM21" s="98"/>
      <c r="AN21" s="97"/>
      <c r="AO21" s="95"/>
      <c r="AP21" s="114"/>
      <c r="AQ21" s="110"/>
      <c r="AR21" s="113"/>
      <c r="AS21" s="99"/>
      <c r="AT21" s="99"/>
      <c r="AU21" s="75"/>
      <c r="AV21" s="75"/>
      <c r="AW21" s="75"/>
      <c r="AX21" s="75"/>
      <c r="AY21" s="75"/>
      <c r="AZ21" s="32"/>
      <c r="BA21" s="32"/>
      <c r="BB21" s="32"/>
      <c r="BC21" s="32"/>
      <c r="BD21" s="32"/>
      <c r="BE21" s="32"/>
      <c r="BF21" s="32"/>
    </row>
    <row r="22" spans="1:58" ht="15">
      <c r="A22" s="33" t="s">
        <v>39</v>
      </c>
      <c r="B22" s="32" t="s">
        <v>40</v>
      </c>
      <c r="C22" s="40">
        <v>1166.76</v>
      </c>
      <c r="D22" s="147">
        <f t="shared" si="0"/>
        <v>3608.19</v>
      </c>
      <c r="E22" s="17"/>
      <c r="F22" s="17"/>
      <c r="G22" s="147">
        <f t="shared" si="1"/>
        <v>1166.76</v>
      </c>
      <c r="H22" s="147">
        <v>0</v>
      </c>
      <c r="I22" s="147">
        <f t="shared" si="2"/>
        <v>23.3352</v>
      </c>
      <c r="J22" s="147">
        <f t="shared" si="3"/>
        <v>87.506999999999991</v>
      </c>
      <c r="K22" s="147">
        <f t="shared" si="4"/>
        <v>1277.6022</v>
      </c>
      <c r="L22" s="147">
        <f t="shared" si="5"/>
        <v>204.41635200000002</v>
      </c>
      <c r="M22" s="147">
        <f t="shared" si="6"/>
        <v>1482.018552</v>
      </c>
      <c r="N22" s="12"/>
      <c r="O22" s="147">
        <f t="shared" si="7"/>
        <v>3608.19</v>
      </c>
      <c r="P22" s="147">
        <f t="shared" si="8"/>
        <v>577.31040000000007</v>
      </c>
      <c r="Q22" s="147">
        <f t="shared" si="9"/>
        <v>4185.5003999999999</v>
      </c>
      <c r="S22" s="32" t="str">
        <f t="shared" si="10"/>
        <v>SI</v>
      </c>
      <c r="T22" s="90" t="s">
        <v>124</v>
      </c>
      <c r="U22" s="99" t="s">
        <v>125</v>
      </c>
      <c r="V22" s="91" t="s">
        <v>126</v>
      </c>
      <c r="W22" s="112">
        <v>40610</v>
      </c>
      <c r="X22" s="90" t="s">
        <v>127</v>
      </c>
      <c r="Y22" s="116">
        <v>3608.19</v>
      </c>
      <c r="Z22" s="92"/>
      <c r="AA22" s="92"/>
      <c r="AB22" s="94"/>
      <c r="AC22" s="95">
        <v>3608.19</v>
      </c>
      <c r="AD22" s="125"/>
      <c r="AE22" s="125">
        <v>490</v>
      </c>
      <c r="AF22" s="96">
        <v>3118.19</v>
      </c>
      <c r="AG22" s="96">
        <v>360.82</v>
      </c>
      <c r="AH22" s="92">
        <v>2757.37</v>
      </c>
      <c r="AI22" s="92"/>
      <c r="AJ22" s="95">
        <v>2763908836</v>
      </c>
      <c r="AK22" s="97"/>
      <c r="AL22" s="95"/>
      <c r="AM22" s="98"/>
      <c r="AN22" s="97"/>
      <c r="AO22" s="95"/>
      <c r="AP22" s="114"/>
      <c r="AQ22" s="110"/>
      <c r="AR22" s="113"/>
      <c r="AS22" s="99"/>
      <c r="AT22" s="99"/>
      <c r="AU22" s="75"/>
      <c r="AV22" s="75"/>
      <c r="AW22" s="75"/>
      <c r="AX22" s="75"/>
      <c r="AY22" s="75"/>
      <c r="AZ22" s="32"/>
      <c r="BA22" s="32"/>
      <c r="BB22" s="32"/>
      <c r="BC22" s="32"/>
      <c r="BD22" s="32"/>
      <c r="BE22" s="32"/>
      <c r="BF22" s="32"/>
    </row>
    <row r="23" spans="1:58" ht="15">
      <c r="A23" s="33" t="s">
        <v>41</v>
      </c>
      <c r="B23" s="32" t="s">
        <v>42</v>
      </c>
      <c r="C23" s="40">
        <v>1026.76</v>
      </c>
      <c r="D23" s="147">
        <v>0</v>
      </c>
      <c r="E23" s="17"/>
      <c r="F23" s="17"/>
      <c r="G23" s="147">
        <f t="shared" si="1"/>
        <v>1026.76</v>
      </c>
      <c r="H23" s="147">
        <v>0</v>
      </c>
      <c r="I23" s="147">
        <f t="shared" si="2"/>
        <v>20.5352</v>
      </c>
      <c r="J23" s="147">
        <f t="shared" si="3"/>
        <v>77.006999999999991</v>
      </c>
      <c r="K23" s="147">
        <f t="shared" si="4"/>
        <v>1124.3022000000001</v>
      </c>
      <c r="L23" s="147">
        <f t="shared" si="5"/>
        <v>179.88835200000003</v>
      </c>
      <c r="M23" s="147">
        <f t="shared" si="6"/>
        <v>1304.190552</v>
      </c>
      <c r="N23" s="12"/>
      <c r="O23" s="147">
        <f t="shared" si="7"/>
        <v>0</v>
      </c>
      <c r="P23" s="147">
        <f t="shared" si="8"/>
        <v>0</v>
      </c>
      <c r="Q23" s="147">
        <f t="shared" si="9"/>
        <v>0</v>
      </c>
      <c r="S23" s="32" t="str">
        <f t="shared" si="10"/>
        <v>SI</v>
      </c>
      <c r="T23" s="90" t="s">
        <v>103</v>
      </c>
      <c r="U23" s="99" t="s">
        <v>128</v>
      </c>
      <c r="V23" s="91" t="s">
        <v>129</v>
      </c>
      <c r="W23" s="112">
        <v>41842</v>
      </c>
      <c r="X23" s="90" t="s">
        <v>106</v>
      </c>
      <c r="Y23" s="121"/>
      <c r="Z23" s="93"/>
      <c r="AA23" s="93"/>
      <c r="AB23" s="94"/>
      <c r="AC23" s="95" t="s">
        <v>175</v>
      </c>
      <c r="AD23" s="125"/>
      <c r="AE23" s="125" t="s">
        <v>174</v>
      </c>
      <c r="AF23" s="96" t="s">
        <v>176</v>
      </c>
      <c r="AG23" s="96" t="s">
        <v>176</v>
      </c>
      <c r="AH23" s="92" t="s">
        <v>177</v>
      </c>
      <c r="AI23" s="92"/>
      <c r="AJ23" s="95">
        <v>2863632784</v>
      </c>
      <c r="AK23" s="97"/>
      <c r="AL23" s="95"/>
      <c r="AM23" s="98"/>
      <c r="AN23" s="97"/>
      <c r="AO23" s="95"/>
      <c r="AP23" s="114"/>
      <c r="AQ23" s="110"/>
      <c r="AR23" s="113"/>
      <c r="AS23" s="99"/>
      <c r="AT23" s="99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pans="1:58" ht="15">
      <c r="A24" s="33" t="s">
        <v>43</v>
      </c>
      <c r="B24" s="32" t="s">
        <v>44</v>
      </c>
      <c r="C24" s="40">
        <v>1026.76</v>
      </c>
      <c r="D24" s="147">
        <f t="shared" si="0"/>
        <v>1000</v>
      </c>
      <c r="E24" s="17"/>
      <c r="F24" s="17"/>
      <c r="G24" s="147">
        <f t="shared" si="1"/>
        <v>1026.76</v>
      </c>
      <c r="H24" s="147">
        <v>0</v>
      </c>
      <c r="I24" s="147">
        <f t="shared" si="2"/>
        <v>20.5352</v>
      </c>
      <c r="J24" s="147">
        <f t="shared" si="3"/>
        <v>77.006999999999991</v>
      </c>
      <c r="K24" s="147">
        <f t="shared" si="4"/>
        <v>1124.3022000000001</v>
      </c>
      <c r="L24" s="147">
        <f t="shared" si="5"/>
        <v>179.88835200000003</v>
      </c>
      <c r="M24" s="147">
        <f t="shared" si="6"/>
        <v>1304.190552</v>
      </c>
      <c r="N24" s="12"/>
      <c r="O24" s="147">
        <f t="shared" si="7"/>
        <v>1000</v>
      </c>
      <c r="P24" s="147">
        <f t="shared" si="8"/>
        <v>160</v>
      </c>
      <c r="Q24" s="147">
        <f t="shared" si="9"/>
        <v>1160</v>
      </c>
      <c r="S24" s="32" t="str">
        <f t="shared" si="10"/>
        <v>SI</v>
      </c>
      <c r="T24" s="90" t="s">
        <v>103</v>
      </c>
      <c r="U24" s="99" t="s">
        <v>180</v>
      </c>
      <c r="V24" s="91" t="s">
        <v>130</v>
      </c>
      <c r="W24" s="112">
        <v>41768</v>
      </c>
      <c r="X24" s="90" t="s">
        <v>106</v>
      </c>
      <c r="Y24" s="123">
        <v>1000</v>
      </c>
      <c r="Z24" s="93"/>
      <c r="AA24" s="93"/>
      <c r="AB24" s="94"/>
      <c r="AC24" s="95">
        <v>1000</v>
      </c>
      <c r="AD24" s="125"/>
      <c r="AE24" s="125" t="s">
        <v>174</v>
      </c>
      <c r="AF24" s="96">
        <v>1000</v>
      </c>
      <c r="AG24" s="96" t="s">
        <v>176</v>
      </c>
      <c r="AH24" s="92">
        <v>1000</v>
      </c>
      <c r="AI24" s="92"/>
      <c r="AJ24" s="95">
        <v>2845119553</v>
      </c>
      <c r="AK24" s="97"/>
      <c r="AL24" s="95"/>
      <c r="AM24" s="98"/>
      <c r="AN24" s="97"/>
      <c r="AO24" s="95"/>
      <c r="AP24" s="114"/>
      <c r="AQ24" s="110"/>
      <c r="AR24" s="113"/>
      <c r="AS24" s="99"/>
      <c r="AT24" s="99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pans="1:58" ht="15">
      <c r="A25" s="33" t="s">
        <v>45</v>
      </c>
      <c r="B25" s="32" t="s">
        <v>46</v>
      </c>
      <c r="C25" s="40">
        <v>1026.76</v>
      </c>
      <c r="D25" s="147">
        <f t="shared" si="0"/>
        <v>20067.21</v>
      </c>
      <c r="E25" s="17"/>
      <c r="F25" s="17"/>
      <c r="G25" s="147">
        <f t="shared" si="1"/>
        <v>1026.76</v>
      </c>
      <c r="H25" s="147">
        <v>0</v>
      </c>
      <c r="I25" s="147">
        <f t="shared" si="2"/>
        <v>20.5352</v>
      </c>
      <c r="J25" s="147">
        <f t="shared" si="3"/>
        <v>77.006999999999991</v>
      </c>
      <c r="K25" s="147">
        <f t="shared" si="4"/>
        <v>1124.3022000000001</v>
      </c>
      <c r="L25" s="147">
        <f t="shared" si="5"/>
        <v>179.88835200000003</v>
      </c>
      <c r="M25" s="147">
        <f t="shared" si="6"/>
        <v>1304.190552</v>
      </c>
      <c r="N25" s="12"/>
      <c r="O25" s="147">
        <f t="shared" si="7"/>
        <v>20067.21</v>
      </c>
      <c r="P25" s="147">
        <f t="shared" si="8"/>
        <v>3210.7536</v>
      </c>
      <c r="Q25" s="147">
        <f t="shared" si="9"/>
        <v>23277.963599999999</v>
      </c>
      <c r="S25" s="32" t="str">
        <f t="shared" si="10"/>
        <v>SI</v>
      </c>
      <c r="T25" s="99" t="s">
        <v>103</v>
      </c>
      <c r="U25" s="99" t="s">
        <v>131</v>
      </c>
      <c r="V25" s="103" t="s">
        <v>132</v>
      </c>
      <c r="W25" s="112">
        <v>41957</v>
      </c>
      <c r="X25" s="99" t="s">
        <v>106</v>
      </c>
      <c r="Y25" s="121">
        <v>20067.21</v>
      </c>
      <c r="Z25" s="100"/>
      <c r="AA25" s="100"/>
      <c r="AB25" s="94"/>
      <c r="AC25" s="95">
        <v>20067.21</v>
      </c>
      <c r="AD25" s="125"/>
      <c r="AE25" s="125" t="s">
        <v>174</v>
      </c>
      <c r="AF25" s="96">
        <v>20067.21</v>
      </c>
      <c r="AG25" s="96">
        <v>2006.72</v>
      </c>
      <c r="AH25" s="92">
        <v>18060.490000000002</v>
      </c>
      <c r="AI25" s="92"/>
      <c r="AJ25" s="95">
        <v>2875214688</v>
      </c>
      <c r="AK25" s="97"/>
      <c r="AL25" s="95"/>
      <c r="AM25" s="98"/>
      <c r="AN25" s="97"/>
      <c r="AO25" s="95"/>
      <c r="AP25" s="114"/>
      <c r="AQ25" s="110"/>
      <c r="AR25" s="113"/>
      <c r="AS25" s="99"/>
      <c r="AT25" s="99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</row>
    <row r="26" spans="1:58" ht="15">
      <c r="A26" s="33" t="s">
        <v>47</v>
      </c>
      <c r="B26" s="32" t="s">
        <v>48</v>
      </c>
      <c r="C26" s="40">
        <v>4666.6899999999996</v>
      </c>
      <c r="D26" s="147">
        <f t="shared" si="0"/>
        <v>84674.51</v>
      </c>
      <c r="E26" s="17"/>
      <c r="F26" s="17"/>
      <c r="G26" s="147">
        <f t="shared" si="1"/>
        <v>4666.6899999999996</v>
      </c>
      <c r="H26" s="147">
        <v>0</v>
      </c>
      <c r="I26" s="147">
        <f t="shared" si="2"/>
        <v>93.333799999999997</v>
      </c>
      <c r="J26" s="147">
        <f t="shared" si="3"/>
        <v>350.00174999999996</v>
      </c>
      <c r="K26" s="147">
        <f t="shared" si="4"/>
        <v>5110.0255500000003</v>
      </c>
      <c r="L26" s="147">
        <f t="shared" si="5"/>
        <v>817.60408800000005</v>
      </c>
      <c r="M26" s="147">
        <f t="shared" si="6"/>
        <v>5927.6296380000003</v>
      </c>
      <c r="N26" s="12"/>
      <c r="O26" s="147">
        <f t="shared" si="7"/>
        <v>84674.51</v>
      </c>
      <c r="P26" s="147">
        <f t="shared" si="8"/>
        <v>13547.9216</v>
      </c>
      <c r="Q26" s="147">
        <f t="shared" si="9"/>
        <v>98222.431599999996</v>
      </c>
      <c r="S26" s="32" t="str">
        <f t="shared" si="10"/>
        <v>SI</v>
      </c>
      <c r="T26" s="99" t="s">
        <v>103</v>
      </c>
      <c r="U26" s="99" t="s">
        <v>133</v>
      </c>
      <c r="V26" s="103"/>
      <c r="W26" s="112">
        <v>41906</v>
      </c>
      <c r="X26" s="99" t="s">
        <v>121</v>
      </c>
      <c r="Y26" s="116">
        <v>84674.51</v>
      </c>
      <c r="Z26" s="100"/>
      <c r="AA26" s="100"/>
      <c r="AB26" s="94"/>
      <c r="AC26" s="95">
        <v>84674.51</v>
      </c>
      <c r="AD26" s="125"/>
      <c r="AE26" s="125">
        <v>350</v>
      </c>
      <c r="AF26" s="96">
        <v>84324.51</v>
      </c>
      <c r="AG26" s="96"/>
      <c r="AH26" s="92">
        <v>84324.51</v>
      </c>
      <c r="AI26" s="92"/>
      <c r="AJ26" s="95"/>
      <c r="AK26" s="97"/>
      <c r="AL26" s="95"/>
      <c r="AM26" s="98"/>
      <c r="AN26" s="97"/>
      <c r="AO26" s="95"/>
      <c r="AP26" s="114"/>
      <c r="AQ26" s="110"/>
      <c r="AR26" s="113"/>
      <c r="AS26" s="99"/>
      <c r="AT26" s="99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</row>
    <row r="27" spans="1:58" ht="15">
      <c r="A27" s="33" t="s">
        <v>49</v>
      </c>
      <c r="B27" s="32" t="s">
        <v>50</v>
      </c>
      <c r="C27" s="40">
        <v>1166.76</v>
      </c>
      <c r="D27" s="147">
        <f t="shared" si="0"/>
        <v>5220.76</v>
      </c>
      <c r="E27" s="17"/>
      <c r="F27" s="17"/>
      <c r="G27" s="147">
        <f t="shared" si="1"/>
        <v>1166.76</v>
      </c>
      <c r="H27" s="147">
        <v>0</v>
      </c>
      <c r="I27" s="147">
        <f t="shared" si="2"/>
        <v>23.3352</v>
      </c>
      <c r="J27" s="147">
        <f t="shared" si="3"/>
        <v>87.506999999999991</v>
      </c>
      <c r="K27" s="147">
        <f t="shared" si="4"/>
        <v>1277.6022</v>
      </c>
      <c r="L27" s="147">
        <f t="shared" si="5"/>
        <v>204.41635200000002</v>
      </c>
      <c r="M27" s="147">
        <f t="shared" si="6"/>
        <v>1482.018552</v>
      </c>
      <c r="N27" s="12"/>
      <c r="O27" s="147">
        <f t="shared" si="7"/>
        <v>5220.76</v>
      </c>
      <c r="P27" s="147">
        <f t="shared" si="8"/>
        <v>835.3216000000001</v>
      </c>
      <c r="Q27" s="147">
        <f t="shared" si="9"/>
        <v>6056.0816000000004</v>
      </c>
      <c r="S27" s="32" t="str">
        <f t="shared" si="10"/>
        <v>SI</v>
      </c>
      <c r="T27" s="90" t="s">
        <v>124</v>
      </c>
      <c r="U27" s="99" t="s">
        <v>181</v>
      </c>
      <c r="V27" s="91">
        <v>21</v>
      </c>
      <c r="W27" s="112">
        <v>39332</v>
      </c>
      <c r="X27" s="90" t="s">
        <v>127</v>
      </c>
      <c r="Y27" s="122">
        <v>5220.76</v>
      </c>
      <c r="Z27" s="92"/>
      <c r="AA27" s="92"/>
      <c r="AB27" s="94"/>
      <c r="AC27" s="95">
        <v>5220.76</v>
      </c>
      <c r="AD27" s="125"/>
      <c r="AE27" s="125">
        <v>83.6</v>
      </c>
      <c r="AF27" s="96">
        <v>5137.16</v>
      </c>
      <c r="AG27" s="96">
        <v>522.08000000000004</v>
      </c>
      <c r="AH27" s="92">
        <v>4615.08</v>
      </c>
      <c r="AI27" s="92"/>
      <c r="AJ27" s="95">
        <v>1499469494</v>
      </c>
      <c r="AK27" s="97"/>
      <c r="AL27" s="95"/>
      <c r="AM27" s="98"/>
      <c r="AN27" s="97"/>
      <c r="AO27" s="95"/>
      <c r="AP27" s="114"/>
      <c r="AQ27" s="110"/>
      <c r="AR27" s="113"/>
      <c r="AS27" s="99"/>
      <c r="AT27" s="99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</row>
    <row r="28" spans="1:58" ht="15">
      <c r="A28" s="33" t="s">
        <v>51</v>
      </c>
      <c r="B28" s="32" t="s">
        <v>52</v>
      </c>
      <c r="C28" s="40">
        <v>1026.76</v>
      </c>
      <c r="D28" s="147">
        <f t="shared" si="0"/>
        <v>17750.34</v>
      </c>
      <c r="E28" s="17"/>
      <c r="F28" s="17"/>
      <c r="G28" s="147">
        <f t="shared" si="1"/>
        <v>1026.76</v>
      </c>
      <c r="H28" s="147">
        <v>0</v>
      </c>
      <c r="I28" s="147">
        <f t="shared" si="2"/>
        <v>20.5352</v>
      </c>
      <c r="J28" s="147">
        <f t="shared" si="3"/>
        <v>77.006999999999991</v>
      </c>
      <c r="K28" s="147">
        <f t="shared" si="4"/>
        <v>1124.3022000000001</v>
      </c>
      <c r="L28" s="147">
        <f t="shared" si="5"/>
        <v>179.88835200000003</v>
      </c>
      <c r="M28" s="147">
        <f t="shared" si="6"/>
        <v>1304.190552</v>
      </c>
      <c r="N28" s="12"/>
      <c r="O28" s="147">
        <f t="shared" si="7"/>
        <v>17750.34</v>
      </c>
      <c r="P28" s="147">
        <f t="shared" si="8"/>
        <v>2840.0544</v>
      </c>
      <c r="Q28" s="147">
        <f t="shared" si="9"/>
        <v>20590.394400000001</v>
      </c>
      <c r="S28" s="32" t="str">
        <f t="shared" si="10"/>
        <v>SI</v>
      </c>
      <c r="T28" s="99" t="s">
        <v>103</v>
      </c>
      <c r="U28" s="99" t="s">
        <v>134</v>
      </c>
      <c r="V28" s="103" t="s">
        <v>135</v>
      </c>
      <c r="W28" s="112">
        <v>41680</v>
      </c>
      <c r="X28" s="99" t="s">
        <v>106</v>
      </c>
      <c r="Y28" s="123">
        <v>17750.34</v>
      </c>
      <c r="Z28" s="100"/>
      <c r="AA28" s="100"/>
      <c r="AB28" s="94"/>
      <c r="AC28" s="95">
        <v>17750.34</v>
      </c>
      <c r="AD28" s="125"/>
      <c r="AE28" s="125" t="s">
        <v>174</v>
      </c>
      <c r="AF28" s="96">
        <v>17750.34</v>
      </c>
      <c r="AG28" s="96">
        <v>1775.03</v>
      </c>
      <c r="AH28" s="92">
        <v>15975.31</v>
      </c>
      <c r="AI28" s="92"/>
      <c r="AJ28" s="95">
        <v>1457482116</v>
      </c>
      <c r="AK28" s="97"/>
      <c r="AL28" s="95"/>
      <c r="AM28" s="98"/>
      <c r="AN28" s="97"/>
      <c r="AO28" s="95"/>
      <c r="AP28" s="114"/>
      <c r="AQ28" s="110"/>
      <c r="AR28" s="113"/>
      <c r="AS28" s="99"/>
      <c r="AT28" s="99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  <row r="29" spans="1:58" ht="15">
      <c r="A29" s="33" t="s">
        <v>53</v>
      </c>
      <c r="B29" s="32" t="s">
        <v>54</v>
      </c>
      <c r="C29" s="40">
        <v>1026.76</v>
      </c>
      <c r="D29" s="147">
        <f t="shared" si="0"/>
        <v>9307.6299999999992</v>
      </c>
      <c r="E29" s="17"/>
      <c r="F29" s="17"/>
      <c r="G29" s="147">
        <f t="shared" si="1"/>
        <v>1026.76</v>
      </c>
      <c r="H29" s="147">
        <v>0</v>
      </c>
      <c r="I29" s="147">
        <f t="shared" si="2"/>
        <v>20.5352</v>
      </c>
      <c r="J29" s="147">
        <f t="shared" si="3"/>
        <v>77.006999999999991</v>
      </c>
      <c r="K29" s="147">
        <f t="shared" si="4"/>
        <v>1124.3022000000001</v>
      </c>
      <c r="L29" s="147">
        <f t="shared" si="5"/>
        <v>179.88835200000003</v>
      </c>
      <c r="M29" s="147">
        <f t="shared" si="6"/>
        <v>1304.190552</v>
      </c>
      <c r="N29" s="12"/>
      <c r="O29" s="147">
        <f t="shared" si="7"/>
        <v>9307.6299999999992</v>
      </c>
      <c r="P29" s="147">
        <f t="shared" si="8"/>
        <v>1489.2207999999998</v>
      </c>
      <c r="Q29" s="147">
        <f t="shared" si="9"/>
        <v>10796.850799999998</v>
      </c>
      <c r="S29" s="32" t="str">
        <f t="shared" si="10"/>
        <v>SI</v>
      </c>
      <c r="T29" s="99" t="s">
        <v>103</v>
      </c>
      <c r="U29" s="99" t="s">
        <v>136</v>
      </c>
      <c r="V29" s="103" t="s">
        <v>137</v>
      </c>
      <c r="W29" s="112">
        <v>41944</v>
      </c>
      <c r="X29" s="99" t="s">
        <v>106</v>
      </c>
      <c r="Y29" s="121">
        <v>9307.6299999999992</v>
      </c>
      <c r="Z29" s="100"/>
      <c r="AA29" s="100"/>
      <c r="AB29" s="94"/>
      <c r="AC29" s="95">
        <v>9307.6299999999992</v>
      </c>
      <c r="AD29" s="125"/>
      <c r="AE29" s="125" t="s">
        <v>174</v>
      </c>
      <c r="AF29" s="96">
        <v>9307.6299999999992</v>
      </c>
      <c r="AG29" s="96">
        <v>930.76</v>
      </c>
      <c r="AH29" s="92">
        <v>8376.8700000000008</v>
      </c>
      <c r="AI29" s="92"/>
      <c r="AJ29" s="95">
        <v>2872328917</v>
      </c>
      <c r="AK29" s="97"/>
      <c r="AL29" s="95"/>
      <c r="AM29" s="98"/>
      <c r="AN29" s="97"/>
      <c r="AO29" s="95"/>
      <c r="AP29" s="114"/>
      <c r="AQ29" s="110"/>
      <c r="AR29" s="113"/>
      <c r="AS29" s="99"/>
      <c r="AT29" s="99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</row>
    <row r="30" spans="1:58" ht="15">
      <c r="A30" s="33" t="s">
        <v>55</v>
      </c>
      <c r="B30" s="32" t="s">
        <v>56</v>
      </c>
      <c r="C30" s="40">
        <v>1166.76</v>
      </c>
      <c r="D30" s="147">
        <f t="shared" si="0"/>
        <v>5340.91</v>
      </c>
      <c r="E30" s="17"/>
      <c r="F30" s="17"/>
      <c r="G30" s="147">
        <f t="shared" si="1"/>
        <v>1166.76</v>
      </c>
      <c r="H30" s="147">
        <v>0</v>
      </c>
      <c r="I30" s="147">
        <f t="shared" si="2"/>
        <v>23.3352</v>
      </c>
      <c r="J30" s="147">
        <f t="shared" si="3"/>
        <v>87.506999999999991</v>
      </c>
      <c r="K30" s="147">
        <f t="shared" si="4"/>
        <v>1277.6022</v>
      </c>
      <c r="L30" s="147">
        <f t="shared" si="5"/>
        <v>204.41635200000002</v>
      </c>
      <c r="M30" s="147">
        <f t="shared" si="6"/>
        <v>1482.018552</v>
      </c>
      <c r="N30" s="12"/>
      <c r="O30" s="147">
        <f t="shared" si="7"/>
        <v>5340.91</v>
      </c>
      <c r="P30" s="147">
        <f t="shared" si="8"/>
        <v>854.54560000000004</v>
      </c>
      <c r="Q30" s="147">
        <f t="shared" si="9"/>
        <v>6195.4556000000002</v>
      </c>
      <c r="S30" s="32" t="str">
        <f t="shared" si="10"/>
        <v>SI</v>
      </c>
      <c r="T30" s="90" t="s">
        <v>124</v>
      </c>
      <c r="U30" s="99" t="s">
        <v>138</v>
      </c>
      <c r="V30" s="91" t="s">
        <v>139</v>
      </c>
      <c r="W30" s="112">
        <v>40362</v>
      </c>
      <c r="X30" s="90" t="s">
        <v>127</v>
      </c>
      <c r="Y30" s="122">
        <v>5340.91</v>
      </c>
      <c r="Z30" s="92"/>
      <c r="AA30" s="92"/>
      <c r="AB30" s="94"/>
      <c r="AC30" s="95">
        <v>5340.91</v>
      </c>
      <c r="AD30" s="125"/>
      <c r="AE30" s="125" t="s">
        <v>174</v>
      </c>
      <c r="AF30" s="96">
        <v>5340.91</v>
      </c>
      <c r="AG30" s="96">
        <v>534.09</v>
      </c>
      <c r="AH30" s="92">
        <v>4806.82</v>
      </c>
      <c r="AI30" s="92"/>
      <c r="AJ30" s="95">
        <v>2735539994</v>
      </c>
      <c r="AK30" s="97"/>
      <c r="AL30" s="95"/>
      <c r="AM30" s="98"/>
      <c r="AN30" s="97"/>
      <c r="AO30" s="95"/>
      <c r="AP30" s="114"/>
      <c r="AQ30" s="110"/>
      <c r="AR30" s="113"/>
      <c r="AS30" s="99"/>
      <c r="AT30" s="99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ht="15">
      <c r="A31" s="33" t="s">
        <v>57</v>
      </c>
      <c r="B31" s="32" t="s">
        <v>58</v>
      </c>
      <c r="C31" s="40">
        <v>1026.76</v>
      </c>
      <c r="D31" s="147">
        <f t="shared" si="0"/>
        <v>10249.4</v>
      </c>
      <c r="E31" s="17"/>
      <c r="F31" s="17"/>
      <c r="G31" s="147">
        <f t="shared" si="1"/>
        <v>1026.76</v>
      </c>
      <c r="H31" s="147">
        <v>0</v>
      </c>
      <c r="I31" s="147">
        <f t="shared" si="2"/>
        <v>20.5352</v>
      </c>
      <c r="J31" s="147">
        <f t="shared" si="3"/>
        <v>77.006999999999991</v>
      </c>
      <c r="K31" s="147">
        <f t="shared" si="4"/>
        <v>1124.3022000000001</v>
      </c>
      <c r="L31" s="147">
        <f t="shared" si="5"/>
        <v>179.88835200000003</v>
      </c>
      <c r="M31" s="147">
        <f t="shared" si="6"/>
        <v>1304.190552</v>
      </c>
      <c r="N31" s="12"/>
      <c r="O31" s="147">
        <f t="shared" si="7"/>
        <v>10249.4</v>
      </c>
      <c r="P31" s="147">
        <f t="shared" si="8"/>
        <v>1639.904</v>
      </c>
      <c r="Q31" s="147">
        <f t="shared" si="9"/>
        <v>11889.304</v>
      </c>
      <c r="S31" s="32" t="str">
        <f t="shared" si="10"/>
        <v>SI</v>
      </c>
      <c r="T31" s="99" t="s">
        <v>103</v>
      </c>
      <c r="U31" s="99" t="s">
        <v>140</v>
      </c>
      <c r="V31" s="103"/>
      <c r="W31" s="112">
        <v>42557</v>
      </c>
      <c r="X31" s="99" t="s">
        <v>106</v>
      </c>
      <c r="Y31" s="122">
        <v>10249.4</v>
      </c>
      <c r="Z31" s="100"/>
      <c r="AA31" s="100"/>
      <c r="AB31" s="94"/>
      <c r="AC31" s="95">
        <v>10249.4</v>
      </c>
      <c r="AD31" s="125"/>
      <c r="AE31" s="125"/>
      <c r="AF31" s="96">
        <v>10249.4</v>
      </c>
      <c r="AG31" s="96">
        <v>1024.94</v>
      </c>
      <c r="AH31" s="92">
        <v>9224.4599999999991</v>
      </c>
      <c r="AI31" s="92" t="s">
        <v>107</v>
      </c>
      <c r="AJ31" s="95">
        <v>405715097</v>
      </c>
      <c r="AK31" s="97"/>
      <c r="AL31" s="95"/>
      <c r="AM31" s="98"/>
      <c r="AN31" s="97"/>
      <c r="AO31" s="95"/>
      <c r="AP31" s="114"/>
      <c r="AQ31" s="114"/>
      <c r="AR31" s="113"/>
      <c r="AS31" s="99"/>
      <c r="AT31" s="101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ht="15">
      <c r="A32" s="33" t="s">
        <v>59</v>
      </c>
      <c r="B32" s="32" t="s">
        <v>60</v>
      </c>
      <c r="C32" s="40">
        <v>4666.6899999999996</v>
      </c>
      <c r="D32" s="147">
        <f t="shared" si="0"/>
        <v>51826.64</v>
      </c>
      <c r="E32" s="17"/>
      <c r="F32" s="17"/>
      <c r="G32" s="147">
        <f t="shared" si="1"/>
        <v>4666.6899999999996</v>
      </c>
      <c r="H32" s="147">
        <v>0</v>
      </c>
      <c r="I32" s="147">
        <f t="shared" si="2"/>
        <v>93.333799999999997</v>
      </c>
      <c r="J32" s="147">
        <f t="shared" si="3"/>
        <v>350.00174999999996</v>
      </c>
      <c r="K32" s="147">
        <f t="shared" si="4"/>
        <v>5110.0255500000003</v>
      </c>
      <c r="L32" s="147">
        <f t="shared" si="5"/>
        <v>817.60408800000005</v>
      </c>
      <c r="M32" s="147">
        <f t="shared" si="6"/>
        <v>5927.6296380000003</v>
      </c>
      <c r="N32" s="12"/>
      <c r="O32" s="147">
        <f t="shared" si="7"/>
        <v>51826.64</v>
      </c>
      <c r="P32" s="147">
        <f t="shared" si="8"/>
        <v>8292.2623999999996</v>
      </c>
      <c r="Q32" s="147">
        <f t="shared" si="9"/>
        <v>60118.902399999999</v>
      </c>
      <c r="S32" s="32" t="str">
        <f t="shared" si="10"/>
        <v>SI</v>
      </c>
      <c r="T32" s="99" t="s">
        <v>115</v>
      </c>
      <c r="U32" s="99" t="s">
        <v>141</v>
      </c>
      <c r="V32" s="103"/>
      <c r="W32" s="112">
        <v>42478</v>
      </c>
      <c r="X32" s="90" t="s">
        <v>121</v>
      </c>
      <c r="Y32" s="122">
        <v>51826.64</v>
      </c>
      <c r="Z32" s="100"/>
      <c r="AA32" s="100"/>
      <c r="AB32" s="94"/>
      <c r="AC32" s="95">
        <v>51826.64</v>
      </c>
      <c r="AD32" s="125">
        <v>2390</v>
      </c>
      <c r="AE32" s="125">
        <v>403</v>
      </c>
      <c r="AF32" s="96">
        <v>49033.64</v>
      </c>
      <c r="AG32" s="96">
        <v>5182.66</v>
      </c>
      <c r="AH32" s="92">
        <v>43850.98</v>
      </c>
      <c r="AI32" s="92"/>
      <c r="AJ32" s="95" t="s">
        <v>142</v>
      </c>
      <c r="AK32" s="97"/>
      <c r="AL32" s="95"/>
      <c r="AM32" s="98"/>
      <c r="AN32" s="97"/>
      <c r="AO32" s="95"/>
      <c r="AP32" s="114"/>
      <c r="AQ32" s="110"/>
      <c r="AR32" s="113"/>
      <c r="AS32" s="109"/>
      <c r="AT32" s="99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ht="15">
      <c r="A33" s="33" t="s">
        <v>61</v>
      </c>
      <c r="B33" s="32" t="s">
        <v>62</v>
      </c>
      <c r="C33" s="40">
        <v>1026.76</v>
      </c>
      <c r="D33" s="147">
        <f t="shared" si="0"/>
        <v>5954.29</v>
      </c>
      <c r="E33" s="17"/>
      <c r="F33" s="17"/>
      <c r="G33" s="147">
        <f t="shared" si="1"/>
        <v>1026.76</v>
      </c>
      <c r="H33" s="147">
        <v>0</v>
      </c>
      <c r="I33" s="147">
        <f t="shared" si="2"/>
        <v>20.5352</v>
      </c>
      <c r="J33" s="147">
        <f t="shared" si="3"/>
        <v>77.006999999999991</v>
      </c>
      <c r="K33" s="147">
        <f t="shared" si="4"/>
        <v>1124.3022000000001</v>
      </c>
      <c r="L33" s="147">
        <f t="shared" si="5"/>
        <v>179.88835200000003</v>
      </c>
      <c r="M33" s="147">
        <f t="shared" si="6"/>
        <v>1304.190552</v>
      </c>
      <c r="N33" s="12"/>
      <c r="O33" s="147">
        <f t="shared" si="7"/>
        <v>5954.29</v>
      </c>
      <c r="P33" s="147">
        <f t="shared" si="8"/>
        <v>952.68640000000005</v>
      </c>
      <c r="Q33" s="147">
        <f t="shared" si="9"/>
        <v>6906.9763999999996</v>
      </c>
      <c r="S33" s="32" t="str">
        <f t="shared" si="10"/>
        <v>SI</v>
      </c>
      <c r="T33" s="99" t="s">
        <v>103</v>
      </c>
      <c r="U33" s="99" t="s">
        <v>143</v>
      </c>
      <c r="V33" s="103"/>
      <c r="W33" s="112">
        <v>42430</v>
      </c>
      <c r="X33" s="99" t="s">
        <v>106</v>
      </c>
      <c r="Y33" s="123">
        <v>5954.29</v>
      </c>
      <c r="Z33" s="100"/>
      <c r="AA33" s="100"/>
      <c r="AB33" s="94"/>
      <c r="AC33" s="95">
        <v>5954.29</v>
      </c>
      <c r="AD33" s="125"/>
      <c r="AE33" s="125" t="s">
        <v>174</v>
      </c>
      <c r="AF33" s="96">
        <v>5954.29</v>
      </c>
      <c r="AG33" s="96">
        <v>595.42999999999995</v>
      </c>
      <c r="AH33" s="92">
        <v>5358.86</v>
      </c>
      <c r="AI33" s="92"/>
      <c r="AJ33" s="95"/>
      <c r="AK33" s="97"/>
      <c r="AL33" s="95"/>
      <c r="AM33" s="98"/>
      <c r="AN33" s="97"/>
      <c r="AO33" s="95"/>
      <c r="AP33" s="114"/>
      <c r="AQ33" s="110"/>
      <c r="AR33" s="113"/>
      <c r="AS33" s="99"/>
      <c r="AT33" s="10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ht="15">
      <c r="A34" s="33" t="s">
        <v>63</v>
      </c>
      <c r="B34" s="32" t="s">
        <v>64</v>
      </c>
      <c r="C34" s="40">
        <v>1026.69</v>
      </c>
      <c r="D34" s="147">
        <f t="shared" si="0"/>
        <v>5532.33</v>
      </c>
      <c r="E34" s="17"/>
      <c r="F34" s="17"/>
      <c r="G34" s="147">
        <f t="shared" si="1"/>
        <v>1026.69</v>
      </c>
      <c r="H34" s="147">
        <v>0</v>
      </c>
      <c r="I34" s="147">
        <f t="shared" si="2"/>
        <v>20.533800000000003</v>
      </c>
      <c r="J34" s="147">
        <f t="shared" si="3"/>
        <v>77.001750000000001</v>
      </c>
      <c r="K34" s="147">
        <f t="shared" si="4"/>
        <v>1124.2255499999999</v>
      </c>
      <c r="L34" s="147">
        <f t="shared" si="5"/>
        <v>179.87608799999998</v>
      </c>
      <c r="M34" s="147">
        <f t="shared" si="6"/>
        <v>1304.1016379999999</v>
      </c>
      <c r="N34" s="12"/>
      <c r="O34" s="147">
        <f t="shared" si="7"/>
        <v>5532.33</v>
      </c>
      <c r="P34" s="147">
        <f t="shared" si="8"/>
        <v>885.17280000000005</v>
      </c>
      <c r="Q34" s="147">
        <f t="shared" si="9"/>
        <v>6417.5028000000002</v>
      </c>
      <c r="S34" s="32" t="str">
        <f t="shared" si="10"/>
        <v>SI</v>
      </c>
      <c r="T34" s="99" t="s">
        <v>103</v>
      </c>
      <c r="U34" s="99" t="s">
        <v>144</v>
      </c>
      <c r="V34" s="103"/>
      <c r="W34" s="112">
        <v>42570</v>
      </c>
      <c r="X34" s="99" t="s">
        <v>106</v>
      </c>
      <c r="Y34" s="123">
        <v>5532.33</v>
      </c>
      <c r="Z34" s="100"/>
      <c r="AA34" s="100"/>
      <c r="AB34" s="94"/>
      <c r="AC34" s="95">
        <v>5532.33</v>
      </c>
      <c r="AD34" s="125"/>
      <c r="AE34" s="125">
        <v>385.41</v>
      </c>
      <c r="AF34" s="96">
        <v>5146.92</v>
      </c>
      <c r="AG34" s="96">
        <v>553.23</v>
      </c>
      <c r="AH34" s="92">
        <v>4593.6899999999996</v>
      </c>
      <c r="AI34" s="92"/>
      <c r="AJ34" s="95"/>
      <c r="AK34" s="97"/>
      <c r="AL34" s="95"/>
      <c r="AM34" s="98"/>
      <c r="AN34" s="97"/>
      <c r="AO34" s="95"/>
      <c r="AP34" s="114"/>
      <c r="AQ34" s="110"/>
      <c r="AR34" s="113"/>
      <c r="AS34" s="99"/>
      <c r="AT34" s="10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ht="15">
      <c r="A35" s="33" t="s">
        <v>65</v>
      </c>
      <c r="B35" s="32" t="s">
        <v>66</v>
      </c>
      <c r="C35" s="40">
        <v>1026.76</v>
      </c>
      <c r="D35" s="147">
        <f t="shared" si="0"/>
        <v>19577.3</v>
      </c>
      <c r="E35" s="17"/>
      <c r="F35" s="17"/>
      <c r="G35" s="147">
        <f t="shared" si="1"/>
        <v>1026.76</v>
      </c>
      <c r="H35" s="147">
        <v>0</v>
      </c>
      <c r="I35" s="147">
        <f t="shared" si="2"/>
        <v>20.5352</v>
      </c>
      <c r="J35" s="147">
        <f t="shared" si="3"/>
        <v>77.006999999999991</v>
      </c>
      <c r="K35" s="147">
        <f t="shared" si="4"/>
        <v>1124.3022000000001</v>
      </c>
      <c r="L35" s="147">
        <f t="shared" si="5"/>
        <v>179.88835200000003</v>
      </c>
      <c r="M35" s="147">
        <f t="shared" si="6"/>
        <v>1304.190552</v>
      </c>
      <c r="N35" s="12"/>
      <c r="O35" s="147">
        <f t="shared" si="7"/>
        <v>19577.3</v>
      </c>
      <c r="P35" s="147">
        <f t="shared" si="8"/>
        <v>3132.3679999999999</v>
      </c>
      <c r="Q35" s="147">
        <f t="shared" si="9"/>
        <v>22709.667999999998</v>
      </c>
      <c r="S35" s="32" t="str">
        <f t="shared" si="10"/>
        <v>SI</v>
      </c>
      <c r="T35" s="90" t="s">
        <v>103</v>
      </c>
      <c r="U35" s="99" t="s">
        <v>182</v>
      </c>
      <c r="V35" s="91" t="s">
        <v>145</v>
      </c>
      <c r="W35" s="112">
        <v>41592</v>
      </c>
      <c r="X35" s="90" t="s">
        <v>106</v>
      </c>
      <c r="Y35" s="122">
        <v>19577.3</v>
      </c>
      <c r="Z35" s="93"/>
      <c r="AA35" s="93"/>
      <c r="AB35" s="94"/>
      <c r="AC35" s="95">
        <v>19577.3</v>
      </c>
      <c r="AD35" s="125"/>
      <c r="AE35" s="125" t="s">
        <v>174</v>
      </c>
      <c r="AF35" s="96">
        <v>19577.3</v>
      </c>
      <c r="AG35" s="96">
        <v>1957.73</v>
      </c>
      <c r="AH35" s="92">
        <v>17619.57</v>
      </c>
      <c r="AI35" s="92"/>
      <c r="AJ35" s="95">
        <v>2986347665</v>
      </c>
      <c r="AK35" s="97"/>
      <c r="AL35" s="95"/>
      <c r="AM35" s="98"/>
      <c r="AN35" s="97"/>
      <c r="AO35" s="95"/>
      <c r="AP35" s="114"/>
      <c r="AQ35" s="110"/>
      <c r="AR35" s="113"/>
      <c r="AS35" s="99"/>
      <c r="AT35" s="99"/>
      <c r="AU35" s="32"/>
      <c r="AV35" s="32"/>
      <c r="AW35" s="32"/>
      <c r="AX35" s="32"/>
      <c r="AY35" s="32"/>
      <c r="AZ35" s="50"/>
      <c r="BA35" s="50"/>
      <c r="BB35" s="50"/>
      <c r="BC35" s="50"/>
      <c r="BD35" s="50"/>
      <c r="BE35" s="50"/>
      <c r="BF35" s="50"/>
    </row>
    <row r="36" spans="1:58" ht="15">
      <c r="A36" s="33" t="s">
        <v>67</v>
      </c>
      <c r="B36" s="32" t="s">
        <v>68</v>
      </c>
      <c r="C36" s="40">
        <v>1026.76</v>
      </c>
      <c r="D36" s="147">
        <f t="shared" si="0"/>
        <v>16746.810000000001</v>
      </c>
      <c r="E36" s="17"/>
      <c r="F36" s="17"/>
      <c r="G36" s="147">
        <f t="shared" si="1"/>
        <v>1026.76</v>
      </c>
      <c r="H36" s="147">
        <v>0</v>
      </c>
      <c r="I36" s="147">
        <f t="shared" si="2"/>
        <v>20.5352</v>
      </c>
      <c r="J36" s="147">
        <f t="shared" si="3"/>
        <v>77.006999999999991</v>
      </c>
      <c r="K36" s="147">
        <f t="shared" si="4"/>
        <v>1124.3022000000001</v>
      </c>
      <c r="L36" s="147">
        <f t="shared" si="5"/>
        <v>179.88835200000003</v>
      </c>
      <c r="M36" s="147">
        <f t="shared" si="6"/>
        <v>1304.190552</v>
      </c>
      <c r="N36" s="12"/>
      <c r="O36" s="147">
        <f t="shared" si="7"/>
        <v>16746.810000000001</v>
      </c>
      <c r="P36" s="147">
        <f t="shared" si="8"/>
        <v>2679.4896000000003</v>
      </c>
      <c r="Q36" s="147">
        <f t="shared" si="9"/>
        <v>19426.299600000002</v>
      </c>
      <c r="S36" s="32" t="str">
        <f t="shared" si="10"/>
        <v>SI</v>
      </c>
      <c r="T36" s="90" t="s">
        <v>115</v>
      </c>
      <c r="U36" s="99" t="s">
        <v>183</v>
      </c>
      <c r="V36" s="91" t="s">
        <v>146</v>
      </c>
      <c r="W36" s="112">
        <v>42030</v>
      </c>
      <c r="X36" s="90" t="s">
        <v>106</v>
      </c>
      <c r="Y36" s="122">
        <v>16746.810000000001</v>
      </c>
      <c r="Z36" s="92"/>
      <c r="AA36" s="92"/>
      <c r="AB36" s="94"/>
      <c r="AC36" s="95">
        <v>16746.810000000001</v>
      </c>
      <c r="AD36" s="125"/>
      <c r="AE36" s="125" t="s">
        <v>174</v>
      </c>
      <c r="AF36" s="96">
        <v>16746.810000000001</v>
      </c>
      <c r="AG36" s="96">
        <v>1674.68</v>
      </c>
      <c r="AH36" s="92">
        <v>15072.13</v>
      </c>
      <c r="AI36" s="92"/>
      <c r="AJ36" s="95">
        <v>2885838584</v>
      </c>
      <c r="AK36" s="97"/>
      <c r="AL36" s="95"/>
      <c r="AM36" s="98"/>
      <c r="AN36" s="97"/>
      <c r="AO36" s="95"/>
      <c r="AP36" s="114"/>
      <c r="AQ36" s="111"/>
      <c r="AR36" s="113"/>
      <c r="AS36" s="99"/>
      <c r="AT36" s="99"/>
      <c r="AU36" s="32"/>
      <c r="AV36" s="32"/>
      <c r="AW36" s="32"/>
      <c r="AX36" s="32"/>
      <c r="AY36" s="32"/>
      <c r="AZ36" s="50"/>
      <c r="BA36" s="50"/>
      <c r="BB36" s="50"/>
      <c r="BC36" s="50"/>
      <c r="BD36" s="50"/>
      <c r="BE36" s="50"/>
      <c r="BF36" s="50"/>
    </row>
    <row r="37" spans="1:58" ht="15">
      <c r="A37" s="33" t="s">
        <v>69</v>
      </c>
      <c r="B37" s="32" t="s">
        <v>70</v>
      </c>
      <c r="C37" s="40">
        <v>1026.76</v>
      </c>
      <c r="D37" s="147">
        <v>0</v>
      </c>
      <c r="E37" s="17"/>
      <c r="F37" s="17"/>
      <c r="G37" s="147">
        <f t="shared" si="1"/>
        <v>1026.76</v>
      </c>
      <c r="H37" s="147">
        <v>0</v>
      </c>
      <c r="I37" s="147">
        <f t="shared" si="2"/>
        <v>20.5352</v>
      </c>
      <c r="J37" s="147">
        <f t="shared" si="3"/>
        <v>77.006999999999991</v>
      </c>
      <c r="K37" s="147">
        <f t="shared" si="4"/>
        <v>1124.3022000000001</v>
      </c>
      <c r="L37" s="147">
        <f t="shared" si="5"/>
        <v>179.88835200000003</v>
      </c>
      <c r="M37" s="147">
        <f t="shared" si="6"/>
        <v>1304.190552</v>
      </c>
      <c r="N37" s="12"/>
      <c r="O37" s="147">
        <f t="shared" si="7"/>
        <v>0</v>
      </c>
      <c r="P37" s="147">
        <f t="shared" si="8"/>
        <v>0</v>
      </c>
      <c r="Q37" s="147">
        <f t="shared" si="9"/>
        <v>0</v>
      </c>
      <c r="S37" s="32" t="str">
        <f t="shared" si="10"/>
        <v>SI</v>
      </c>
      <c r="T37" s="90" t="s">
        <v>103</v>
      </c>
      <c r="U37" s="99" t="s">
        <v>184</v>
      </c>
      <c r="V37" s="91"/>
      <c r="W37" s="112">
        <v>42597</v>
      </c>
      <c r="X37" s="90" t="s">
        <v>106</v>
      </c>
      <c r="Y37" s="122"/>
      <c r="Z37" s="92"/>
      <c r="AA37" s="92"/>
      <c r="AB37" s="94"/>
      <c r="AC37" s="95" t="s">
        <v>175</v>
      </c>
      <c r="AD37" s="125"/>
      <c r="AE37" s="125"/>
      <c r="AF37" s="96" t="s">
        <v>176</v>
      </c>
      <c r="AG37" s="96" t="s">
        <v>176</v>
      </c>
      <c r="AH37" s="92" t="s">
        <v>177</v>
      </c>
      <c r="AI37" s="92"/>
      <c r="AJ37" s="95">
        <v>1148534756</v>
      </c>
      <c r="AK37" s="97"/>
      <c r="AL37" s="95"/>
      <c r="AM37" s="98"/>
      <c r="AN37" s="97"/>
      <c r="AO37" s="95"/>
      <c r="AP37" s="114"/>
      <c r="AQ37" s="111"/>
      <c r="AR37" s="113"/>
      <c r="AS37" s="99"/>
      <c r="AT37" s="101"/>
      <c r="AU37" s="32"/>
      <c r="AV37" s="32"/>
      <c r="AW37" s="32"/>
      <c r="AX37" s="32"/>
      <c r="AY37" s="32"/>
      <c r="AZ37" s="75"/>
      <c r="BA37" s="75"/>
      <c r="BB37" s="75"/>
      <c r="BC37" s="75"/>
      <c r="BD37" s="75"/>
      <c r="BE37" s="75"/>
      <c r="BF37" s="75"/>
    </row>
    <row r="38" spans="1:58" ht="15">
      <c r="A38" s="33" t="s">
        <v>71</v>
      </c>
      <c r="B38" s="32" t="s">
        <v>72</v>
      </c>
      <c r="C38" s="40">
        <v>1026.76</v>
      </c>
      <c r="D38" s="147">
        <v>0</v>
      </c>
      <c r="E38" s="17"/>
      <c r="F38" s="17"/>
      <c r="G38" s="147">
        <f t="shared" si="1"/>
        <v>1026.76</v>
      </c>
      <c r="H38" s="147">
        <v>0</v>
      </c>
      <c r="I38" s="147">
        <f t="shared" si="2"/>
        <v>20.5352</v>
      </c>
      <c r="J38" s="147">
        <f t="shared" si="3"/>
        <v>77.006999999999991</v>
      </c>
      <c r="K38" s="147">
        <f t="shared" si="4"/>
        <v>1124.3022000000001</v>
      </c>
      <c r="L38" s="147">
        <f t="shared" si="5"/>
        <v>179.88835200000003</v>
      </c>
      <c r="M38" s="147">
        <f t="shared" si="6"/>
        <v>1304.190552</v>
      </c>
      <c r="N38" s="12"/>
      <c r="O38" s="147">
        <f t="shared" si="7"/>
        <v>0</v>
      </c>
      <c r="P38" s="147">
        <f t="shared" si="8"/>
        <v>0</v>
      </c>
      <c r="Q38" s="147">
        <f t="shared" si="9"/>
        <v>0</v>
      </c>
      <c r="S38" s="32" t="str">
        <f t="shared" si="10"/>
        <v>SI</v>
      </c>
      <c r="T38" s="90" t="s">
        <v>115</v>
      </c>
      <c r="U38" s="99" t="s">
        <v>185</v>
      </c>
      <c r="V38" s="91" t="s">
        <v>147</v>
      </c>
      <c r="W38" s="112">
        <v>41435</v>
      </c>
      <c r="X38" s="90" t="s">
        <v>106</v>
      </c>
      <c r="Y38" s="115"/>
      <c r="Z38" s="92"/>
      <c r="AA38" s="92"/>
      <c r="AB38" s="94"/>
      <c r="AC38" s="95" t="s">
        <v>175</v>
      </c>
      <c r="AD38" s="125"/>
      <c r="AE38" s="125">
        <v>577.35</v>
      </c>
      <c r="AF38" s="96">
        <v>-577.35</v>
      </c>
      <c r="AG38" s="96" t="s">
        <v>176</v>
      </c>
      <c r="AH38" s="92">
        <v>-577.35</v>
      </c>
      <c r="AI38" s="92"/>
      <c r="AJ38" s="95">
        <v>2906306063</v>
      </c>
      <c r="AK38" s="97"/>
      <c r="AL38" s="95"/>
      <c r="AM38" s="98"/>
      <c r="AN38" s="97"/>
      <c r="AO38" s="95"/>
      <c r="AP38" s="114"/>
      <c r="AQ38" s="111"/>
      <c r="AR38" s="113"/>
      <c r="AS38" s="99"/>
      <c r="AT38" s="99"/>
      <c r="AU38" s="32"/>
      <c r="AV38" s="32"/>
      <c r="AW38" s="32"/>
      <c r="AX38" s="32"/>
      <c r="AY38" s="32"/>
      <c r="AZ38" s="75"/>
      <c r="BA38" s="75"/>
      <c r="BB38" s="75"/>
      <c r="BC38" s="75"/>
      <c r="BD38" s="75"/>
      <c r="BE38" s="75"/>
      <c r="BF38" s="75"/>
    </row>
    <row r="39" spans="1:58" ht="15">
      <c r="A39" s="33" t="s">
        <v>73</v>
      </c>
      <c r="B39" s="32" t="s">
        <v>74</v>
      </c>
      <c r="C39" s="40">
        <v>1026.76</v>
      </c>
      <c r="D39" s="147">
        <f t="shared" si="0"/>
        <v>9818.6200000000008</v>
      </c>
      <c r="E39" s="17"/>
      <c r="F39" s="17"/>
      <c r="G39" s="147">
        <f t="shared" si="1"/>
        <v>1026.76</v>
      </c>
      <c r="H39" s="147">
        <v>0</v>
      </c>
      <c r="I39" s="147">
        <f t="shared" si="2"/>
        <v>20.5352</v>
      </c>
      <c r="J39" s="147">
        <f t="shared" si="3"/>
        <v>77.006999999999991</v>
      </c>
      <c r="K39" s="147">
        <f t="shared" si="4"/>
        <v>1124.3022000000001</v>
      </c>
      <c r="L39" s="147">
        <f t="shared" si="5"/>
        <v>179.88835200000003</v>
      </c>
      <c r="M39" s="147">
        <f t="shared" si="6"/>
        <v>1304.190552</v>
      </c>
      <c r="N39" s="12"/>
      <c r="O39" s="147">
        <f t="shared" si="7"/>
        <v>9818.6200000000008</v>
      </c>
      <c r="P39" s="147">
        <f t="shared" si="8"/>
        <v>1570.9792000000002</v>
      </c>
      <c r="Q39" s="147">
        <f t="shared" si="9"/>
        <v>11389.599200000001</v>
      </c>
      <c r="S39" s="32" t="str">
        <f t="shared" si="10"/>
        <v>SI</v>
      </c>
      <c r="T39" s="99" t="s">
        <v>103</v>
      </c>
      <c r="U39" s="99" t="s">
        <v>186</v>
      </c>
      <c r="V39" s="103" t="s">
        <v>148</v>
      </c>
      <c r="W39" s="112">
        <v>41848</v>
      </c>
      <c r="X39" s="99" t="s">
        <v>106</v>
      </c>
      <c r="Y39" s="121">
        <v>9818.6200000000008</v>
      </c>
      <c r="Z39" s="100"/>
      <c r="AA39" s="100"/>
      <c r="AB39" s="94"/>
      <c r="AC39" s="95">
        <v>9818.6200000000008</v>
      </c>
      <c r="AD39" s="125"/>
      <c r="AE39" s="47">
        <v>1336.76</v>
      </c>
      <c r="AF39" s="96">
        <v>8481.86</v>
      </c>
      <c r="AG39" s="96">
        <v>981.86</v>
      </c>
      <c r="AH39" s="92">
        <v>7500</v>
      </c>
      <c r="AI39" s="92"/>
      <c r="AJ39" s="95"/>
      <c r="AK39" s="97"/>
      <c r="AL39" s="105"/>
      <c r="AM39" s="98"/>
      <c r="AN39" s="97"/>
      <c r="AO39" s="95"/>
      <c r="AP39" s="114"/>
      <c r="AQ39" s="110"/>
      <c r="AR39" s="113"/>
      <c r="AS39" s="99"/>
      <c r="AT39" s="99"/>
      <c r="AU39" s="50"/>
      <c r="AV39" s="50"/>
      <c r="AW39" s="50"/>
      <c r="AX39" s="50"/>
      <c r="AY39" s="50"/>
      <c r="AZ39" s="75"/>
      <c r="BA39" s="75"/>
      <c r="BB39" s="75"/>
      <c r="BC39" s="75"/>
      <c r="BD39" s="75"/>
      <c r="BE39" s="75"/>
      <c r="BF39" s="75"/>
    </row>
    <row r="40" spans="1:58" ht="15">
      <c r="A40" s="33" t="s">
        <v>75</v>
      </c>
      <c r="B40" s="32" t="s">
        <v>76</v>
      </c>
      <c r="C40" s="40">
        <v>1026.76</v>
      </c>
      <c r="D40" s="147">
        <v>0</v>
      </c>
      <c r="E40" s="17"/>
      <c r="F40" s="17"/>
      <c r="G40" s="147">
        <f t="shared" si="1"/>
        <v>1026.76</v>
      </c>
      <c r="H40" s="147">
        <v>0</v>
      </c>
      <c r="I40" s="147">
        <f t="shared" si="2"/>
        <v>20.5352</v>
      </c>
      <c r="J40" s="147">
        <f t="shared" si="3"/>
        <v>77.006999999999991</v>
      </c>
      <c r="K40" s="147">
        <f t="shared" si="4"/>
        <v>1124.3022000000001</v>
      </c>
      <c r="L40" s="147">
        <f t="shared" si="5"/>
        <v>179.88835200000003</v>
      </c>
      <c r="M40" s="147">
        <f t="shared" si="6"/>
        <v>1304.190552</v>
      </c>
      <c r="N40" s="12"/>
      <c r="O40" s="147">
        <f t="shared" si="7"/>
        <v>0</v>
      </c>
      <c r="P40" s="147">
        <f t="shared" si="8"/>
        <v>0</v>
      </c>
      <c r="Q40" s="147">
        <f t="shared" si="9"/>
        <v>0</v>
      </c>
      <c r="S40" s="32" t="str">
        <f t="shared" si="10"/>
        <v>SI</v>
      </c>
      <c r="T40" s="107" t="s">
        <v>103</v>
      </c>
      <c r="U40" s="107" t="s">
        <v>149</v>
      </c>
      <c r="V40" s="108"/>
      <c r="W40" s="112">
        <v>42496</v>
      </c>
      <c r="X40" s="99" t="s">
        <v>150</v>
      </c>
      <c r="Y40" s="116"/>
      <c r="Z40" s="100"/>
      <c r="AA40" s="100"/>
      <c r="AB40" s="94"/>
      <c r="AC40" s="95" t="s">
        <v>175</v>
      </c>
      <c r="AD40" s="125"/>
      <c r="AE40" s="125" t="s">
        <v>174</v>
      </c>
      <c r="AF40" s="96" t="s">
        <v>176</v>
      </c>
      <c r="AG40" s="96" t="s">
        <v>176</v>
      </c>
      <c r="AH40" s="92" t="s">
        <v>177</v>
      </c>
      <c r="AI40" s="92"/>
      <c r="AJ40" s="95">
        <v>1129582916</v>
      </c>
      <c r="AK40" s="97"/>
      <c r="AL40" s="105"/>
      <c r="AM40" s="98"/>
      <c r="AN40" s="97"/>
      <c r="AO40" s="95"/>
      <c r="AP40" s="114"/>
      <c r="AQ40" s="114"/>
      <c r="AR40" s="113"/>
      <c r="AS40" s="106"/>
      <c r="AT40" s="101"/>
      <c r="AU40" s="50"/>
      <c r="AV40" s="50"/>
      <c r="AW40" s="50"/>
      <c r="AX40" s="50"/>
      <c r="AY40" s="50"/>
      <c r="AZ40" s="75"/>
      <c r="BA40" s="75"/>
      <c r="BB40" s="75"/>
      <c r="BC40" s="75"/>
      <c r="BD40" s="75"/>
      <c r="BE40" s="75"/>
      <c r="BF40" s="75"/>
    </row>
    <row r="41" spans="1:58" ht="15">
      <c r="A41" s="33" t="s">
        <v>77</v>
      </c>
      <c r="B41" s="32" t="s">
        <v>78</v>
      </c>
      <c r="C41" s="40">
        <v>1026.76</v>
      </c>
      <c r="D41" s="147">
        <v>0</v>
      </c>
      <c r="E41" s="17"/>
      <c r="F41" s="17"/>
      <c r="G41" s="147">
        <f t="shared" si="1"/>
        <v>1026.76</v>
      </c>
      <c r="H41" s="147">
        <v>0</v>
      </c>
      <c r="I41" s="147">
        <f t="shared" si="2"/>
        <v>20.5352</v>
      </c>
      <c r="J41" s="147">
        <f t="shared" si="3"/>
        <v>77.006999999999991</v>
      </c>
      <c r="K41" s="147">
        <f t="shared" si="4"/>
        <v>1124.3022000000001</v>
      </c>
      <c r="L41" s="147">
        <f t="shared" si="5"/>
        <v>179.88835200000003</v>
      </c>
      <c r="M41" s="147">
        <f t="shared" si="6"/>
        <v>1304.190552</v>
      </c>
      <c r="N41" s="12"/>
      <c r="O41" s="147">
        <f t="shared" si="7"/>
        <v>0</v>
      </c>
      <c r="P41" s="147">
        <f t="shared" si="8"/>
        <v>0</v>
      </c>
      <c r="Q41" s="147">
        <f t="shared" si="9"/>
        <v>0</v>
      </c>
      <c r="S41" s="32" t="str">
        <f t="shared" si="10"/>
        <v>SI</v>
      </c>
      <c r="T41" s="90" t="s">
        <v>103</v>
      </c>
      <c r="U41" s="99" t="s">
        <v>151</v>
      </c>
      <c r="V41" s="91" t="s">
        <v>152</v>
      </c>
      <c r="W41" s="112">
        <v>42215</v>
      </c>
      <c r="X41" s="90" t="s">
        <v>106</v>
      </c>
      <c r="Y41" s="123"/>
      <c r="Z41" s="93"/>
      <c r="AA41" s="93"/>
      <c r="AB41" s="94"/>
      <c r="AC41" s="95" t="s">
        <v>175</v>
      </c>
      <c r="AD41" s="125"/>
      <c r="AE41" s="125" t="s">
        <v>174</v>
      </c>
      <c r="AF41" s="96" t="s">
        <v>176</v>
      </c>
      <c r="AG41" s="96" t="s">
        <v>176</v>
      </c>
      <c r="AH41" s="92" t="s">
        <v>177</v>
      </c>
      <c r="AI41" s="92"/>
      <c r="AJ41" s="95">
        <v>1473959848</v>
      </c>
      <c r="AK41" s="97"/>
      <c r="AL41" s="95"/>
      <c r="AM41" s="98"/>
      <c r="AN41" s="97"/>
      <c r="AO41" s="95"/>
      <c r="AP41" s="114"/>
      <c r="AQ41" s="110"/>
      <c r="AR41" s="113"/>
      <c r="AS41" s="109"/>
      <c r="AT41" s="99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</row>
    <row r="42" spans="1:58" ht="15">
      <c r="C42" s="45"/>
      <c r="F42" s="20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T42" s="80"/>
      <c r="U42" s="68"/>
      <c r="V42" s="78"/>
      <c r="W42" s="78"/>
      <c r="X42" s="68"/>
      <c r="Y42" s="52"/>
      <c r="Z42" s="52"/>
      <c r="AA42" s="52"/>
      <c r="AB42" s="69"/>
      <c r="AC42" s="70"/>
      <c r="AD42" s="71"/>
      <c r="AE42" s="125"/>
      <c r="AF42" s="72"/>
      <c r="AG42" s="72"/>
      <c r="AH42" s="73"/>
      <c r="AI42" s="73"/>
      <c r="AJ42" s="70"/>
      <c r="AK42" s="73"/>
      <c r="AL42" s="70"/>
      <c r="AM42" s="74"/>
      <c r="AN42" s="73"/>
      <c r="AO42" s="70"/>
      <c r="AP42" s="75"/>
      <c r="AQ42" s="75"/>
      <c r="AR42" s="76"/>
      <c r="AS42" s="75"/>
      <c r="AT42" s="75"/>
      <c r="AU42" s="75"/>
      <c r="AV42" s="75"/>
      <c r="AW42" s="75"/>
      <c r="AX42" s="75"/>
      <c r="AY42" s="75"/>
      <c r="AZ42" s="50"/>
      <c r="BA42" s="50"/>
      <c r="BB42" s="50"/>
      <c r="BC42" s="50"/>
      <c r="BD42" s="50"/>
      <c r="BE42" s="50"/>
      <c r="BF42" s="50"/>
    </row>
    <row r="43" spans="1:58" ht="15">
      <c r="A43" s="9"/>
      <c r="B43" s="16"/>
      <c r="C43" s="37"/>
      <c r="D43" s="145"/>
      <c r="E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T43" s="80"/>
      <c r="U43" s="81"/>
      <c r="V43" s="81"/>
      <c r="W43" s="81"/>
      <c r="X43" s="81"/>
      <c r="Y43" s="82"/>
      <c r="Z43" s="82"/>
      <c r="AA43" s="82"/>
      <c r="AB43" s="82"/>
      <c r="AC43" s="83"/>
      <c r="AD43" s="82"/>
      <c r="AE43" s="82"/>
      <c r="AF43" s="73"/>
      <c r="AG43" s="73"/>
      <c r="AH43" s="73"/>
      <c r="AI43" s="73"/>
      <c r="AJ43" s="84"/>
      <c r="AK43" s="73"/>
      <c r="AL43" s="83"/>
      <c r="AM43" s="73"/>
      <c r="AN43" s="73"/>
      <c r="AO43" s="83"/>
      <c r="AP43" s="75"/>
      <c r="AQ43" s="75"/>
      <c r="AR43" s="76"/>
      <c r="AS43" s="75"/>
      <c r="AT43" s="75"/>
      <c r="AU43" s="75"/>
      <c r="AV43" s="75"/>
      <c r="AW43" s="75"/>
      <c r="AX43" s="75"/>
      <c r="AY43" s="75"/>
      <c r="AZ43" s="32"/>
      <c r="BA43" s="32"/>
      <c r="BB43" s="32"/>
      <c r="BC43" s="32"/>
      <c r="BD43" s="32"/>
      <c r="BE43" s="32"/>
      <c r="BF43" s="32"/>
    </row>
    <row r="44" spans="1:58" s="6" customFormat="1" ht="15.75" thickBot="1">
      <c r="A44" s="10" t="s">
        <v>82</v>
      </c>
      <c r="B44" s="13" t="s">
        <v>83</v>
      </c>
      <c r="C44" s="168">
        <f>SUM(C13:C43)</f>
        <v>41839.070000000007</v>
      </c>
      <c r="D44" s="168">
        <f>SUM(D13:D43)</f>
        <v>364864.51999999996</v>
      </c>
      <c r="E44" s="20"/>
      <c r="F44" s="16"/>
      <c r="G44" s="168">
        <f>SUM(G13:G43)</f>
        <v>41839.070000000007</v>
      </c>
      <c r="H44" s="168">
        <f t="shared" ref="H44:M44" si="11">SUM(H13:H43)</f>
        <v>0</v>
      </c>
      <c r="I44" s="168">
        <f t="shared" si="11"/>
        <v>836.78140000000019</v>
      </c>
      <c r="J44" s="168">
        <f t="shared" si="11"/>
        <v>3137.9302500000003</v>
      </c>
      <c r="K44" s="168">
        <f t="shared" si="11"/>
        <v>45813.781649999983</v>
      </c>
      <c r="L44" s="168">
        <f t="shared" si="11"/>
        <v>7330.2050639999998</v>
      </c>
      <c r="M44" s="168">
        <f t="shared" si="11"/>
        <v>53143.986714000006</v>
      </c>
      <c r="N44" s="12"/>
      <c r="O44" s="168">
        <f t="shared" ref="O44" si="12">SUM(O13:O43)</f>
        <v>364864.51999999996</v>
      </c>
      <c r="P44" s="168">
        <f>SUM(P13:P43)</f>
        <v>58378.323200000006</v>
      </c>
      <c r="Q44" s="168">
        <f>SUM(Q13:Q43)</f>
        <v>423242.84320000006</v>
      </c>
      <c r="T44" s="50"/>
      <c r="U44" s="85" t="s">
        <v>153</v>
      </c>
      <c r="V44" s="85"/>
      <c r="W44" s="85"/>
      <c r="X44" s="85"/>
      <c r="Y44" s="86">
        <v>364864.52</v>
      </c>
      <c r="Z44" s="86" t="s">
        <v>178</v>
      </c>
      <c r="AA44" s="86" t="s">
        <v>174</v>
      </c>
      <c r="AB44" s="86"/>
      <c r="AC44" s="86">
        <v>364864.52</v>
      </c>
      <c r="AD44" s="86">
        <v>2390</v>
      </c>
      <c r="AE44" s="86">
        <v>4310.29</v>
      </c>
      <c r="AF44" s="86">
        <v>358164.23</v>
      </c>
      <c r="AG44" s="86">
        <v>27682.57</v>
      </c>
      <c r="AH44" s="86">
        <v>330481.65999999997</v>
      </c>
      <c r="AI44" s="86"/>
      <c r="AJ44" s="86"/>
      <c r="AK44" s="86"/>
      <c r="AL44" s="86"/>
      <c r="AM44" s="86"/>
      <c r="AN44" s="86"/>
      <c r="AO44" s="86"/>
      <c r="AP44" s="75"/>
      <c r="AQ44" s="75"/>
      <c r="AR44" s="76"/>
      <c r="AS44" s="50"/>
      <c r="AT44" s="75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58" ht="15.75" thickTop="1">
      <c r="C45" s="44"/>
      <c r="F45" s="20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T45" s="50"/>
      <c r="U45" s="50"/>
      <c r="V45" s="50"/>
      <c r="W45" s="50"/>
      <c r="X45" s="50"/>
      <c r="Y45" s="50"/>
      <c r="Z45" s="50"/>
      <c r="AA45" s="50"/>
      <c r="AB45" s="50"/>
      <c r="AC45" s="169">
        <f>+AC44-D44</f>
        <v>0</v>
      </c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66"/>
      <c r="AP45" s="75"/>
      <c r="AQ45" s="75"/>
      <c r="AR45" s="76"/>
      <c r="AS45" s="50"/>
      <c r="AT45" s="75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58" ht="15">
      <c r="C46" s="13" t="s">
        <v>83</v>
      </c>
      <c r="G46" s="12"/>
      <c r="H46" s="12"/>
      <c r="I46" s="12"/>
      <c r="J46" s="12"/>
      <c r="K46" s="12"/>
      <c r="L46" s="12"/>
      <c r="M46" s="17"/>
      <c r="N46" s="12"/>
      <c r="O46" s="12"/>
      <c r="P46" s="12"/>
      <c r="Q46" s="12"/>
      <c r="T46" s="126" t="s">
        <v>154</v>
      </c>
      <c r="U46" s="126"/>
      <c r="V46" s="50"/>
      <c r="W46" s="50"/>
      <c r="X46" s="50"/>
      <c r="Y46" s="50"/>
      <c r="Z46" s="50"/>
      <c r="AA46" s="50"/>
      <c r="AB46" s="50"/>
      <c r="AC46" s="50"/>
      <c r="AD46" s="50"/>
      <c r="AE46" s="50">
        <f>+'Hoja1 (2)'!I39+Hoja3!H39</f>
        <v>1336.76</v>
      </c>
      <c r="AF46" s="50"/>
      <c r="AG46" s="49">
        <v>27682.57</v>
      </c>
      <c r="AH46" s="50"/>
      <c r="AI46" s="49">
        <v>112981.14</v>
      </c>
      <c r="AJ46" s="50"/>
      <c r="AK46" s="54"/>
      <c r="AL46" s="50"/>
      <c r="AM46" s="50"/>
      <c r="AN46" s="50"/>
      <c r="AO46" s="66"/>
      <c r="AP46" s="75"/>
      <c r="AQ46" s="75"/>
      <c r="AR46" s="76"/>
      <c r="AS46" s="54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58" ht="15">
      <c r="A47" s="2" t="s">
        <v>83</v>
      </c>
      <c r="B47" s="13" t="s">
        <v>83</v>
      </c>
      <c r="C47" s="19"/>
      <c r="D47" s="19"/>
      <c r="E47" s="19"/>
      <c r="G47" s="12"/>
      <c r="H47" s="12"/>
      <c r="I47" s="12"/>
      <c r="J47" s="12"/>
      <c r="K47" s="12"/>
      <c r="L47" s="12"/>
      <c r="M47" s="24"/>
      <c r="N47" s="12"/>
      <c r="O47" s="12"/>
      <c r="P47" s="12"/>
      <c r="Q47" s="12"/>
      <c r="T47" s="75"/>
      <c r="U47" s="75"/>
      <c r="V47" s="75"/>
      <c r="W47" s="75"/>
      <c r="X47" s="75"/>
      <c r="Y47" s="75"/>
      <c r="Z47" s="7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50"/>
      <c r="BA47" s="50"/>
      <c r="BB47" s="50"/>
      <c r="BC47" s="50"/>
      <c r="BD47" s="50"/>
      <c r="BE47" s="50"/>
      <c r="BF47" s="50"/>
    </row>
    <row r="48" spans="1:58" ht="15">
      <c r="F48" s="1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T48" s="80"/>
      <c r="U48" s="78"/>
      <c r="V48" s="78"/>
      <c r="W48" s="78"/>
      <c r="X48" s="78"/>
      <c r="Y48" s="53"/>
      <c r="Z48" s="53"/>
      <c r="AA48" s="53"/>
      <c r="AB48" s="53"/>
      <c r="AC48" s="70" t="s">
        <v>175</v>
      </c>
      <c r="AD48" s="71"/>
      <c r="AE48" s="71"/>
      <c r="AF48" s="72" t="s">
        <v>176</v>
      </c>
      <c r="AG48" s="72" t="s">
        <v>176</v>
      </c>
      <c r="AH48" s="72" t="s">
        <v>177</v>
      </c>
      <c r="AI48" s="72"/>
      <c r="AJ48" s="70"/>
      <c r="AK48" s="73"/>
      <c r="AL48" s="70"/>
      <c r="AM48" s="74"/>
      <c r="AN48" s="73"/>
      <c r="AO48" s="70"/>
      <c r="AP48" s="75"/>
      <c r="AQ48" s="75"/>
      <c r="AR48" s="76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</row>
    <row r="49" spans="20:58" ht="15"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66"/>
      <c r="AP49" s="75"/>
      <c r="AQ49" s="75"/>
      <c r="AR49" s="76"/>
      <c r="AS49" s="50"/>
      <c r="AT49" s="50"/>
      <c r="AU49" s="50"/>
      <c r="AV49" s="50"/>
      <c r="AW49" s="50"/>
      <c r="AX49" s="50"/>
      <c r="AY49" s="50"/>
      <c r="AZ49" s="32"/>
      <c r="BA49" s="32"/>
      <c r="BB49" s="32"/>
      <c r="BC49" s="32"/>
      <c r="BD49" s="32"/>
      <c r="BE49" s="32"/>
      <c r="BF49" s="32"/>
    </row>
    <row r="50" spans="20:58" ht="15">
      <c r="T50" s="50"/>
      <c r="U50" s="87" t="s">
        <v>155</v>
      </c>
      <c r="V50" s="87"/>
      <c r="W50" s="87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66"/>
      <c r="AP50" s="75"/>
      <c r="AQ50" s="75"/>
      <c r="AR50" s="76"/>
      <c r="AS50" s="50"/>
      <c r="AT50" s="50"/>
      <c r="AU50" s="50"/>
      <c r="AV50" s="50"/>
      <c r="AW50" s="50"/>
      <c r="AX50" s="50"/>
      <c r="AY50" s="50"/>
      <c r="AZ50" s="32"/>
      <c r="BA50" s="32"/>
      <c r="BB50" s="32"/>
      <c r="BC50" s="32"/>
      <c r="BD50" s="32"/>
      <c r="BE50" s="32"/>
      <c r="BF50" s="32"/>
    </row>
    <row r="51" spans="20:58" ht="15">
      <c r="T51" s="50"/>
      <c r="U51" s="87"/>
      <c r="V51" s="87"/>
      <c r="W51" s="87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66"/>
      <c r="AP51" s="79"/>
      <c r="AQ51" s="79"/>
      <c r="AR51" s="76"/>
      <c r="AS51" s="50"/>
      <c r="AT51" s="50"/>
      <c r="AU51" s="50"/>
      <c r="AV51" s="50"/>
      <c r="AW51" s="50"/>
      <c r="AX51" s="50"/>
      <c r="AY51" s="50"/>
      <c r="AZ51" s="32"/>
      <c r="BA51" s="32"/>
      <c r="BB51" s="32"/>
      <c r="BC51" s="32"/>
      <c r="BD51" s="32"/>
      <c r="BE51" s="32"/>
      <c r="BF51" s="32"/>
    </row>
    <row r="52" spans="20:58" ht="15">
      <c r="T52" s="50"/>
      <c r="U52" s="87"/>
      <c r="V52" s="87"/>
      <c r="W52" s="87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75"/>
      <c r="AQ52" s="75"/>
      <c r="AR52" s="75"/>
      <c r="AS52" s="50"/>
      <c r="AT52" s="50"/>
      <c r="AU52" s="50"/>
      <c r="AV52" s="50"/>
      <c r="AW52" s="50"/>
      <c r="AX52" s="50"/>
      <c r="AY52" s="50"/>
      <c r="AZ52" s="32"/>
      <c r="BA52" s="32"/>
      <c r="BB52" s="32"/>
      <c r="BC52" s="32"/>
      <c r="BD52" s="32"/>
      <c r="BE52" s="32"/>
      <c r="BF52" s="32"/>
    </row>
    <row r="53" spans="20:58" ht="15">
      <c r="T53" s="50"/>
      <c r="U53" s="87" t="s">
        <v>156</v>
      </c>
      <c r="V53" s="87"/>
      <c r="W53" s="87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66"/>
      <c r="AP53" s="75"/>
      <c r="AQ53" s="75"/>
      <c r="AR53" s="75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</row>
    <row r="54" spans="20:58" ht="14.25">
      <c r="T54" s="50"/>
      <c r="U54" s="75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75"/>
      <c r="AQ54" s="75"/>
      <c r="AR54" s="75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</row>
    <row r="55" spans="20:58" ht="14.25">
      <c r="T55" s="50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75"/>
      <c r="AQ55" s="75"/>
      <c r="AR55" s="75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</row>
    <row r="56" spans="20:58" ht="14.25">
      <c r="T56" s="50"/>
      <c r="U56" s="75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75"/>
      <c r="AQ56" s="75"/>
      <c r="AR56" s="75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20:58" ht="14.25">
      <c r="T57" s="50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75"/>
      <c r="AQ57" s="75"/>
      <c r="AR57" s="75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</row>
    <row r="58" spans="20:58" ht="14.25"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75"/>
      <c r="AQ58" s="75"/>
      <c r="AR58" s="75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20:58" ht="14.25"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75"/>
      <c r="AQ59" s="75"/>
      <c r="AR59" s="75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</row>
    <row r="60" spans="20:58" ht="14.25">
      <c r="T60" s="77" t="s">
        <v>157</v>
      </c>
      <c r="U60" s="54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75"/>
      <c r="AQ60" s="75"/>
      <c r="AR60" s="75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20:58" ht="14.25">
      <c r="T61" s="77" t="s">
        <v>158</v>
      </c>
      <c r="U61" s="54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75"/>
      <c r="AQ61" s="75"/>
      <c r="AR61" s="75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</row>
    <row r="62" spans="20:58" ht="14.25">
      <c r="T62" s="77" t="s">
        <v>159</v>
      </c>
      <c r="U62" s="54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75"/>
      <c r="AQ62" s="75"/>
      <c r="AR62" s="75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20:58" ht="14.25">
      <c r="T63" s="77" t="s">
        <v>160</v>
      </c>
      <c r="U63" s="54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75"/>
      <c r="AQ63" s="75"/>
      <c r="AR63" s="75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20:58" ht="14.25">
      <c r="T64" s="77" t="s">
        <v>161</v>
      </c>
      <c r="U64" s="54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75"/>
      <c r="AQ64" s="75"/>
      <c r="AR64" s="75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20:58" ht="14.25">
      <c r="T65" s="77" t="s">
        <v>162</v>
      </c>
      <c r="U65" s="54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75"/>
      <c r="AQ65" s="75"/>
      <c r="AR65" s="75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20:58" ht="14.25"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75"/>
      <c r="AQ66" s="75"/>
      <c r="AR66" s="75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pans="20:58" ht="14.25"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75"/>
      <c r="AQ67" s="75"/>
      <c r="AR67" s="75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pans="20:58" ht="14.25"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75"/>
      <c r="AQ68" s="75"/>
      <c r="AR68" s="75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20:58" ht="14.25"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75"/>
      <c r="AQ69" s="75"/>
      <c r="AR69" s="75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20:58" ht="14.25"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79"/>
      <c r="AQ70" s="79"/>
      <c r="AR70" s="79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20:58" ht="14.25"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75"/>
      <c r="AQ71" s="75"/>
      <c r="AR71" s="75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20:58" ht="14.25"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75"/>
      <c r="AQ72" s="75"/>
      <c r="AR72" s="75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20:58" ht="14.25"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75"/>
      <c r="AQ73" s="75"/>
      <c r="AR73" s="75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pans="20:58" ht="14.25"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75"/>
      <c r="AQ74" s="75"/>
      <c r="AR74" s="75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20:58" ht="14.25"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75"/>
      <c r="AQ75" s="75"/>
      <c r="AR75" s="75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20:58" ht="14.25"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75"/>
      <c r="AQ76" s="75"/>
      <c r="AR76" s="75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20:58" ht="14.25"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75"/>
      <c r="AQ77" s="75"/>
      <c r="AR77" s="75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20:58" ht="14.25"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75"/>
      <c r="AQ78" s="75"/>
      <c r="AR78" s="75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20:58" ht="14.25"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75"/>
      <c r="AQ79" s="75"/>
      <c r="AR79" s="75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20:58" ht="14.25"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79"/>
      <c r="AQ80" s="79"/>
      <c r="AR80" s="79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20:58" ht="14.25"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75"/>
      <c r="AQ81" s="75"/>
      <c r="AR81" s="75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20:58" ht="14.25"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75"/>
      <c r="AQ82" s="75"/>
      <c r="AR82" s="75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</row>
    <row r="83" spans="20:58" ht="14.25"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75"/>
      <c r="AQ83" s="75"/>
      <c r="AR83" s="75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20:58" ht="14.25"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75"/>
      <c r="AQ84" s="75"/>
      <c r="AR84" s="75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</row>
    <row r="85" spans="20:58" ht="14.25"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75"/>
      <c r="AQ85" s="75"/>
      <c r="AR85" s="75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pans="20:58" ht="14.25"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75"/>
      <c r="AQ86" s="75"/>
      <c r="AR86" s="75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</row>
    <row r="87" spans="20:58" ht="14.25"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75"/>
      <c r="AQ87" s="75"/>
      <c r="AR87" s="75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20:58" ht="14.25"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75"/>
      <c r="AQ88" s="75"/>
      <c r="AR88" s="75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</row>
    <row r="89" spans="20:58" ht="14.25"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75"/>
      <c r="AQ89" s="75"/>
      <c r="AR89" s="75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</row>
    <row r="90" spans="20:58" ht="14.25"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75"/>
      <c r="AQ90" s="75"/>
      <c r="AR90" s="75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</row>
    <row r="91" spans="20:58" ht="14.25"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75"/>
      <c r="AQ91" s="75"/>
      <c r="AR91" s="75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</row>
    <row r="92" spans="20:58" ht="14.25"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75"/>
      <c r="AQ92" s="75"/>
      <c r="AR92" s="75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</row>
    <row r="93" spans="20:58" ht="14.25"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75"/>
      <c r="AQ93" s="75"/>
      <c r="AR93" s="75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</row>
    <row r="94" spans="20:58" ht="14.25"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75"/>
      <c r="AQ94" s="75"/>
      <c r="AR94" s="75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</row>
    <row r="95" spans="20:58" ht="14.25"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75"/>
      <c r="AQ95" s="75"/>
      <c r="AR95" s="75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pans="20:58" ht="14.25"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75"/>
      <c r="AQ96" s="75"/>
      <c r="AR96" s="75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</row>
    <row r="97" spans="20:58" ht="14.25"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75"/>
      <c r="AQ97" s="75"/>
      <c r="AR97" s="75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</row>
    <row r="98" spans="20:58" ht="15.75" thickBot="1"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86"/>
      <c r="AQ98" s="86"/>
      <c r="AR98" s="88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pans="20:58" ht="15.75" thickTop="1"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66"/>
      <c r="AQ99" s="66"/>
      <c r="AR99" s="66"/>
      <c r="AS99" s="32"/>
      <c r="AT99" s="32"/>
      <c r="AU99" s="32"/>
      <c r="AV99" s="32"/>
      <c r="AW99" s="32"/>
      <c r="AX99" s="32"/>
      <c r="AY99" s="32"/>
    </row>
    <row r="100" spans="20:58" ht="15"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66"/>
      <c r="AQ100" s="66"/>
      <c r="AR100" s="66"/>
      <c r="AS100" s="32"/>
      <c r="AT100" s="32"/>
      <c r="AU100" s="32"/>
      <c r="AV100" s="32"/>
      <c r="AW100" s="32"/>
      <c r="AX100" s="32"/>
      <c r="AY100" s="32"/>
    </row>
    <row r="101" spans="20:58" ht="15"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70"/>
      <c r="AQ101" s="70"/>
      <c r="AR101" s="89"/>
      <c r="AS101" s="32"/>
      <c r="AT101" s="32"/>
      <c r="AU101" s="32"/>
      <c r="AV101" s="32"/>
      <c r="AW101" s="32"/>
      <c r="AX101" s="32"/>
      <c r="AY101" s="32"/>
    </row>
    <row r="102" spans="20:58" ht="15"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70"/>
      <c r="AQ102" s="70"/>
      <c r="AR102" s="89"/>
      <c r="AS102" s="32"/>
      <c r="AT102" s="32"/>
      <c r="AU102" s="32"/>
      <c r="AV102" s="32"/>
      <c r="AW102" s="32"/>
      <c r="AX102" s="32"/>
      <c r="AY102" s="32"/>
    </row>
    <row r="103" spans="20:58">
      <c r="T103" s="32"/>
      <c r="U103" s="32"/>
      <c r="V103" s="32"/>
      <c r="W103" s="32"/>
      <c r="X103" s="32"/>
      <c r="Y103" s="32"/>
      <c r="Z103" s="32"/>
    </row>
    <row r="104" spans="20:58">
      <c r="T104" s="32"/>
      <c r="U104" s="32"/>
      <c r="V104" s="32"/>
      <c r="W104" s="32"/>
      <c r="X104" s="32"/>
      <c r="Y104" s="32"/>
      <c r="Z104" s="32"/>
    </row>
    <row r="105" spans="20:58">
      <c r="T105" s="32"/>
      <c r="U105" s="32"/>
      <c r="V105" s="32"/>
      <c r="W105" s="32"/>
      <c r="X105" s="32"/>
      <c r="Y105" s="32"/>
      <c r="Z105" s="32"/>
    </row>
    <row r="106" spans="20:58">
      <c r="T106" s="32"/>
      <c r="U106" s="32"/>
      <c r="V106" s="32"/>
      <c r="W106" s="32"/>
      <c r="X106" s="32"/>
      <c r="Y106" s="32"/>
      <c r="Z106" s="32"/>
    </row>
  </sheetData>
  <autoFilter ref="A12:BF41"/>
  <mergeCells count="2">
    <mergeCell ref="O7:Q7"/>
    <mergeCell ref="G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I39" sqref="I39"/>
    </sheetView>
  </sheetViews>
  <sheetFormatPr baseColWidth="10" defaultRowHeight="11.25"/>
  <cols>
    <col min="1" max="1" width="12.28515625" style="2" customWidth="1"/>
    <col min="2" max="2" width="30.7109375" style="1" customWidth="1"/>
    <col min="3" max="4" width="13" style="1" customWidth="1"/>
    <col min="5" max="5" width="14.28515625" style="1" customWidth="1"/>
    <col min="6" max="6" width="13" style="1" customWidth="1"/>
    <col min="7" max="7" width="10.28515625" style="1" customWidth="1"/>
    <col min="8" max="9" width="13" style="1" customWidth="1"/>
    <col min="10" max="10" width="6.42578125" style="1" customWidth="1"/>
    <col min="11" max="12" width="13" style="1" customWidth="1"/>
    <col min="13" max="16384" width="11.42578125" style="1"/>
  </cols>
  <sheetData>
    <row r="1" spans="1:12" ht="18" customHeight="1">
      <c r="A1" s="34" t="s">
        <v>0</v>
      </c>
      <c r="B1" s="178" t="s">
        <v>83</v>
      </c>
      <c r="C1" s="179"/>
      <c r="D1" s="179"/>
      <c r="E1" s="31"/>
      <c r="F1" s="31"/>
      <c r="G1" s="31"/>
      <c r="H1" s="31"/>
      <c r="I1" s="31"/>
      <c r="J1" s="31"/>
      <c r="K1" s="31"/>
      <c r="L1" s="31"/>
    </row>
    <row r="2" spans="1:12" ht="24.95" customHeight="1">
      <c r="A2" s="35" t="s">
        <v>1</v>
      </c>
      <c r="B2" s="180" t="s">
        <v>2</v>
      </c>
      <c r="C2" s="181"/>
      <c r="D2" s="181"/>
      <c r="E2" s="31"/>
      <c r="F2" s="31"/>
      <c r="G2" s="31"/>
      <c r="H2" s="31"/>
      <c r="I2" s="31"/>
      <c r="J2" s="31"/>
      <c r="K2" s="31"/>
      <c r="L2" s="31"/>
    </row>
    <row r="3" spans="1:12" ht="15.75">
      <c r="A3" s="31"/>
      <c r="B3" s="182" t="s">
        <v>3</v>
      </c>
      <c r="C3" s="179"/>
      <c r="D3" s="179"/>
      <c r="E3" s="31"/>
      <c r="F3" s="31"/>
      <c r="G3" s="31"/>
      <c r="H3" s="31"/>
      <c r="I3" s="31"/>
      <c r="J3" s="31"/>
      <c r="K3" s="31"/>
      <c r="L3" s="31"/>
    </row>
    <row r="4" spans="1:12" ht="15">
      <c r="A4" s="31"/>
      <c r="B4" s="183" t="s">
        <v>4</v>
      </c>
      <c r="C4" s="179"/>
      <c r="D4" s="179"/>
      <c r="E4" s="31"/>
      <c r="F4" s="31"/>
      <c r="G4" s="31"/>
      <c r="H4" s="31"/>
      <c r="I4" s="31"/>
      <c r="J4" s="31"/>
      <c r="K4" s="31"/>
      <c r="L4" s="31"/>
    </row>
    <row r="5" spans="1:12" ht="15">
      <c r="A5" s="31"/>
      <c r="B5" s="36" t="s">
        <v>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>
      <c r="A6" s="31"/>
      <c r="B6" s="36" t="s">
        <v>6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5" customFormat="1" ht="23.25" thickBot="1">
      <c r="A8" s="132" t="s">
        <v>7</v>
      </c>
      <c r="B8" s="128" t="s">
        <v>8</v>
      </c>
      <c r="C8" s="128" t="s">
        <v>9</v>
      </c>
      <c r="D8" s="128" t="s">
        <v>10</v>
      </c>
      <c r="E8" s="137" t="s">
        <v>11</v>
      </c>
      <c r="F8" s="128" t="s">
        <v>12</v>
      </c>
      <c r="G8" s="128" t="s">
        <v>13</v>
      </c>
      <c r="H8" s="128" t="s">
        <v>14</v>
      </c>
      <c r="I8" s="128" t="s">
        <v>15</v>
      </c>
      <c r="J8" s="128" t="s">
        <v>16</v>
      </c>
      <c r="K8" s="137" t="s">
        <v>17</v>
      </c>
      <c r="L8" s="133" t="s">
        <v>18</v>
      </c>
    </row>
    <row r="9" spans="1:12" ht="15.75" thickTop="1">
      <c r="A9" s="39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14"/>
      <c r="B10" s="13"/>
      <c r="C10" s="17"/>
      <c r="D10" s="17"/>
      <c r="E10" s="17"/>
      <c r="F10" s="18"/>
      <c r="G10" s="17"/>
      <c r="H10" s="17"/>
      <c r="I10" s="17"/>
      <c r="J10" s="17"/>
      <c r="K10" s="17"/>
      <c r="L10" s="17"/>
    </row>
    <row r="11" spans="1:12" ht="15">
      <c r="A11" s="38" t="s">
        <v>20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s="140" customFormat="1" ht="15">
      <c r="A12" s="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>
      <c r="A13" s="33" t="s">
        <v>21</v>
      </c>
      <c r="B13" s="32" t="s">
        <v>22</v>
      </c>
      <c r="C13" s="40">
        <v>880.08</v>
      </c>
      <c r="D13" s="40">
        <v>146.68</v>
      </c>
      <c r="E13" s="40">
        <v>1026.76</v>
      </c>
      <c r="F13" s="41">
        <v>-18.41</v>
      </c>
      <c r="G13" s="40">
        <v>0</v>
      </c>
      <c r="H13" s="40">
        <v>25.54</v>
      </c>
      <c r="I13" s="40">
        <v>0</v>
      </c>
      <c r="J13" s="40">
        <v>0.03</v>
      </c>
      <c r="K13" s="40">
        <v>7.16</v>
      </c>
      <c r="L13" s="40">
        <v>1019.6</v>
      </c>
    </row>
    <row r="14" spans="1:12">
      <c r="A14" s="33" t="s">
        <v>23</v>
      </c>
      <c r="B14" s="32" t="s">
        <v>24</v>
      </c>
      <c r="C14" s="40">
        <v>880.08</v>
      </c>
      <c r="D14" s="40">
        <v>146.68</v>
      </c>
      <c r="E14" s="40">
        <v>1026.76</v>
      </c>
      <c r="F14" s="41">
        <v>-18.41</v>
      </c>
      <c r="G14" s="40">
        <v>0</v>
      </c>
      <c r="H14" s="40">
        <v>25.48</v>
      </c>
      <c r="I14" s="40">
        <v>0</v>
      </c>
      <c r="J14" s="40">
        <v>0.09</v>
      </c>
      <c r="K14" s="40">
        <v>7.16</v>
      </c>
      <c r="L14" s="40">
        <v>1019.6</v>
      </c>
    </row>
    <row r="15" spans="1:12">
      <c r="A15" s="33" t="s">
        <v>25</v>
      </c>
      <c r="B15" s="32" t="s">
        <v>26</v>
      </c>
      <c r="C15" s="40">
        <v>880.08</v>
      </c>
      <c r="D15" s="40">
        <v>146.68</v>
      </c>
      <c r="E15" s="40">
        <v>1026.76</v>
      </c>
      <c r="F15" s="41">
        <v>-18.41</v>
      </c>
      <c r="G15" s="40">
        <v>0</v>
      </c>
      <c r="H15" s="40">
        <v>25.53</v>
      </c>
      <c r="I15" s="40">
        <v>684.17</v>
      </c>
      <c r="J15" s="41">
        <v>-0.13</v>
      </c>
      <c r="K15" s="40">
        <v>691.16</v>
      </c>
      <c r="L15" s="40">
        <v>335.6</v>
      </c>
    </row>
    <row r="16" spans="1:12">
      <c r="A16" s="33" t="s">
        <v>27</v>
      </c>
      <c r="B16" s="32" t="s">
        <v>28</v>
      </c>
      <c r="C16" s="40">
        <v>1500</v>
      </c>
      <c r="D16" s="40">
        <v>250</v>
      </c>
      <c r="E16" s="40">
        <v>1750</v>
      </c>
      <c r="F16" s="40">
        <v>0</v>
      </c>
      <c r="G16" s="40">
        <v>144.21</v>
      </c>
      <c r="H16" s="40">
        <v>44.9</v>
      </c>
      <c r="I16" s="40">
        <v>0</v>
      </c>
      <c r="J16" s="40">
        <v>0.09</v>
      </c>
      <c r="K16" s="40">
        <v>189.2</v>
      </c>
      <c r="L16" s="40">
        <v>1560.8</v>
      </c>
    </row>
    <row r="17" spans="1:12">
      <c r="A17" s="33" t="s">
        <v>29</v>
      </c>
      <c r="B17" s="32" t="s">
        <v>30</v>
      </c>
      <c r="C17" s="40">
        <v>880.08</v>
      </c>
      <c r="D17" s="40">
        <v>146.68</v>
      </c>
      <c r="E17" s="40">
        <v>1026.76</v>
      </c>
      <c r="F17" s="41">
        <v>-18.41</v>
      </c>
      <c r="G17" s="40">
        <v>0</v>
      </c>
      <c r="H17" s="40">
        <v>25.48</v>
      </c>
      <c r="I17" s="40">
        <v>0</v>
      </c>
      <c r="J17" s="40">
        <v>0.09</v>
      </c>
      <c r="K17" s="40">
        <v>7.16</v>
      </c>
      <c r="L17" s="40">
        <v>1019.6</v>
      </c>
    </row>
    <row r="18" spans="1:12">
      <c r="A18" s="33" t="s">
        <v>31</v>
      </c>
      <c r="B18" s="32" t="s">
        <v>32</v>
      </c>
      <c r="C18" s="40">
        <v>880.08</v>
      </c>
      <c r="D18" s="40">
        <v>146.68</v>
      </c>
      <c r="E18" s="40">
        <v>1026.76</v>
      </c>
      <c r="F18" s="41">
        <v>-18.41</v>
      </c>
      <c r="G18" s="40">
        <v>0</v>
      </c>
      <c r="H18" s="40">
        <v>25.54</v>
      </c>
      <c r="I18" s="40">
        <v>0</v>
      </c>
      <c r="J18" s="41">
        <v>-0.17</v>
      </c>
      <c r="K18" s="40">
        <v>6.96</v>
      </c>
      <c r="L18" s="40">
        <v>1019.8</v>
      </c>
    </row>
    <row r="19" spans="1:12">
      <c r="A19" s="33" t="s">
        <v>33</v>
      </c>
      <c r="B19" s="32" t="s">
        <v>34</v>
      </c>
      <c r="C19" s="40">
        <v>880.08</v>
      </c>
      <c r="D19" s="40">
        <v>146.68</v>
      </c>
      <c r="E19" s="40">
        <v>1026.76</v>
      </c>
      <c r="F19" s="41">
        <v>-18.41</v>
      </c>
      <c r="G19" s="40">
        <v>0</v>
      </c>
      <c r="H19" s="40">
        <v>25.53</v>
      </c>
      <c r="I19" s="40">
        <v>0</v>
      </c>
      <c r="J19" s="40">
        <v>0.04</v>
      </c>
      <c r="K19" s="40">
        <v>7.16</v>
      </c>
      <c r="L19" s="40">
        <v>1019.6</v>
      </c>
    </row>
    <row r="20" spans="1:12">
      <c r="A20" s="33" t="s">
        <v>35</v>
      </c>
      <c r="B20" s="32" t="s">
        <v>36</v>
      </c>
      <c r="C20" s="40">
        <v>4000.08</v>
      </c>
      <c r="D20" s="40">
        <v>666.68</v>
      </c>
      <c r="E20" s="40">
        <v>4666.76</v>
      </c>
      <c r="F20" s="40">
        <v>0</v>
      </c>
      <c r="G20" s="40">
        <v>741.43</v>
      </c>
      <c r="H20" s="40">
        <v>129.94</v>
      </c>
      <c r="I20" s="40">
        <v>0</v>
      </c>
      <c r="J20" s="41">
        <v>-0.01</v>
      </c>
      <c r="K20" s="40">
        <v>871.36</v>
      </c>
      <c r="L20" s="40">
        <v>3795.4</v>
      </c>
    </row>
    <row r="21" spans="1:12">
      <c r="A21" s="33" t="s">
        <v>37</v>
      </c>
      <c r="B21" s="32" t="s">
        <v>38</v>
      </c>
      <c r="C21" s="40">
        <v>880.08</v>
      </c>
      <c r="D21" s="40">
        <v>146.68</v>
      </c>
      <c r="E21" s="40">
        <v>1026.76</v>
      </c>
      <c r="F21" s="41">
        <v>-18.41</v>
      </c>
      <c r="G21" s="40">
        <v>0</v>
      </c>
      <c r="H21" s="40">
        <v>25.58</v>
      </c>
      <c r="I21" s="40">
        <v>0</v>
      </c>
      <c r="J21" s="41">
        <v>-0.01</v>
      </c>
      <c r="K21" s="40">
        <v>7.16</v>
      </c>
      <c r="L21" s="40">
        <v>1019.6</v>
      </c>
    </row>
    <row r="22" spans="1:12">
      <c r="A22" s="33" t="s">
        <v>39</v>
      </c>
      <c r="B22" s="32" t="s">
        <v>40</v>
      </c>
      <c r="C22" s="40">
        <v>1000.08</v>
      </c>
      <c r="D22" s="40">
        <v>166.68</v>
      </c>
      <c r="E22" s="40">
        <v>1166.76</v>
      </c>
      <c r="F22" s="40">
        <v>0</v>
      </c>
      <c r="G22" s="40">
        <v>3.59</v>
      </c>
      <c r="H22" s="40">
        <v>29.11</v>
      </c>
      <c r="I22" s="40">
        <v>490</v>
      </c>
      <c r="J22" s="41">
        <v>-0.14000000000000001</v>
      </c>
      <c r="K22" s="40">
        <v>522.55999999999995</v>
      </c>
      <c r="L22" s="40">
        <v>644.20000000000005</v>
      </c>
    </row>
    <row r="23" spans="1:12">
      <c r="A23" s="33" t="s">
        <v>41</v>
      </c>
      <c r="B23" s="32" t="s">
        <v>42</v>
      </c>
      <c r="C23" s="40">
        <v>880.08</v>
      </c>
      <c r="D23" s="40">
        <v>146.68</v>
      </c>
      <c r="E23" s="40">
        <v>1026.76</v>
      </c>
      <c r="F23" s="41">
        <v>-18.41</v>
      </c>
      <c r="G23" s="40">
        <v>0</v>
      </c>
      <c r="H23" s="40">
        <v>25.54</v>
      </c>
      <c r="I23" s="40">
        <v>0</v>
      </c>
      <c r="J23" s="40">
        <v>0.03</v>
      </c>
      <c r="K23" s="40">
        <v>7.16</v>
      </c>
      <c r="L23" s="40">
        <v>1019.6</v>
      </c>
    </row>
    <row r="24" spans="1:12">
      <c r="A24" s="33" t="s">
        <v>43</v>
      </c>
      <c r="B24" s="32" t="s">
        <v>44</v>
      </c>
      <c r="C24" s="40">
        <v>880.08</v>
      </c>
      <c r="D24" s="40">
        <v>146.68</v>
      </c>
      <c r="E24" s="40">
        <v>1026.76</v>
      </c>
      <c r="F24" s="41">
        <v>-18.41</v>
      </c>
      <c r="G24" s="40">
        <v>0</v>
      </c>
      <c r="H24" s="40">
        <v>25.54</v>
      </c>
      <c r="I24" s="40">
        <v>0</v>
      </c>
      <c r="J24" s="40">
        <v>0.03</v>
      </c>
      <c r="K24" s="40">
        <v>7.16</v>
      </c>
      <c r="L24" s="40">
        <v>1019.6</v>
      </c>
    </row>
    <row r="25" spans="1:12">
      <c r="A25" s="33" t="s">
        <v>45</v>
      </c>
      <c r="B25" s="32" t="s">
        <v>46</v>
      </c>
      <c r="C25" s="40">
        <v>880.08</v>
      </c>
      <c r="D25" s="40">
        <v>146.68</v>
      </c>
      <c r="E25" s="40">
        <v>1026.76</v>
      </c>
      <c r="F25" s="41">
        <v>-18.41</v>
      </c>
      <c r="G25" s="40">
        <v>0</v>
      </c>
      <c r="H25" s="40">
        <v>25.53</v>
      </c>
      <c r="I25" s="40">
        <v>0</v>
      </c>
      <c r="J25" s="40">
        <v>0.04</v>
      </c>
      <c r="K25" s="40">
        <v>7.16</v>
      </c>
      <c r="L25" s="40">
        <v>1019.6</v>
      </c>
    </row>
    <row r="26" spans="1:12">
      <c r="A26" s="33" t="s">
        <v>47</v>
      </c>
      <c r="B26" s="32" t="s">
        <v>48</v>
      </c>
      <c r="C26" s="40">
        <v>4000.02</v>
      </c>
      <c r="D26" s="40">
        <v>666.67</v>
      </c>
      <c r="E26" s="40">
        <v>4666.6899999999996</v>
      </c>
      <c r="F26" s="40">
        <v>0</v>
      </c>
      <c r="G26" s="40">
        <v>741.42</v>
      </c>
      <c r="H26" s="40">
        <v>129.41</v>
      </c>
      <c r="I26" s="40">
        <v>350</v>
      </c>
      <c r="J26" s="41">
        <v>-0.14000000000000001</v>
      </c>
      <c r="K26" s="40">
        <v>1220.69</v>
      </c>
      <c r="L26" s="40">
        <v>3446</v>
      </c>
    </row>
    <row r="27" spans="1:12">
      <c r="A27" s="33" t="s">
        <v>49</v>
      </c>
      <c r="B27" s="32" t="s">
        <v>50</v>
      </c>
      <c r="C27" s="40">
        <v>1000.08</v>
      </c>
      <c r="D27" s="40">
        <v>166.68</v>
      </c>
      <c r="E27" s="40">
        <v>1166.76</v>
      </c>
      <c r="F27" s="40">
        <v>0</v>
      </c>
      <c r="G27" s="40">
        <v>3.59</v>
      </c>
      <c r="H27" s="40">
        <v>29.11</v>
      </c>
      <c r="I27" s="40">
        <v>83.6</v>
      </c>
      <c r="J27" s="41">
        <v>-0.14000000000000001</v>
      </c>
      <c r="K27" s="40">
        <v>116.16</v>
      </c>
      <c r="L27" s="40">
        <v>1050.5999999999999</v>
      </c>
    </row>
    <row r="28" spans="1:12">
      <c r="A28" s="33" t="s">
        <v>51</v>
      </c>
      <c r="B28" s="32" t="s">
        <v>52</v>
      </c>
      <c r="C28" s="40">
        <v>880.08</v>
      </c>
      <c r="D28" s="40">
        <v>146.68</v>
      </c>
      <c r="E28" s="40">
        <v>1026.76</v>
      </c>
      <c r="F28" s="41">
        <v>-18.41</v>
      </c>
      <c r="G28" s="40">
        <v>0</v>
      </c>
      <c r="H28" s="40">
        <v>25.54</v>
      </c>
      <c r="I28" s="40">
        <v>0</v>
      </c>
      <c r="J28" s="41">
        <v>-0.17</v>
      </c>
      <c r="K28" s="40">
        <v>6.96</v>
      </c>
      <c r="L28" s="40">
        <v>1019.8</v>
      </c>
    </row>
    <row r="29" spans="1:12">
      <c r="A29" s="33" t="s">
        <v>53</v>
      </c>
      <c r="B29" s="32" t="s">
        <v>54</v>
      </c>
      <c r="C29" s="40">
        <v>880.08</v>
      </c>
      <c r="D29" s="40">
        <v>146.68</v>
      </c>
      <c r="E29" s="40">
        <v>1026.76</v>
      </c>
      <c r="F29" s="41">
        <v>-18.41</v>
      </c>
      <c r="G29" s="40">
        <v>0</v>
      </c>
      <c r="H29" s="40">
        <v>25.53</v>
      </c>
      <c r="I29" s="40">
        <v>0</v>
      </c>
      <c r="J29" s="40">
        <v>0.04</v>
      </c>
      <c r="K29" s="40">
        <v>7.16</v>
      </c>
      <c r="L29" s="40">
        <v>1019.6</v>
      </c>
    </row>
    <row r="30" spans="1:12">
      <c r="A30" s="33" t="s">
        <v>55</v>
      </c>
      <c r="B30" s="32" t="s">
        <v>56</v>
      </c>
      <c r="C30" s="40">
        <v>1000.08</v>
      </c>
      <c r="D30" s="40">
        <v>166.68</v>
      </c>
      <c r="E30" s="40">
        <v>1166.76</v>
      </c>
      <c r="F30" s="40">
        <v>0</v>
      </c>
      <c r="G30" s="40">
        <v>3.59</v>
      </c>
      <c r="H30" s="40">
        <v>29</v>
      </c>
      <c r="I30" s="40">
        <v>0</v>
      </c>
      <c r="J30" s="41">
        <v>-0.03</v>
      </c>
      <c r="K30" s="40">
        <v>32.56</v>
      </c>
      <c r="L30" s="40">
        <v>1134.2</v>
      </c>
    </row>
    <row r="31" spans="1:12">
      <c r="A31" s="33" t="s">
        <v>57</v>
      </c>
      <c r="B31" s="32" t="s">
        <v>58</v>
      </c>
      <c r="C31" s="40">
        <v>880.08</v>
      </c>
      <c r="D31" s="40">
        <v>146.68</v>
      </c>
      <c r="E31" s="40">
        <v>1026.76</v>
      </c>
      <c r="F31" s="41">
        <v>-18.41</v>
      </c>
      <c r="G31" s="40">
        <v>0</v>
      </c>
      <c r="H31" s="40">
        <v>25.48</v>
      </c>
      <c r="I31" s="40">
        <v>0</v>
      </c>
      <c r="J31" s="40">
        <v>0.09</v>
      </c>
      <c r="K31" s="40">
        <v>7.16</v>
      </c>
      <c r="L31" s="40">
        <v>1019.6</v>
      </c>
    </row>
    <row r="32" spans="1:12">
      <c r="A32" s="33" t="s">
        <v>59</v>
      </c>
      <c r="B32" s="32" t="s">
        <v>60</v>
      </c>
      <c r="C32" s="40">
        <v>4000.02</v>
      </c>
      <c r="D32" s="40">
        <v>666.67</v>
      </c>
      <c r="E32" s="40">
        <v>4666.6899999999996</v>
      </c>
      <c r="F32" s="40">
        <v>0</v>
      </c>
      <c r="G32" s="40">
        <v>741.42</v>
      </c>
      <c r="H32" s="40">
        <v>129.22</v>
      </c>
      <c r="I32" s="40">
        <v>403</v>
      </c>
      <c r="J32" s="40">
        <v>0.05</v>
      </c>
      <c r="K32" s="40">
        <v>1273.69</v>
      </c>
      <c r="L32" s="40">
        <v>3393</v>
      </c>
    </row>
    <row r="33" spans="1:12">
      <c r="A33" s="33" t="s">
        <v>61</v>
      </c>
      <c r="B33" s="32" t="s">
        <v>62</v>
      </c>
      <c r="C33" s="40">
        <v>880.08</v>
      </c>
      <c r="D33" s="40">
        <v>146.68</v>
      </c>
      <c r="E33" s="40">
        <v>1026.76</v>
      </c>
      <c r="F33" s="41">
        <v>-18.41</v>
      </c>
      <c r="G33" s="40">
        <v>0</v>
      </c>
      <c r="H33" s="40">
        <v>25.48</v>
      </c>
      <c r="I33" s="40">
        <v>0</v>
      </c>
      <c r="J33" s="40">
        <v>0.09</v>
      </c>
      <c r="K33" s="40">
        <v>7.16</v>
      </c>
      <c r="L33" s="40">
        <v>1019.6</v>
      </c>
    </row>
    <row r="34" spans="1:12">
      <c r="A34" s="33" t="s">
        <v>63</v>
      </c>
      <c r="B34" s="32" t="s">
        <v>64</v>
      </c>
      <c r="C34" s="40">
        <v>880.02</v>
      </c>
      <c r="D34" s="40">
        <v>146.66999999999999</v>
      </c>
      <c r="E34" s="40">
        <v>1026.69</v>
      </c>
      <c r="F34" s="41">
        <v>-18.41</v>
      </c>
      <c r="G34" s="40">
        <v>0</v>
      </c>
      <c r="H34" s="40">
        <v>25.48</v>
      </c>
      <c r="I34" s="40">
        <v>385.41</v>
      </c>
      <c r="J34" s="40">
        <v>0.01</v>
      </c>
      <c r="K34" s="40">
        <v>392.49</v>
      </c>
      <c r="L34" s="40">
        <v>634.20000000000005</v>
      </c>
    </row>
    <row r="35" spans="1:12">
      <c r="A35" s="33" t="s">
        <v>65</v>
      </c>
      <c r="B35" s="32" t="s">
        <v>66</v>
      </c>
      <c r="C35" s="40">
        <v>880.08</v>
      </c>
      <c r="D35" s="40">
        <v>146.68</v>
      </c>
      <c r="E35" s="40">
        <v>1026.76</v>
      </c>
      <c r="F35" s="41">
        <v>-18.41</v>
      </c>
      <c r="G35" s="40">
        <v>0</v>
      </c>
      <c r="H35" s="40">
        <v>25.48</v>
      </c>
      <c r="I35" s="40">
        <v>0</v>
      </c>
      <c r="J35" s="40">
        <v>0.09</v>
      </c>
      <c r="K35" s="40">
        <v>7.16</v>
      </c>
      <c r="L35" s="40">
        <v>1019.6</v>
      </c>
    </row>
    <row r="36" spans="1:12">
      <c r="A36" s="33" t="s">
        <v>67</v>
      </c>
      <c r="B36" s="32" t="s">
        <v>68</v>
      </c>
      <c r="C36" s="40">
        <v>880.08</v>
      </c>
      <c r="D36" s="40">
        <v>146.68</v>
      </c>
      <c r="E36" s="40">
        <v>1026.76</v>
      </c>
      <c r="F36" s="41">
        <v>-18.41</v>
      </c>
      <c r="G36" s="40">
        <v>0</v>
      </c>
      <c r="H36" s="40">
        <v>25.53</v>
      </c>
      <c r="I36" s="40">
        <v>0</v>
      </c>
      <c r="J36" s="40">
        <v>0.04</v>
      </c>
      <c r="K36" s="40">
        <v>7.16</v>
      </c>
      <c r="L36" s="40">
        <v>1019.6</v>
      </c>
    </row>
    <row r="37" spans="1:12">
      <c r="A37" s="33" t="s">
        <v>69</v>
      </c>
      <c r="B37" s="32" t="s">
        <v>70</v>
      </c>
      <c r="C37" s="40">
        <v>880.08</v>
      </c>
      <c r="D37" s="40">
        <v>146.68</v>
      </c>
      <c r="E37" s="40">
        <v>1026.76</v>
      </c>
      <c r="F37" s="41">
        <v>-18.41</v>
      </c>
      <c r="G37" s="40">
        <v>0</v>
      </c>
      <c r="H37" s="40">
        <v>25.48</v>
      </c>
      <c r="I37" s="40">
        <v>0</v>
      </c>
      <c r="J37" s="40">
        <v>0.09</v>
      </c>
      <c r="K37" s="40">
        <v>7.16</v>
      </c>
      <c r="L37" s="40">
        <v>1019.6</v>
      </c>
    </row>
    <row r="38" spans="1:12">
      <c r="A38" s="33" t="s">
        <v>71</v>
      </c>
      <c r="B38" s="32" t="s">
        <v>72</v>
      </c>
      <c r="C38" s="40">
        <v>880.08</v>
      </c>
      <c r="D38" s="40">
        <v>146.68</v>
      </c>
      <c r="E38" s="40">
        <v>1026.76</v>
      </c>
      <c r="F38" s="41">
        <v>-18.41</v>
      </c>
      <c r="G38" s="40">
        <v>0</v>
      </c>
      <c r="H38" s="40">
        <v>25.58</v>
      </c>
      <c r="I38" s="40">
        <v>577.35</v>
      </c>
      <c r="J38" s="40">
        <v>0.04</v>
      </c>
      <c r="K38" s="40">
        <v>584.55999999999995</v>
      </c>
      <c r="L38" s="40">
        <v>442.2</v>
      </c>
    </row>
    <row r="39" spans="1:12">
      <c r="A39" s="33" t="s">
        <v>73</v>
      </c>
      <c r="B39" s="32" t="s">
        <v>74</v>
      </c>
      <c r="C39" s="40">
        <v>880.08</v>
      </c>
      <c r="D39" s="40">
        <v>146.68</v>
      </c>
      <c r="E39" s="40">
        <v>1026.76</v>
      </c>
      <c r="F39" s="41">
        <v>-18.41</v>
      </c>
      <c r="G39" s="40">
        <v>0</v>
      </c>
      <c r="H39" s="40">
        <v>25.54</v>
      </c>
      <c r="I39" s="40">
        <v>613.69000000000005</v>
      </c>
      <c r="J39" s="41">
        <v>-0.06</v>
      </c>
      <c r="K39" s="40">
        <v>620.76</v>
      </c>
      <c r="L39" s="40">
        <v>406</v>
      </c>
    </row>
    <row r="40" spans="1:12" s="6" customFormat="1">
      <c r="A40" s="33" t="s">
        <v>75</v>
      </c>
      <c r="B40" s="32" t="s">
        <v>76</v>
      </c>
      <c r="C40" s="40">
        <v>880.08</v>
      </c>
      <c r="D40" s="40">
        <v>146.68</v>
      </c>
      <c r="E40" s="40">
        <v>1026.76</v>
      </c>
      <c r="F40" s="41">
        <v>-18.41</v>
      </c>
      <c r="G40" s="40">
        <v>0</v>
      </c>
      <c r="H40" s="40">
        <v>25.48</v>
      </c>
      <c r="I40" s="40">
        <v>0</v>
      </c>
      <c r="J40" s="40">
        <v>0.09</v>
      </c>
      <c r="K40" s="40">
        <v>7.16</v>
      </c>
      <c r="L40" s="40">
        <v>1019.6</v>
      </c>
    </row>
    <row r="41" spans="1:12">
      <c r="A41" s="33" t="s">
        <v>77</v>
      </c>
      <c r="B41" s="32" t="s">
        <v>78</v>
      </c>
      <c r="C41" s="40">
        <v>880.08</v>
      </c>
      <c r="D41" s="40">
        <v>146.68</v>
      </c>
      <c r="E41" s="40">
        <v>1026.76</v>
      </c>
      <c r="F41" s="41">
        <v>-18.41</v>
      </c>
      <c r="G41" s="40">
        <v>0</v>
      </c>
      <c r="H41" s="40">
        <v>25.53</v>
      </c>
      <c r="I41" s="40">
        <v>0</v>
      </c>
      <c r="J41" s="40">
        <v>0.04</v>
      </c>
      <c r="K41" s="40">
        <v>7.16</v>
      </c>
      <c r="L41" s="40">
        <v>1019.6</v>
      </c>
    </row>
    <row r="42" spans="1:12">
      <c r="A42" s="43" t="s">
        <v>79</v>
      </c>
      <c r="B42" s="37"/>
      <c r="C42" s="37" t="s">
        <v>80</v>
      </c>
      <c r="D42" s="37" t="s">
        <v>80</v>
      </c>
      <c r="E42" s="37" t="s">
        <v>80</v>
      </c>
      <c r="F42" s="37" t="s">
        <v>80</v>
      </c>
      <c r="G42" s="37" t="s">
        <v>80</v>
      </c>
      <c r="H42" s="37" t="s">
        <v>80</v>
      </c>
      <c r="I42" s="37" t="s">
        <v>80</v>
      </c>
      <c r="J42" s="37" t="s">
        <v>80</v>
      </c>
      <c r="K42" s="37" t="s">
        <v>80</v>
      </c>
      <c r="L42" s="37" t="s">
        <v>80</v>
      </c>
    </row>
    <row r="43" spans="1:12" s="6" customFormat="1" ht="15">
      <c r="A43" s="31"/>
      <c r="B43" s="31"/>
      <c r="C43" s="45">
        <v>35862.06</v>
      </c>
      <c r="D43" s="45">
        <v>5977.01</v>
      </c>
      <c r="E43" s="45">
        <v>41839.07</v>
      </c>
      <c r="F43" s="46">
        <v>-405.02</v>
      </c>
      <c r="G43" s="45">
        <v>2379.25</v>
      </c>
      <c r="H43" s="45">
        <v>1082.1099999999999</v>
      </c>
      <c r="I43" s="45">
        <v>3587.22</v>
      </c>
      <c r="J43" s="45">
        <v>0.11</v>
      </c>
      <c r="K43" s="45">
        <v>6643.67</v>
      </c>
      <c r="L43" s="45">
        <v>35195.4</v>
      </c>
    </row>
    <row r="44" spans="1:12">
      <c r="A44" s="21"/>
      <c r="B44" s="13"/>
      <c r="C44" s="20"/>
      <c r="D44" s="20"/>
      <c r="E44" s="20"/>
      <c r="F44" s="11"/>
      <c r="G44" s="20"/>
      <c r="H44" s="20"/>
      <c r="I44" s="20"/>
      <c r="J44" s="20"/>
      <c r="K44" s="20"/>
      <c r="L44" s="20"/>
    </row>
    <row r="45" spans="1:12">
      <c r="A45" s="42"/>
      <c r="B45" s="37"/>
      <c r="C45" s="37" t="s">
        <v>81</v>
      </c>
      <c r="D45" s="37" t="s">
        <v>81</v>
      </c>
      <c r="E45" s="37" t="s">
        <v>81</v>
      </c>
      <c r="F45" s="37" t="s">
        <v>81</v>
      </c>
      <c r="G45" s="37" t="s">
        <v>81</v>
      </c>
      <c r="H45" s="37" t="s">
        <v>81</v>
      </c>
      <c r="I45" s="37" t="s">
        <v>81</v>
      </c>
      <c r="J45" s="37" t="s">
        <v>81</v>
      </c>
      <c r="K45" s="37" t="s">
        <v>81</v>
      </c>
      <c r="L45" s="37" t="s">
        <v>81</v>
      </c>
    </row>
    <row r="46" spans="1:12">
      <c r="A46" s="43" t="s">
        <v>82</v>
      </c>
      <c r="B46" s="32" t="s">
        <v>83</v>
      </c>
      <c r="C46" s="45">
        <v>35862.06</v>
      </c>
      <c r="D46" s="45">
        <v>5977.01</v>
      </c>
      <c r="E46" s="45">
        <v>41839.07</v>
      </c>
      <c r="F46" s="46">
        <v>-405.02</v>
      </c>
      <c r="G46" s="45">
        <v>2379.25</v>
      </c>
      <c r="H46" s="45">
        <v>1082.1099999999999</v>
      </c>
      <c r="I46" s="45">
        <v>3587.22</v>
      </c>
      <c r="J46" s="45">
        <v>0.11</v>
      </c>
      <c r="K46" s="45">
        <v>6643.67</v>
      </c>
      <c r="L46" s="45">
        <v>35195.4</v>
      </c>
    </row>
    <row r="47" spans="1:12">
      <c r="A47" s="14"/>
      <c r="B47" s="13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5">
      <c r="A48" s="31"/>
      <c r="B48" s="31"/>
      <c r="C48" s="32" t="s">
        <v>83</v>
      </c>
      <c r="D48" s="32" t="s">
        <v>83</v>
      </c>
      <c r="E48" s="32" t="s">
        <v>83</v>
      </c>
      <c r="F48" s="32" t="s">
        <v>83</v>
      </c>
      <c r="G48" s="32" t="s">
        <v>83</v>
      </c>
      <c r="H48" s="32" t="s">
        <v>83</v>
      </c>
      <c r="I48" s="138">
        <f>+Hoja1!AE44</f>
        <v>4310.29</v>
      </c>
      <c r="J48" s="32" t="s">
        <v>83</v>
      </c>
      <c r="K48" s="32" t="s">
        <v>83</v>
      </c>
      <c r="L48" s="32" t="s">
        <v>83</v>
      </c>
    </row>
    <row r="49" spans="1:12">
      <c r="A49" s="33" t="s">
        <v>83</v>
      </c>
      <c r="B49" s="32" t="s">
        <v>83</v>
      </c>
      <c r="C49" s="44"/>
      <c r="D49" s="44"/>
      <c r="E49" s="44"/>
      <c r="F49" s="44"/>
      <c r="G49" s="44"/>
      <c r="H49" s="44"/>
      <c r="I49" s="135">
        <f>+I46-I48</f>
        <v>-723.07000000000016</v>
      </c>
      <c r="J49" s="44"/>
      <c r="K49" s="44"/>
      <c r="L49" s="44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topLeftCell="A4" workbookViewId="0">
      <selection activeCell="C39" sqref="C39"/>
    </sheetView>
  </sheetViews>
  <sheetFormatPr baseColWidth="10" defaultRowHeight="15"/>
  <cols>
    <col min="2" max="2" width="26.5703125" customWidth="1"/>
    <col min="6" max="6" width="11.42578125" style="139"/>
    <col min="8" max="8" width="11.42578125" style="139"/>
    <col min="10" max="10" width="14.28515625" customWidth="1"/>
  </cols>
  <sheetData>
    <row r="1" spans="1:11">
      <c r="A1" s="142" t="s">
        <v>0</v>
      </c>
      <c r="B1" s="178" t="s">
        <v>83</v>
      </c>
      <c r="C1" s="179"/>
      <c r="D1" s="179"/>
      <c r="E1" s="140"/>
      <c r="F1" s="140"/>
      <c r="G1" s="140"/>
      <c r="H1" s="140"/>
      <c r="I1" s="140"/>
      <c r="J1" s="140"/>
      <c r="K1" s="140"/>
    </row>
    <row r="2" spans="1:11" ht="18">
      <c r="A2" s="143" t="s">
        <v>1</v>
      </c>
      <c r="B2" s="156" t="s">
        <v>187</v>
      </c>
      <c r="C2" s="157"/>
      <c r="D2" s="157"/>
      <c r="E2" s="140"/>
      <c r="F2" s="140"/>
      <c r="G2" s="140"/>
      <c r="H2" s="140"/>
      <c r="I2" s="140"/>
      <c r="J2" s="140"/>
      <c r="K2" s="140"/>
    </row>
    <row r="3" spans="1:11" ht="15.75">
      <c r="A3" s="141"/>
      <c r="B3" s="182" t="s">
        <v>3</v>
      </c>
      <c r="C3" s="182"/>
      <c r="D3" s="182"/>
      <c r="E3" s="140"/>
      <c r="F3" s="140"/>
      <c r="G3" s="140"/>
      <c r="H3" s="140"/>
      <c r="I3" s="140"/>
      <c r="J3" s="140"/>
      <c r="K3" s="140"/>
    </row>
    <row r="4" spans="1:11">
      <c r="A4" s="141"/>
      <c r="B4" s="183" t="str">
        <f>+'Hoja1 (2)'!B4:D4</f>
        <v>Periodo 35 al 35 Semanal del 24/08/2016 al 30/08/2016</v>
      </c>
      <c r="C4" s="179"/>
      <c r="D4" s="179"/>
      <c r="E4" s="140"/>
      <c r="F4" s="140"/>
      <c r="G4" s="140"/>
      <c r="H4" s="140"/>
      <c r="I4" s="140"/>
      <c r="J4" s="140"/>
      <c r="K4" s="140"/>
    </row>
    <row r="5" spans="1:11">
      <c r="A5" s="141"/>
      <c r="B5" s="144"/>
      <c r="C5" s="140"/>
      <c r="D5" s="140"/>
      <c r="E5" s="140"/>
      <c r="F5" s="140"/>
      <c r="G5" s="140"/>
      <c r="H5" s="140"/>
      <c r="I5" s="140"/>
      <c r="J5" s="140"/>
      <c r="K5" s="140"/>
    </row>
    <row r="8" spans="1:11">
      <c r="F8" s="139" t="s">
        <v>192</v>
      </c>
    </row>
    <row r="9" spans="1:11" s="157" customFormat="1" ht="34.5" thickBot="1">
      <c r="A9" s="132" t="s">
        <v>7</v>
      </c>
      <c r="B9" s="128" t="s">
        <v>8</v>
      </c>
      <c r="C9" s="128" t="s">
        <v>188</v>
      </c>
      <c r="D9" s="128" t="s">
        <v>188</v>
      </c>
      <c r="E9" s="137" t="s">
        <v>11</v>
      </c>
      <c r="F9" s="137" t="s">
        <v>190</v>
      </c>
      <c r="G9" s="128" t="s">
        <v>191</v>
      </c>
      <c r="H9" s="128" t="s">
        <v>15</v>
      </c>
      <c r="I9" s="128" t="s">
        <v>16</v>
      </c>
      <c r="J9" s="137" t="s">
        <v>17</v>
      </c>
      <c r="K9" s="133" t="s">
        <v>18</v>
      </c>
    </row>
    <row r="10" spans="1:11" ht="15.75" thickTop="1">
      <c r="A10" s="146" t="s">
        <v>19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>
      <c r="A11" s="141"/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11">
      <c r="A12" s="38" t="s">
        <v>20</v>
      </c>
      <c r="B12" s="139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>
      <c r="A13" s="141" t="s">
        <v>21</v>
      </c>
      <c r="B13" s="140" t="s">
        <v>22</v>
      </c>
      <c r="C13" s="147">
        <f>+Hoja1!D13</f>
        <v>7619.22</v>
      </c>
      <c r="D13" s="147">
        <v>0</v>
      </c>
      <c r="E13" s="147">
        <f>SUM(C13:D13)</f>
        <v>7619.22</v>
      </c>
      <c r="F13" s="147">
        <f>+Hoja1!AD13</f>
        <v>0</v>
      </c>
      <c r="G13" s="147">
        <f>+E13*0.1</f>
        <v>761.92200000000003</v>
      </c>
      <c r="H13" s="147">
        <v>0</v>
      </c>
      <c r="I13" s="147">
        <v>0</v>
      </c>
      <c r="J13" s="147">
        <f>SUM(F13:I13)</f>
        <v>761.92200000000003</v>
      </c>
      <c r="K13" s="147">
        <f>+E13-J13</f>
        <v>6857.2980000000007</v>
      </c>
    </row>
    <row r="14" spans="1:11">
      <c r="A14" s="141" t="s">
        <v>23</v>
      </c>
      <c r="B14" s="140" t="s">
        <v>24</v>
      </c>
      <c r="C14" s="147">
        <f>+Hoja1!D14</f>
        <v>5761.44</v>
      </c>
      <c r="D14" s="147">
        <v>0</v>
      </c>
      <c r="E14" s="147">
        <f t="shared" ref="E14:E41" si="0">SUM(C14:D14)</f>
        <v>5761.44</v>
      </c>
      <c r="F14" s="147">
        <f>+Hoja1!AD14</f>
        <v>0</v>
      </c>
      <c r="G14" s="147">
        <f t="shared" ref="G14:G41" si="1">+E14*0.1</f>
        <v>576.14400000000001</v>
      </c>
      <c r="H14" s="147">
        <v>0</v>
      </c>
      <c r="I14" s="147">
        <v>0</v>
      </c>
      <c r="J14" s="147">
        <f t="shared" ref="J14:J41" si="2">SUM(F14:I14)</f>
        <v>576.14400000000001</v>
      </c>
      <c r="K14" s="147">
        <f t="shared" ref="K14:K41" si="3">+E14-J14</f>
        <v>5185.2959999999994</v>
      </c>
    </row>
    <row r="15" spans="1:11">
      <c r="A15" s="141" t="s">
        <v>25</v>
      </c>
      <c r="B15" s="140" t="s">
        <v>26</v>
      </c>
      <c r="C15" s="147">
        <f>+Hoja1!D15</f>
        <v>0</v>
      </c>
      <c r="D15" s="147">
        <v>0</v>
      </c>
      <c r="E15" s="147">
        <f t="shared" si="0"/>
        <v>0</v>
      </c>
      <c r="F15" s="147">
        <f>+Hoja1!AD15</f>
        <v>0</v>
      </c>
      <c r="G15" s="147">
        <f t="shared" si="1"/>
        <v>0</v>
      </c>
      <c r="H15" s="147">
        <v>0</v>
      </c>
      <c r="I15" s="147">
        <v>0</v>
      </c>
      <c r="J15" s="147">
        <f t="shared" si="2"/>
        <v>0</v>
      </c>
      <c r="K15" s="147">
        <f t="shared" si="3"/>
        <v>0</v>
      </c>
    </row>
    <row r="16" spans="1:11">
      <c r="A16" s="141" t="s">
        <v>27</v>
      </c>
      <c r="B16" s="140" t="s">
        <v>28</v>
      </c>
      <c r="C16" s="147">
        <f>+Hoja1!D16</f>
        <v>0</v>
      </c>
      <c r="D16" s="147">
        <v>0</v>
      </c>
      <c r="E16" s="147">
        <f t="shared" si="0"/>
        <v>0</v>
      </c>
      <c r="F16" s="147">
        <f>+Hoja1!AD16</f>
        <v>0</v>
      </c>
      <c r="G16" s="147">
        <f t="shared" si="1"/>
        <v>0</v>
      </c>
      <c r="H16" s="147">
        <v>0</v>
      </c>
      <c r="I16" s="147">
        <v>0</v>
      </c>
      <c r="J16" s="147">
        <f t="shared" si="2"/>
        <v>0</v>
      </c>
      <c r="K16" s="147">
        <f t="shared" si="3"/>
        <v>0</v>
      </c>
    </row>
    <row r="17" spans="1:11">
      <c r="A17" s="141" t="s">
        <v>29</v>
      </c>
      <c r="B17" s="140" t="s">
        <v>30</v>
      </c>
      <c r="C17" s="147">
        <f>+Hoja1!D17</f>
        <v>9182.09</v>
      </c>
      <c r="D17" s="147">
        <v>0</v>
      </c>
      <c r="E17" s="147">
        <f t="shared" si="0"/>
        <v>9182.09</v>
      </c>
      <c r="F17" s="147">
        <f>+Hoja1!AD17</f>
        <v>0</v>
      </c>
      <c r="G17" s="147">
        <f t="shared" si="1"/>
        <v>918.20900000000006</v>
      </c>
      <c r="H17" s="147">
        <v>0</v>
      </c>
      <c r="I17" s="147">
        <v>0</v>
      </c>
      <c r="J17" s="147">
        <f t="shared" si="2"/>
        <v>918.20900000000006</v>
      </c>
      <c r="K17" s="147">
        <f t="shared" si="3"/>
        <v>8263.8809999999994</v>
      </c>
    </row>
    <row r="18" spans="1:11">
      <c r="A18" s="141" t="s">
        <v>31</v>
      </c>
      <c r="B18" s="140" t="s">
        <v>32</v>
      </c>
      <c r="C18" s="147">
        <f>+Hoja1!D18</f>
        <v>1851.82</v>
      </c>
      <c r="D18" s="147">
        <v>0</v>
      </c>
      <c r="E18" s="147">
        <f t="shared" si="0"/>
        <v>1851.82</v>
      </c>
      <c r="F18" s="147">
        <f>+Hoja1!AD18</f>
        <v>0</v>
      </c>
      <c r="G18" s="147">
        <f t="shared" si="1"/>
        <v>185.18200000000002</v>
      </c>
      <c r="H18" s="147">
        <v>0</v>
      </c>
      <c r="I18" s="147">
        <v>0</v>
      </c>
      <c r="J18" s="147">
        <f t="shared" si="2"/>
        <v>185.18200000000002</v>
      </c>
      <c r="K18" s="147">
        <f t="shared" si="3"/>
        <v>1666.6379999999999</v>
      </c>
    </row>
    <row r="19" spans="1:11">
      <c r="A19" s="141" t="s">
        <v>33</v>
      </c>
      <c r="B19" s="140" t="s">
        <v>34</v>
      </c>
      <c r="C19" s="147">
        <f>+Hoja1!D19</f>
        <v>512.51</v>
      </c>
      <c r="D19" s="147">
        <v>0</v>
      </c>
      <c r="E19" s="147">
        <f t="shared" si="0"/>
        <v>512.51</v>
      </c>
      <c r="F19" s="147">
        <f>+Hoja1!AD19</f>
        <v>0</v>
      </c>
      <c r="G19" s="147">
        <f t="shared" si="1"/>
        <v>51.251000000000005</v>
      </c>
      <c r="H19" s="147">
        <v>0</v>
      </c>
      <c r="I19" s="147">
        <v>0</v>
      </c>
      <c r="J19" s="147">
        <f t="shared" si="2"/>
        <v>51.251000000000005</v>
      </c>
      <c r="K19" s="147">
        <f t="shared" si="3"/>
        <v>461.25900000000001</v>
      </c>
    </row>
    <row r="20" spans="1:11">
      <c r="A20" s="141" t="s">
        <v>35</v>
      </c>
      <c r="B20" s="140" t="s">
        <v>36</v>
      </c>
      <c r="C20" s="147">
        <f>+Hoja1!D20</f>
        <v>65615.61</v>
      </c>
      <c r="D20" s="147">
        <v>0</v>
      </c>
      <c r="E20" s="147">
        <f t="shared" si="0"/>
        <v>65615.61</v>
      </c>
      <c r="F20" s="147">
        <f>+Hoja1!AD20</f>
        <v>0</v>
      </c>
      <c r="G20" s="147">
        <f t="shared" si="1"/>
        <v>6561.5610000000006</v>
      </c>
      <c r="H20" s="147">
        <v>0</v>
      </c>
      <c r="I20" s="147">
        <v>0</v>
      </c>
      <c r="J20" s="147">
        <f t="shared" si="2"/>
        <v>6561.5610000000006</v>
      </c>
      <c r="K20" s="147">
        <f t="shared" si="3"/>
        <v>59054.048999999999</v>
      </c>
    </row>
    <row r="21" spans="1:11">
      <c r="A21" s="141" t="s">
        <v>37</v>
      </c>
      <c r="B21" s="140" t="s">
        <v>38</v>
      </c>
      <c r="C21" s="147">
        <f>+Hoja1!D21</f>
        <v>7646.89</v>
      </c>
      <c r="D21" s="147">
        <v>0</v>
      </c>
      <c r="E21" s="147">
        <f t="shared" si="0"/>
        <v>7646.89</v>
      </c>
      <c r="F21" s="147">
        <f>+Hoja1!AD21</f>
        <v>0</v>
      </c>
      <c r="G21" s="147">
        <f t="shared" si="1"/>
        <v>764.68900000000008</v>
      </c>
      <c r="H21" s="147">
        <v>0</v>
      </c>
      <c r="I21" s="147">
        <v>0</v>
      </c>
      <c r="J21" s="147">
        <f t="shared" si="2"/>
        <v>764.68900000000008</v>
      </c>
      <c r="K21" s="147">
        <f t="shared" si="3"/>
        <v>6882.201</v>
      </c>
    </row>
    <row r="22" spans="1:11">
      <c r="A22" s="141" t="s">
        <v>39</v>
      </c>
      <c r="B22" s="140" t="s">
        <v>40</v>
      </c>
      <c r="C22" s="170">
        <f>+Hoja1!D22</f>
        <v>3608.19</v>
      </c>
      <c r="D22" s="147">
        <v>0</v>
      </c>
      <c r="E22" s="147">
        <f t="shared" si="0"/>
        <v>3608.19</v>
      </c>
      <c r="F22" s="147">
        <f>+Hoja1!AD22</f>
        <v>0</v>
      </c>
      <c r="G22" s="147">
        <f t="shared" si="1"/>
        <v>360.81900000000002</v>
      </c>
      <c r="H22" s="147">
        <v>0</v>
      </c>
      <c r="I22" s="147">
        <v>0</v>
      </c>
      <c r="J22" s="147">
        <f t="shared" si="2"/>
        <v>360.81900000000002</v>
      </c>
      <c r="K22" s="147">
        <f t="shared" si="3"/>
        <v>3247.3710000000001</v>
      </c>
    </row>
    <row r="23" spans="1:11">
      <c r="A23" s="141" t="s">
        <v>41</v>
      </c>
      <c r="B23" s="140" t="s">
        <v>42</v>
      </c>
      <c r="C23" s="147">
        <f>+Hoja1!D23</f>
        <v>0</v>
      </c>
      <c r="D23" s="147">
        <v>0</v>
      </c>
      <c r="E23" s="147">
        <f t="shared" si="0"/>
        <v>0</v>
      </c>
      <c r="F23" s="147">
        <f>+Hoja1!AD23</f>
        <v>0</v>
      </c>
      <c r="G23" s="147">
        <f t="shared" si="1"/>
        <v>0</v>
      </c>
      <c r="H23" s="147">
        <v>0</v>
      </c>
      <c r="I23" s="147">
        <v>0</v>
      </c>
      <c r="J23" s="147">
        <f t="shared" si="2"/>
        <v>0</v>
      </c>
      <c r="K23" s="147">
        <f t="shared" si="3"/>
        <v>0</v>
      </c>
    </row>
    <row r="24" spans="1:11">
      <c r="A24" s="141" t="s">
        <v>43</v>
      </c>
      <c r="B24" s="140" t="s">
        <v>44</v>
      </c>
      <c r="C24" s="147">
        <f>+Hoja1!D24</f>
        <v>1000</v>
      </c>
      <c r="D24" s="147">
        <v>0</v>
      </c>
      <c r="E24" s="147">
        <f t="shared" si="0"/>
        <v>1000</v>
      </c>
      <c r="F24" s="147">
        <f>+Hoja1!AD24</f>
        <v>0</v>
      </c>
      <c r="G24" s="147">
        <f t="shared" si="1"/>
        <v>100</v>
      </c>
      <c r="H24" s="147">
        <v>0</v>
      </c>
      <c r="I24" s="147">
        <v>0</v>
      </c>
      <c r="J24" s="147">
        <f t="shared" si="2"/>
        <v>100</v>
      </c>
      <c r="K24" s="147">
        <f t="shared" si="3"/>
        <v>900</v>
      </c>
    </row>
    <row r="25" spans="1:11">
      <c r="A25" s="141" t="s">
        <v>45</v>
      </c>
      <c r="B25" s="140" t="s">
        <v>46</v>
      </c>
      <c r="C25" s="147">
        <f>+Hoja1!D25</f>
        <v>20067.21</v>
      </c>
      <c r="D25" s="147">
        <v>0</v>
      </c>
      <c r="E25" s="147">
        <f t="shared" si="0"/>
        <v>20067.21</v>
      </c>
      <c r="F25" s="147">
        <f>+Hoja1!AD25</f>
        <v>0</v>
      </c>
      <c r="G25" s="147">
        <f t="shared" si="1"/>
        <v>2006.721</v>
      </c>
      <c r="H25" s="147">
        <v>0</v>
      </c>
      <c r="I25" s="147">
        <v>0</v>
      </c>
      <c r="J25" s="147">
        <f t="shared" si="2"/>
        <v>2006.721</v>
      </c>
      <c r="K25" s="147">
        <f t="shared" si="3"/>
        <v>18060.488999999998</v>
      </c>
    </row>
    <row r="26" spans="1:11">
      <c r="A26" s="141" t="s">
        <v>47</v>
      </c>
      <c r="B26" s="140" t="s">
        <v>48</v>
      </c>
      <c r="C26" s="147">
        <f>+Hoja1!D26</f>
        <v>84674.51</v>
      </c>
      <c r="D26" s="147">
        <v>0</v>
      </c>
      <c r="E26" s="147">
        <f t="shared" si="0"/>
        <v>84674.51</v>
      </c>
      <c r="F26" s="147">
        <f>+Hoja1!AD26</f>
        <v>0</v>
      </c>
      <c r="G26" s="147">
        <f t="shared" si="1"/>
        <v>8467.4509999999991</v>
      </c>
      <c r="H26" s="147">
        <v>0</v>
      </c>
      <c r="I26" s="147">
        <v>0</v>
      </c>
      <c r="J26" s="147">
        <f t="shared" si="2"/>
        <v>8467.4509999999991</v>
      </c>
      <c r="K26" s="147">
        <f t="shared" si="3"/>
        <v>76207.058999999994</v>
      </c>
    </row>
    <row r="27" spans="1:11">
      <c r="A27" s="141" t="s">
        <v>49</v>
      </c>
      <c r="B27" s="140" t="s">
        <v>50</v>
      </c>
      <c r="C27" s="147">
        <f>+Hoja1!D27</f>
        <v>5220.76</v>
      </c>
      <c r="D27" s="147">
        <v>0</v>
      </c>
      <c r="E27" s="147">
        <f t="shared" si="0"/>
        <v>5220.76</v>
      </c>
      <c r="F27" s="147">
        <f>+Hoja1!AD27</f>
        <v>0</v>
      </c>
      <c r="G27" s="147">
        <f t="shared" si="1"/>
        <v>522.07600000000002</v>
      </c>
      <c r="H27" s="147">
        <v>0</v>
      </c>
      <c r="I27" s="147">
        <v>0</v>
      </c>
      <c r="J27" s="147">
        <f t="shared" si="2"/>
        <v>522.07600000000002</v>
      </c>
      <c r="K27" s="147">
        <f t="shared" si="3"/>
        <v>4698.6840000000002</v>
      </c>
    </row>
    <row r="28" spans="1:11">
      <c r="A28" s="141" t="s">
        <v>51</v>
      </c>
      <c r="B28" s="140" t="s">
        <v>52</v>
      </c>
      <c r="C28" s="147">
        <f>+Hoja1!D28</f>
        <v>17750.34</v>
      </c>
      <c r="D28" s="147">
        <v>0</v>
      </c>
      <c r="E28" s="147">
        <f t="shared" si="0"/>
        <v>17750.34</v>
      </c>
      <c r="F28" s="147">
        <f>+Hoja1!AD28</f>
        <v>0</v>
      </c>
      <c r="G28" s="147">
        <f t="shared" si="1"/>
        <v>1775.0340000000001</v>
      </c>
      <c r="H28" s="147">
        <v>0</v>
      </c>
      <c r="I28" s="147">
        <v>0</v>
      </c>
      <c r="J28" s="147">
        <f t="shared" si="2"/>
        <v>1775.0340000000001</v>
      </c>
      <c r="K28" s="147">
        <f t="shared" si="3"/>
        <v>15975.306</v>
      </c>
    </row>
    <row r="29" spans="1:11">
      <c r="A29" s="141" t="s">
        <v>53</v>
      </c>
      <c r="B29" s="140" t="s">
        <v>54</v>
      </c>
      <c r="C29" s="147">
        <f>+Hoja1!D29</f>
        <v>9307.6299999999992</v>
      </c>
      <c r="D29" s="147">
        <v>0</v>
      </c>
      <c r="E29" s="147">
        <f t="shared" si="0"/>
        <v>9307.6299999999992</v>
      </c>
      <c r="F29" s="147">
        <f>+Hoja1!AD29</f>
        <v>0</v>
      </c>
      <c r="G29" s="147">
        <f t="shared" si="1"/>
        <v>930.76299999999992</v>
      </c>
      <c r="H29" s="147">
        <v>0</v>
      </c>
      <c r="I29" s="147">
        <v>0</v>
      </c>
      <c r="J29" s="147">
        <f t="shared" si="2"/>
        <v>930.76299999999992</v>
      </c>
      <c r="K29" s="147">
        <f t="shared" si="3"/>
        <v>8376.8669999999984</v>
      </c>
    </row>
    <row r="30" spans="1:11">
      <c r="A30" s="141" t="s">
        <v>55</v>
      </c>
      <c r="B30" s="140" t="s">
        <v>56</v>
      </c>
      <c r="C30" s="147">
        <f>+Hoja1!D30</f>
        <v>5340.91</v>
      </c>
      <c r="D30" s="147">
        <v>0</v>
      </c>
      <c r="E30" s="147">
        <f t="shared" si="0"/>
        <v>5340.91</v>
      </c>
      <c r="F30" s="147">
        <f>+Hoja1!AD30</f>
        <v>0</v>
      </c>
      <c r="G30" s="147">
        <f t="shared" si="1"/>
        <v>534.09100000000001</v>
      </c>
      <c r="H30" s="147">
        <v>0</v>
      </c>
      <c r="I30" s="147">
        <v>0</v>
      </c>
      <c r="J30" s="147">
        <f t="shared" si="2"/>
        <v>534.09100000000001</v>
      </c>
      <c r="K30" s="147">
        <f t="shared" si="3"/>
        <v>4806.8189999999995</v>
      </c>
    </row>
    <row r="31" spans="1:11">
      <c r="A31" s="141" t="s">
        <v>57</v>
      </c>
      <c r="B31" s="140" t="s">
        <v>58</v>
      </c>
      <c r="C31" s="147">
        <f>+Hoja1!D31</f>
        <v>10249.4</v>
      </c>
      <c r="D31" s="147">
        <v>0</v>
      </c>
      <c r="E31" s="147">
        <f t="shared" si="0"/>
        <v>10249.4</v>
      </c>
      <c r="F31" s="147">
        <f>+Hoja1!AD31</f>
        <v>0</v>
      </c>
      <c r="G31" s="147">
        <f t="shared" si="1"/>
        <v>1024.94</v>
      </c>
      <c r="H31" s="147">
        <v>0</v>
      </c>
      <c r="I31" s="147">
        <v>0</v>
      </c>
      <c r="J31" s="147">
        <f t="shared" si="2"/>
        <v>1024.94</v>
      </c>
      <c r="K31" s="147">
        <f t="shared" si="3"/>
        <v>9224.4599999999991</v>
      </c>
    </row>
    <row r="32" spans="1:11">
      <c r="A32" s="141" t="s">
        <v>59</v>
      </c>
      <c r="B32" s="140" t="s">
        <v>60</v>
      </c>
      <c r="C32" s="147">
        <f>+Hoja1!D32</f>
        <v>51826.64</v>
      </c>
      <c r="D32" s="147">
        <v>0</v>
      </c>
      <c r="E32" s="147">
        <f t="shared" si="0"/>
        <v>51826.64</v>
      </c>
      <c r="F32" s="147">
        <f>+Hoja1!AD32</f>
        <v>2390</v>
      </c>
      <c r="G32" s="147">
        <f t="shared" si="1"/>
        <v>5182.6640000000007</v>
      </c>
      <c r="H32" s="147">
        <v>0</v>
      </c>
      <c r="I32" s="147">
        <v>0</v>
      </c>
      <c r="J32" s="147">
        <f t="shared" si="2"/>
        <v>7572.6640000000007</v>
      </c>
      <c r="K32" s="147">
        <f t="shared" si="3"/>
        <v>44253.975999999995</v>
      </c>
    </row>
    <row r="33" spans="1:11">
      <c r="A33" s="141" t="s">
        <v>61</v>
      </c>
      <c r="B33" s="140" t="s">
        <v>62</v>
      </c>
      <c r="C33" s="147">
        <f>+Hoja1!D33</f>
        <v>5954.29</v>
      </c>
      <c r="D33" s="147">
        <v>0</v>
      </c>
      <c r="E33" s="147">
        <f t="shared" si="0"/>
        <v>5954.29</v>
      </c>
      <c r="F33" s="147">
        <f>+Hoja1!AD33</f>
        <v>0</v>
      </c>
      <c r="G33" s="147">
        <f t="shared" si="1"/>
        <v>595.42899999999997</v>
      </c>
      <c r="H33" s="147">
        <v>0</v>
      </c>
      <c r="I33" s="147">
        <v>0</v>
      </c>
      <c r="J33" s="147">
        <f t="shared" si="2"/>
        <v>595.42899999999997</v>
      </c>
      <c r="K33" s="147">
        <f t="shared" si="3"/>
        <v>5358.8609999999999</v>
      </c>
    </row>
    <row r="34" spans="1:11">
      <c r="A34" s="141" t="s">
        <v>63</v>
      </c>
      <c r="B34" s="140" t="s">
        <v>64</v>
      </c>
      <c r="C34" s="147">
        <f>+Hoja1!D34</f>
        <v>5532.33</v>
      </c>
      <c r="D34" s="147">
        <v>0</v>
      </c>
      <c r="E34" s="147">
        <f t="shared" si="0"/>
        <v>5532.33</v>
      </c>
      <c r="F34" s="147">
        <f>+Hoja1!AD34</f>
        <v>0</v>
      </c>
      <c r="G34" s="147">
        <f t="shared" si="1"/>
        <v>553.23300000000006</v>
      </c>
      <c r="H34" s="147">
        <v>0</v>
      </c>
      <c r="I34" s="147">
        <v>0</v>
      </c>
      <c r="J34" s="147">
        <f t="shared" si="2"/>
        <v>553.23300000000006</v>
      </c>
      <c r="K34" s="147">
        <f t="shared" si="3"/>
        <v>4979.0969999999998</v>
      </c>
    </row>
    <row r="35" spans="1:11">
      <c r="A35" s="141" t="s">
        <v>65</v>
      </c>
      <c r="B35" s="140" t="s">
        <v>66</v>
      </c>
      <c r="C35" s="147">
        <f>+Hoja1!D35</f>
        <v>19577.3</v>
      </c>
      <c r="D35" s="147">
        <v>0</v>
      </c>
      <c r="E35" s="147">
        <f t="shared" si="0"/>
        <v>19577.3</v>
      </c>
      <c r="F35" s="147">
        <f>+Hoja1!AD35</f>
        <v>0</v>
      </c>
      <c r="G35" s="147">
        <f t="shared" si="1"/>
        <v>1957.73</v>
      </c>
      <c r="H35" s="147">
        <v>0</v>
      </c>
      <c r="I35" s="147">
        <v>0</v>
      </c>
      <c r="J35" s="147">
        <f t="shared" si="2"/>
        <v>1957.73</v>
      </c>
      <c r="K35" s="147">
        <f t="shared" si="3"/>
        <v>17619.57</v>
      </c>
    </row>
    <row r="36" spans="1:11">
      <c r="A36" s="141" t="s">
        <v>67</v>
      </c>
      <c r="B36" s="140" t="s">
        <v>68</v>
      </c>
      <c r="C36" s="147">
        <f>+Hoja1!D36</f>
        <v>16746.810000000001</v>
      </c>
      <c r="D36" s="147">
        <v>0</v>
      </c>
      <c r="E36" s="147">
        <f t="shared" si="0"/>
        <v>16746.810000000001</v>
      </c>
      <c r="F36" s="147">
        <f>+Hoja1!AD36</f>
        <v>0</v>
      </c>
      <c r="G36" s="147">
        <f t="shared" si="1"/>
        <v>1674.6810000000003</v>
      </c>
      <c r="H36" s="147">
        <v>0</v>
      </c>
      <c r="I36" s="147">
        <v>0</v>
      </c>
      <c r="J36" s="147">
        <f t="shared" si="2"/>
        <v>1674.6810000000003</v>
      </c>
      <c r="K36" s="147">
        <f t="shared" si="3"/>
        <v>15072.129000000001</v>
      </c>
    </row>
    <row r="37" spans="1:11">
      <c r="A37" s="141" t="s">
        <v>69</v>
      </c>
      <c r="B37" s="140" t="s">
        <v>70</v>
      </c>
      <c r="C37" s="147">
        <f>+Hoja1!D37</f>
        <v>0</v>
      </c>
      <c r="D37" s="147">
        <v>0</v>
      </c>
      <c r="E37" s="147">
        <f t="shared" si="0"/>
        <v>0</v>
      </c>
      <c r="F37" s="147">
        <f>+Hoja1!AD37</f>
        <v>0</v>
      </c>
      <c r="G37" s="147">
        <f t="shared" si="1"/>
        <v>0</v>
      </c>
      <c r="H37" s="147">
        <v>0</v>
      </c>
      <c r="I37" s="147">
        <v>0</v>
      </c>
      <c r="J37" s="147">
        <f t="shared" si="2"/>
        <v>0</v>
      </c>
      <c r="K37" s="147">
        <f t="shared" si="3"/>
        <v>0</v>
      </c>
    </row>
    <row r="38" spans="1:11">
      <c r="A38" s="141" t="s">
        <v>71</v>
      </c>
      <c r="B38" s="140" t="s">
        <v>72</v>
      </c>
      <c r="C38" s="147">
        <f>+Hoja1!D38</f>
        <v>0</v>
      </c>
      <c r="D38" s="147">
        <v>0</v>
      </c>
      <c r="E38" s="147">
        <f t="shared" si="0"/>
        <v>0</v>
      </c>
      <c r="F38" s="147">
        <f>+Hoja1!AD38</f>
        <v>0</v>
      </c>
      <c r="G38" s="147">
        <f t="shared" si="1"/>
        <v>0</v>
      </c>
      <c r="H38" s="147">
        <v>0</v>
      </c>
      <c r="I38" s="147">
        <v>0</v>
      </c>
      <c r="J38" s="147">
        <f t="shared" si="2"/>
        <v>0</v>
      </c>
      <c r="K38" s="147">
        <f t="shared" si="3"/>
        <v>0</v>
      </c>
    </row>
    <row r="39" spans="1:11">
      <c r="A39" s="141" t="s">
        <v>73</v>
      </c>
      <c r="B39" s="140" t="s">
        <v>74</v>
      </c>
      <c r="C39" s="147">
        <f>+Hoja1!D39</f>
        <v>9818.6200000000008</v>
      </c>
      <c r="D39" s="147">
        <v>0</v>
      </c>
      <c r="E39" s="147">
        <f t="shared" si="0"/>
        <v>9818.6200000000008</v>
      </c>
      <c r="F39" s="147">
        <f>+Hoja1!AD39</f>
        <v>0</v>
      </c>
      <c r="G39" s="147">
        <f t="shared" si="1"/>
        <v>981.86200000000008</v>
      </c>
      <c r="H39" s="147">
        <f>+Hoja1!AE39-'Hoja1 (2)'!I39</f>
        <v>723.06999999999994</v>
      </c>
      <c r="I39" s="147">
        <v>0</v>
      </c>
      <c r="J39" s="147">
        <f t="shared" si="2"/>
        <v>1704.932</v>
      </c>
      <c r="K39" s="147">
        <f t="shared" si="3"/>
        <v>8113.688000000001</v>
      </c>
    </row>
    <row r="40" spans="1:11">
      <c r="A40" s="141" t="s">
        <v>75</v>
      </c>
      <c r="B40" s="140" t="s">
        <v>76</v>
      </c>
      <c r="C40" s="147">
        <f>+Hoja1!D40</f>
        <v>0</v>
      </c>
      <c r="D40" s="147">
        <v>0</v>
      </c>
      <c r="E40" s="147">
        <f t="shared" si="0"/>
        <v>0</v>
      </c>
      <c r="F40" s="147">
        <f>+Hoja1!AD40</f>
        <v>0</v>
      </c>
      <c r="G40" s="147">
        <f t="shared" si="1"/>
        <v>0</v>
      </c>
      <c r="H40" s="147">
        <v>0</v>
      </c>
      <c r="I40" s="147">
        <v>0</v>
      </c>
      <c r="J40" s="147">
        <f t="shared" si="2"/>
        <v>0</v>
      </c>
      <c r="K40" s="147">
        <f t="shared" si="3"/>
        <v>0</v>
      </c>
    </row>
    <row r="41" spans="1:11">
      <c r="A41" s="141" t="s">
        <v>77</v>
      </c>
      <c r="B41" s="140" t="s">
        <v>78</v>
      </c>
      <c r="C41" s="147">
        <f>+Hoja1!D41</f>
        <v>0</v>
      </c>
      <c r="D41" s="147">
        <v>0</v>
      </c>
      <c r="E41" s="147">
        <f t="shared" si="0"/>
        <v>0</v>
      </c>
      <c r="F41" s="147">
        <f>+Hoja1!AD41</f>
        <v>0</v>
      </c>
      <c r="G41" s="147">
        <f t="shared" si="1"/>
        <v>0</v>
      </c>
      <c r="H41" s="147">
        <v>0</v>
      </c>
      <c r="I41" s="147">
        <v>0</v>
      </c>
      <c r="J41" s="147">
        <f t="shared" si="2"/>
        <v>0</v>
      </c>
      <c r="K41" s="147">
        <f t="shared" si="3"/>
        <v>0</v>
      </c>
    </row>
    <row r="42" spans="1:11">
      <c r="A42" s="141"/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>
      <c r="A43" s="141"/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1">
      <c r="A44" s="148"/>
      <c r="B44" s="145"/>
      <c r="C44" s="145" t="s">
        <v>81</v>
      </c>
      <c r="D44" s="145" t="s">
        <v>81</v>
      </c>
      <c r="E44" s="145" t="s">
        <v>81</v>
      </c>
      <c r="F44" s="145" t="s">
        <v>81</v>
      </c>
      <c r="G44" s="145" t="s">
        <v>81</v>
      </c>
      <c r="H44" s="145" t="s">
        <v>81</v>
      </c>
      <c r="I44" s="145" t="s">
        <v>81</v>
      </c>
      <c r="J44" s="145" t="s">
        <v>81</v>
      </c>
      <c r="K44" s="145" t="s">
        <v>81</v>
      </c>
    </row>
    <row r="45" spans="1:11">
      <c r="A45" s="150" t="s">
        <v>82</v>
      </c>
      <c r="B45" s="140" t="s">
        <v>83</v>
      </c>
      <c r="C45" s="149">
        <f>SUM(C13:C44)</f>
        <v>364864.51999999996</v>
      </c>
      <c r="D45" s="149">
        <f t="shared" ref="D45:K45" si="4">SUM(D13:D44)</f>
        <v>0</v>
      </c>
      <c r="E45" s="149">
        <f t="shared" si="4"/>
        <v>364864.51999999996</v>
      </c>
      <c r="F45" s="149">
        <f t="shared" si="4"/>
        <v>2390</v>
      </c>
      <c r="G45" s="149">
        <f t="shared" si="4"/>
        <v>36486.451999999997</v>
      </c>
      <c r="H45" s="149">
        <f t="shared" si="4"/>
        <v>723.06999999999994</v>
      </c>
      <c r="I45" s="149">
        <f t="shared" si="4"/>
        <v>0</v>
      </c>
      <c r="J45" s="149">
        <f t="shared" si="4"/>
        <v>39599.521999999997</v>
      </c>
      <c r="K45" s="149">
        <f t="shared" si="4"/>
        <v>325264.99800000002</v>
      </c>
    </row>
    <row r="46" spans="1:11">
      <c r="A46" s="141"/>
      <c r="B46" s="140"/>
      <c r="C46" s="140">
        <v>0</v>
      </c>
      <c r="D46" s="140"/>
      <c r="E46" s="140"/>
      <c r="F46" s="140"/>
      <c r="G46" s="140"/>
      <c r="H46" s="140"/>
      <c r="I46" s="140"/>
      <c r="J46" s="140"/>
      <c r="K46" s="140"/>
    </row>
  </sheetData>
  <mergeCells count="3">
    <mergeCell ref="B1:D1"/>
    <mergeCell ref="B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ySplit="2" topLeftCell="A3" activePane="bottomLeft" state="frozen"/>
      <selection pane="bottomLeft" sqref="A1:A2"/>
    </sheetView>
  </sheetViews>
  <sheetFormatPr baseColWidth="10" defaultRowHeight="15"/>
  <cols>
    <col min="1" max="1" width="35.28515625" bestFit="1" customWidth="1"/>
  </cols>
  <sheetData>
    <row r="1" spans="1:7">
      <c r="A1" s="184" t="s">
        <v>193</v>
      </c>
      <c r="B1" s="185" t="s">
        <v>194</v>
      </c>
      <c r="C1" s="185"/>
      <c r="D1" s="186" t="s">
        <v>90</v>
      </c>
      <c r="E1" s="185" t="s">
        <v>195</v>
      </c>
      <c r="F1" s="185"/>
      <c r="G1" s="186" t="s">
        <v>196</v>
      </c>
    </row>
    <row r="2" spans="1:7">
      <c r="A2" s="184"/>
      <c r="B2" s="171" t="s">
        <v>197</v>
      </c>
      <c r="C2" s="171" t="s">
        <v>198</v>
      </c>
      <c r="D2" s="186"/>
      <c r="E2" s="171" t="s">
        <v>197</v>
      </c>
      <c r="F2" s="171" t="s">
        <v>198</v>
      </c>
      <c r="G2" s="186"/>
    </row>
    <row r="3" spans="1:7">
      <c r="A3" s="172" t="str">
        <f>'Hoja1 (2)'!B13</f>
        <v>Alfaro Quezada Pablo Francisco</v>
      </c>
      <c r="B3" s="172">
        <f>'Hoja1 (2)'!L13</f>
        <v>1019.6</v>
      </c>
      <c r="C3" s="172">
        <f>Hoja3!K13</f>
        <v>6857.2980000000007</v>
      </c>
      <c r="D3" s="172">
        <f>B3+C3</f>
        <v>7876.898000000001</v>
      </c>
      <c r="E3" s="172"/>
      <c r="F3" s="172"/>
      <c r="G3" s="174">
        <f>E3+F3-D3</f>
        <v>-7876.898000000001</v>
      </c>
    </row>
    <row r="4" spans="1:7">
      <c r="A4" s="172" t="str">
        <f>'Hoja1 (2)'!B14</f>
        <v>Andrade Rodriguez Miguel Angel</v>
      </c>
      <c r="B4" s="172">
        <f>'Hoja1 (2)'!L14</f>
        <v>1019.6</v>
      </c>
      <c r="C4" s="172">
        <f>Hoja3!K14</f>
        <v>5185.2959999999994</v>
      </c>
      <c r="D4" s="172">
        <f t="shared" ref="D4:D31" si="0">B4+C4</f>
        <v>6204.8959999999997</v>
      </c>
      <c r="E4" s="173">
        <v>1019.6</v>
      </c>
      <c r="F4" s="173">
        <v>5185.3</v>
      </c>
      <c r="G4" s="174">
        <f t="shared" ref="G4:G31" si="1">E4+F4-D4</f>
        <v>4.0000000008149073E-3</v>
      </c>
    </row>
    <row r="5" spans="1:7">
      <c r="A5" s="172" t="str">
        <f>'Hoja1 (2)'!B15</f>
        <v>Arellano Alvarez Javier</v>
      </c>
      <c r="B5" s="172">
        <f>'Hoja1 (2)'!L15</f>
        <v>335.6</v>
      </c>
      <c r="C5" s="172">
        <f>Hoja3!K15</f>
        <v>0</v>
      </c>
      <c r="D5" s="172">
        <f t="shared" si="0"/>
        <v>335.6</v>
      </c>
      <c r="E5" s="172">
        <v>335.6</v>
      </c>
      <c r="F5" s="172"/>
      <c r="G5" s="174">
        <f t="shared" si="1"/>
        <v>0</v>
      </c>
    </row>
    <row r="6" spans="1:7">
      <c r="A6" s="172" t="str">
        <f>'Hoja1 (2)'!B16</f>
        <v>Becerra Jimenez Alejandro Bonifacio</v>
      </c>
      <c r="B6" s="172">
        <f>'Hoja1 (2)'!L16</f>
        <v>1560.8</v>
      </c>
      <c r="C6" s="172">
        <f>Hoja3!K16</f>
        <v>0</v>
      </c>
      <c r="D6" s="172">
        <f t="shared" si="0"/>
        <v>1560.8</v>
      </c>
      <c r="E6" s="173">
        <v>1560.8</v>
      </c>
      <c r="F6" s="172"/>
      <c r="G6" s="174">
        <f t="shared" si="1"/>
        <v>0</v>
      </c>
    </row>
    <row r="7" spans="1:7">
      <c r="A7" s="172" t="str">
        <f>'Hoja1 (2)'!B17</f>
        <v>Blanco Amezquita Cecilia</v>
      </c>
      <c r="B7" s="172">
        <f>'Hoja1 (2)'!L17</f>
        <v>1019.6</v>
      </c>
      <c r="C7" s="172">
        <f>Hoja3!K17</f>
        <v>8263.8809999999994</v>
      </c>
      <c r="D7" s="172">
        <f t="shared" si="0"/>
        <v>9283.4809999999998</v>
      </c>
      <c r="E7" s="173">
        <v>1019.6</v>
      </c>
      <c r="F7" s="173">
        <v>8263.8799999999992</v>
      </c>
      <c r="G7" s="174">
        <f t="shared" si="1"/>
        <v>-1.0000000002037268E-3</v>
      </c>
    </row>
    <row r="8" spans="1:7">
      <c r="A8" s="172" t="str">
        <f>'Hoja1 (2)'!B18</f>
        <v>Camarena Gamez Guillermo</v>
      </c>
      <c r="B8" s="172">
        <f>'Hoja1 (2)'!L18</f>
        <v>1019.8</v>
      </c>
      <c r="C8" s="172">
        <f>Hoja3!K18</f>
        <v>1666.6379999999999</v>
      </c>
      <c r="D8" s="172">
        <f t="shared" si="0"/>
        <v>2686.4380000000001</v>
      </c>
      <c r="E8" s="173">
        <v>1019.8</v>
      </c>
      <c r="F8" s="173">
        <v>1666.64</v>
      </c>
      <c r="G8" s="174">
        <f t="shared" si="1"/>
        <v>1.9999999999527063E-3</v>
      </c>
    </row>
    <row r="9" spans="1:7">
      <c r="A9" s="172" t="str">
        <f>'Hoja1 (2)'!B19</f>
        <v>Carranco Mancera Viridiana</v>
      </c>
      <c r="B9" s="172">
        <f>'Hoja1 (2)'!L19</f>
        <v>1019.6</v>
      </c>
      <c r="C9" s="172">
        <f>Hoja3!K19</f>
        <v>461.25900000000001</v>
      </c>
      <c r="D9" s="172">
        <f t="shared" si="0"/>
        <v>1480.8589999999999</v>
      </c>
      <c r="E9" s="173">
        <v>1019.6</v>
      </c>
      <c r="F9" s="172">
        <v>461.26</v>
      </c>
      <c r="G9" s="174">
        <f t="shared" si="1"/>
        <v>1.0000000002037268E-3</v>
      </c>
    </row>
    <row r="10" spans="1:7">
      <c r="A10" s="172" t="str">
        <f>'Hoja1 (2)'!B20</f>
        <v>Casas Villanueva Mario</v>
      </c>
      <c r="B10" s="172">
        <f>'Hoja1 (2)'!L20</f>
        <v>3795.4</v>
      </c>
      <c r="C10" s="172">
        <f>Hoja3!K20</f>
        <v>59054.048999999999</v>
      </c>
      <c r="D10" s="172">
        <f t="shared" si="0"/>
        <v>62849.449000000001</v>
      </c>
      <c r="E10" s="173">
        <v>3795.4</v>
      </c>
      <c r="F10" s="173">
        <v>59054.05</v>
      </c>
      <c r="G10" s="174">
        <f t="shared" si="1"/>
        <v>1.0000000038417056E-3</v>
      </c>
    </row>
    <row r="11" spans="1:7">
      <c r="A11" s="172" t="str">
        <f>'Hoja1 (2)'!B21</f>
        <v>Castro Romero Lizbeth</v>
      </c>
      <c r="B11" s="172">
        <f>'Hoja1 (2)'!L21</f>
        <v>1019.6</v>
      </c>
      <c r="C11" s="172">
        <f>Hoja3!K21</f>
        <v>6882.201</v>
      </c>
      <c r="D11" s="172">
        <f t="shared" si="0"/>
        <v>7901.8010000000004</v>
      </c>
      <c r="E11" s="173">
        <v>1019.6</v>
      </c>
      <c r="F11" s="173">
        <v>6882.2</v>
      </c>
      <c r="G11" s="174">
        <f t="shared" si="1"/>
        <v>-1.0000000002037268E-3</v>
      </c>
    </row>
    <row r="12" spans="1:7">
      <c r="A12" s="172" t="str">
        <f>'Hoja1 (2)'!B22</f>
        <v>Cazares Chaires Erika</v>
      </c>
      <c r="B12" s="172">
        <f>'Hoja1 (2)'!L22</f>
        <v>644.20000000000005</v>
      </c>
      <c r="C12" s="172">
        <f>Hoja3!K22</f>
        <v>3247.3710000000001</v>
      </c>
      <c r="D12" s="172">
        <f t="shared" si="0"/>
        <v>3891.5709999999999</v>
      </c>
      <c r="E12" s="172">
        <v>644.20000000000005</v>
      </c>
      <c r="F12" s="173">
        <v>3247.37</v>
      </c>
      <c r="G12" s="174">
        <f t="shared" si="1"/>
        <v>-1.0000000002037268E-3</v>
      </c>
    </row>
    <row r="13" spans="1:7">
      <c r="A13" s="172" t="str">
        <f>'Hoja1 (2)'!B23</f>
        <v>Gomez Torres Rosaura</v>
      </c>
      <c r="B13" s="172">
        <f>'Hoja1 (2)'!L23</f>
        <v>1019.6</v>
      </c>
      <c r="C13" s="172">
        <f>Hoja3!K23</f>
        <v>0</v>
      </c>
      <c r="D13" s="172">
        <f t="shared" si="0"/>
        <v>1019.6</v>
      </c>
      <c r="E13" s="173">
        <v>1019.6</v>
      </c>
      <c r="F13" s="172"/>
      <c r="G13" s="174">
        <f t="shared" si="1"/>
        <v>0</v>
      </c>
    </row>
    <row r="14" spans="1:7">
      <c r="A14" s="172" t="str">
        <f>'Hoja1 (2)'!B24</f>
        <v>Gonzalez  Duarte David</v>
      </c>
      <c r="B14" s="172">
        <f>'Hoja1 (2)'!L24</f>
        <v>1019.6</v>
      </c>
      <c r="C14" s="172">
        <f>Hoja3!K24</f>
        <v>900</v>
      </c>
      <c r="D14" s="172">
        <f t="shared" si="0"/>
        <v>1919.6</v>
      </c>
      <c r="E14" s="173">
        <v>1019.6</v>
      </c>
      <c r="F14" s="172">
        <v>900</v>
      </c>
      <c r="G14" s="174">
        <f t="shared" si="1"/>
        <v>0</v>
      </c>
    </row>
    <row r="15" spans="1:7">
      <c r="A15" s="172" t="str">
        <f>'Hoja1 (2)'!B25</f>
        <v>Gonzalez Garcia Luis Roberto</v>
      </c>
      <c r="B15" s="172">
        <f>'Hoja1 (2)'!L25</f>
        <v>1019.6</v>
      </c>
      <c r="C15" s="172">
        <f>Hoja3!K25</f>
        <v>18060.488999999998</v>
      </c>
      <c r="D15" s="172">
        <f t="shared" si="0"/>
        <v>19080.088999999996</v>
      </c>
      <c r="E15" s="173">
        <v>1019.6</v>
      </c>
      <c r="F15" s="173">
        <v>18060.490000000002</v>
      </c>
      <c r="G15" s="174">
        <f t="shared" si="1"/>
        <v>1.0000000038417056E-3</v>
      </c>
    </row>
    <row r="16" spans="1:7">
      <c r="A16" s="172" t="str">
        <f>'Hoja1 (2)'!B26</f>
        <v>Gutierrez Olvera Marihuri</v>
      </c>
      <c r="B16" s="172">
        <f>'Hoja1 (2)'!L26</f>
        <v>3446</v>
      </c>
      <c r="C16" s="172">
        <f>Hoja3!K26</f>
        <v>76207.058999999994</v>
      </c>
      <c r="D16" s="172">
        <f t="shared" si="0"/>
        <v>79653.058999999994</v>
      </c>
      <c r="E16" s="173">
        <v>3446</v>
      </c>
      <c r="F16" s="173">
        <v>76207.06</v>
      </c>
      <c r="G16" s="174">
        <f t="shared" si="1"/>
        <v>1.0000000038417056E-3</v>
      </c>
    </row>
    <row r="17" spans="1:7">
      <c r="A17" s="172" t="str">
        <f>'Hoja1 (2)'!B27</f>
        <v>Guzman Espiller Sergio Luis Alberto</v>
      </c>
      <c r="B17" s="172">
        <f>'Hoja1 (2)'!L27</f>
        <v>1050.5999999999999</v>
      </c>
      <c r="C17" s="172">
        <f>Hoja3!K27</f>
        <v>4698.6840000000002</v>
      </c>
      <c r="D17" s="172">
        <f t="shared" si="0"/>
        <v>5749.2839999999997</v>
      </c>
      <c r="E17" s="173">
        <v>1050.5999999999999</v>
      </c>
      <c r="F17" s="173">
        <v>4698.68</v>
      </c>
      <c r="G17" s="174">
        <f t="shared" si="1"/>
        <v>-3.9999999989959178E-3</v>
      </c>
    </row>
    <row r="18" spans="1:7">
      <c r="A18" s="172" t="str">
        <f>'Hoja1 (2)'!B28</f>
        <v>Hernandez Quintero Maria De La Luz</v>
      </c>
      <c r="B18" s="172">
        <f>'Hoja1 (2)'!L28</f>
        <v>1019.8</v>
      </c>
      <c r="C18" s="172">
        <f>Hoja3!K28</f>
        <v>15975.306</v>
      </c>
      <c r="D18" s="172">
        <f t="shared" si="0"/>
        <v>16995.106</v>
      </c>
      <c r="E18" s="173">
        <v>1019.8</v>
      </c>
      <c r="F18" s="173">
        <v>15975.31</v>
      </c>
      <c r="G18" s="174">
        <f t="shared" si="1"/>
        <v>4.0000000008149073E-3</v>
      </c>
    </row>
    <row r="19" spans="1:7">
      <c r="A19" s="172" t="str">
        <f>'Hoja1 (2)'!B29</f>
        <v>Herrera Parra Luis Enrique</v>
      </c>
      <c r="B19" s="172">
        <f>'Hoja1 (2)'!L29</f>
        <v>1019.6</v>
      </c>
      <c r="C19" s="172">
        <f>Hoja3!K29</f>
        <v>8376.8669999999984</v>
      </c>
      <c r="D19" s="172">
        <f t="shared" si="0"/>
        <v>9396.4669999999987</v>
      </c>
      <c r="E19" s="173">
        <v>1019.6</v>
      </c>
      <c r="F19" s="173">
        <v>8376.8700000000008</v>
      </c>
      <c r="G19" s="174">
        <f t="shared" si="1"/>
        <v>3.0000000024301698E-3</v>
      </c>
    </row>
    <row r="20" spans="1:7">
      <c r="A20" s="172" t="str">
        <f>'Hoja1 (2)'!B30</f>
        <v>Leon Cabello Luis Alberto</v>
      </c>
      <c r="B20" s="172">
        <f>'Hoja1 (2)'!L30</f>
        <v>1134.2</v>
      </c>
      <c r="C20" s="172">
        <f>Hoja3!K30</f>
        <v>4806.8189999999995</v>
      </c>
      <c r="D20" s="172">
        <f t="shared" si="0"/>
        <v>5941.0189999999993</v>
      </c>
      <c r="E20" s="173">
        <v>1134.2</v>
      </c>
      <c r="F20" s="173">
        <v>4806.82</v>
      </c>
      <c r="G20" s="174">
        <f t="shared" si="1"/>
        <v>1.0000000002037268E-3</v>
      </c>
    </row>
    <row r="21" spans="1:7">
      <c r="A21" s="172" t="str">
        <f>'Hoja1 (2)'!B31</f>
        <v>Martinez Gomez Kent Martin</v>
      </c>
      <c r="B21" s="172">
        <f>'Hoja1 (2)'!L31</f>
        <v>1019.6</v>
      </c>
      <c r="C21" s="172">
        <f>Hoja3!K31</f>
        <v>9224.4599999999991</v>
      </c>
      <c r="D21" s="172">
        <f t="shared" si="0"/>
        <v>10244.06</v>
      </c>
      <c r="E21" s="172"/>
      <c r="F21" s="172"/>
      <c r="G21" s="174">
        <f t="shared" si="1"/>
        <v>-10244.06</v>
      </c>
    </row>
    <row r="22" spans="1:7">
      <c r="A22" s="172" t="str">
        <f>'Hoja1 (2)'!B32</f>
        <v>Monzon Marroquin Juan Arcadio</v>
      </c>
      <c r="B22" s="172">
        <f>'Hoja1 (2)'!L32</f>
        <v>3393</v>
      </c>
      <c r="C22" s="172">
        <f>Hoja3!K32</f>
        <v>44253.975999999995</v>
      </c>
      <c r="D22" s="172">
        <f t="shared" si="0"/>
        <v>47646.975999999995</v>
      </c>
      <c r="E22" s="173">
        <v>3393</v>
      </c>
      <c r="F22" s="173">
        <v>44253.98</v>
      </c>
      <c r="G22" s="174">
        <f t="shared" si="1"/>
        <v>4.0000000080908649E-3</v>
      </c>
    </row>
    <row r="23" spans="1:7">
      <c r="A23" s="172" t="str">
        <f>'Hoja1 (2)'!B33</f>
        <v>Oliveros Maldonado Miguel</v>
      </c>
      <c r="B23" s="172">
        <f>'Hoja1 (2)'!L33</f>
        <v>1019.6</v>
      </c>
      <c r="C23" s="172">
        <f>Hoja3!K33</f>
        <v>5358.8609999999999</v>
      </c>
      <c r="D23" s="172">
        <f t="shared" si="0"/>
        <v>6378.4610000000002</v>
      </c>
      <c r="E23" s="173">
        <v>1019.6</v>
      </c>
      <c r="F23" s="173">
        <v>5358.86</v>
      </c>
      <c r="G23" s="174">
        <f t="shared" si="1"/>
        <v>-1.0000000002037268E-3</v>
      </c>
    </row>
    <row r="24" spans="1:7">
      <c r="A24" s="172" t="str">
        <f>'Hoja1 (2)'!B34</f>
        <v>Ortega Sosa Guillermo</v>
      </c>
      <c r="B24" s="172">
        <f>'Hoja1 (2)'!L34</f>
        <v>634.20000000000005</v>
      </c>
      <c r="C24" s="172">
        <f>Hoja3!K34</f>
        <v>4979.0969999999998</v>
      </c>
      <c r="D24" s="172">
        <f t="shared" si="0"/>
        <v>5613.2969999999996</v>
      </c>
      <c r="E24" s="172">
        <v>634.20000000000005</v>
      </c>
      <c r="F24" s="173">
        <v>4979.1000000000004</v>
      </c>
      <c r="G24" s="174">
        <f t="shared" si="1"/>
        <v>3.0000000006111804E-3</v>
      </c>
    </row>
    <row r="25" spans="1:7">
      <c r="A25" s="172" t="str">
        <f>'Hoja1 (2)'!B35</f>
        <v>Ramirez Latour Victor Manuel Martin</v>
      </c>
      <c r="B25" s="172">
        <f>'Hoja1 (2)'!L35</f>
        <v>1019.6</v>
      </c>
      <c r="C25" s="172">
        <f>Hoja3!K35</f>
        <v>17619.57</v>
      </c>
      <c r="D25" s="172">
        <f t="shared" si="0"/>
        <v>18639.169999999998</v>
      </c>
      <c r="E25" s="173">
        <v>1019.6</v>
      </c>
      <c r="F25" s="173">
        <v>17619.57</v>
      </c>
      <c r="G25" s="174">
        <f t="shared" si="1"/>
        <v>0</v>
      </c>
    </row>
    <row r="26" spans="1:7">
      <c r="A26" s="172" t="str">
        <f>'Hoja1 (2)'!B36</f>
        <v>Ramirez Mondragon Ricardo Heriberto</v>
      </c>
      <c r="B26" s="172">
        <f>'Hoja1 (2)'!L36</f>
        <v>1019.6</v>
      </c>
      <c r="C26" s="172">
        <f>Hoja3!K36</f>
        <v>15072.129000000001</v>
      </c>
      <c r="D26" s="172">
        <f t="shared" si="0"/>
        <v>16091.729000000001</v>
      </c>
      <c r="E26" s="173">
        <v>1019.6</v>
      </c>
      <c r="F26" s="173">
        <v>15072.13</v>
      </c>
      <c r="G26" s="174">
        <f t="shared" si="1"/>
        <v>9.9999999838473741E-4</v>
      </c>
    </row>
    <row r="27" spans="1:7">
      <c r="A27" s="172" t="str">
        <f>'Hoja1 (2)'!B37</f>
        <v>Rodriguez  Medina Cesar</v>
      </c>
      <c r="B27" s="172">
        <f>'Hoja1 (2)'!L37</f>
        <v>1019.6</v>
      </c>
      <c r="C27" s="172">
        <f>Hoja3!K37</f>
        <v>0</v>
      </c>
      <c r="D27" s="172">
        <f t="shared" si="0"/>
        <v>1019.6</v>
      </c>
      <c r="E27" s="173">
        <v>1019.6</v>
      </c>
      <c r="F27" s="172"/>
      <c r="G27" s="174">
        <f t="shared" si="1"/>
        <v>0</v>
      </c>
    </row>
    <row r="28" spans="1:7">
      <c r="A28" s="172" t="str">
        <f>'Hoja1 (2)'!B38</f>
        <v>Tierrafria Escaramusa Israel</v>
      </c>
      <c r="B28" s="172">
        <f>'Hoja1 (2)'!L38</f>
        <v>442.2</v>
      </c>
      <c r="C28" s="172">
        <f>Hoja3!K38</f>
        <v>0</v>
      </c>
      <c r="D28" s="172">
        <f t="shared" si="0"/>
        <v>442.2</v>
      </c>
      <c r="E28" s="172">
        <v>442.2</v>
      </c>
      <c r="F28" s="172"/>
      <c r="G28" s="174">
        <f t="shared" si="1"/>
        <v>0</v>
      </c>
    </row>
    <row r="29" spans="1:7">
      <c r="A29" s="172" t="str">
        <f>'Hoja1 (2)'!B39</f>
        <v>Vazquez  Villalobos Ma Felisa</v>
      </c>
      <c r="B29" s="172">
        <f>'Hoja1 (2)'!L39</f>
        <v>406</v>
      </c>
      <c r="C29" s="172">
        <f>Hoja3!K39</f>
        <v>8113.688000000001</v>
      </c>
      <c r="D29" s="172">
        <f t="shared" si="0"/>
        <v>8519.6880000000019</v>
      </c>
      <c r="E29" s="172">
        <v>406</v>
      </c>
      <c r="F29" s="173">
        <v>8113.69</v>
      </c>
      <c r="G29" s="174">
        <f t="shared" si="1"/>
        <v>1.9999999967694748E-3</v>
      </c>
    </row>
    <row r="30" spans="1:7">
      <c r="A30" s="172" t="str">
        <f>'Hoja1 (2)'!B40</f>
        <v>Ventura Santamaria Efrain Enrique</v>
      </c>
      <c r="B30" s="172">
        <f>'Hoja1 (2)'!L40</f>
        <v>1019.6</v>
      </c>
      <c r="C30" s="172">
        <f>Hoja3!K40</f>
        <v>0</v>
      </c>
      <c r="D30" s="172">
        <f t="shared" si="0"/>
        <v>1019.6</v>
      </c>
      <c r="E30" s="173">
        <v>1019.6</v>
      </c>
      <c r="F30" s="172"/>
      <c r="G30" s="174">
        <f t="shared" si="1"/>
        <v>0</v>
      </c>
    </row>
    <row r="31" spans="1:7">
      <c r="A31" s="172" t="str">
        <f>'Hoja1 (2)'!B41</f>
        <v>Zarate Martinez Ricardo</v>
      </c>
      <c r="B31" s="172">
        <f>'Hoja1 (2)'!L41</f>
        <v>1019.6</v>
      </c>
      <c r="C31" s="172">
        <f>Hoja3!K41</f>
        <v>0</v>
      </c>
      <c r="D31" s="172">
        <f t="shared" si="0"/>
        <v>1019.6</v>
      </c>
      <c r="E31" s="173">
        <v>1019.6</v>
      </c>
      <c r="F31" s="172"/>
      <c r="G31" s="174">
        <f t="shared" si="1"/>
        <v>0</v>
      </c>
    </row>
    <row r="32" spans="1:7">
      <c r="A32" s="139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33" sqref="B33"/>
    </sheetView>
  </sheetViews>
  <sheetFormatPr baseColWidth="10" defaultRowHeight="15"/>
  <cols>
    <col min="1" max="1" width="19.85546875" customWidth="1"/>
    <col min="2" max="2" width="11.5703125" bestFit="1" customWidth="1"/>
  </cols>
  <sheetData>
    <row r="1" spans="1:6">
      <c r="A1" s="187" t="s">
        <v>199</v>
      </c>
      <c r="B1" s="187"/>
      <c r="C1" s="188"/>
      <c r="D1" s="189"/>
      <c r="E1" s="189"/>
      <c r="F1" s="190"/>
    </row>
    <row r="2" spans="1:6">
      <c r="A2" s="187" t="s">
        <v>210</v>
      </c>
      <c r="B2" s="187"/>
      <c r="C2" s="188"/>
      <c r="D2" s="189"/>
      <c r="E2" s="189"/>
      <c r="F2" s="190"/>
    </row>
    <row r="3" spans="1:6">
      <c r="A3" s="187" t="s">
        <v>200</v>
      </c>
      <c r="B3" s="191" t="s">
        <v>211</v>
      </c>
      <c r="C3" s="188"/>
      <c r="D3" s="189"/>
      <c r="E3" s="189"/>
      <c r="F3" s="190"/>
    </row>
    <row r="4" spans="1:6">
      <c r="A4" s="188"/>
      <c r="B4" s="188"/>
      <c r="C4" s="188"/>
      <c r="D4" s="189"/>
      <c r="E4" s="189"/>
      <c r="F4" s="190"/>
    </row>
    <row r="5" spans="1:6">
      <c r="A5" s="188" t="s">
        <v>201</v>
      </c>
      <c r="B5" s="188" t="s">
        <v>202</v>
      </c>
      <c r="C5" s="188"/>
      <c r="D5" s="189"/>
      <c r="E5" s="189"/>
      <c r="F5" s="190"/>
    </row>
    <row r="6" spans="1:6">
      <c r="A6" s="189" t="s">
        <v>203</v>
      </c>
      <c r="B6" s="192">
        <v>29333.19</v>
      </c>
      <c r="C6" s="189"/>
      <c r="D6" s="189"/>
      <c r="E6" s="189"/>
      <c r="F6" s="190"/>
    </row>
    <row r="7" spans="1:6">
      <c r="A7" s="189" t="s">
        <v>204</v>
      </c>
      <c r="B7" s="192">
        <v>10731.54</v>
      </c>
      <c r="C7" s="189"/>
      <c r="D7" s="189"/>
      <c r="E7" s="189"/>
      <c r="F7" s="190"/>
    </row>
    <row r="8" spans="1:6">
      <c r="A8" s="189" t="s">
        <v>205</v>
      </c>
      <c r="B8" s="192">
        <v>0</v>
      </c>
      <c r="C8" s="189"/>
      <c r="D8" s="189"/>
      <c r="E8" s="189"/>
      <c r="F8" s="190"/>
    </row>
    <row r="9" spans="1:6">
      <c r="A9" s="189" t="s">
        <v>206</v>
      </c>
      <c r="B9" s="192">
        <v>1916.25</v>
      </c>
      <c r="C9" s="189"/>
      <c r="D9" s="189"/>
      <c r="E9" s="189"/>
      <c r="F9" s="190"/>
    </row>
    <row r="10" spans="1:6">
      <c r="A10" s="189" t="s">
        <v>207</v>
      </c>
      <c r="B10" s="192">
        <v>0</v>
      </c>
      <c r="C10" s="189"/>
      <c r="D10" s="189"/>
      <c r="E10" s="189"/>
      <c r="F10" s="190"/>
    </row>
    <row r="11" spans="1:6">
      <c r="A11" s="189" t="s">
        <v>208</v>
      </c>
      <c r="B11" s="192">
        <v>3832.81</v>
      </c>
      <c r="C11" s="189"/>
      <c r="D11" s="189"/>
      <c r="E11" s="189"/>
      <c r="F11" s="190"/>
    </row>
    <row r="12" spans="1:6" ht="15.75" thickBot="1">
      <c r="A12" s="189" t="s">
        <v>209</v>
      </c>
      <c r="B12" s="193">
        <v>0</v>
      </c>
      <c r="C12" s="189"/>
      <c r="D12" s="189"/>
      <c r="E12" s="189"/>
      <c r="F12" s="190"/>
    </row>
    <row r="13" spans="1:6">
      <c r="A13" s="189"/>
      <c r="B13" s="194">
        <f>SUM(B6:B12)</f>
        <v>45813.789999999994</v>
      </c>
      <c r="C13" s="189"/>
      <c r="D13" s="189"/>
      <c r="E13" s="189"/>
      <c r="F13" s="190"/>
    </row>
    <row r="14" spans="1:6" ht="15.75" thickBot="1">
      <c r="A14" s="189"/>
      <c r="B14" s="195">
        <f>B13*0.16</f>
        <v>7330.2063999999991</v>
      </c>
      <c r="C14" s="189"/>
      <c r="D14" s="189"/>
      <c r="E14" s="189"/>
      <c r="F14" s="190"/>
    </row>
    <row r="15" spans="1:6" ht="15.75" thickTop="1">
      <c r="A15" s="189"/>
      <c r="B15" s="196">
        <f>+B13+B14</f>
        <v>53143.996399999989</v>
      </c>
      <c r="C15" s="189"/>
      <c r="D15" s="189"/>
      <c r="E15" s="189"/>
      <c r="F15" s="190"/>
    </row>
    <row r="16" spans="1:6">
      <c r="A16" s="189"/>
      <c r="B16" s="192">
        <v>53143.99</v>
      </c>
      <c r="C16" s="189"/>
      <c r="D16" s="189"/>
      <c r="E16" s="189"/>
      <c r="F16" s="190"/>
    </row>
    <row r="17" spans="1:6">
      <c r="A17" s="189"/>
      <c r="B17" s="192">
        <f>B16-B15</f>
        <v>-6.3999999911175109E-3</v>
      </c>
      <c r="C17" s="189"/>
      <c r="D17" s="189"/>
      <c r="E17" s="189"/>
      <c r="F17" s="190"/>
    </row>
    <row r="18" spans="1:6">
      <c r="A18" s="189"/>
      <c r="B18" s="192"/>
      <c r="C18" s="189"/>
      <c r="D18" s="189"/>
      <c r="E18" s="189"/>
      <c r="F18" s="190"/>
    </row>
    <row r="19" spans="1:6">
      <c r="A19" s="189"/>
      <c r="B19" s="189"/>
      <c r="C19" s="189"/>
      <c r="D19" s="189"/>
      <c r="E19" s="189"/>
      <c r="F19" s="190"/>
    </row>
    <row r="20" spans="1:6">
      <c r="A20" s="139"/>
      <c r="B20" s="139"/>
      <c r="C20" s="139"/>
      <c r="D20" s="139"/>
      <c r="E20" s="139"/>
      <c r="F20" s="139"/>
    </row>
    <row r="21" spans="1:6">
      <c r="A21" s="139"/>
      <c r="B21" s="139"/>
      <c r="C21" s="139"/>
      <c r="D21" s="139"/>
      <c r="E21" s="139"/>
      <c r="F21" s="139"/>
    </row>
    <row r="22" spans="1:6">
      <c r="A22" s="187" t="s">
        <v>199</v>
      </c>
      <c r="B22" s="187"/>
      <c r="C22" s="188"/>
      <c r="D22" s="189"/>
      <c r="E22" s="189"/>
      <c r="F22" s="190"/>
    </row>
    <row r="23" spans="1:6">
      <c r="A23" s="187" t="s">
        <v>210</v>
      </c>
      <c r="B23" s="187"/>
      <c r="C23" s="188"/>
      <c r="D23" s="189"/>
      <c r="E23" s="189"/>
      <c r="F23" s="190"/>
    </row>
    <row r="24" spans="1:6">
      <c r="A24" s="187" t="s">
        <v>200</v>
      </c>
      <c r="B24" s="191" t="s">
        <v>211</v>
      </c>
      <c r="C24" s="188"/>
      <c r="D24" s="189"/>
      <c r="E24" s="189"/>
      <c r="F24" s="190"/>
    </row>
    <row r="25" spans="1:6">
      <c r="A25" s="188"/>
      <c r="B25" s="188"/>
      <c r="C25" s="188"/>
      <c r="D25" s="189"/>
      <c r="E25" s="189"/>
      <c r="F25" s="190"/>
    </row>
    <row r="26" spans="1:6">
      <c r="A26" s="188" t="s">
        <v>201</v>
      </c>
      <c r="B26" s="188" t="s">
        <v>202</v>
      </c>
      <c r="C26" s="188"/>
      <c r="D26" s="189"/>
      <c r="E26" s="189"/>
      <c r="F26" s="190"/>
    </row>
    <row r="27" spans="1:6">
      <c r="A27" s="189" t="s">
        <v>203</v>
      </c>
      <c r="B27" s="192">
        <v>270574.78999999998</v>
      </c>
      <c r="C27" s="189"/>
      <c r="D27" s="189"/>
      <c r="E27" s="189"/>
      <c r="F27" s="190"/>
    </row>
    <row r="28" spans="1:6">
      <c r="A28" s="189" t="s">
        <v>204</v>
      </c>
      <c r="B28" s="192">
        <v>80119.87</v>
      </c>
      <c r="C28" s="189"/>
      <c r="D28" s="189"/>
      <c r="E28" s="189"/>
      <c r="F28" s="190"/>
    </row>
    <row r="29" spans="1:6">
      <c r="A29" s="189" t="s">
        <v>205</v>
      </c>
      <c r="B29" s="192">
        <v>0</v>
      </c>
      <c r="C29" s="189"/>
      <c r="D29" s="189"/>
      <c r="E29" s="189"/>
      <c r="F29" s="190"/>
    </row>
    <row r="30" spans="1:6">
      <c r="A30" s="189" t="s">
        <v>206</v>
      </c>
      <c r="B30" s="192">
        <v>0</v>
      </c>
      <c r="C30" s="189"/>
      <c r="D30" s="189"/>
      <c r="E30" s="189"/>
      <c r="F30" s="190"/>
    </row>
    <row r="31" spans="1:6">
      <c r="A31" s="189" t="s">
        <v>207</v>
      </c>
      <c r="B31" s="192">
        <v>0</v>
      </c>
      <c r="C31" s="189"/>
      <c r="D31" s="189"/>
      <c r="E31" s="189"/>
      <c r="F31" s="190"/>
    </row>
    <row r="32" spans="1:6">
      <c r="A32" s="189" t="s">
        <v>208</v>
      </c>
      <c r="B32" s="192">
        <v>14169.86</v>
      </c>
      <c r="C32" s="189"/>
      <c r="D32" s="189"/>
      <c r="E32" s="189"/>
      <c r="F32" s="190"/>
    </row>
    <row r="33" spans="1:6" ht="15.75" thickBot="1">
      <c r="A33" s="189" t="s">
        <v>209</v>
      </c>
      <c r="B33" s="193">
        <v>0</v>
      </c>
      <c r="C33" s="189"/>
      <c r="D33" s="189"/>
      <c r="E33" s="189"/>
      <c r="F33" s="190"/>
    </row>
    <row r="34" spans="1:6">
      <c r="A34" s="189"/>
      <c r="B34" s="194">
        <f>SUM(B27:B33)</f>
        <v>364864.51999999996</v>
      </c>
      <c r="C34" s="189"/>
      <c r="D34" s="189"/>
      <c r="E34" s="189"/>
      <c r="F34" s="190"/>
    </row>
    <row r="35" spans="1:6" ht="15.75" thickBot="1">
      <c r="A35" s="189"/>
      <c r="B35" s="195">
        <f>B34*0.16</f>
        <v>58378.323199999992</v>
      </c>
      <c r="C35" s="189"/>
      <c r="D35" s="189"/>
      <c r="E35" s="189"/>
      <c r="F35" s="190"/>
    </row>
    <row r="36" spans="1:6" ht="15.75" thickTop="1">
      <c r="A36" s="189"/>
      <c r="B36" s="196">
        <f>+B34+B35</f>
        <v>423242.84319999994</v>
      </c>
      <c r="C36" s="189"/>
      <c r="D36" s="189"/>
      <c r="E36" s="189"/>
      <c r="F36" s="190"/>
    </row>
    <row r="37" spans="1:6">
      <c r="A37" s="189"/>
      <c r="B37" s="192">
        <v>423242.84</v>
      </c>
      <c r="C37" s="189"/>
      <c r="D37" s="189"/>
      <c r="E37" s="189"/>
      <c r="F37" s="190"/>
    </row>
    <row r="38" spans="1:6">
      <c r="A38" s="189"/>
      <c r="B38" s="192">
        <f>B37-B36</f>
        <v>-3.1999999191612005E-3</v>
      </c>
      <c r="C38" s="189"/>
      <c r="D38" s="189"/>
      <c r="E38" s="189"/>
      <c r="F38" s="190"/>
    </row>
    <row r="39" spans="1:6">
      <c r="A39" s="189"/>
      <c r="B39" s="192"/>
      <c r="C39" s="189"/>
      <c r="D39" s="189"/>
      <c r="E39" s="189"/>
      <c r="F39" s="190"/>
    </row>
    <row r="40" spans="1:6">
      <c r="A40" s="189"/>
      <c r="B40" s="189"/>
      <c r="C40" s="189"/>
      <c r="D40" s="189"/>
      <c r="E40" s="189"/>
      <c r="F40" s="19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Hoja1 (2)</vt:lpstr>
      <vt:lpstr>Hoja3</vt:lpstr>
      <vt:lpstr>DISPERSIONES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2016-09-05T21:20:20Z</cp:lastPrinted>
  <dcterms:created xsi:type="dcterms:W3CDTF">2016-09-02T15:26:05Z</dcterms:created>
  <dcterms:modified xsi:type="dcterms:W3CDTF">2016-09-05T21:20:31Z</dcterms:modified>
</cp:coreProperties>
</file>