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320" windowHeight="7485"/>
  </bookViews>
  <sheets>
    <sheet name="FACTURA" sheetId="2" r:id="rId1"/>
    <sheet name="FISCAL" sheetId="1" r:id="rId2"/>
    <sheet name="SINDICAL" sheetId="3" r:id="rId3"/>
    <sheet name="DISPERSIONES" sheetId="4" r:id="rId4"/>
    <sheet name="POLIZA" sheetId="5" r:id="rId5"/>
  </sheets>
  <definedNames>
    <definedName name="_xlnm._FilterDatabase" localSheetId="0" hidden="1">FACTURA!$A$11:$AB$58</definedName>
  </definedNames>
  <calcPr calcId="124519"/>
</workbook>
</file>

<file path=xl/calcChain.xml><?xml version="1.0" encoding="utf-8"?>
<calcChain xmlns="http://schemas.openxmlformats.org/spreadsheetml/2006/main">
  <c r="U81" i="2"/>
  <c r="T81"/>
  <c r="S81"/>
  <c r="R81"/>
  <c r="Q81"/>
  <c r="B13" i="5"/>
  <c r="B36" l="1"/>
  <c r="B14"/>
  <c r="B37" l="1"/>
  <c r="B38" s="1"/>
  <c r="B40" s="1"/>
  <c r="B15"/>
  <c r="B16" s="1"/>
  <c r="B18" s="1"/>
  <c r="G44" i="4"/>
  <c r="G48"/>
  <c r="G50"/>
  <c r="G51"/>
  <c r="G52"/>
  <c r="G53"/>
  <c r="G54"/>
  <c r="G55"/>
  <c r="G56"/>
  <c r="G57"/>
  <c r="G58"/>
  <c r="G59"/>
  <c r="G60"/>
  <c r="G61"/>
  <c r="G62"/>
  <c r="G63"/>
  <c r="G64"/>
  <c r="G65"/>
  <c r="G30"/>
  <c r="G32"/>
  <c r="G9"/>
  <c r="G11"/>
  <c r="G14"/>
  <c r="G15"/>
  <c r="G20"/>
  <c r="G24"/>
  <c r="G26"/>
  <c r="D48"/>
  <c r="D50"/>
  <c r="D51"/>
  <c r="D52"/>
  <c r="D53"/>
  <c r="D54"/>
  <c r="D55"/>
  <c r="D56"/>
  <c r="D57"/>
  <c r="D58"/>
  <c r="D59"/>
  <c r="D60"/>
  <c r="D61"/>
  <c r="D62"/>
  <c r="D63"/>
  <c r="D64"/>
  <c r="D65"/>
  <c r="D30"/>
  <c r="D32"/>
  <c r="D44"/>
  <c r="D9"/>
  <c r="D11"/>
  <c r="D14"/>
  <c r="D15"/>
  <c r="D20"/>
  <c r="D24"/>
  <c r="D26"/>
  <c r="C20"/>
  <c r="C15"/>
  <c r="C44"/>
  <c r="C48"/>
  <c r="C9"/>
  <c r="C11"/>
  <c r="C14"/>
  <c r="C24"/>
  <c r="C26"/>
  <c r="C30"/>
  <c r="C32"/>
  <c r="B51"/>
  <c r="B52"/>
  <c r="B53"/>
  <c r="B54"/>
  <c r="B55"/>
  <c r="B56"/>
  <c r="B57"/>
  <c r="B58"/>
  <c r="B59"/>
  <c r="B60"/>
  <c r="B61"/>
  <c r="B62"/>
  <c r="B63"/>
  <c r="B64"/>
  <c r="B65"/>
  <c r="B50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3"/>
  <c r="A62"/>
  <c r="A63"/>
  <c r="A64"/>
  <c r="A65"/>
  <c r="A51"/>
  <c r="A52"/>
  <c r="A53"/>
  <c r="A54"/>
  <c r="A55"/>
  <c r="A56"/>
  <c r="A57"/>
  <c r="A58"/>
  <c r="A59"/>
  <c r="A60"/>
  <c r="A61"/>
  <c r="A50"/>
  <c r="A45"/>
  <c r="A46"/>
  <c r="A47"/>
  <c r="A48"/>
  <c r="A49"/>
  <c r="A35"/>
  <c r="A36"/>
  <c r="A37"/>
  <c r="A38"/>
  <c r="A39"/>
  <c r="A40"/>
  <c r="A41"/>
  <c r="A42"/>
  <c r="A43"/>
  <c r="A4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"/>
  <c r="X18" i="2" l="1"/>
  <c r="Y18" s="1"/>
  <c r="X20"/>
  <c r="Y20" s="1"/>
  <c r="X23"/>
  <c r="Y23" s="1"/>
  <c r="X33"/>
  <c r="Y33" s="1"/>
  <c r="X35"/>
  <c r="Y35" s="1"/>
  <c r="X39"/>
  <c r="Y39" s="1"/>
  <c r="X41"/>
  <c r="Y41" s="1"/>
  <c r="X53"/>
  <c r="Y53" s="1"/>
  <c r="X57"/>
  <c r="Y57" s="1"/>
  <c r="D94" i="3" l="1"/>
  <c r="E94"/>
  <c r="F94"/>
  <c r="G94"/>
  <c r="H94"/>
  <c r="I94"/>
  <c r="C94"/>
  <c r="D80"/>
  <c r="G80"/>
  <c r="C80"/>
  <c r="D60"/>
  <c r="G60"/>
  <c r="E64"/>
  <c r="F64" s="1"/>
  <c r="H64" s="1"/>
  <c r="I64" s="1"/>
  <c r="E66"/>
  <c r="F66" s="1"/>
  <c r="H66" s="1"/>
  <c r="I66" s="1"/>
  <c r="E68"/>
  <c r="F68" s="1"/>
  <c r="H68" s="1"/>
  <c r="I68" s="1"/>
  <c r="E70"/>
  <c r="F70" s="1"/>
  <c r="H70" s="1"/>
  <c r="I70" s="1"/>
  <c r="E72"/>
  <c r="F72" s="1"/>
  <c r="H72" s="1"/>
  <c r="I72" s="1"/>
  <c r="E74"/>
  <c r="F74" s="1"/>
  <c r="H74" s="1"/>
  <c r="I74" s="1"/>
  <c r="E76"/>
  <c r="F76" s="1"/>
  <c r="H76" s="1"/>
  <c r="I76" s="1"/>
  <c r="E78"/>
  <c r="F78" s="1"/>
  <c r="H78" s="1"/>
  <c r="I78" s="1"/>
  <c r="F80" i="1"/>
  <c r="F83" s="1"/>
  <c r="G80"/>
  <c r="H80"/>
  <c r="I80"/>
  <c r="C80"/>
  <c r="N79" i="2"/>
  <c r="G83" i="1"/>
  <c r="D60"/>
  <c r="E60"/>
  <c r="F60"/>
  <c r="G60"/>
  <c r="H60"/>
  <c r="I60"/>
  <c r="J60"/>
  <c r="C60"/>
  <c r="C83" s="1"/>
  <c r="H83"/>
  <c r="I78"/>
  <c r="I77"/>
  <c r="I76"/>
  <c r="I75"/>
  <c r="I74"/>
  <c r="I73"/>
  <c r="I72"/>
  <c r="I71"/>
  <c r="I70"/>
  <c r="I69"/>
  <c r="I68"/>
  <c r="I67"/>
  <c r="I66"/>
  <c r="I65"/>
  <c r="I64"/>
  <c r="I63"/>
  <c r="P13" i="2"/>
  <c r="W13" s="1"/>
  <c r="X13" s="1"/>
  <c r="Y13" s="1"/>
  <c r="P14"/>
  <c r="P15"/>
  <c r="W15" s="1"/>
  <c r="X15" s="1"/>
  <c r="Y15" s="1"/>
  <c r="P16"/>
  <c r="P17"/>
  <c r="W17" s="1"/>
  <c r="X17" s="1"/>
  <c r="Y17" s="1"/>
  <c r="P18"/>
  <c r="P19"/>
  <c r="W19" s="1"/>
  <c r="X19" s="1"/>
  <c r="Y19" s="1"/>
  <c r="P20"/>
  <c r="P21"/>
  <c r="W21" s="1"/>
  <c r="X21" s="1"/>
  <c r="Y21" s="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W55" s="1"/>
  <c r="P56"/>
  <c r="P57"/>
  <c r="P58"/>
  <c r="P12"/>
  <c r="D78" i="1"/>
  <c r="E78" s="1"/>
  <c r="P78" i="2" s="1"/>
  <c r="W78" s="1"/>
  <c r="D77" i="1"/>
  <c r="E77" s="1"/>
  <c r="P77" i="2" s="1"/>
  <c r="W77" s="1"/>
  <c r="D76" i="1"/>
  <c r="E76" s="1"/>
  <c r="P76" i="2" s="1"/>
  <c r="W76" s="1"/>
  <c r="D75" i="1"/>
  <c r="E75" s="1"/>
  <c r="P75" i="2" s="1"/>
  <c r="W75" s="1"/>
  <c r="D74" i="1"/>
  <c r="E74" s="1"/>
  <c r="P74" i="2" s="1"/>
  <c r="W74" s="1"/>
  <c r="D73" i="1"/>
  <c r="E73" s="1"/>
  <c r="P73" i="2" s="1"/>
  <c r="W73" s="1"/>
  <c r="D72" i="1"/>
  <c r="E72" s="1"/>
  <c r="P72" i="2" s="1"/>
  <c r="W72" s="1"/>
  <c r="D71" i="1"/>
  <c r="E71" s="1"/>
  <c r="P71" i="2" s="1"/>
  <c r="W71" s="1"/>
  <c r="D70" i="1"/>
  <c r="E70" s="1"/>
  <c r="P70" i="2" s="1"/>
  <c r="W70" s="1"/>
  <c r="D69" i="1"/>
  <c r="E69" s="1"/>
  <c r="P69" i="2" s="1"/>
  <c r="W69" s="1"/>
  <c r="D68" i="1"/>
  <c r="E68" s="1"/>
  <c r="P68" i="2" s="1"/>
  <c r="W68" s="1"/>
  <c r="D67" i="1"/>
  <c r="E67" s="1"/>
  <c r="P67" i="2" s="1"/>
  <c r="W67" s="1"/>
  <c r="D66" i="1"/>
  <c r="E66" s="1"/>
  <c r="P66" i="2" s="1"/>
  <c r="W66" s="1"/>
  <c r="D65" i="1"/>
  <c r="E65" s="1"/>
  <c r="P65" i="2" s="1"/>
  <c r="W65" s="1"/>
  <c r="D64" i="1"/>
  <c r="E64" s="1"/>
  <c r="P64" i="2" s="1"/>
  <c r="W64" s="1"/>
  <c r="D63" i="1"/>
  <c r="E63" s="1"/>
  <c r="E80" s="1"/>
  <c r="E83" s="1"/>
  <c r="W14" i="2"/>
  <c r="X14" s="1"/>
  <c r="Y14" s="1"/>
  <c r="W16"/>
  <c r="X16" s="1"/>
  <c r="Y16" s="1"/>
  <c r="W22"/>
  <c r="X22" s="1"/>
  <c r="Y22" s="1"/>
  <c r="W24"/>
  <c r="X24" s="1"/>
  <c r="Y24" s="1"/>
  <c r="W25"/>
  <c r="X25" s="1"/>
  <c r="Y25" s="1"/>
  <c r="W26"/>
  <c r="X26" s="1"/>
  <c r="Y26" s="1"/>
  <c r="W27"/>
  <c r="X27" s="1"/>
  <c r="Y27" s="1"/>
  <c r="W28"/>
  <c r="X28" s="1"/>
  <c r="Y28" s="1"/>
  <c r="W29"/>
  <c r="X29" s="1"/>
  <c r="Y29" s="1"/>
  <c r="W30"/>
  <c r="W31"/>
  <c r="W32"/>
  <c r="W34"/>
  <c r="W36"/>
  <c r="W37"/>
  <c r="W38"/>
  <c r="W40"/>
  <c r="W42"/>
  <c r="W43"/>
  <c r="W44"/>
  <c r="W45"/>
  <c r="W46"/>
  <c r="W47"/>
  <c r="W48"/>
  <c r="W49"/>
  <c r="W50"/>
  <c r="W51"/>
  <c r="W52"/>
  <c r="W54"/>
  <c r="W56"/>
  <c r="W58"/>
  <c r="I13" i="1"/>
  <c r="J13" s="1"/>
  <c r="C13" i="3" s="1"/>
  <c r="E13" s="1"/>
  <c r="F13" s="1"/>
  <c r="H13" s="1"/>
  <c r="I13" s="1"/>
  <c r="C4" i="4" s="1"/>
  <c r="D4" s="1"/>
  <c r="G4" s="1"/>
  <c r="I14" i="1"/>
  <c r="J14" s="1"/>
  <c r="I15"/>
  <c r="J15" s="1"/>
  <c r="C15" i="3" s="1"/>
  <c r="E15" s="1"/>
  <c r="F15" s="1"/>
  <c r="H15" s="1"/>
  <c r="I15" s="1"/>
  <c r="C6" i="4" s="1"/>
  <c r="D6" s="1"/>
  <c r="G6" s="1"/>
  <c r="I16" i="1"/>
  <c r="J16" s="1"/>
  <c r="I17"/>
  <c r="J17" s="1"/>
  <c r="C17" i="3" s="1"/>
  <c r="E17" s="1"/>
  <c r="F17" s="1"/>
  <c r="H17" s="1"/>
  <c r="I17" s="1"/>
  <c r="C8" i="4" s="1"/>
  <c r="D8" s="1"/>
  <c r="G8" s="1"/>
  <c r="I18" i="1"/>
  <c r="J18" s="1"/>
  <c r="I19"/>
  <c r="J19" s="1"/>
  <c r="C19" i="3" s="1"/>
  <c r="E19" s="1"/>
  <c r="F19" s="1"/>
  <c r="H19" s="1"/>
  <c r="I19" s="1"/>
  <c r="C10" i="4" s="1"/>
  <c r="D10" s="1"/>
  <c r="G10" s="1"/>
  <c r="I20" i="1"/>
  <c r="J20" s="1"/>
  <c r="I21"/>
  <c r="J21" s="1"/>
  <c r="C21" i="3" s="1"/>
  <c r="E21" s="1"/>
  <c r="F21" s="1"/>
  <c r="H21" s="1"/>
  <c r="I21" s="1"/>
  <c r="C12" i="4" s="1"/>
  <c r="D12" s="1"/>
  <c r="G12" s="1"/>
  <c r="I22" i="1"/>
  <c r="J22" s="1"/>
  <c r="I23"/>
  <c r="J23" s="1"/>
  <c r="E23" i="3" s="1"/>
  <c r="F23" s="1"/>
  <c r="H23" s="1"/>
  <c r="I23" s="1"/>
  <c r="I24" i="1"/>
  <c r="J24" s="1"/>
  <c r="I25"/>
  <c r="J25" s="1"/>
  <c r="C25" i="3" s="1"/>
  <c r="E25" s="1"/>
  <c r="F25" s="1"/>
  <c r="H25" s="1"/>
  <c r="I25" s="1"/>
  <c r="C16" i="4" s="1"/>
  <c r="D16" s="1"/>
  <c r="G16" s="1"/>
  <c r="I26" i="1"/>
  <c r="J26" s="1"/>
  <c r="I27"/>
  <c r="J27" s="1"/>
  <c r="C27" i="3" s="1"/>
  <c r="E27" s="1"/>
  <c r="F27" s="1"/>
  <c r="H27" s="1"/>
  <c r="I27" s="1"/>
  <c r="C18" i="4" s="1"/>
  <c r="D18" s="1"/>
  <c r="G18" s="1"/>
  <c r="I28" i="1"/>
  <c r="J28" s="1"/>
  <c r="I29"/>
  <c r="J29" s="1"/>
  <c r="E29" i="3" s="1"/>
  <c r="F29" s="1"/>
  <c r="H29" s="1"/>
  <c r="I29" s="1"/>
  <c r="I30" i="1"/>
  <c r="J30" s="1"/>
  <c r="I31"/>
  <c r="J31" s="1"/>
  <c r="C31" i="3" s="1"/>
  <c r="E31" s="1"/>
  <c r="F31" s="1"/>
  <c r="H31" s="1"/>
  <c r="I31" s="1"/>
  <c r="C22" i="4" s="1"/>
  <c r="D22" s="1"/>
  <c r="G22" s="1"/>
  <c r="I32" i="1"/>
  <c r="J32" s="1"/>
  <c r="I33"/>
  <c r="J33" s="1"/>
  <c r="E33" i="3" s="1"/>
  <c r="F33" s="1"/>
  <c r="H33" s="1"/>
  <c r="I33" s="1"/>
  <c r="I34" i="1"/>
  <c r="J34" s="1"/>
  <c r="I35"/>
  <c r="J35" s="1"/>
  <c r="E35" i="3" s="1"/>
  <c r="F35" s="1"/>
  <c r="H35" s="1"/>
  <c r="I35" s="1"/>
  <c r="I36" i="1"/>
  <c r="J36" s="1"/>
  <c r="I37"/>
  <c r="J37" s="1"/>
  <c r="C37" i="3" s="1"/>
  <c r="E37" s="1"/>
  <c r="F37" s="1"/>
  <c r="H37" s="1"/>
  <c r="I37" s="1"/>
  <c r="C28" i="4" s="1"/>
  <c r="D28" s="1"/>
  <c r="G28" s="1"/>
  <c r="I38" i="1"/>
  <c r="J38" s="1"/>
  <c r="I39"/>
  <c r="J39" s="1"/>
  <c r="E39" i="3" s="1"/>
  <c r="F39" s="1"/>
  <c r="H39" s="1"/>
  <c r="I39" s="1"/>
  <c r="I40" i="1"/>
  <c r="J40" s="1"/>
  <c r="I41"/>
  <c r="J41" s="1"/>
  <c r="E41" i="3" s="1"/>
  <c r="F41" s="1"/>
  <c r="H41" s="1"/>
  <c r="I41" s="1"/>
  <c r="I42" i="1"/>
  <c r="J42" s="1"/>
  <c r="I43"/>
  <c r="J43" s="1"/>
  <c r="C43" i="3" s="1"/>
  <c r="E43" s="1"/>
  <c r="F43" s="1"/>
  <c r="H43" s="1"/>
  <c r="I43" s="1"/>
  <c r="C34" i="4" s="1"/>
  <c r="D34" s="1"/>
  <c r="G34" s="1"/>
  <c r="I44" i="1"/>
  <c r="J44" s="1"/>
  <c r="I45"/>
  <c r="J45" s="1"/>
  <c r="C45" i="3" s="1"/>
  <c r="E45" s="1"/>
  <c r="F45" s="1"/>
  <c r="H45" s="1"/>
  <c r="I45" s="1"/>
  <c r="C36" i="4" s="1"/>
  <c r="D36" s="1"/>
  <c r="G36" s="1"/>
  <c r="I46" i="1"/>
  <c r="J46" s="1"/>
  <c r="I47"/>
  <c r="J47" s="1"/>
  <c r="C47" i="3" s="1"/>
  <c r="E47" s="1"/>
  <c r="F47" s="1"/>
  <c r="H47" s="1"/>
  <c r="I47" s="1"/>
  <c r="C38" i="4" s="1"/>
  <c r="D38" s="1"/>
  <c r="G38" s="1"/>
  <c r="I48" i="1"/>
  <c r="J48" s="1"/>
  <c r="I49"/>
  <c r="J49" s="1"/>
  <c r="C49" i="3" s="1"/>
  <c r="E49" s="1"/>
  <c r="F49" s="1"/>
  <c r="H49" s="1"/>
  <c r="I49" s="1"/>
  <c r="C40" i="4" s="1"/>
  <c r="D40" s="1"/>
  <c r="G40" s="1"/>
  <c r="I50" i="1"/>
  <c r="J50" s="1"/>
  <c r="I51"/>
  <c r="J51" s="1"/>
  <c r="C51" i="3" s="1"/>
  <c r="E51" s="1"/>
  <c r="F51" s="1"/>
  <c r="H51" s="1"/>
  <c r="I51" s="1"/>
  <c r="C42" i="4" s="1"/>
  <c r="D42" s="1"/>
  <c r="G42" s="1"/>
  <c r="I52" i="1"/>
  <c r="J52" s="1"/>
  <c r="I53"/>
  <c r="J53" s="1"/>
  <c r="E53" i="3" s="1"/>
  <c r="F53" s="1"/>
  <c r="H53" s="1"/>
  <c r="I53" s="1"/>
  <c r="I54" i="1"/>
  <c r="J54" s="1"/>
  <c r="I55"/>
  <c r="J55" s="1"/>
  <c r="C55" i="3" s="1"/>
  <c r="E55" s="1"/>
  <c r="F55" s="1"/>
  <c r="H55" s="1"/>
  <c r="I55" s="1"/>
  <c r="C46" i="4" s="1"/>
  <c r="D46" s="1"/>
  <c r="G46" s="1"/>
  <c r="I56" i="1"/>
  <c r="J56" s="1"/>
  <c r="I57"/>
  <c r="J57" s="1"/>
  <c r="E57" i="3" s="1"/>
  <c r="F57" s="1"/>
  <c r="H57" s="1"/>
  <c r="I57" s="1"/>
  <c r="I58" i="1"/>
  <c r="J58" s="1"/>
  <c r="J12"/>
  <c r="C12" i="3" s="1"/>
  <c r="E12" s="1"/>
  <c r="I12" i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12"/>
  <c r="E77" i="3"/>
  <c r="F77" s="1"/>
  <c r="H77" s="1"/>
  <c r="I77" s="1"/>
  <c r="E75"/>
  <c r="F75" s="1"/>
  <c r="H75" s="1"/>
  <c r="I75" s="1"/>
  <c r="E73"/>
  <c r="F73" s="1"/>
  <c r="H73" s="1"/>
  <c r="I73" s="1"/>
  <c r="E71"/>
  <c r="F71" s="1"/>
  <c r="H71" s="1"/>
  <c r="I71" s="1"/>
  <c r="E69"/>
  <c r="F69" s="1"/>
  <c r="H69" s="1"/>
  <c r="I69" s="1"/>
  <c r="E67"/>
  <c r="F67" s="1"/>
  <c r="H67" s="1"/>
  <c r="I67" s="1"/>
  <c r="E65"/>
  <c r="F65" s="1"/>
  <c r="H65" s="1"/>
  <c r="I65" s="1"/>
  <c r="E63"/>
  <c r="F63" s="1"/>
  <c r="H63" s="1"/>
  <c r="I63" s="1"/>
  <c r="I80" s="1"/>
  <c r="C14"/>
  <c r="E14" s="1"/>
  <c r="F14" s="1"/>
  <c r="H14" s="1"/>
  <c r="I14" s="1"/>
  <c r="C5" i="4" s="1"/>
  <c r="D5" s="1"/>
  <c r="G5" s="1"/>
  <c r="C16" i="3"/>
  <c r="E16" s="1"/>
  <c r="F16" s="1"/>
  <c r="H16" s="1"/>
  <c r="I16" s="1"/>
  <c r="C7" i="4" s="1"/>
  <c r="D7" s="1"/>
  <c r="G7" s="1"/>
  <c r="E18" i="3"/>
  <c r="F18" s="1"/>
  <c r="H18" s="1"/>
  <c r="I18" s="1"/>
  <c r="E20"/>
  <c r="F20" s="1"/>
  <c r="H20" s="1"/>
  <c r="I20" s="1"/>
  <c r="C22"/>
  <c r="E22" s="1"/>
  <c r="F22" s="1"/>
  <c r="H22" s="1"/>
  <c r="I22" s="1"/>
  <c r="C13" i="4" s="1"/>
  <c r="D13" s="1"/>
  <c r="G13" s="1"/>
  <c r="E24" i="3"/>
  <c r="F24" s="1"/>
  <c r="H24" s="1"/>
  <c r="I24" s="1"/>
  <c r="C26"/>
  <c r="E26" s="1"/>
  <c r="F26" s="1"/>
  <c r="H26" s="1"/>
  <c r="I26" s="1"/>
  <c r="C17" i="4" s="1"/>
  <c r="D17" s="1"/>
  <c r="G17" s="1"/>
  <c r="C28" i="3"/>
  <c r="E28" s="1"/>
  <c r="F28" s="1"/>
  <c r="H28" s="1"/>
  <c r="I28" s="1"/>
  <c r="C19" i="4" s="1"/>
  <c r="D19" s="1"/>
  <c r="G19" s="1"/>
  <c r="C30" i="3"/>
  <c r="E30" s="1"/>
  <c r="F30" s="1"/>
  <c r="H30" s="1"/>
  <c r="I30" s="1"/>
  <c r="C21" i="4" s="1"/>
  <c r="D21" s="1"/>
  <c r="G21" s="1"/>
  <c r="C32" i="3"/>
  <c r="E32" s="1"/>
  <c r="F32" s="1"/>
  <c r="H32" s="1"/>
  <c r="I32" s="1"/>
  <c r="C23" i="4" s="1"/>
  <c r="D23" s="1"/>
  <c r="G23" s="1"/>
  <c r="C34" i="3"/>
  <c r="E34" s="1"/>
  <c r="F34" s="1"/>
  <c r="H34" s="1"/>
  <c r="I34" s="1"/>
  <c r="C25" i="4" s="1"/>
  <c r="D25" s="1"/>
  <c r="G25" s="1"/>
  <c r="C36" i="3"/>
  <c r="E36" s="1"/>
  <c r="F36" s="1"/>
  <c r="H36" s="1"/>
  <c r="I36" s="1"/>
  <c r="C27" i="4" s="1"/>
  <c r="D27" s="1"/>
  <c r="G27" s="1"/>
  <c r="C38" i="3"/>
  <c r="E38" s="1"/>
  <c r="F38" s="1"/>
  <c r="H38" s="1"/>
  <c r="I38" s="1"/>
  <c r="C29" i="4" s="1"/>
  <c r="D29" s="1"/>
  <c r="G29" s="1"/>
  <c r="C40" i="3"/>
  <c r="E40" s="1"/>
  <c r="F40" s="1"/>
  <c r="H40" s="1"/>
  <c r="I40" s="1"/>
  <c r="C31" i="4" s="1"/>
  <c r="D31" s="1"/>
  <c r="G31" s="1"/>
  <c r="C42" i="3"/>
  <c r="E42" s="1"/>
  <c r="F42" s="1"/>
  <c r="H42" s="1"/>
  <c r="I42" s="1"/>
  <c r="C33" i="4" s="1"/>
  <c r="D33" s="1"/>
  <c r="G33" s="1"/>
  <c r="C44" i="3"/>
  <c r="E44" s="1"/>
  <c r="F44" s="1"/>
  <c r="H44" s="1"/>
  <c r="I44" s="1"/>
  <c r="C35" i="4" s="1"/>
  <c r="D35" s="1"/>
  <c r="G35" s="1"/>
  <c r="C46" i="3"/>
  <c r="E46" s="1"/>
  <c r="F46" s="1"/>
  <c r="H46" s="1"/>
  <c r="I46" s="1"/>
  <c r="C37" i="4" s="1"/>
  <c r="D37" s="1"/>
  <c r="G37" s="1"/>
  <c r="C48" i="3"/>
  <c r="E48" s="1"/>
  <c r="F48" s="1"/>
  <c r="H48" s="1"/>
  <c r="I48" s="1"/>
  <c r="C39" i="4" s="1"/>
  <c r="D39" s="1"/>
  <c r="G39" s="1"/>
  <c r="C50" i="3"/>
  <c r="E50" s="1"/>
  <c r="F50" s="1"/>
  <c r="H50" s="1"/>
  <c r="I50" s="1"/>
  <c r="C41" i="4" s="1"/>
  <c r="D41" s="1"/>
  <c r="G41" s="1"/>
  <c r="C52" i="3"/>
  <c r="E52" s="1"/>
  <c r="F52" s="1"/>
  <c r="H52" s="1"/>
  <c r="I52" s="1"/>
  <c r="C43" i="4" s="1"/>
  <c r="D43" s="1"/>
  <c r="G43" s="1"/>
  <c r="C54" i="3"/>
  <c r="E54" s="1"/>
  <c r="F54" s="1"/>
  <c r="H54" s="1"/>
  <c r="I54" s="1"/>
  <c r="C45" i="4" s="1"/>
  <c r="D45" s="1"/>
  <c r="G45" s="1"/>
  <c r="C56" i="3"/>
  <c r="E56" s="1"/>
  <c r="F56" s="1"/>
  <c r="H56" s="1"/>
  <c r="I56" s="1"/>
  <c r="C47" i="4" s="1"/>
  <c r="D47" s="1"/>
  <c r="G47" s="1"/>
  <c r="C58" i="3"/>
  <c r="E58" s="1"/>
  <c r="F58" s="1"/>
  <c r="H58" s="1"/>
  <c r="I58" s="1"/>
  <c r="C49" i="4" s="1"/>
  <c r="D49" s="1"/>
  <c r="G49" s="1"/>
  <c r="Q58" i="2"/>
  <c r="R58"/>
  <c r="R57"/>
  <c r="Q56"/>
  <c r="R56"/>
  <c r="Q55"/>
  <c r="R55"/>
  <c r="Q54"/>
  <c r="R54"/>
  <c r="Q53"/>
  <c r="R53"/>
  <c r="Q52"/>
  <c r="R52"/>
  <c r="Q51"/>
  <c r="R51"/>
  <c r="Q50"/>
  <c r="R50"/>
  <c r="Q49"/>
  <c r="R49"/>
  <c r="Q48"/>
  <c r="R48"/>
  <c r="Q47"/>
  <c r="R47"/>
  <c r="Q46"/>
  <c r="R46"/>
  <c r="Q45"/>
  <c r="R45"/>
  <c r="Q44"/>
  <c r="R44"/>
  <c r="Q43"/>
  <c r="R43"/>
  <c r="Q42"/>
  <c r="R42"/>
  <c r="Q41"/>
  <c r="R41"/>
  <c r="Q40"/>
  <c r="R40"/>
  <c r="Q39"/>
  <c r="R39"/>
  <c r="Q38"/>
  <c r="R38"/>
  <c r="Q37"/>
  <c r="R37"/>
  <c r="Q36"/>
  <c r="R36"/>
  <c r="Q35"/>
  <c r="R35"/>
  <c r="Q34"/>
  <c r="R34"/>
  <c r="Q33"/>
  <c r="R33"/>
  <c r="Q32"/>
  <c r="R32"/>
  <c r="Q31"/>
  <c r="R31"/>
  <c r="Q30"/>
  <c r="R30"/>
  <c r="Q29"/>
  <c r="R29"/>
  <c r="Q28"/>
  <c r="R28"/>
  <c r="Q27"/>
  <c r="R27"/>
  <c r="Q26"/>
  <c r="R26"/>
  <c r="Q25"/>
  <c r="R25"/>
  <c r="Q24"/>
  <c r="R24"/>
  <c r="Q23"/>
  <c r="R23"/>
  <c r="Q22"/>
  <c r="R22"/>
  <c r="Q21"/>
  <c r="R21"/>
  <c r="Q20"/>
  <c r="R20"/>
  <c r="Q19"/>
  <c r="R19"/>
  <c r="Q18"/>
  <c r="R18"/>
  <c r="Q17"/>
  <c r="R17"/>
  <c r="Q16"/>
  <c r="R16"/>
  <c r="Q15"/>
  <c r="R15"/>
  <c r="Q14"/>
  <c r="R14"/>
  <c r="Q13"/>
  <c r="R13"/>
  <c r="Q12"/>
  <c r="S42" l="1"/>
  <c r="S44"/>
  <c r="T44" s="1"/>
  <c r="U44" s="1"/>
  <c r="S41"/>
  <c r="T41" s="1"/>
  <c r="U41" s="1"/>
  <c r="S45"/>
  <c r="T45" s="1"/>
  <c r="S43"/>
  <c r="T43" s="1"/>
  <c r="U43" s="1"/>
  <c r="X52"/>
  <c r="Y52" s="1"/>
  <c r="X48"/>
  <c r="Y48" s="1"/>
  <c r="X44"/>
  <c r="Y44" s="1"/>
  <c r="X38"/>
  <c r="Y38" s="1"/>
  <c r="X32"/>
  <c r="Y32" s="1"/>
  <c r="X55"/>
  <c r="Y55" s="1"/>
  <c r="J63" i="1"/>
  <c r="J65"/>
  <c r="J67"/>
  <c r="J69"/>
  <c r="J71"/>
  <c r="J73"/>
  <c r="J75"/>
  <c r="J77"/>
  <c r="R12" i="2"/>
  <c r="R60" s="1"/>
  <c r="R84" s="1"/>
  <c r="X54"/>
  <c r="Y54" s="1"/>
  <c r="X49"/>
  <c r="Y49" s="1"/>
  <c r="X45"/>
  <c r="Y45" s="1"/>
  <c r="X40"/>
  <c r="Y40" s="1"/>
  <c r="X34"/>
  <c r="Y34" s="1"/>
  <c r="X56"/>
  <c r="Y56" s="1"/>
  <c r="X50"/>
  <c r="Y50" s="1"/>
  <c r="X46"/>
  <c r="Y46" s="1"/>
  <c r="X42"/>
  <c r="Y42" s="1"/>
  <c r="X36"/>
  <c r="Y36" s="1"/>
  <c r="X30"/>
  <c r="Y30" s="1"/>
  <c r="J64" i="1"/>
  <c r="J66"/>
  <c r="J68"/>
  <c r="J70"/>
  <c r="J72"/>
  <c r="J74"/>
  <c r="J76"/>
  <c r="J78"/>
  <c r="X58" i="2"/>
  <c r="Y58" s="1"/>
  <c r="X51"/>
  <c r="Y51" s="1"/>
  <c r="X47"/>
  <c r="Y47" s="1"/>
  <c r="X43"/>
  <c r="Y43" s="1"/>
  <c r="X37"/>
  <c r="Y37" s="1"/>
  <c r="X31"/>
  <c r="Y31" s="1"/>
  <c r="D80" i="1"/>
  <c r="D83" s="1"/>
  <c r="P60" i="2"/>
  <c r="H80" i="3"/>
  <c r="F80"/>
  <c r="D83"/>
  <c r="G83"/>
  <c r="E80"/>
  <c r="C60"/>
  <c r="C83" s="1"/>
  <c r="E60"/>
  <c r="E83" s="1"/>
  <c r="I83" i="1"/>
  <c r="S34" i="2"/>
  <c r="T34" s="1"/>
  <c r="W12"/>
  <c r="P63"/>
  <c r="P81" s="1"/>
  <c r="Q64"/>
  <c r="R64"/>
  <c r="Q65"/>
  <c r="S65" s="1"/>
  <c r="T65" s="1"/>
  <c r="U65" s="1"/>
  <c r="R65"/>
  <c r="Q66"/>
  <c r="R66"/>
  <c r="Q67"/>
  <c r="R67"/>
  <c r="Q68"/>
  <c r="R68"/>
  <c r="Q69"/>
  <c r="R69"/>
  <c r="Q70"/>
  <c r="R70"/>
  <c r="Q71"/>
  <c r="R71"/>
  <c r="Q72"/>
  <c r="R72"/>
  <c r="Q73"/>
  <c r="S73" s="1"/>
  <c r="T73" s="1"/>
  <c r="U73" s="1"/>
  <c r="R73"/>
  <c r="Q74"/>
  <c r="R74"/>
  <c r="Q75"/>
  <c r="R75"/>
  <c r="Q76"/>
  <c r="R76"/>
  <c r="Q77"/>
  <c r="S77" s="1"/>
  <c r="T77" s="1"/>
  <c r="U77" s="1"/>
  <c r="R77"/>
  <c r="R78"/>
  <c r="S17"/>
  <c r="S18"/>
  <c r="T18" s="1"/>
  <c r="U18" s="1"/>
  <c r="S19"/>
  <c r="T19" s="1"/>
  <c r="U19" s="1"/>
  <c r="S20"/>
  <c r="T20" s="1"/>
  <c r="U20" s="1"/>
  <c r="S21"/>
  <c r="T21" s="1"/>
  <c r="U21" s="1"/>
  <c r="S22"/>
  <c r="T22" s="1"/>
  <c r="U22" s="1"/>
  <c r="S23"/>
  <c r="T23" s="1"/>
  <c r="U23" s="1"/>
  <c r="S24"/>
  <c r="T24" s="1"/>
  <c r="U24" s="1"/>
  <c r="S25"/>
  <c r="T25" s="1"/>
  <c r="U25" s="1"/>
  <c r="S26"/>
  <c r="T26" s="1"/>
  <c r="U26" s="1"/>
  <c r="S27"/>
  <c r="T27" s="1"/>
  <c r="U27" s="1"/>
  <c r="S28"/>
  <c r="T28" s="1"/>
  <c r="U28" s="1"/>
  <c r="S29"/>
  <c r="T29" s="1"/>
  <c r="U29" s="1"/>
  <c r="S30"/>
  <c r="T30" s="1"/>
  <c r="U30" s="1"/>
  <c r="S31"/>
  <c r="T31" s="1"/>
  <c r="U31" s="1"/>
  <c r="S32"/>
  <c r="T32" s="1"/>
  <c r="U32" s="1"/>
  <c r="S33"/>
  <c r="T33" s="1"/>
  <c r="U33" s="1"/>
  <c r="S40"/>
  <c r="T40" s="1"/>
  <c r="S47"/>
  <c r="T47" s="1"/>
  <c r="U47" s="1"/>
  <c r="S48"/>
  <c r="T48" s="1"/>
  <c r="U48" s="1"/>
  <c r="S49"/>
  <c r="T49" s="1"/>
  <c r="U49" s="1"/>
  <c r="S50"/>
  <c r="T50" s="1"/>
  <c r="U50" s="1"/>
  <c r="S51"/>
  <c r="T51" s="1"/>
  <c r="U51" s="1"/>
  <c r="S52"/>
  <c r="T52" s="1"/>
  <c r="U52" s="1"/>
  <c r="S53"/>
  <c r="T53" s="1"/>
  <c r="U53" s="1"/>
  <c r="S54"/>
  <c r="T54" s="1"/>
  <c r="U54" s="1"/>
  <c r="S55"/>
  <c r="T55" s="1"/>
  <c r="U55" s="1"/>
  <c r="S56"/>
  <c r="T56" s="1"/>
  <c r="U56" s="1"/>
  <c r="S69"/>
  <c r="T69" s="1"/>
  <c r="U69" s="1"/>
  <c r="S76"/>
  <c r="T76" s="1"/>
  <c r="U76" s="1"/>
  <c r="Q78"/>
  <c r="S78" s="1"/>
  <c r="T78" s="1"/>
  <c r="U78" s="1"/>
  <c r="S35"/>
  <c r="T35" s="1"/>
  <c r="U35" s="1"/>
  <c r="S36"/>
  <c r="T36" s="1"/>
  <c r="U36" s="1"/>
  <c r="S37"/>
  <c r="T37" s="1"/>
  <c r="U37" s="1"/>
  <c r="S38"/>
  <c r="T38" s="1"/>
  <c r="U38" s="1"/>
  <c r="S39"/>
  <c r="T39" s="1"/>
  <c r="U39" s="1"/>
  <c r="S46"/>
  <c r="T46" s="1"/>
  <c r="U46" s="1"/>
  <c r="S58"/>
  <c r="T58" s="1"/>
  <c r="U58" s="1"/>
  <c r="F12" i="3"/>
  <c r="H12" s="1"/>
  <c r="I12" s="1"/>
  <c r="Q57" i="2"/>
  <c r="S57" s="1"/>
  <c r="T17"/>
  <c r="U17" s="1"/>
  <c r="T42"/>
  <c r="U42" s="1"/>
  <c r="S13"/>
  <c r="S14"/>
  <c r="S15"/>
  <c r="S16"/>
  <c r="U40" l="1"/>
  <c r="U45"/>
  <c r="I60" i="3"/>
  <c r="I83" s="1"/>
  <c r="C3" i="4"/>
  <c r="D3" s="1"/>
  <c r="G3" s="1"/>
  <c r="U34" i="2"/>
  <c r="X12"/>
  <c r="X60" s="1"/>
  <c r="X84" s="1"/>
  <c r="W60"/>
  <c r="W84" s="1"/>
  <c r="S74"/>
  <c r="T74" s="1"/>
  <c r="S72"/>
  <c r="T72" s="1"/>
  <c r="U72" s="1"/>
  <c r="S66"/>
  <c r="T66" s="1"/>
  <c r="U66" s="1"/>
  <c r="S64"/>
  <c r="T64" s="1"/>
  <c r="U64" s="1"/>
  <c r="Q60"/>
  <c r="Q84" s="1"/>
  <c r="P84"/>
  <c r="S12"/>
  <c r="S60" s="1"/>
  <c r="S84" s="1"/>
  <c r="J80" i="1"/>
  <c r="J83" s="1"/>
  <c r="F60" i="3"/>
  <c r="F83" s="1"/>
  <c r="N83" i="2" s="1"/>
  <c r="H60" i="3"/>
  <c r="H83" s="1"/>
  <c r="S75" i="2"/>
  <c r="T75" s="1"/>
  <c r="U75" s="1"/>
  <c r="S70"/>
  <c r="T70" s="1"/>
  <c r="U70" s="1"/>
  <c r="S68"/>
  <c r="T68" s="1"/>
  <c r="S71"/>
  <c r="T71" s="1"/>
  <c r="U71" s="1"/>
  <c r="S67"/>
  <c r="T67" s="1"/>
  <c r="U67" s="1"/>
  <c r="U74"/>
  <c r="W63"/>
  <c r="Q63"/>
  <c r="R63"/>
  <c r="T57"/>
  <c r="U57" s="1"/>
  <c r="T15"/>
  <c r="U15" s="1"/>
  <c r="T13"/>
  <c r="U13" s="1"/>
  <c r="T16"/>
  <c r="U16" s="1"/>
  <c r="T14"/>
  <c r="U14" s="1"/>
  <c r="Y12" l="1"/>
  <c r="Y60" s="1"/>
  <c r="Y84" s="1"/>
  <c r="P88"/>
  <c r="P89" s="1"/>
  <c r="N81"/>
  <c r="N82" s="1"/>
  <c r="N84" s="1"/>
  <c r="T12"/>
  <c r="T60" s="1"/>
  <c r="T84" s="1"/>
  <c r="U68"/>
  <c r="S63"/>
  <c r="T63" s="1"/>
  <c r="U63" s="1"/>
  <c r="U12" l="1"/>
  <c r="U60" s="1"/>
  <c r="U84" s="1"/>
</calcChain>
</file>

<file path=xl/sharedStrings.xml><?xml version="1.0" encoding="utf-8"?>
<sst xmlns="http://schemas.openxmlformats.org/spreadsheetml/2006/main" count="642" uniqueCount="202">
  <si>
    <t>CONTPAQ i</t>
  </si>
  <si>
    <t xml:space="preserve">      NÓMINAS</t>
  </si>
  <si>
    <t>05 INGENIERIA FISCAL LABORAL SC</t>
  </si>
  <si>
    <t>Lista de Raya (forma tabular)</t>
  </si>
  <si>
    <t>Periodo 2 al 2 Periodo Extraordinario del 19/12/2016 al 19/12/2016</t>
  </si>
  <si>
    <t>Reg Pat IMSS: 00000000000,Z3422423106</t>
  </si>
  <si>
    <t xml:space="preserve">RFC: IFL -130502-TN8 </t>
  </si>
  <si>
    <t>Código</t>
  </si>
  <si>
    <t>Empleado</t>
  </si>
  <si>
    <t>Aguinaldo</t>
  </si>
  <si>
    <t>*Otras* *Percepciones*</t>
  </si>
  <si>
    <t>*TOTAL* *PERCEPCIONES*</t>
  </si>
  <si>
    <t>I.S.R. Art142</t>
  </si>
  <si>
    <t>Ajuste al neto</t>
  </si>
  <si>
    <t>*TOTAL* *DEDUCCIONES*</t>
  </si>
  <si>
    <t>*NETO*</t>
  </si>
  <si>
    <t xml:space="preserve">    Reg. Pat. IMSS:  Z3422423106</t>
  </si>
  <si>
    <t>Total Depto</t>
  </si>
  <si>
    <t xml:space="preserve">  -----------------------</t>
  </si>
  <si>
    <t>Departamento 1 1200X05</t>
  </si>
  <si>
    <t>AMM19</t>
  </si>
  <si>
    <t>Almanza Martinez Maribel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</si>
  <si>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</si>
  <si>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</si>
  <si>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</si>
  <si>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</si>
  <si>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</si>
  <si>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</si>
  <si>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</si>
  <si>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</si>
  <si>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</si>
  <si>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</si>
  <si>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</si>
  <si>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</si>
  <si>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</si>
  <si>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</si>
  <si>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</si>
  <si>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</si>
  <si>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</si>
  <si>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</si>
  <si>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</si>
  <si>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</si>
  <si>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</si>
  <si>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</si>
  <si>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GRG21</t>
  </si>
  <si>
    <t>Garcia Renteria Gabriela</t>
  </si>
  <si>
    <t>GOY21</t>
  </si>
  <si>
    <t>Gonzalez Olalde Yadira Janeth</t>
  </si>
  <si>
    <t>0GA21</t>
  </si>
  <si>
    <t>Guerra Aguilar Alejandro</t>
  </si>
  <si>
    <t>GA003</t>
  </si>
  <si>
    <t>Guillen Ayala Juan Carlos</t>
  </si>
  <si>
    <t>0HE04</t>
  </si>
  <si>
    <t>Hernandez Espinoza Victor Benjami</t>
  </si>
  <si>
    <t>0HA01</t>
  </si>
  <si>
    <t>Herrera Almaraz Blanca Sofia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</si>
  <si>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</si>
  <si>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</si>
  <si>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</si>
  <si>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</si>
  <si>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</si>
  <si>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</si>
  <si>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</si>
  <si>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</si>
  <si>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</si>
  <si>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</si>
  <si>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</si>
  <si>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</si>
  <si>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MGT02</t>
  </si>
  <si>
    <t>Mosqueda Gasca Tomas</t>
  </si>
  <si>
    <t>MMP08</t>
  </si>
  <si>
    <t>Muñoz Martinez Patricia Vanessa</t>
  </si>
  <si>
    <t>0NA28</t>
  </si>
  <si>
    <t>Nava Ambriz Thania</t>
  </si>
  <si>
    <t>0NM17</t>
  </si>
  <si>
    <t>Navarro Macias Jennifer</t>
  </si>
  <si>
    <t>009</t>
  </si>
  <si>
    <t>Patiño Muñoz Ana Laura</t>
  </si>
  <si>
    <t>PVJ18</t>
  </si>
  <si>
    <t>Patiño Vera Jose Angel</t>
  </si>
  <si>
    <t>0SM06</t>
  </si>
  <si>
    <t>Salcedo Moreno Janitzy Xochitl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</si>
  <si>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</si>
  <si>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</si>
  <si>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</si>
  <si>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</si>
  <si>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</si>
  <si>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</si>
  <si>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VAG26</t>
  </si>
  <si>
    <t>Vazquez Amezcua Gilberto Ramon</t>
  </si>
  <si>
    <t>VSE16</t>
  </si>
  <si>
    <t>Ventura Santamaria Efrain Enrique</t>
  </si>
  <si>
    <t>YMC14</t>
  </si>
  <si>
    <t>Yerena Martinez Cinthia Guadalupe</t>
  </si>
  <si>
    <t>Departamento 2 1200X05 SERVICIOS</t>
  </si>
  <si>
    <t>GFJ22</t>
  </si>
  <si>
    <t>Guerra Franco José Manuel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</si>
  <si>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</si>
  <si>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</si>
  <si>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</si>
  <si>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</si>
  <si>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</si>
  <si>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</si>
  <si>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</si>
  <si>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</si>
  <si>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</si>
  <si>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</si>
  <si>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PLL19</t>
  </si>
  <si>
    <t>Prieto Lopez Leobigildo</t>
  </si>
  <si>
    <t>SCV29</t>
  </si>
  <si>
    <t>Salas Correa Victor Eduardo</t>
  </si>
  <si>
    <t>TCJ21</t>
  </si>
  <si>
    <t>Tovar Chavez Jose Carmen</t>
  </si>
  <si>
    <t>VDA19</t>
  </si>
  <si>
    <t>Villegas Alonso Diego Armando</t>
  </si>
  <si>
    <t>0YV27</t>
  </si>
  <si>
    <t>Yerena Vazquez Alejandro</t>
  </si>
  <si>
    <t>ZSR16</t>
  </si>
  <si>
    <t>Zamora Solano Roberto Aaron</t>
  </si>
  <si>
    <t xml:space="preserve">  =============</t>
  </si>
  <si>
    <t>Total Gral.</t>
  </si>
  <si>
    <t xml:space="preserve"> </t>
  </si>
  <si>
    <t>NOMBRE</t>
  </si>
  <si>
    <t>FECHA DE INGRESO</t>
  </si>
  <si>
    <t>1Q SEPT</t>
  </si>
  <si>
    <t>2Q SEPT</t>
  </si>
  <si>
    <t>1Q OCT</t>
  </si>
  <si>
    <t>2Q OCT</t>
  </si>
  <si>
    <t>1Q NOV</t>
  </si>
  <si>
    <t>2Q NOV</t>
  </si>
  <si>
    <t>TOTAL</t>
  </si>
  <si>
    <t>DIAS A DIVIDIR</t>
  </si>
  <si>
    <t>PROMEDIO</t>
  </si>
  <si>
    <t>DIAS AGUINALDO</t>
  </si>
  <si>
    <t>MONTO</t>
  </si>
  <si>
    <t>Del Alto Castellanos Xochitl</t>
  </si>
  <si>
    <t>Jimenez Suarez Ludivina</t>
  </si>
  <si>
    <t>Morales Naif Diana</t>
  </si>
  <si>
    <t>Muñoz Macias Marco Alfredo</t>
  </si>
  <si>
    <t>Navarrete Rodriguez Maria Teresa</t>
  </si>
  <si>
    <t>Navarrete Rodriguez Miguel Angel</t>
  </si>
  <si>
    <t>Sanchez Escamilla Rosalba</t>
  </si>
  <si>
    <t>Sanchez Veana Javier</t>
  </si>
  <si>
    <t>Tierrablanca Sanchez Victor Hugo</t>
  </si>
  <si>
    <t>Vega Fernandez Amalia</t>
  </si>
  <si>
    <t>Martinez Herrera Cristian</t>
  </si>
  <si>
    <t>Nieves Osornio Silvestre</t>
  </si>
  <si>
    <t>Rodriguez Nuñez Jose Antonio</t>
  </si>
  <si>
    <t xml:space="preserve">Sambrano Villarreal Hernan Andres </t>
  </si>
  <si>
    <t>VENTURA SANTAMARIA EFRAIN ENRIQUE</t>
  </si>
  <si>
    <t>0AC03</t>
  </si>
  <si>
    <t>00003</t>
  </si>
  <si>
    <t>0MN09</t>
  </si>
  <si>
    <t>00056</t>
  </si>
  <si>
    <t>00012</t>
  </si>
  <si>
    <t>00023</t>
  </si>
  <si>
    <t>0SE03</t>
  </si>
  <si>
    <t>00008</t>
  </si>
  <si>
    <t>00018</t>
  </si>
  <si>
    <t>0VF00</t>
  </si>
  <si>
    <t>0MH02</t>
  </si>
  <si>
    <t>0NO05</t>
  </si>
  <si>
    <t>00033</t>
  </si>
  <si>
    <t>0SV03</t>
  </si>
  <si>
    <t>APOYO</t>
  </si>
  <si>
    <t>OTROS</t>
  </si>
  <si>
    <t xml:space="preserve">05 SINDICATO ASOCIACIÓN
</t>
  </si>
  <si>
    <t>NOTA: SE REALIZARAN DOS DEPOSITOS Y FACURAS</t>
  </si>
  <si>
    <t>FACTURA 1</t>
  </si>
  <si>
    <t>FACTURA 2</t>
  </si>
  <si>
    <t>2% NOMINA</t>
  </si>
  <si>
    <t>SUBTOTAL</t>
  </si>
  <si>
    <t>IVA</t>
  </si>
  <si>
    <t>COMIONES</t>
  </si>
  <si>
    <t>5 % COMISIÓN</t>
  </si>
  <si>
    <t>ISR</t>
  </si>
  <si>
    <t>ASIMILADOS</t>
  </si>
  <si>
    <t>NOMINA</t>
  </si>
  <si>
    <t>DISPERSIONES</t>
  </si>
  <si>
    <t>DIFERENCIA</t>
  </si>
  <si>
    <t>INGENIERIA</t>
  </si>
  <si>
    <t>SINDICATO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</si>
  <si>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</si>
  <si>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</si>
  <si>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</si>
  <si>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</si>
  <si>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</si>
  <si>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</si>
  <si>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</si>
  <si>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</si>
  <si>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</si>
  <si>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</si>
  <si>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</si>
  <si>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</si>
  <si>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AGUINALDO QUINCENAL</t>
  </si>
  <si>
    <t>ADMINISTRACION</t>
  </si>
  <si>
    <t>SEMINUEVOS</t>
  </si>
  <si>
    <t>SERVICIO</t>
  </si>
  <si>
    <t>VENTAS</t>
  </si>
  <si>
    <t>F&amp;I</t>
  </si>
  <si>
    <t>REFACCIONES</t>
  </si>
  <si>
    <t>COSTOS</t>
  </si>
</sst>
</file>

<file path=xl/styles.xml><?xml version="1.0" encoding="utf-8"?>
<styleSheet xmlns="http://schemas.openxmlformats.org/spreadsheetml/2006/main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#,##0.00;[Red]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2"/>
      <name val="Calibri  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ill="0" applyBorder="0" applyAlignment="0" applyProtection="0"/>
    <xf numFmtId="0" fontId="1" fillId="0" borderId="0"/>
    <xf numFmtId="0" fontId="21" fillId="0" borderId="0"/>
    <xf numFmtId="0" fontId="14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ill="0" applyBorder="0" applyAlignment="0" applyProtection="0"/>
    <xf numFmtId="166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ill="0" applyBorder="0" applyAlignment="0" applyProtection="0"/>
    <xf numFmtId="167" fontId="21" fillId="0" borderId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" fontId="18" fillId="0" borderId="0">
      <alignment horizontal="center"/>
    </xf>
    <xf numFmtId="2" fontId="18" fillId="0" borderId="0">
      <alignment horizontal="center"/>
    </xf>
    <xf numFmtId="0" fontId="1" fillId="0" borderId="0"/>
    <xf numFmtId="0" fontId="14" fillId="0" borderId="0"/>
    <xf numFmtId="2" fontId="18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" fillId="0" borderId="0"/>
    <xf numFmtId="2" fontId="18" fillId="0" borderId="0">
      <alignment horizontal="center"/>
    </xf>
    <xf numFmtId="0" fontId="1" fillId="0" borderId="0"/>
    <xf numFmtId="0" fontId="1" fillId="0" borderId="0"/>
    <xf numFmtId="2" fontId="18" fillId="0" borderId="0">
      <alignment horizontal="center"/>
    </xf>
    <xf numFmtId="0" fontId="20" fillId="0" borderId="0"/>
    <xf numFmtId="0" fontId="20" fillId="0" borderId="0"/>
    <xf numFmtId="2" fontId="18" fillId="0" borderId="0">
      <alignment horizontal="center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0" fontId="1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" fillId="0" borderId="0"/>
    <xf numFmtId="0" fontId="20" fillId="0" borderId="0"/>
    <xf numFmtId="0" fontId="20" fillId="0" borderId="0"/>
    <xf numFmtId="0" fontId="1" fillId="0" borderId="0"/>
    <xf numFmtId="2" fontId="18" fillId="0" borderId="0">
      <alignment horizontal="center"/>
    </xf>
    <xf numFmtId="0" fontId="1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1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0" fontId="14" fillId="0" borderId="0"/>
    <xf numFmtId="0" fontId="14" fillId="0" borderId="0"/>
    <xf numFmtId="0" fontId="14" fillId="0" borderId="0"/>
    <xf numFmtId="2" fontId="18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18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0" fontId="14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1" fillId="0" borderId="0"/>
    <xf numFmtId="0" fontId="1" fillId="0" borderId="0"/>
    <xf numFmtId="0" fontId="20" fillId="0" borderId="0"/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0" fontId="20" fillId="0" borderId="0"/>
    <xf numFmtId="0" fontId="20" fillId="0" borderId="0"/>
    <xf numFmtId="0" fontId="20" fillId="0" borderId="0"/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2" fontId="18" fillId="0" borderId="0">
      <alignment horizontal="center"/>
    </xf>
    <xf numFmtId="0" fontId="20" fillId="0" borderId="0"/>
    <xf numFmtId="2" fontId="18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2" fontId="18" fillId="0" borderId="0">
      <alignment horizontal="center"/>
    </xf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2" fontId="18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2" fontId="18" fillId="0" borderId="0">
      <alignment horizontal="center"/>
    </xf>
    <xf numFmtId="0" fontId="1" fillId="0" borderId="0"/>
    <xf numFmtId="2" fontId="18" fillId="0" borderId="0">
      <alignment horizontal="center"/>
    </xf>
    <xf numFmtId="2" fontId="18" fillId="0" borderId="0">
      <alignment horizontal="center"/>
    </xf>
    <xf numFmtId="0" fontId="14" fillId="0" borderId="0"/>
    <xf numFmtId="0" fontId="1" fillId="0" borderId="0"/>
    <xf numFmtId="2" fontId="18" fillId="0" borderId="0">
      <alignment horizontal="center"/>
    </xf>
    <xf numFmtId="0" fontId="14" fillId="0" borderId="0"/>
    <xf numFmtId="2" fontId="18" fillId="0" borderId="0">
      <alignment horizontal="center"/>
    </xf>
    <xf numFmtId="0" fontId="14" fillId="0" borderId="0"/>
    <xf numFmtId="0" fontId="1" fillId="0" borderId="0"/>
    <xf numFmtId="0" fontId="14" fillId="0" borderId="0"/>
    <xf numFmtId="0" fontId="14" fillId="0" borderId="0"/>
    <xf numFmtId="2" fontId="18" fillId="0" borderId="0">
      <alignment horizontal="center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43" fontId="14" fillId="0" borderId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44" fontId="0" fillId="0" borderId="2" xfId="2" applyFont="1" applyBorder="1"/>
    <xf numFmtId="44" fontId="0" fillId="0" borderId="2" xfId="0" applyNumberFormat="1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15" fillId="0" borderId="2" xfId="0" applyNumberFormat="1" applyFont="1" applyBorder="1" applyAlignment="1">
      <alignment horizontal="left" vertical="center"/>
    </xf>
    <xf numFmtId="165" fontId="15" fillId="0" borderId="2" xfId="0" applyNumberFormat="1" applyFont="1" applyFill="1" applyBorder="1" applyAlignment="1">
      <alignment horizontal="left" vertical="center"/>
    </xf>
    <xf numFmtId="1" fontId="0" fillId="0" borderId="2" xfId="0" applyNumberFormat="1" applyFill="1" applyBorder="1" applyAlignment="1">
      <alignment horizontal="center"/>
    </xf>
    <xf numFmtId="43" fontId="0" fillId="0" borderId="2" xfId="0" applyNumberFormat="1" applyBorder="1"/>
    <xf numFmtId="0" fontId="0" fillId="3" borderId="2" xfId="0" applyFill="1" applyBorder="1"/>
    <xf numFmtId="44" fontId="0" fillId="3" borderId="2" xfId="2" applyFont="1" applyFill="1" applyBorder="1"/>
    <xf numFmtId="0" fontId="0" fillId="3" borderId="2" xfId="0" applyFill="1" applyBorder="1" applyAlignment="1">
      <alignment horizontal="center"/>
    </xf>
    <xf numFmtId="44" fontId="0" fillId="3" borderId="2" xfId="0" applyNumberFormat="1" applyFill="1" applyBorder="1"/>
    <xf numFmtId="2" fontId="0" fillId="3" borderId="2" xfId="0" applyNumberFormat="1" applyFill="1" applyBorder="1" applyAlignment="1">
      <alignment horizontal="center"/>
    </xf>
    <xf numFmtId="0" fontId="0" fillId="4" borderId="2" xfId="0" applyFill="1" applyBorder="1"/>
    <xf numFmtId="165" fontId="2" fillId="4" borderId="2" xfId="0" applyNumberFormat="1" applyFont="1" applyFill="1" applyBorder="1" applyAlignment="1">
      <alignment horizontal="left" vertical="center"/>
    </xf>
    <xf numFmtId="44" fontId="0" fillId="4" borderId="2" xfId="2" applyFont="1" applyFill="1" applyBorder="1"/>
    <xf numFmtId="44" fontId="0" fillId="4" borderId="0" xfId="2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9" fontId="10" fillId="0" borderId="0" xfId="0" applyNumberFormat="1" applyFont="1"/>
    <xf numFmtId="49" fontId="12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/>
    <xf numFmtId="165" fontId="15" fillId="3" borderId="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43" fontId="0" fillId="0" borderId="0" xfId="1" applyFont="1"/>
    <xf numFmtId="44" fontId="0" fillId="0" borderId="0" xfId="0" applyNumberFormat="1"/>
    <xf numFmtId="169" fontId="13" fillId="0" borderId="0" xfId="0" applyNumberFormat="1" applyFont="1"/>
    <xf numFmtId="169" fontId="10" fillId="0" borderId="0" xfId="0" applyNumberFormat="1" applyFont="1"/>
    <xf numFmtId="169" fontId="3" fillId="0" borderId="0" xfId="0" applyNumberFormat="1" applyFont="1"/>
    <xf numFmtId="169" fontId="12" fillId="2" borderId="1" xfId="0" applyNumberFormat="1" applyFont="1" applyFill="1" applyBorder="1" applyAlignment="1">
      <alignment horizontal="center" wrapText="1"/>
    </xf>
    <xf numFmtId="169" fontId="10" fillId="2" borderId="1" xfId="0" applyNumberFormat="1" applyFont="1" applyFill="1" applyBorder="1" applyAlignment="1">
      <alignment horizontal="center" wrapText="1"/>
    </xf>
    <xf numFmtId="169" fontId="11" fillId="2" borderId="1" xfId="0" applyNumberFormat="1" applyFont="1" applyFill="1" applyBorder="1" applyAlignment="1">
      <alignment horizontal="center" wrapText="1"/>
    </xf>
    <xf numFmtId="169" fontId="10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Alignment="1">
      <alignment horizontal="right"/>
    </xf>
    <xf numFmtId="169" fontId="0" fillId="0" borderId="0" xfId="0" applyNumberFormat="1"/>
    <xf numFmtId="43" fontId="3" fillId="3" borderId="0" xfId="1" applyFont="1" applyFill="1"/>
    <xf numFmtId="8" fontId="0" fillId="0" borderId="0" xfId="0" applyNumberFormat="1"/>
    <xf numFmtId="8" fontId="0" fillId="4" borderId="2" xfId="2" applyNumberFormat="1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10" fillId="0" borderId="0" xfId="0" applyFont="1"/>
    <xf numFmtId="164" fontId="3" fillId="0" borderId="0" xfId="0" applyNumberFormat="1" applyFont="1"/>
    <xf numFmtId="0" fontId="11" fillId="2" borderId="6" xfId="0" applyFont="1" applyFill="1" applyBorder="1" applyAlignment="1">
      <alignment horizontal="center" vertical="center" wrapText="1"/>
    </xf>
    <xf numFmtId="43" fontId="3" fillId="0" borderId="0" xfId="0" applyNumberFormat="1" applyFont="1"/>
    <xf numFmtId="43" fontId="3" fillId="0" borderId="0" xfId="1" applyFont="1"/>
    <xf numFmtId="0" fontId="0" fillId="0" borderId="0" xfId="0" applyFill="1"/>
    <xf numFmtId="164" fontId="0" fillId="0" borderId="0" xfId="0" applyNumberFormat="1"/>
    <xf numFmtId="0" fontId="0" fillId="3" borderId="0" xfId="0" applyFill="1"/>
    <xf numFmtId="0" fontId="0" fillId="0" borderId="0" xfId="0" applyAlignment="1"/>
    <xf numFmtId="43" fontId="0" fillId="0" borderId="0" xfId="0" applyNumberFormat="1"/>
    <xf numFmtId="164" fontId="10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10" fillId="0" borderId="0" xfId="0" applyNumberFormat="1" applyFont="1"/>
    <xf numFmtId="4" fontId="0" fillId="0" borderId="0" xfId="0" applyNumberFormat="1"/>
    <xf numFmtId="4" fontId="3" fillId="3" borderId="0" xfId="0" applyNumberFormat="1" applyFont="1" applyFill="1"/>
    <xf numFmtId="4" fontId="3" fillId="0" borderId="0" xfId="1" applyNumberFormat="1" applyFont="1"/>
    <xf numFmtId="0" fontId="0" fillId="5" borderId="2" xfId="0" applyFill="1" applyBorder="1" applyAlignment="1">
      <alignment horizontal="center"/>
    </xf>
    <xf numFmtId="2" fontId="0" fillId="0" borderId="2" xfId="0" applyNumberFormat="1" applyBorder="1"/>
    <xf numFmtId="4" fontId="0" fillId="0" borderId="2" xfId="0" applyNumberFormat="1" applyBorder="1"/>
    <xf numFmtId="8" fontId="0" fillId="0" borderId="2" xfId="0" applyNumberFormat="1" applyBorder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6" fillId="0" borderId="9" xfId="0" applyFont="1" applyBorder="1"/>
    <xf numFmtId="0" fontId="25" fillId="0" borderId="9" xfId="0" applyFont="1" applyBorder="1"/>
    <xf numFmtId="0" fontId="0" fillId="0" borderId="9" xfId="0" applyFont="1" applyBorder="1"/>
    <xf numFmtId="14" fontId="26" fillId="0" borderId="9" xfId="0" applyNumberFormat="1" applyFont="1" applyBorder="1"/>
    <xf numFmtId="43" fontId="1" fillId="0" borderId="9" xfId="1" applyFont="1" applyBorder="1"/>
    <xf numFmtId="0" fontId="0" fillId="0" borderId="9" xfId="0" applyBorder="1"/>
    <xf numFmtId="43" fontId="1" fillId="0" borderId="10" xfId="1" applyFont="1" applyBorder="1"/>
    <xf numFmtId="43" fontId="1" fillId="0" borderId="11" xfId="1" applyFont="1" applyBorder="1"/>
    <xf numFmtId="43" fontId="1" fillId="0" borderId="12" xfId="1" applyFont="1" applyBorder="1"/>
    <xf numFmtId="43" fontId="1" fillId="0" borderId="13" xfId="1" applyFont="1" applyBorder="1"/>
    <xf numFmtId="43" fontId="25" fillId="0" borderId="12" xfId="1" applyFont="1" applyBorder="1"/>
  </cellXfs>
  <cellStyles count="499">
    <cellStyle name="Excel Built-in Normal" xfId="6"/>
    <cellStyle name="Excel Built-in Normal 2" xfId="7"/>
    <cellStyle name="Excel Built-in Normal 3" xfId="8"/>
    <cellStyle name="Followed Hyperlink" xfId="9"/>
    <cellStyle name="Followed Hyperlink 10" xfId="10"/>
    <cellStyle name="Followed Hyperlink 11" xfId="11"/>
    <cellStyle name="Followed Hyperlink 12" xfId="12"/>
    <cellStyle name="Followed Hyperlink 12 2" xfId="13"/>
    <cellStyle name="Followed Hyperlink 13" xfId="14"/>
    <cellStyle name="Followed Hyperlink 14" xfId="15"/>
    <cellStyle name="Followed Hyperlink 15" xfId="16"/>
    <cellStyle name="Followed Hyperlink 15 2" xfId="17"/>
    <cellStyle name="Followed Hyperlink 16" xfId="18"/>
    <cellStyle name="Followed Hyperlink 17" xfId="19"/>
    <cellStyle name="Followed Hyperlink 17 2" xfId="20"/>
    <cellStyle name="Followed Hyperlink 18" xfId="21"/>
    <cellStyle name="Followed Hyperlink 19" xfId="22"/>
    <cellStyle name="Followed Hyperlink 19 2" xfId="23"/>
    <cellStyle name="Followed Hyperlink 2" xfId="24"/>
    <cellStyle name="Followed Hyperlink 2 2" xfId="25"/>
    <cellStyle name="Followed Hyperlink 3" xfId="26"/>
    <cellStyle name="Followed Hyperlink 4" xfId="27"/>
    <cellStyle name="Followed Hyperlink 4 2" xfId="28"/>
    <cellStyle name="Followed Hyperlink 5" xfId="29"/>
    <cellStyle name="Followed Hyperlink 6" xfId="30"/>
    <cellStyle name="Followed Hyperlink 6 2" xfId="31"/>
    <cellStyle name="Followed Hyperlink 7" xfId="32"/>
    <cellStyle name="Followed Hyperlink 8" xfId="33"/>
    <cellStyle name="Followed Hyperlink 9" xfId="34"/>
    <cellStyle name="Hyperlink" xfId="35"/>
    <cellStyle name="Hyperlink 10" xfId="36"/>
    <cellStyle name="Hyperlink 11" xfId="37"/>
    <cellStyle name="Hyperlink 12" xfId="38"/>
    <cellStyle name="Hyperlink 12 2" xfId="39"/>
    <cellStyle name="Hyperlink 13" xfId="40"/>
    <cellStyle name="Hyperlink 14" xfId="41"/>
    <cellStyle name="Hyperlink 15" xfId="42"/>
    <cellStyle name="Hyperlink 15 2" xfId="43"/>
    <cellStyle name="Hyperlink 16" xfId="44"/>
    <cellStyle name="Hyperlink 17" xfId="45"/>
    <cellStyle name="Hyperlink 17 2" xfId="46"/>
    <cellStyle name="Hyperlink 18" xfId="47"/>
    <cellStyle name="Hyperlink 19" xfId="48"/>
    <cellStyle name="Hyperlink 19 2" xfId="49"/>
    <cellStyle name="Hyperlink 2" xfId="50"/>
    <cellStyle name="Hyperlink 2 2" xfId="51"/>
    <cellStyle name="Hyperlink 3" xfId="52"/>
    <cellStyle name="Hyperlink 4" xfId="53"/>
    <cellStyle name="Hyperlink 4 2" xfId="54"/>
    <cellStyle name="Hyperlink 5" xfId="55"/>
    <cellStyle name="Hyperlink 6" xfId="56"/>
    <cellStyle name="Hyperlink 6 2" xfId="57"/>
    <cellStyle name="Hyperlink 7" xfId="58"/>
    <cellStyle name="Hyperlink 8" xfId="59"/>
    <cellStyle name="Hyperlink 9" xfId="60"/>
    <cellStyle name="Millares" xfId="1" builtinId="3"/>
    <cellStyle name="Millares 2" xfId="4"/>
    <cellStyle name="Millares 2 2" xfId="62"/>
    <cellStyle name="Millares 2 2 2" xfId="63"/>
    <cellStyle name="Millares 2 2 3" xfId="496"/>
    <cellStyle name="Millares 2 3" xfId="64"/>
    <cellStyle name="Millares 2 3 2" xfId="498"/>
    <cellStyle name="Millares 2 4" xfId="65"/>
    <cellStyle name="Millares 2 5" xfId="66"/>
    <cellStyle name="Millares 2 6" xfId="67"/>
    <cellStyle name="Millares 2 7" xfId="61"/>
    <cellStyle name="Millares 3" xfId="68"/>
    <cellStyle name="Millares 3 2" xfId="69"/>
    <cellStyle name="Millares 3 3" xfId="70"/>
    <cellStyle name="Millares 3 4" xfId="491"/>
    <cellStyle name="Millares 4" xfId="71"/>
    <cellStyle name="Millares 4 2" xfId="72"/>
    <cellStyle name="Millares 4 2 2" xfId="73"/>
    <cellStyle name="Millares 4 3" xfId="74"/>
    <cellStyle name="Millares 4 3 2" xfId="75"/>
    <cellStyle name="Millares 4 4" xfId="76"/>
    <cellStyle name="Millares 5" xfId="77"/>
    <cellStyle name="Millares 5 2" xfId="78"/>
    <cellStyle name="Millares 6" xfId="79"/>
    <cellStyle name="Millares 6 2" xfId="495"/>
    <cellStyle name="Millares 7" xfId="80"/>
    <cellStyle name="Millares 7 2" xfId="497"/>
    <cellStyle name="Millares 8" xfId="81"/>
    <cellStyle name="Moneda" xfId="2" builtinId="4"/>
    <cellStyle name="Moneda 2" xfId="82"/>
    <cellStyle name="Moneda 2 2" xfId="83"/>
    <cellStyle name="Moneda 3" xfId="84"/>
    <cellStyle name="Moneda 4" xfId="85"/>
    <cellStyle name="Moneda 5" xfId="86"/>
    <cellStyle name="Moneda 5 2" xfId="87"/>
    <cellStyle name="Moneda 6" xfId="88"/>
    <cellStyle name="Moneda 7" xfId="89"/>
    <cellStyle name="Moneda 7 2" xfId="90"/>
    <cellStyle name="Moneda 8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1 3" xfId="97"/>
    <cellStyle name="Normal 12" xfId="98"/>
    <cellStyle name="Normal 12 2" xfId="99"/>
    <cellStyle name="Normal 12 3" xfId="100"/>
    <cellStyle name="Normal 12 4" xfId="101"/>
    <cellStyle name="Normal 12 4 2" xfId="102"/>
    <cellStyle name="Normal 12 5" xfId="103"/>
    <cellStyle name="Normal 13" xfId="104"/>
    <cellStyle name="Normal 14" xfId="105"/>
    <cellStyle name="Normal 15" xfId="106"/>
    <cellStyle name="Normal 15 2" xfId="107"/>
    <cellStyle name="Normal 15 3" xfId="108"/>
    <cellStyle name="Normal 16" xfId="109"/>
    <cellStyle name="Normal 16 2" xfId="110"/>
    <cellStyle name="Normal 16 3" xfId="111"/>
    <cellStyle name="Normal 16 4" xfId="112"/>
    <cellStyle name="Normal 17" xfId="113"/>
    <cellStyle name="Normal 17 2" xfId="114"/>
    <cellStyle name="Normal 17 3" xfId="115"/>
    <cellStyle name="Normal 18" xfId="116"/>
    <cellStyle name="Normal 19" xfId="117"/>
    <cellStyle name="Normal 19 2" xfId="118"/>
    <cellStyle name="Normal 2" xfId="3"/>
    <cellStyle name="Normal 2 10" xfId="120"/>
    <cellStyle name="Normal 2 11" xfId="121"/>
    <cellStyle name="Normal 2 11 2" xfId="122"/>
    <cellStyle name="Normal 2 12" xfId="123"/>
    <cellStyle name="Normal 2 13" xfId="124"/>
    <cellStyle name="Normal 2 14" xfId="119"/>
    <cellStyle name="Normal 2 2" xfId="5"/>
    <cellStyle name="Normal 2 2 10" xfId="125"/>
    <cellStyle name="Normal 2 2 11" xfId="126"/>
    <cellStyle name="Normal 2 2 12" xfId="127"/>
    <cellStyle name="Normal 2 2 14" xfId="128"/>
    <cellStyle name="Normal 2 2 2" xfId="129"/>
    <cellStyle name="Normal 2 2 2 10" xfId="130"/>
    <cellStyle name="Normal 2 2 2 11" xfId="131"/>
    <cellStyle name="Normal 2 2 2 2" xfId="132"/>
    <cellStyle name="Normal 2 2 2 2 10" xfId="133"/>
    <cellStyle name="Normal 2 2 2 2 2" xfId="134"/>
    <cellStyle name="Normal 2 2 2 2 2 2" xfId="135"/>
    <cellStyle name="Normal 2 2 2 2 2 2 2" xfId="136"/>
    <cellStyle name="Normal 2 2 2 2 2 2 2 2" xfId="137"/>
    <cellStyle name="Normal 2 2 2 2 2 2 2 2 2" xfId="138"/>
    <cellStyle name="Normal 2 2 2 2 2 2 2 3" xfId="139"/>
    <cellStyle name="Normal 2 2 2 2 2 2 3" xfId="140"/>
    <cellStyle name="Normal 2 2 2 2 2 2 3 2" xfId="141"/>
    <cellStyle name="Normal 2 2 2 2 2 3" xfId="142"/>
    <cellStyle name="Normal 2 2 2 2 2 4" xfId="143"/>
    <cellStyle name="Normal 2 2 2 2 2 5" xfId="144"/>
    <cellStyle name="Normal 2 2 2 2 2 6" xfId="145"/>
    <cellStyle name="Normal 2 2 2 2 2 7" xfId="146"/>
    <cellStyle name="Normal 2 2 2 2 2 7 2" xfId="147"/>
    <cellStyle name="Normal 2 2 2 2 2 8" xfId="148"/>
    <cellStyle name="Normal 2 2 2 2 3" xfId="149"/>
    <cellStyle name="Normal 2 2 2 2 3 2" xfId="150"/>
    <cellStyle name="Normal 2 2 2 2 3 2 2" xfId="151"/>
    <cellStyle name="Normal 2 2 2 2 3 2 2 2" xfId="152"/>
    <cellStyle name="Normal 2 2 2 2 3 2 3" xfId="153"/>
    <cellStyle name="Normal 2 2 2 2 3 3" xfId="154"/>
    <cellStyle name="Normal 2 2 2 2 3 3 2" xfId="155"/>
    <cellStyle name="Normal 2 2 2 2 3 4" xfId="156"/>
    <cellStyle name="Normal 2 2 2 2 3 5" xfId="157"/>
    <cellStyle name="Normal 2 2 2 2 4" xfId="158"/>
    <cellStyle name="Normal 2 2 2 2 5" xfId="159"/>
    <cellStyle name="Normal 2 2 2 2 6" xfId="160"/>
    <cellStyle name="Normal 2 2 2 2 7" xfId="161"/>
    <cellStyle name="Normal 2 2 2 2 7 2" xfId="162"/>
    <cellStyle name="Normal 2 2 2 2 8" xfId="163"/>
    <cellStyle name="Normal 2 2 2 2 9" xfId="164"/>
    <cellStyle name="Normal 2 2 2 3" xfId="165"/>
    <cellStyle name="Normal 2 2 2 4" xfId="166"/>
    <cellStyle name="Normal 2 2 2 4 2" xfId="167"/>
    <cellStyle name="Normal 2 2 2 4 2 2" xfId="168"/>
    <cellStyle name="Normal 2 2 2 4 2 2 2" xfId="169"/>
    <cellStyle name="Normal 2 2 2 4 2 3" xfId="170"/>
    <cellStyle name="Normal 2 2 2 4 3" xfId="171"/>
    <cellStyle name="Normal 2 2 2 4 3 2" xfId="172"/>
    <cellStyle name="Normal 2 2 2 4 4" xfId="173"/>
    <cellStyle name="Normal 2 2 2 5" xfId="174"/>
    <cellStyle name="Normal 2 2 2 6" xfId="175"/>
    <cellStyle name="Normal 2 2 2 7" xfId="176"/>
    <cellStyle name="Normal 2 2 2 8" xfId="177"/>
    <cellStyle name="Normal 2 2 2 9" xfId="178"/>
    <cellStyle name="Normal 2 2 2 9 2" xfId="179"/>
    <cellStyle name="Normal 2 2 3" xfId="180"/>
    <cellStyle name="Normal 2 2 3 2" xfId="181"/>
    <cellStyle name="Normal 2 2 3 2 2" xfId="182"/>
    <cellStyle name="Normal 2 2 3 2 2 2" xfId="183"/>
    <cellStyle name="Normal 2 2 3 2 2 2 2" xfId="184"/>
    <cellStyle name="Normal 2 2 3 2 2 2 2 2" xfId="185"/>
    <cellStyle name="Normal 2 2 3 2 2 2 3" xfId="186"/>
    <cellStyle name="Normal 2 2 3 2 2 3" xfId="187"/>
    <cellStyle name="Normal 2 2 3 2 2 3 2" xfId="188"/>
    <cellStyle name="Normal 2 2 3 2 3" xfId="189"/>
    <cellStyle name="Normal 2 2 3 2 4" xfId="190"/>
    <cellStyle name="Normal 2 2 3 2 5" xfId="191"/>
    <cellStyle name="Normal 2 2 3 2 6" xfId="192"/>
    <cellStyle name="Normal 2 2 3 2 7" xfId="193"/>
    <cellStyle name="Normal 2 2 3 2 7 2" xfId="194"/>
    <cellStyle name="Normal 2 2 3 2 8" xfId="195"/>
    <cellStyle name="Normal 2 2 3 3" xfId="196"/>
    <cellStyle name="Normal 2 2 3 3 2" xfId="197"/>
    <cellStyle name="Normal 2 2 3 3 2 2" xfId="198"/>
    <cellStyle name="Normal 2 2 3 3 2 2 2" xfId="199"/>
    <cellStyle name="Normal 2 2 3 3 2 3" xfId="200"/>
    <cellStyle name="Normal 2 2 3 3 3" xfId="201"/>
    <cellStyle name="Normal 2 2 3 3 3 2" xfId="202"/>
    <cellStyle name="Normal 2 2 3 4" xfId="203"/>
    <cellStyle name="Normal 2 2 3 5" xfId="204"/>
    <cellStyle name="Normal 2 2 3 6" xfId="205"/>
    <cellStyle name="Normal 2 2 3 7" xfId="206"/>
    <cellStyle name="Normal 2 2 3 7 2" xfId="207"/>
    <cellStyle name="Normal 2 2 3 8" xfId="208"/>
    <cellStyle name="Normal 2 2 4" xfId="209"/>
    <cellStyle name="Normal 2 2 4 2" xfId="210"/>
    <cellStyle name="Normal 2 2 4 2 2" xfId="211"/>
    <cellStyle name="Normal 2 2 4 2 2 2" xfId="212"/>
    <cellStyle name="Normal 2 2 4 2 3" xfId="213"/>
    <cellStyle name="Normal 2 2 4 3" xfId="214"/>
    <cellStyle name="Normal 2 2 4 3 2" xfId="215"/>
    <cellStyle name="Normal 2 2 5" xfId="216"/>
    <cellStyle name="Normal 2 2 5 2" xfId="217"/>
    <cellStyle name="Normal 2 2 5 2 2" xfId="218"/>
    <cellStyle name="Normal 2 2 5 3" xfId="219"/>
    <cellStyle name="Normal 2 2 5 4" xfId="220"/>
    <cellStyle name="Normal 2 2 6" xfId="221"/>
    <cellStyle name="Normal 2 2 6 2" xfId="222"/>
    <cellStyle name="Normal 2 2 6 3" xfId="223"/>
    <cellStyle name="Normal 2 2 6 4" xfId="224"/>
    <cellStyle name="Normal 2 2 7" xfId="225"/>
    <cellStyle name="Normal 2 2 7 2" xfId="226"/>
    <cellStyle name="Normal 2 2 7 3" xfId="227"/>
    <cellStyle name="Normal 2 2 7 4" xfId="228"/>
    <cellStyle name="Normal 2 2 8" xfId="229"/>
    <cellStyle name="Normal 2 2 8 2" xfId="230"/>
    <cellStyle name="Normal 2 2 8 3" xfId="231"/>
    <cellStyle name="Normal 2 2 9" xfId="232"/>
    <cellStyle name="Normal 2 2 9 2" xfId="233"/>
    <cellStyle name="Normal 2 2 9 3" xfId="234"/>
    <cellStyle name="Normal 2 2 9 4" xfId="235"/>
    <cellStyle name="Normal 2 3" xfId="236"/>
    <cellStyle name="Normal 2 3 2" xfId="237"/>
    <cellStyle name="Normal 2 4" xfId="238"/>
    <cellStyle name="Normal 2 4 2" xfId="239"/>
    <cellStyle name="Normal 2 4 2 2" xfId="240"/>
    <cellStyle name="Normal 2 4 2 2 2" xfId="241"/>
    <cellStyle name="Normal 2 4 2 2 2 2" xfId="242"/>
    <cellStyle name="Normal 2 4 2 2 2 2 2" xfId="243"/>
    <cellStyle name="Normal 2 4 2 2 2 3" xfId="244"/>
    <cellStyle name="Normal 2 4 2 2 3" xfId="245"/>
    <cellStyle name="Normal 2 4 2 2 3 2" xfId="246"/>
    <cellStyle name="Normal 2 4 2 3" xfId="247"/>
    <cellStyle name="Normal 2 4 2 4" xfId="248"/>
    <cellStyle name="Normal 2 4 2 5" xfId="249"/>
    <cellStyle name="Normal 2 4 2 6" xfId="250"/>
    <cellStyle name="Normal 2 4 2 7" xfId="251"/>
    <cellStyle name="Normal 2 4 2 7 2" xfId="252"/>
    <cellStyle name="Normal 2 4 2 8" xfId="253"/>
    <cellStyle name="Normal 2 4 2 9" xfId="254"/>
    <cellStyle name="Normal 2 4 3" xfId="255"/>
    <cellStyle name="Normal 2 4 3 2" xfId="256"/>
    <cellStyle name="Normal 2 4 3 2 2" xfId="257"/>
    <cellStyle name="Normal 2 4 3 2 2 2" xfId="258"/>
    <cellStyle name="Normal 2 4 3 2 3" xfId="259"/>
    <cellStyle name="Normal 2 4 3 3" xfId="260"/>
    <cellStyle name="Normal 2 4 3 3 2" xfId="261"/>
    <cellStyle name="Normal 2 4 4" xfId="262"/>
    <cellStyle name="Normal 2 4 5" xfId="263"/>
    <cellStyle name="Normal 2 4 6" xfId="264"/>
    <cellStyle name="Normal 2 4 7" xfId="265"/>
    <cellStyle name="Normal 2 4 7 2" xfId="266"/>
    <cellStyle name="Normal 2 4 8" xfId="267"/>
    <cellStyle name="Normal 2 5" xfId="268"/>
    <cellStyle name="Normal 2 5 2" xfId="269"/>
    <cellStyle name="Normal 2 5 3" xfId="270"/>
    <cellStyle name="Normal 2 5 4" xfId="271"/>
    <cellStyle name="Normal 2 6" xfId="272"/>
    <cellStyle name="Normal 2 6 2" xfId="273"/>
    <cellStyle name="Normal 2 6 2 2" xfId="274"/>
    <cellStyle name="Normal 2 6 2 2 2" xfId="275"/>
    <cellStyle name="Normal 2 6 2 3" xfId="276"/>
    <cellStyle name="Normal 2 6 2 4" xfId="277"/>
    <cellStyle name="Normal 2 6 3" xfId="278"/>
    <cellStyle name="Normal 2 6 3 2" xfId="279"/>
    <cellStyle name="Normal 2 7" xfId="280"/>
    <cellStyle name="Normal 2 7 2" xfId="281"/>
    <cellStyle name="Normal 2 7 2 2" xfId="282"/>
    <cellStyle name="Normal 2 7 3" xfId="283"/>
    <cellStyle name="Normal 2 7 4" xfId="284"/>
    <cellStyle name="Normal 2 7 5" xfId="285"/>
    <cellStyle name="Normal 2 7 6" xfId="286"/>
    <cellStyle name="Normal 2 8" xfId="287"/>
    <cellStyle name="Normal 2 8 2" xfId="288"/>
    <cellStyle name="Normal 2 8 3" xfId="289"/>
    <cellStyle name="Normal 2 9" xfId="290"/>
    <cellStyle name="Normal 20" xfId="291"/>
    <cellStyle name="Normal 20 2" xfId="292"/>
    <cellStyle name="Normal 21" xfId="293"/>
    <cellStyle name="Normal 22" xfId="294"/>
    <cellStyle name="Normal 22 2" xfId="295"/>
    <cellStyle name="Normal 23" xfId="296"/>
    <cellStyle name="Normal 24" xfId="297"/>
    <cellStyle name="Normal 24 2" xfId="298"/>
    <cellStyle name="Normal 27" xfId="299"/>
    <cellStyle name="Normal 3" xfId="300"/>
    <cellStyle name="Normal 3 10" xfId="301"/>
    <cellStyle name="Normal 3 11" xfId="302"/>
    <cellStyle name="Normal 3 12" xfId="303"/>
    <cellStyle name="Normal 3 2" xfId="304"/>
    <cellStyle name="Normal 3 2 10" xfId="305"/>
    <cellStyle name="Normal 3 2 11" xfId="306"/>
    <cellStyle name="Normal 3 2 2" xfId="307"/>
    <cellStyle name="Normal 3 2 2 2" xfId="308"/>
    <cellStyle name="Normal 3 2 2 2 2" xfId="309"/>
    <cellStyle name="Normal 3 2 2 2 2 2" xfId="310"/>
    <cellStyle name="Normal 3 2 2 2 2 2 2" xfId="311"/>
    <cellStyle name="Normal 3 2 2 2 2 2 2 2" xfId="312"/>
    <cellStyle name="Normal 3 2 2 2 2 2 3" xfId="313"/>
    <cellStyle name="Normal 3 2 2 2 2 3" xfId="314"/>
    <cellStyle name="Normal 3 2 2 2 2 3 2" xfId="315"/>
    <cellStyle name="Normal 3 2 2 2 3" xfId="316"/>
    <cellStyle name="Normal 3 2 2 2 4" xfId="317"/>
    <cellStyle name="Normal 3 2 2 2 5" xfId="318"/>
    <cellStyle name="Normal 3 2 2 2 6" xfId="319"/>
    <cellStyle name="Normal 3 2 2 2 7" xfId="320"/>
    <cellStyle name="Normal 3 2 2 2 7 2" xfId="321"/>
    <cellStyle name="Normal 3 2 2 2 8" xfId="322"/>
    <cellStyle name="Normal 3 2 2 3" xfId="323"/>
    <cellStyle name="Normal 3 2 2 3 2" xfId="324"/>
    <cellStyle name="Normal 3 2 2 3 2 2" xfId="325"/>
    <cellStyle name="Normal 3 2 2 3 2 2 2" xfId="326"/>
    <cellStyle name="Normal 3 2 2 3 2 3" xfId="327"/>
    <cellStyle name="Normal 3 2 2 3 3" xfId="328"/>
    <cellStyle name="Normal 3 2 2 3 3 2" xfId="329"/>
    <cellStyle name="Normal 3 2 2 4" xfId="330"/>
    <cellStyle name="Normal 3 2 2 5" xfId="331"/>
    <cellStyle name="Normal 3 2 2 6" xfId="332"/>
    <cellStyle name="Normal 3 2 2 7" xfId="333"/>
    <cellStyle name="Normal 3 2 2 7 2" xfId="334"/>
    <cellStyle name="Normal 3 2 2 8" xfId="335"/>
    <cellStyle name="Normal 3 2 2 9" xfId="336"/>
    <cellStyle name="Normal 3 2 3" xfId="337"/>
    <cellStyle name="Normal 3 2 4" xfId="338"/>
    <cellStyle name="Normal 3 2 4 2" xfId="339"/>
    <cellStyle name="Normal 3 2 4 2 2" xfId="340"/>
    <cellStyle name="Normal 3 2 4 2 2 2" xfId="341"/>
    <cellStyle name="Normal 3 2 4 2 3" xfId="342"/>
    <cellStyle name="Normal 3 2 4 3" xfId="343"/>
    <cellStyle name="Normal 3 2 4 3 2" xfId="344"/>
    <cellStyle name="Normal 3 2 5" xfId="345"/>
    <cellStyle name="Normal 3 2 6" xfId="346"/>
    <cellStyle name="Normal 3 2 7" xfId="347"/>
    <cellStyle name="Normal 3 2 8" xfId="348"/>
    <cellStyle name="Normal 3 2 9" xfId="349"/>
    <cellStyle name="Normal 3 2 9 2" xfId="350"/>
    <cellStyle name="Normal 3 3" xfId="351"/>
    <cellStyle name="Normal 3 3 2" xfId="352"/>
    <cellStyle name="Normal 3 3 2 2" xfId="353"/>
    <cellStyle name="Normal 3 3 2 2 2" xfId="354"/>
    <cellStyle name="Normal 3 3 2 2 2 2" xfId="355"/>
    <cellStyle name="Normal 3 3 2 2 2 2 2" xfId="356"/>
    <cellStyle name="Normal 3 3 2 2 2 3" xfId="357"/>
    <cellStyle name="Normal 3 3 2 2 3" xfId="358"/>
    <cellStyle name="Normal 3 3 2 2 3 2" xfId="359"/>
    <cellStyle name="Normal 3 3 2 3" xfId="360"/>
    <cellStyle name="Normal 3 3 2 4" xfId="361"/>
    <cellStyle name="Normal 3 3 2 5" xfId="362"/>
    <cellStyle name="Normal 3 3 2 6" xfId="363"/>
    <cellStyle name="Normal 3 3 2 7" xfId="364"/>
    <cellStyle name="Normal 3 3 2 7 2" xfId="365"/>
    <cellStyle name="Normal 3 3 2 8" xfId="366"/>
    <cellStyle name="Normal 3 3 2 9" xfId="367"/>
    <cellStyle name="Normal 3 3 3" xfId="368"/>
    <cellStyle name="Normal 3 3 3 2" xfId="369"/>
    <cellStyle name="Normal 3 3 3 2 2" xfId="370"/>
    <cellStyle name="Normal 3 3 3 2 2 2" xfId="371"/>
    <cellStyle name="Normal 3 3 3 2 3" xfId="372"/>
    <cellStyle name="Normal 3 3 3 3" xfId="373"/>
    <cellStyle name="Normal 3 3 3 3 2" xfId="374"/>
    <cellStyle name="Normal 3 3 4" xfId="375"/>
    <cellStyle name="Normal 3 3 5" xfId="376"/>
    <cellStyle name="Normal 3 3 6" xfId="377"/>
    <cellStyle name="Normal 3 3 7" xfId="378"/>
    <cellStyle name="Normal 3 3 7 2" xfId="379"/>
    <cellStyle name="Normal 3 3 8" xfId="380"/>
    <cellStyle name="Normal 3 3 9" xfId="381"/>
    <cellStyle name="Normal 3 4" xfId="382"/>
    <cellStyle name="Normal 3 4 2" xfId="383"/>
    <cellStyle name="Normal 3 4 2 2" xfId="384"/>
    <cellStyle name="Normal 3 4 2 2 2" xfId="385"/>
    <cellStyle name="Normal 3 4 2 3" xfId="386"/>
    <cellStyle name="Normal 3 4 3" xfId="387"/>
    <cellStyle name="Normal 3 4 3 2" xfId="388"/>
    <cellStyle name="Normal 3 5" xfId="389"/>
    <cellStyle name="Normal 3 6" xfId="390"/>
    <cellStyle name="Normal 3 7" xfId="391"/>
    <cellStyle name="Normal 3 8" xfId="392"/>
    <cellStyle name="Normal 3 9" xfId="393"/>
    <cellStyle name="Normal 3 9 2" xfId="394"/>
    <cellStyle name="Normal 4" xfId="395"/>
    <cellStyle name="Normal 4 10" xfId="492"/>
    <cellStyle name="Normal 4 2" xfId="396"/>
    <cellStyle name="Normal 4 2 2" xfId="397"/>
    <cellStyle name="Normal 4 2 2 2" xfId="398"/>
    <cellStyle name="Normal 4 2 2 2 2" xfId="399"/>
    <cellStyle name="Normal 4 2 2 3" xfId="400"/>
    <cellStyle name="Normal 4 2 2 4" xfId="401"/>
    <cellStyle name="Normal 4 2 2 5" xfId="402"/>
    <cellStyle name="Normal 4 2 3" xfId="403"/>
    <cellStyle name="Normal 4 2 4" xfId="404"/>
    <cellStyle name="Normal 4 2 5" xfId="405"/>
    <cellStyle name="Normal 4 2 5 2" xfId="406"/>
    <cellStyle name="Normal 4 2 6" xfId="407"/>
    <cellStyle name="Normal 4 2 7" xfId="408"/>
    <cellStyle name="Normal 4 2 8" xfId="409"/>
    <cellStyle name="Normal 4 3" xfId="410"/>
    <cellStyle name="Normal 4 3 2" xfId="411"/>
    <cellStyle name="Normal 4 3 2 2" xfId="412"/>
    <cellStyle name="Normal 4 3 3" xfId="413"/>
    <cellStyle name="Normal 4 3 4" xfId="414"/>
    <cellStyle name="Normal 4 3 5" xfId="415"/>
    <cellStyle name="Normal 4 3 6" xfId="416"/>
    <cellStyle name="Normal 4 4" xfId="417"/>
    <cellStyle name="Normal 4 5" xfId="418"/>
    <cellStyle name="Normal 4 5 2" xfId="419"/>
    <cellStyle name="Normal 4 6" xfId="420"/>
    <cellStyle name="Normal 4 7" xfId="421"/>
    <cellStyle name="Normal 4 8" xfId="422"/>
    <cellStyle name="Normal 4 9" xfId="423"/>
    <cellStyle name="Normal 5" xfId="424"/>
    <cellStyle name="Normal 5 2" xfId="425"/>
    <cellStyle name="Normal 5 2 2" xfId="426"/>
    <cellStyle name="Normal 5 3" xfId="427"/>
    <cellStyle name="Normal 5 4" xfId="493"/>
    <cellStyle name="Normal 6" xfId="428"/>
    <cellStyle name="Normal 6 10" xfId="429"/>
    <cellStyle name="Normal 6 11" xfId="494"/>
    <cellStyle name="Normal 6 2" xfId="430"/>
    <cellStyle name="Normal 6 2 2" xfId="431"/>
    <cellStyle name="Normal 6 3" xfId="432"/>
    <cellStyle name="Normal 6 4" xfId="433"/>
    <cellStyle name="Normal 6 5" xfId="434"/>
    <cellStyle name="Normal 6 6" xfId="435"/>
    <cellStyle name="Normal 6 7" xfId="436"/>
    <cellStyle name="Normal 6 8" xfId="437"/>
    <cellStyle name="Normal 6 9" xfId="438"/>
    <cellStyle name="Normal 7" xfId="439"/>
    <cellStyle name="Normal 7 10" xfId="440"/>
    <cellStyle name="Normal 7 11" xfId="441"/>
    <cellStyle name="Normal 7 2" xfId="442"/>
    <cellStyle name="Normal 7 2 2" xfId="443"/>
    <cellStyle name="Normal 7 2 2 2" xfId="444"/>
    <cellStyle name="Normal 7 2 2 2 2" xfId="445"/>
    <cellStyle name="Normal 7 2 2 2 2 2" xfId="446"/>
    <cellStyle name="Normal 7 2 2 2 3" xfId="447"/>
    <cellStyle name="Normal 7 2 2 3" xfId="448"/>
    <cellStyle name="Normal 7 2 2 3 2" xfId="449"/>
    <cellStyle name="Normal 7 2 3" xfId="450"/>
    <cellStyle name="Normal 7 2 4" xfId="451"/>
    <cellStyle name="Normal 7 2 5" xfId="452"/>
    <cellStyle name="Normal 7 2 6" xfId="453"/>
    <cellStyle name="Normal 7 2 7" xfId="454"/>
    <cellStyle name="Normal 7 2 7 2" xfId="455"/>
    <cellStyle name="Normal 7 2 8" xfId="456"/>
    <cellStyle name="Normal 7 3" xfId="457"/>
    <cellStyle name="Normal 7 3 2" xfId="458"/>
    <cellStyle name="Normal 7 3 2 2" xfId="459"/>
    <cellStyle name="Normal 7 3 2 2 2" xfId="460"/>
    <cellStyle name="Normal 7 3 2 3" xfId="461"/>
    <cellStyle name="Normal 7 3 3" xfId="462"/>
    <cellStyle name="Normal 7 3 3 2" xfId="463"/>
    <cellStyle name="Normal 7 3 4" xfId="464"/>
    <cellStyle name="Normal 7 3 5" xfId="465"/>
    <cellStyle name="Normal 7 4" xfId="466"/>
    <cellStyle name="Normal 7 4 2" xfId="467"/>
    <cellStyle name="Normal 7 4 3" xfId="468"/>
    <cellStyle name="Normal 7 5" xfId="469"/>
    <cellStyle name="Normal 7 5 2" xfId="470"/>
    <cellStyle name="Normal 7 5 3" xfId="471"/>
    <cellStyle name="Normal 7 5 4" xfId="472"/>
    <cellStyle name="Normal 7 6" xfId="473"/>
    <cellStyle name="Normal 7 7" xfId="474"/>
    <cellStyle name="Normal 7 7 2" xfId="475"/>
    <cellStyle name="Normal 7 8" xfId="476"/>
    <cellStyle name="Normal 7 9" xfId="477"/>
    <cellStyle name="Normal 8" xfId="478"/>
    <cellStyle name="Normal 8 2" xfId="479"/>
    <cellStyle name="Normal 8 2 2" xfId="480"/>
    <cellStyle name="Normal 8 2 2 2" xfId="481"/>
    <cellStyle name="Normal 8 2 3" xfId="482"/>
    <cellStyle name="Normal 8 2 4" xfId="483"/>
    <cellStyle name="Normal 8 3" xfId="484"/>
    <cellStyle name="Normal 8 3 2" xfId="485"/>
    <cellStyle name="Normal 8 3 3" xfId="486"/>
    <cellStyle name="Normal 8 4" xfId="487"/>
    <cellStyle name="Normal 9" xfId="488"/>
    <cellStyle name="Normal 9 2" xfId="489"/>
    <cellStyle name="Normal 9 3" xfId="4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9"/>
  <sheetViews>
    <sheetView tabSelected="1" topLeftCell="M1" workbookViewId="0">
      <pane xSplit="3" ySplit="11" topLeftCell="P66" activePane="bottomRight" state="frozen"/>
      <selection activeCell="M1" sqref="M1"/>
      <selection pane="topRight" activeCell="P1" sqref="P1"/>
      <selection pane="bottomLeft" activeCell="M12" sqref="M12"/>
      <selection pane="bottomRight" activeCell="Y87" sqref="Y87"/>
    </sheetView>
  </sheetViews>
  <sheetFormatPr baseColWidth="10" defaultRowHeight="15"/>
  <cols>
    <col min="1" max="1" width="40.140625" customWidth="1"/>
    <col min="2" max="12" width="11.42578125" hidden="1" customWidth="1"/>
    <col min="14" max="14" width="20.28515625" bestFit="1" customWidth="1"/>
    <col min="15" max="15" width="4.140625" customWidth="1"/>
    <col min="16" max="16" width="12.28515625" style="27" customWidth="1"/>
    <col min="22" max="22" width="3.5703125" customWidth="1"/>
    <col min="23" max="23" width="14.7109375" bestFit="1" customWidth="1"/>
    <col min="25" max="25" width="15" bestFit="1" customWidth="1"/>
  </cols>
  <sheetData>
    <row r="1" spans="1:28"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8" s="25" customFormat="1"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8" s="25" customFormat="1"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8" s="25" customFormat="1"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8" s="25" customFormat="1"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8" s="25" customFormat="1">
      <c r="P6" s="97" t="s">
        <v>167</v>
      </c>
      <c r="Q6" s="97"/>
      <c r="R6" s="97"/>
      <c r="S6" s="97"/>
      <c r="T6" s="97"/>
      <c r="U6" s="97"/>
      <c r="V6" s="97"/>
      <c r="W6" s="97"/>
      <c r="X6" s="97"/>
      <c r="Y6" s="97"/>
    </row>
    <row r="7" spans="1:28" s="25" customFormat="1">
      <c r="P7" s="94" t="s">
        <v>168</v>
      </c>
      <c r="Q7" s="95"/>
      <c r="R7" s="95"/>
      <c r="S7" s="95"/>
      <c r="T7" s="95"/>
      <c r="U7" s="96"/>
      <c r="V7" s="67"/>
      <c r="W7" s="94" t="s">
        <v>169</v>
      </c>
      <c r="X7" s="95"/>
      <c r="Y7" s="96"/>
    </row>
    <row r="8" spans="1:28" s="25" customFormat="1" ht="34.5" thickBot="1">
      <c r="P8" s="75" t="s">
        <v>11</v>
      </c>
      <c r="Q8" s="75" t="s">
        <v>170</v>
      </c>
      <c r="R8" s="75" t="s">
        <v>174</v>
      </c>
      <c r="S8" s="75" t="s">
        <v>171</v>
      </c>
      <c r="T8" s="75" t="s">
        <v>172</v>
      </c>
      <c r="U8" s="75" t="s">
        <v>130</v>
      </c>
      <c r="V8" s="70"/>
      <c r="W8" s="75" t="s">
        <v>173</v>
      </c>
      <c r="X8" s="75" t="s">
        <v>172</v>
      </c>
      <c r="Y8" s="75" t="s">
        <v>130</v>
      </c>
    </row>
    <row r="9" spans="1:28" s="25" customFormat="1" ht="15.75" thickTop="1">
      <c r="P9" s="67"/>
      <c r="Q9" s="67"/>
      <c r="R9" s="67"/>
      <c r="S9" s="67"/>
      <c r="T9" s="67"/>
      <c r="U9" s="67"/>
      <c r="V9" s="67"/>
      <c r="W9" s="67"/>
      <c r="X9" s="67"/>
      <c r="Y9" s="67"/>
    </row>
    <row r="10" spans="1:28"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8">
      <c r="A11" s="10" t="s">
        <v>122</v>
      </c>
      <c r="B11" s="10" t="s">
        <v>123</v>
      </c>
      <c r="C11" s="10" t="s">
        <v>124</v>
      </c>
      <c r="D11" s="10" t="s">
        <v>125</v>
      </c>
      <c r="E11" s="10" t="s">
        <v>126</v>
      </c>
      <c r="F11" s="10" t="s">
        <v>127</v>
      </c>
      <c r="G11" s="10" t="s">
        <v>128</v>
      </c>
      <c r="H11" s="10" t="s">
        <v>129</v>
      </c>
      <c r="I11" s="10" t="s">
        <v>130</v>
      </c>
      <c r="J11" s="10" t="s">
        <v>131</v>
      </c>
      <c r="K11" s="10" t="s">
        <v>132</v>
      </c>
      <c r="L11" s="6"/>
      <c r="M11" s="10" t="s">
        <v>133</v>
      </c>
      <c r="N11" s="10" t="s">
        <v>134</v>
      </c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8">
      <c r="A12" s="7" t="s">
        <v>21</v>
      </c>
      <c r="B12" s="12">
        <v>42632</v>
      </c>
      <c r="C12" s="8"/>
      <c r="D12" s="8">
        <v>2200.08</v>
      </c>
      <c r="E12" s="8">
        <v>11904.970000000001</v>
      </c>
      <c r="F12" s="8">
        <v>2750.1</v>
      </c>
      <c r="G12" s="8">
        <v>15445.84</v>
      </c>
      <c r="H12" s="8">
        <v>2750.1</v>
      </c>
      <c r="I12" s="9">
        <v>35051.090000000004</v>
      </c>
      <c r="J12" s="10">
        <v>73</v>
      </c>
      <c r="K12" s="8">
        <v>480.15191780821925</v>
      </c>
      <c r="L12" s="5"/>
      <c r="M12" s="11">
        <v>4.2328767123287667</v>
      </c>
      <c r="N12" s="8">
        <v>2032.42387127041</v>
      </c>
      <c r="P12" s="84">
        <f>+FISCAL!E12</f>
        <v>781.45</v>
      </c>
      <c r="Q12" s="84">
        <f>+P12*0.02</f>
        <v>15.629000000000001</v>
      </c>
      <c r="R12" s="84">
        <f>+P12*0.05</f>
        <v>39.072500000000005</v>
      </c>
      <c r="S12" s="84">
        <f>SUM(P12:R12)</f>
        <v>836.15150000000006</v>
      </c>
      <c r="T12" s="84">
        <f>+S12*0.16</f>
        <v>133.78424000000001</v>
      </c>
      <c r="U12" s="84">
        <f>+S12+T12</f>
        <v>969.93574000000012</v>
      </c>
      <c r="V12" s="67"/>
      <c r="W12" s="77">
        <f>+N12-P12</f>
        <v>1250.97387127041</v>
      </c>
      <c r="X12" s="89">
        <f>+W12*0.16</f>
        <v>200.15581940326561</v>
      </c>
      <c r="Y12" s="77">
        <f>+W12+X12</f>
        <v>1451.1296906736757</v>
      </c>
      <c r="AA12" s="68" t="s">
        <v>21</v>
      </c>
      <c r="AB12" s="67" t="s">
        <v>195</v>
      </c>
    </row>
    <row r="13" spans="1:28">
      <c r="A13" s="7" t="s">
        <v>23</v>
      </c>
      <c r="B13" s="13">
        <v>42409</v>
      </c>
      <c r="C13" s="8">
        <v>4256.92</v>
      </c>
      <c r="D13" s="8">
        <v>2333.38</v>
      </c>
      <c r="E13" s="8">
        <v>4071.92</v>
      </c>
      <c r="F13" s="8">
        <v>2333.38</v>
      </c>
      <c r="G13" s="8">
        <v>4502.42</v>
      </c>
      <c r="H13" s="8">
        <v>2500.0500000000002</v>
      </c>
      <c r="I13" s="9">
        <v>19998.070000000003</v>
      </c>
      <c r="J13" s="14">
        <v>91</v>
      </c>
      <c r="K13" s="8">
        <v>219.75901098901102</v>
      </c>
      <c r="L13" s="25"/>
      <c r="M13" s="11">
        <v>13.397260273972602</v>
      </c>
      <c r="N13" s="8">
        <v>2944.1686677705857</v>
      </c>
      <c r="O13" s="30"/>
      <c r="P13" s="84">
        <f>+FISCAL!E13</f>
        <v>2233.65</v>
      </c>
      <c r="Q13" s="84">
        <f t="shared" ref="Q13:Q58" si="0">+P13*0.02</f>
        <v>44.673000000000002</v>
      </c>
      <c r="R13" s="84">
        <f t="shared" ref="R13:R58" si="1">+P13*0.05</f>
        <v>111.6825</v>
      </c>
      <c r="S13" s="84">
        <f t="shared" ref="S13:S58" si="2">SUM(P13:R13)</f>
        <v>2390.0055000000002</v>
      </c>
      <c r="T13" s="84">
        <f t="shared" ref="T13:T58" si="3">+S13*0.16</f>
        <v>382.40088000000003</v>
      </c>
      <c r="U13" s="84">
        <f t="shared" ref="U13:U58" si="4">+S13+T13</f>
        <v>2772.4063800000004</v>
      </c>
      <c r="V13" s="67"/>
      <c r="W13" s="77">
        <f t="shared" ref="W13:W58" si="5">+N13-P13</f>
        <v>710.51866777058558</v>
      </c>
      <c r="X13" s="89">
        <f t="shared" ref="X13:X58" si="6">+W13*0.16</f>
        <v>113.68298684329369</v>
      </c>
      <c r="Y13" s="77">
        <f t="shared" ref="Y13:Y58" si="7">+W13+X13</f>
        <v>824.20165461387933</v>
      </c>
      <c r="AA13" s="68" t="s">
        <v>23</v>
      </c>
      <c r="AB13" s="67" t="s">
        <v>196</v>
      </c>
    </row>
    <row r="14" spans="1:28">
      <c r="A14" s="7" t="s">
        <v>25</v>
      </c>
      <c r="B14" s="12">
        <v>40701</v>
      </c>
      <c r="C14" s="8">
        <v>4954.97</v>
      </c>
      <c r="D14" s="8">
        <v>5000.1000000000004</v>
      </c>
      <c r="E14" s="8">
        <v>17349.37</v>
      </c>
      <c r="F14" s="8">
        <v>5000.1000000000004</v>
      </c>
      <c r="G14" s="8">
        <v>16841.59</v>
      </c>
      <c r="H14" s="15">
        <v>5000.1000000000004</v>
      </c>
      <c r="I14" s="9">
        <v>54146.23</v>
      </c>
      <c r="J14" s="10">
        <v>91</v>
      </c>
      <c r="K14" s="8">
        <v>595.01351648351647</v>
      </c>
      <c r="L14" s="5"/>
      <c r="M14" s="11">
        <v>15</v>
      </c>
      <c r="N14" s="8">
        <v>8925.2027472527479</v>
      </c>
      <c r="O14" s="30"/>
      <c r="P14" s="84">
        <f>+FISCAL!E14</f>
        <v>5000.1000000000004</v>
      </c>
      <c r="Q14" s="84">
        <f t="shared" si="0"/>
        <v>100.00200000000001</v>
      </c>
      <c r="R14" s="84">
        <f t="shared" si="1"/>
        <v>250.00500000000002</v>
      </c>
      <c r="S14" s="84">
        <f t="shared" si="2"/>
        <v>5350.1070000000009</v>
      </c>
      <c r="T14" s="84">
        <f t="shared" si="3"/>
        <v>856.0171200000002</v>
      </c>
      <c r="U14" s="84">
        <f t="shared" si="4"/>
        <v>6206.1241200000013</v>
      </c>
      <c r="V14" s="67"/>
      <c r="W14" s="77">
        <f t="shared" si="5"/>
        <v>3925.1027472527476</v>
      </c>
      <c r="X14" s="89">
        <f t="shared" si="6"/>
        <v>628.01643956043961</v>
      </c>
      <c r="Y14" s="77">
        <f t="shared" si="7"/>
        <v>4553.1191868131873</v>
      </c>
      <c r="AA14" s="68" t="s">
        <v>25</v>
      </c>
      <c r="AB14" s="67" t="s">
        <v>195</v>
      </c>
    </row>
    <row r="15" spans="1:28">
      <c r="A15" s="7" t="s">
        <v>27</v>
      </c>
      <c r="B15" s="12">
        <v>42072</v>
      </c>
      <c r="C15" s="8">
        <v>6454.87</v>
      </c>
      <c r="D15" s="8">
        <v>2800</v>
      </c>
      <c r="E15" s="8">
        <v>6114.87</v>
      </c>
      <c r="F15" s="8">
        <v>3000</v>
      </c>
      <c r="G15" s="8">
        <v>6779.87</v>
      </c>
      <c r="H15" s="8">
        <v>3000</v>
      </c>
      <c r="I15" s="9">
        <v>28149.609999999997</v>
      </c>
      <c r="J15" s="10">
        <v>91</v>
      </c>
      <c r="K15" s="8">
        <v>309.33637362637359</v>
      </c>
      <c r="L15" s="5"/>
      <c r="M15" s="11">
        <v>15</v>
      </c>
      <c r="N15" s="8">
        <v>4640.0456043956037</v>
      </c>
      <c r="O15" s="30"/>
      <c r="P15" s="84">
        <f>+FISCAL!E15</f>
        <v>3000</v>
      </c>
      <c r="Q15" s="84">
        <f t="shared" si="0"/>
        <v>60</v>
      </c>
      <c r="R15" s="84">
        <f t="shared" si="1"/>
        <v>150</v>
      </c>
      <c r="S15" s="84">
        <f t="shared" si="2"/>
        <v>3210</v>
      </c>
      <c r="T15" s="84">
        <f t="shared" si="3"/>
        <v>513.6</v>
      </c>
      <c r="U15" s="84">
        <f t="shared" si="4"/>
        <v>3723.6</v>
      </c>
      <c r="V15" s="67"/>
      <c r="W15" s="77">
        <f t="shared" si="5"/>
        <v>1640.0456043956037</v>
      </c>
      <c r="X15" s="89">
        <f t="shared" si="6"/>
        <v>262.40729670329659</v>
      </c>
      <c r="Y15" s="77">
        <f t="shared" si="7"/>
        <v>1902.4529010989004</v>
      </c>
      <c r="AA15" s="68" t="s">
        <v>27</v>
      </c>
      <c r="AB15" s="67" t="s">
        <v>195</v>
      </c>
    </row>
    <row r="16" spans="1:28">
      <c r="A16" s="7" t="s">
        <v>29</v>
      </c>
      <c r="B16" s="12">
        <v>42298</v>
      </c>
      <c r="C16" s="8">
        <v>9614.5600000000013</v>
      </c>
      <c r="D16" s="8">
        <v>2500.0500000000002</v>
      </c>
      <c r="E16" s="8">
        <v>9368.590000000002</v>
      </c>
      <c r="F16" s="8">
        <v>13955.05</v>
      </c>
      <c r="G16" s="8">
        <v>10137.74</v>
      </c>
      <c r="H16" s="8">
        <v>2500.0500000000002</v>
      </c>
      <c r="I16" s="9">
        <v>48076.04</v>
      </c>
      <c r="J16" s="10">
        <v>91</v>
      </c>
      <c r="K16" s="8">
        <v>528.30813186813191</v>
      </c>
      <c r="L16" s="5"/>
      <c r="M16" s="11">
        <v>15</v>
      </c>
      <c r="N16" s="8">
        <v>7924.621978021979</v>
      </c>
      <c r="O16" s="30"/>
      <c r="P16" s="84">
        <f>+FISCAL!E16</f>
        <v>2500.0500000000002</v>
      </c>
      <c r="Q16" s="84">
        <f t="shared" si="0"/>
        <v>50.001000000000005</v>
      </c>
      <c r="R16" s="84">
        <f t="shared" si="1"/>
        <v>125.00250000000001</v>
      </c>
      <c r="S16" s="84">
        <f t="shared" si="2"/>
        <v>2675.0535000000004</v>
      </c>
      <c r="T16" s="84">
        <f t="shared" si="3"/>
        <v>428.0085600000001</v>
      </c>
      <c r="U16" s="84">
        <f t="shared" si="4"/>
        <v>3103.0620600000007</v>
      </c>
      <c r="V16" s="67"/>
      <c r="W16" s="77">
        <f t="shared" si="5"/>
        <v>5424.5719780219788</v>
      </c>
      <c r="X16" s="89">
        <f t="shared" si="6"/>
        <v>867.93151648351659</v>
      </c>
      <c r="Y16" s="77">
        <f t="shared" si="7"/>
        <v>6292.5034945054958</v>
      </c>
      <c r="AA16" s="68" t="s">
        <v>29</v>
      </c>
      <c r="AB16" s="67" t="s">
        <v>195</v>
      </c>
    </row>
    <row r="17" spans="1:28">
      <c r="A17" s="7" t="s">
        <v>31</v>
      </c>
      <c r="B17" s="12">
        <v>41939</v>
      </c>
      <c r="C17" s="8">
        <v>6454.97</v>
      </c>
      <c r="D17" s="8">
        <v>6500.1</v>
      </c>
      <c r="E17" s="8">
        <v>6454.97</v>
      </c>
      <c r="F17" s="8">
        <v>6500.1</v>
      </c>
      <c r="G17" s="8">
        <v>7454.97</v>
      </c>
      <c r="H17" s="8">
        <v>8382.4000000000015</v>
      </c>
      <c r="I17" s="9">
        <v>41747.51</v>
      </c>
      <c r="J17" s="10">
        <v>91</v>
      </c>
      <c r="K17" s="8">
        <v>458.7638461538462</v>
      </c>
      <c r="L17" s="5"/>
      <c r="M17" s="11">
        <v>15</v>
      </c>
      <c r="N17" s="8">
        <v>6881.4576923076929</v>
      </c>
      <c r="O17" s="30"/>
      <c r="P17" s="84">
        <f>+FISCAL!E17</f>
        <v>6500.1</v>
      </c>
      <c r="Q17" s="84">
        <f t="shared" si="0"/>
        <v>130.00200000000001</v>
      </c>
      <c r="R17" s="84">
        <f t="shared" si="1"/>
        <v>325.00500000000005</v>
      </c>
      <c r="S17" s="84">
        <f t="shared" si="2"/>
        <v>6955.1070000000009</v>
      </c>
      <c r="T17" s="84">
        <f t="shared" si="3"/>
        <v>1112.8171200000002</v>
      </c>
      <c r="U17" s="84">
        <f t="shared" si="4"/>
        <v>8067.9241200000015</v>
      </c>
      <c r="V17" s="67"/>
      <c r="W17" s="77">
        <f t="shared" si="5"/>
        <v>381.35769230769256</v>
      </c>
      <c r="X17" s="89">
        <f t="shared" si="6"/>
        <v>61.017230769230814</v>
      </c>
      <c r="Y17" s="77">
        <f t="shared" si="7"/>
        <v>442.37492307692338</v>
      </c>
      <c r="AA17" s="68" t="s">
        <v>31</v>
      </c>
      <c r="AB17" s="67" t="s">
        <v>195</v>
      </c>
    </row>
    <row r="18" spans="1:28">
      <c r="A18" s="7" t="s">
        <v>33</v>
      </c>
      <c r="B18" s="12">
        <v>41822</v>
      </c>
      <c r="C18" s="8">
        <v>2754.92</v>
      </c>
      <c r="D18" s="8">
        <v>2800.05</v>
      </c>
      <c r="E18" s="8">
        <v>2754.92</v>
      </c>
      <c r="F18" s="8">
        <v>2800.05</v>
      </c>
      <c r="G18" s="8">
        <v>2754.92</v>
      </c>
      <c r="H18" s="8">
        <v>2800.05</v>
      </c>
      <c r="I18" s="9">
        <v>16664.91</v>
      </c>
      <c r="J18" s="10">
        <v>91</v>
      </c>
      <c r="K18" s="8">
        <v>183.13087912087911</v>
      </c>
      <c r="L18" s="5"/>
      <c r="M18" s="11">
        <v>15</v>
      </c>
      <c r="N18" s="8">
        <v>2746.9631868131869</v>
      </c>
      <c r="O18" s="30"/>
      <c r="P18" s="84">
        <f>+FISCAL!E18</f>
        <v>2800.05</v>
      </c>
      <c r="Q18" s="84">
        <f t="shared" si="0"/>
        <v>56.001000000000005</v>
      </c>
      <c r="R18" s="84">
        <f t="shared" si="1"/>
        <v>140.00250000000003</v>
      </c>
      <c r="S18" s="84">
        <f t="shared" si="2"/>
        <v>2996.0535000000004</v>
      </c>
      <c r="T18" s="84">
        <f t="shared" si="3"/>
        <v>479.36856000000006</v>
      </c>
      <c r="U18" s="84">
        <f t="shared" si="4"/>
        <v>3475.4220600000003</v>
      </c>
      <c r="V18" s="67"/>
      <c r="W18" s="77">
        <v>0</v>
      </c>
      <c r="X18" s="89">
        <f t="shared" si="6"/>
        <v>0</v>
      </c>
      <c r="Y18" s="77">
        <f t="shared" si="7"/>
        <v>0</v>
      </c>
      <c r="AA18" s="68" t="s">
        <v>33</v>
      </c>
      <c r="AB18" s="67" t="s">
        <v>197</v>
      </c>
    </row>
    <row r="19" spans="1:28">
      <c r="A19" s="7" t="s">
        <v>35</v>
      </c>
      <c r="B19" s="12">
        <v>42611</v>
      </c>
      <c r="C19" s="8">
        <v>7042.5</v>
      </c>
      <c r="D19" s="8">
        <v>5868.75</v>
      </c>
      <c r="E19" s="8">
        <v>5823.62</v>
      </c>
      <c r="F19" s="8">
        <v>5868.75</v>
      </c>
      <c r="G19" s="8">
        <v>5823.62</v>
      </c>
      <c r="H19" s="8">
        <v>5477.5</v>
      </c>
      <c r="I19" s="9">
        <v>35904.74</v>
      </c>
      <c r="J19" s="10">
        <v>91</v>
      </c>
      <c r="K19" s="8">
        <v>394.55758241758241</v>
      </c>
      <c r="L19" s="5"/>
      <c r="M19" s="11">
        <v>5.095890410958904</v>
      </c>
      <c r="N19" s="8">
        <v>2010.6222008128857</v>
      </c>
      <c r="O19" s="30"/>
      <c r="P19" s="84">
        <f>+FISCAL!E19</f>
        <v>1195.3399999999999</v>
      </c>
      <c r="Q19" s="84">
        <f t="shared" si="0"/>
        <v>23.9068</v>
      </c>
      <c r="R19" s="84">
        <f t="shared" si="1"/>
        <v>59.766999999999996</v>
      </c>
      <c r="S19" s="84">
        <f t="shared" si="2"/>
        <v>1279.0137999999999</v>
      </c>
      <c r="T19" s="84">
        <f t="shared" si="3"/>
        <v>204.64220799999998</v>
      </c>
      <c r="U19" s="84">
        <f t="shared" si="4"/>
        <v>1483.6560079999999</v>
      </c>
      <c r="V19" s="67"/>
      <c r="W19" s="77">
        <f t="shared" si="5"/>
        <v>815.28220081288578</v>
      </c>
      <c r="X19" s="89">
        <f t="shared" si="6"/>
        <v>130.44515213006173</v>
      </c>
      <c r="Y19" s="77">
        <f t="shared" si="7"/>
        <v>945.7273529429475</v>
      </c>
      <c r="AA19" s="68" t="s">
        <v>35</v>
      </c>
      <c r="AB19" s="67" t="s">
        <v>197</v>
      </c>
    </row>
    <row r="20" spans="1:28">
      <c r="A20" s="7" t="s">
        <v>135</v>
      </c>
      <c r="B20" s="12">
        <v>41474</v>
      </c>
      <c r="C20" s="8">
        <v>2754.92</v>
      </c>
      <c r="D20" s="8">
        <v>2800.05</v>
      </c>
      <c r="E20" s="8">
        <v>2754.92</v>
      </c>
      <c r="F20" s="8">
        <v>2800.05</v>
      </c>
      <c r="G20" s="8">
        <v>2754.92</v>
      </c>
      <c r="H20" s="8">
        <v>2800.05</v>
      </c>
      <c r="I20" s="9">
        <v>16664.91</v>
      </c>
      <c r="J20" s="10">
        <v>91</v>
      </c>
      <c r="K20" s="8">
        <v>183.13087912087911</v>
      </c>
      <c r="L20" s="5"/>
      <c r="M20" s="11">
        <v>15</v>
      </c>
      <c r="N20" s="8">
        <v>2746.9631868131869</v>
      </c>
      <c r="O20" s="30"/>
      <c r="P20" s="84">
        <f>+FISCAL!E20</f>
        <v>2800.05</v>
      </c>
      <c r="Q20" s="84">
        <f t="shared" si="0"/>
        <v>56.001000000000005</v>
      </c>
      <c r="R20" s="84">
        <f t="shared" si="1"/>
        <v>140.00250000000003</v>
      </c>
      <c r="S20" s="84">
        <f t="shared" si="2"/>
        <v>2996.0535000000004</v>
      </c>
      <c r="T20" s="84">
        <f t="shared" si="3"/>
        <v>479.36856000000006</v>
      </c>
      <c r="U20" s="84">
        <f t="shared" si="4"/>
        <v>3475.4220600000003</v>
      </c>
      <c r="V20" s="67"/>
      <c r="W20" s="77">
        <v>0</v>
      </c>
      <c r="X20" s="89">
        <f t="shared" si="6"/>
        <v>0</v>
      </c>
      <c r="Y20" s="77">
        <f t="shared" si="7"/>
        <v>0</v>
      </c>
      <c r="AA20" s="68" t="s">
        <v>135</v>
      </c>
      <c r="AB20" s="67" t="s">
        <v>197</v>
      </c>
    </row>
    <row r="21" spans="1:28">
      <c r="A21" s="7" t="s">
        <v>37</v>
      </c>
      <c r="B21" s="12">
        <v>42583</v>
      </c>
      <c r="C21" s="8">
        <v>37709.22</v>
      </c>
      <c r="D21" s="8">
        <v>9333.3799999999992</v>
      </c>
      <c r="E21" s="8">
        <v>38354.920000000006</v>
      </c>
      <c r="F21" s="8">
        <v>9333.3799999999992</v>
      </c>
      <c r="G21" s="8">
        <v>42397.39</v>
      </c>
      <c r="H21" s="8">
        <v>10000.049999999999</v>
      </c>
      <c r="I21" s="9">
        <v>147128.34</v>
      </c>
      <c r="J21" s="10">
        <v>91</v>
      </c>
      <c r="K21" s="8">
        <v>1616.7949450549449</v>
      </c>
      <c r="L21" s="5"/>
      <c r="M21" s="11">
        <v>6.2465753424657535</v>
      </c>
      <c r="N21" s="8">
        <v>10099.431437603493</v>
      </c>
      <c r="O21" s="30"/>
      <c r="P21" s="84">
        <f>+FISCAL!E21</f>
        <v>6311.51</v>
      </c>
      <c r="Q21" s="84">
        <f t="shared" si="0"/>
        <v>126.23020000000001</v>
      </c>
      <c r="R21" s="84">
        <f t="shared" si="1"/>
        <v>315.57550000000003</v>
      </c>
      <c r="S21" s="84">
        <f t="shared" si="2"/>
        <v>6753.3157000000001</v>
      </c>
      <c r="T21" s="84">
        <f t="shared" si="3"/>
        <v>1080.530512</v>
      </c>
      <c r="U21" s="84">
        <f t="shared" si="4"/>
        <v>7833.8462120000004</v>
      </c>
      <c r="V21" s="67"/>
      <c r="W21" s="77">
        <f t="shared" si="5"/>
        <v>3787.9214376034924</v>
      </c>
      <c r="X21" s="89">
        <f t="shared" si="6"/>
        <v>606.06743001655877</v>
      </c>
      <c r="Y21" s="77">
        <f t="shared" si="7"/>
        <v>4393.9888676200517</v>
      </c>
      <c r="AA21" s="68" t="s">
        <v>37</v>
      </c>
      <c r="AB21" s="67" t="s">
        <v>198</v>
      </c>
    </row>
    <row r="22" spans="1:28">
      <c r="A22" s="7" t="s">
        <v>39</v>
      </c>
      <c r="B22" s="12">
        <v>42608</v>
      </c>
      <c r="C22" s="8">
        <v>3204.92</v>
      </c>
      <c r="D22" s="8">
        <v>3033.38</v>
      </c>
      <c r="E22" s="8">
        <v>3204.92</v>
      </c>
      <c r="F22" s="8">
        <v>3466.7200000000003</v>
      </c>
      <c r="G22" s="8">
        <v>3421.59</v>
      </c>
      <c r="H22" s="8">
        <v>4116.7300000000005</v>
      </c>
      <c r="I22" s="9">
        <v>20448.260000000002</v>
      </c>
      <c r="J22" s="10">
        <v>91</v>
      </c>
      <c r="K22" s="8">
        <v>224.70615384615388</v>
      </c>
      <c r="L22" s="5"/>
      <c r="M22" s="11">
        <v>5.2191780821917808</v>
      </c>
      <c r="N22" s="8">
        <v>1172.7814330874608</v>
      </c>
      <c r="O22" s="30"/>
      <c r="P22" s="84">
        <f>+FISCAL!E22</f>
        <v>1136.6300000000001</v>
      </c>
      <c r="Q22" s="84">
        <f t="shared" si="0"/>
        <v>22.732600000000001</v>
      </c>
      <c r="R22" s="84">
        <f t="shared" si="1"/>
        <v>56.831500000000005</v>
      </c>
      <c r="S22" s="84">
        <f t="shared" si="2"/>
        <v>1216.1941000000002</v>
      </c>
      <c r="T22" s="84">
        <f t="shared" si="3"/>
        <v>194.59105600000004</v>
      </c>
      <c r="U22" s="84">
        <f t="shared" si="4"/>
        <v>1410.7851560000001</v>
      </c>
      <c r="V22" s="67"/>
      <c r="W22" s="77">
        <f t="shared" si="5"/>
        <v>36.151433087460646</v>
      </c>
      <c r="X22" s="89">
        <f t="shared" si="6"/>
        <v>5.784229293993703</v>
      </c>
      <c r="Y22" s="77">
        <f t="shared" si="7"/>
        <v>41.93566238145435</v>
      </c>
      <c r="AA22" s="68" t="s">
        <v>39</v>
      </c>
      <c r="AB22" s="67" t="s">
        <v>195</v>
      </c>
    </row>
    <row r="23" spans="1:28">
      <c r="A23" s="7" t="s">
        <v>41</v>
      </c>
      <c r="B23" s="12">
        <v>42552</v>
      </c>
      <c r="C23" s="8">
        <v>3204.92</v>
      </c>
      <c r="D23" s="8">
        <v>3250.05</v>
      </c>
      <c r="E23" s="8">
        <v>3204.92</v>
      </c>
      <c r="F23" s="8">
        <v>1733.36</v>
      </c>
      <c r="G23" s="8">
        <v>3320.4700000000003</v>
      </c>
      <c r="H23" s="8">
        <v>4116.7300000000005</v>
      </c>
      <c r="I23" s="9">
        <v>18830.45</v>
      </c>
      <c r="J23" s="10">
        <v>91</v>
      </c>
      <c r="K23" s="8">
        <v>206.92802197802197</v>
      </c>
      <c r="L23" s="5"/>
      <c r="M23" s="11">
        <v>7.5205479452054798</v>
      </c>
      <c r="N23" s="8">
        <v>1556.2121104922476</v>
      </c>
      <c r="O23" s="30"/>
      <c r="P23" s="84">
        <f>+FISCAL!E23</f>
        <v>1633.9</v>
      </c>
      <c r="Q23" s="84">
        <f t="shared" si="0"/>
        <v>32.678000000000004</v>
      </c>
      <c r="R23" s="84">
        <f t="shared" si="1"/>
        <v>81.695000000000007</v>
      </c>
      <c r="S23" s="84">
        <f t="shared" si="2"/>
        <v>1748.2730000000001</v>
      </c>
      <c r="T23" s="84">
        <f t="shared" si="3"/>
        <v>279.72368</v>
      </c>
      <c r="U23" s="84">
        <f t="shared" si="4"/>
        <v>2027.9966800000002</v>
      </c>
      <c r="V23" s="67"/>
      <c r="W23" s="77">
        <v>0</v>
      </c>
      <c r="X23" s="89">
        <f t="shared" si="6"/>
        <v>0</v>
      </c>
      <c r="Y23" s="77">
        <f t="shared" si="7"/>
        <v>0</v>
      </c>
      <c r="AA23" s="68" t="s">
        <v>41</v>
      </c>
      <c r="AB23" s="67" t="s">
        <v>195</v>
      </c>
    </row>
    <row r="24" spans="1:28" s="80" customFormat="1">
      <c r="A24" s="16" t="s">
        <v>43</v>
      </c>
      <c r="B24" s="51">
        <v>38873</v>
      </c>
      <c r="C24" s="17">
        <v>89208.39</v>
      </c>
      <c r="D24" s="17">
        <v>15000</v>
      </c>
      <c r="E24" s="17">
        <v>93734.7</v>
      </c>
      <c r="F24" s="17">
        <v>14000</v>
      </c>
      <c r="G24" s="17">
        <v>86301.12999999999</v>
      </c>
      <c r="H24" s="17">
        <v>15000</v>
      </c>
      <c r="I24" s="19">
        <v>313244.21999999997</v>
      </c>
      <c r="J24" s="18">
        <v>91</v>
      </c>
      <c r="K24" s="17">
        <v>3442.2441758241757</v>
      </c>
      <c r="M24" s="20">
        <v>15</v>
      </c>
      <c r="N24" s="17">
        <v>51633.662637362635</v>
      </c>
      <c r="P24" s="88">
        <f>+FISCAL!E24</f>
        <v>15000</v>
      </c>
      <c r="Q24" s="88">
        <f t="shared" si="0"/>
        <v>300</v>
      </c>
      <c r="R24" s="88">
        <f t="shared" si="1"/>
        <v>750</v>
      </c>
      <c r="S24" s="88">
        <f t="shared" si="2"/>
        <v>16050</v>
      </c>
      <c r="T24" s="88">
        <f t="shared" si="3"/>
        <v>2568</v>
      </c>
      <c r="U24" s="88">
        <f t="shared" si="4"/>
        <v>18618</v>
      </c>
      <c r="W24" s="64">
        <f t="shared" si="5"/>
        <v>36633.662637362635</v>
      </c>
      <c r="X24" s="89">
        <f t="shared" si="6"/>
        <v>5861.3860219780217</v>
      </c>
      <c r="Y24" s="77">
        <f t="shared" si="7"/>
        <v>42495.048659340653</v>
      </c>
      <c r="AA24" s="68" t="s">
        <v>43</v>
      </c>
      <c r="AB24" s="80" t="s">
        <v>198</v>
      </c>
    </row>
    <row r="25" spans="1:28">
      <c r="A25" s="7" t="s">
        <v>45</v>
      </c>
      <c r="B25" s="12">
        <v>42686</v>
      </c>
      <c r="C25" s="8"/>
      <c r="D25" s="8"/>
      <c r="E25" s="8"/>
      <c r="F25" s="8"/>
      <c r="G25" s="8"/>
      <c r="H25" s="8">
        <v>3166.67</v>
      </c>
      <c r="I25" s="9">
        <v>3166.67</v>
      </c>
      <c r="J25" s="10">
        <v>19</v>
      </c>
      <c r="K25" s="8">
        <v>166.66684210526316</v>
      </c>
      <c r="L25" s="5"/>
      <c r="M25" s="11">
        <v>2.0136986301369864</v>
      </c>
      <c r="N25" s="8">
        <v>335.61679163662581</v>
      </c>
      <c r="O25" s="30"/>
      <c r="P25" s="84">
        <f>+FISCAL!E25</f>
        <v>280.06</v>
      </c>
      <c r="Q25" s="84">
        <f t="shared" si="0"/>
        <v>5.6012000000000004</v>
      </c>
      <c r="R25" s="84">
        <f t="shared" si="1"/>
        <v>14.003</v>
      </c>
      <c r="S25" s="84">
        <f t="shared" si="2"/>
        <v>299.66419999999999</v>
      </c>
      <c r="T25" s="84">
        <f t="shared" si="3"/>
        <v>47.946272</v>
      </c>
      <c r="U25" s="84">
        <f t="shared" si="4"/>
        <v>347.61047200000002</v>
      </c>
      <c r="V25" s="78"/>
      <c r="W25" s="77">
        <f t="shared" si="5"/>
        <v>55.556791636625803</v>
      </c>
      <c r="X25" s="89">
        <f t="shared" si="6"/>
        <v>8.8890866618601283</v>
      </c>
      <c r="Y25" s="77">
        <f t="shared" si="7"/>
        <v>64.445878298485937</v>
      </c>
      <c r="AA25" s="68" t="s">
        <v>45</v>
      </c>
      <c r="AB25" s="67" t="s">
        <v>198</v>
      </c>
    </row>
    <row r="26" spans="1:28">
      <c r="A26" s="7" t="s">
        <v>47</v>
      </c>
      <c r="B26" s="12">
        <v>42692</v>
      </c>
      <c r="C26" s="8"/>
      <c r="D26" s="8"/>
      <c r="E26" s="8"/>
      <c r="F26" s="8"/>
      <c r="G26" s="8"/>
      <c r="H26" s="8">
        <v>2166.67</v>
      </c>
      <c r="I26" s="9">
        <v>2166.67</v>
      </c>
      <c r="J26" s="10">
        <v>13</v>
      </c>
      <c r="K26" s="8">
        <v>166.66692307692307</v>
      </c>
      <c r="L26" s="5"/>
      <c r="M26" s="11">
        <v>1.7671232876712328</v>
      </c>
      <c r="N26" s="8">
        <v>294.52100105374075</v>
      </c>
      <c r="O26" s="30"/>
      <c r="P26" s="84">
        <f>+FISCAL!E26</f>
        <v>280.06</v>
      </c>
      <c r="Q26" s="84">
        <f t="shared" si="0"/>
        <v>5.6012000000000004</v>
      </c>
      <c r="R26" s="84">
        <f t="shared" si="1"/>
        <v>14.003</v>
      </c>
      <c r="S26" s="84">
        <f t="shared" si="2"/>
        <v>299.66419999999999</v>
      </c>
      <c r="T26" s="84">
        <f t="shared" si="3"/>
        <v>47.946272</v>
      </c>
      <c r="U26" s="84">
        <f t="shared" si="4"/>
        <v>347.61047200000002</v>
      </c>
      <c r="V26" s="78"/>
      <c r="W26" s="77">
        <f t="shared" si="5"/>
        <v>14.461001053740745</v>
      </c>
      <c r="X26" s="89">
        <f t="shared" si="6"/>
        <v>2.3137601685985194</v>
      </c>
      <c r="Y26" s="77">
        <f t="shared" si="7"/>
        <v>16.774761222339265</v>
      </c>
      <c r="AA26" s="68" t="s">
        <v>47</v>
      </c>
      <c r="AB26" s="67" t="s">
        <v>198</v>
      </c>
    </row>
    <row r="27" spans="1:28">
      <c r="A27" s="7" t="s">
        <v>49</v>
      </c>
      <c r="B27" s="12">
        <v>42298</v>
      </c>
      <c r="C27" s="8">
        <v>13742.820000000002</v>
      </c>
      <c r="D27" s="8">
        <v>2500.0500000000002</v>
      </c>
      <c r="E27" s="8">
        <v>10768.680000000002</v>
      </c>
      <c r="F27" s="8">
        <v>2500.0500000000002</v>
      </c>
      <c r="G27" s="8">
        <v>13821.87</v>
      </c>
      <c r="H27" s="8">
        <v>2500.0500000000002</v>
      </c>
      <c r="I27" s="9">
        <v>45833.520000000004</v>
      </c>
      <c r="J27" s="10">
        <v>91</v>
      </c>
      <c r="K27" s="8">
        <v>503.66505494505498</v>
      </c>
      <c r="L27" s="5"/>
      <c r="M27" s="11">
        <v>15</v>
      </c>
      <c r="N27" s="8">
        <v>7554.9758241758245</v>
      </c>
      <c r="O27" s="30"/>
      <c r="P27" s="84">
        <f>+FISCAL!E27</f>
        <v>2500.0500000000002</v>
      </c>
      <c r="Q27" s="84">
        <f t="shared" si="0"/>
        <v>50.001000000000005</v>
      </c>
      <c r="R27" s="84">
        <f t="shared" si="1"/>
        <v>125.00250000000001</v>
      </c>
      <c r="S27" s="84">
        <f t="shared" si="2"/>
        <v>2675.0535000000004</v>
      </c>
      <c r="T27" s="84">
        <f t="shared" si="3"/>
        <v>428.0085600000001</v>
      </c>
      <c r="U27" s="84">
        <f t="shared" si="4"/>
        <v>3103.0620600000007</v>
      </c>
      <c r="V27" s="67"/>
      <c r="W27" s="77">
        <f t="shared" si="5"/>
        <v>5054.9258241758243</v>
      </c>
      <c r="X27" s="89">
        <f t="shared" si="6"/>
        <v>808.78813186813193</v>
      </c>
      <c r="Y27" s="77">
        <f t="shared" si="7"/>
        <v>5863.7139560439564</v>
      </c>
      <c r="AA27" s="68" t="s">
        <v>49</v>
      </c>
      <c r="AB27" s="67" t="s">
        <v>197</v>
      </c>
    </row>
    <row r="28" spans="1:28">
      <c r="A28" s="7" t="s">
        <v>51</v>
      </c>
      <c r="B28" s="12">
        <v>42038</v>
      </c>
      <c r="C28" s="8">
        <v>31054.92</v>
      </c>
      <c r="D28" s="8">
        <v>2500.0500000000002</v>
      </c>
      <c r="E28" s="8">
        <v>15804.92</v>
      </c>
      <c r="F28" s="8">
        <v>2500.0500000000002</v>
      </c>
      <c r="G28" s="8">
        <v>25204.92</v>
      </c>
      <c r="H28" s="8">
        <v>10564.05</v>
      </c>
      <c r="I28" s="9">
        <v>87628.91</v>
      </c>
      <c r="J28" s="10">
        <v>91</v>
      </c>
      <c r="K28" s="8">
        <v>962.95505494505494</v>
      </c>
      <c r="L28" s="5"/>
      <c r="M28" s="11">
        <v>15</v>
      </c>
      <c r="N28" s="8">
        <v>14444.325824175825</v>
      </c>
      <c r="O28" s="30"/>
      <c r="P28" s="84">
        <f>+FISCAL!E28</f>
        <v>2500.0500000000002</v>
      </c>
      <c r="Q28" s="84">
        <f t="shared" si="0"/>
        <v>50.001000000000005</v>
      </c>
      <c r="R28" s="84">
        <f t="shared" si="1"/>
        <v>125.00250000000001</v>
      </c>
      <c r="S28" s="84">
        <f t="shared" si="2"/>
        <v>2675.0535000000004</v>
      </c>
      <c r="T28" s="84">
        <f t="shared" si="3"/>
        <v>428.0085600000001</v>
      </c>
      <c r="U28" s="84">
        <f t="shared" si="4"/>
        <v>3103.0620600000007</v>
      </c>
      <c r="V28" s="67"/>
      <c r="W28" s="77">
        <f t="shared" si="5"/>
        <v>11944.275824175824</v>
      </c>
      <c r="X28" s="89">
        <f t="shared" si="6"/>
        <v>1911.0841318681319</v>
      </c>
      <c r="Y28" s="77">
        <f t="shared" si="7"/>
        <v>13855.359956043956</v>
      </c>
      <c r="AA28" s="68" t="s">
        <v>51</v>
      </c>
      <c r="AB28" s="67" t="s">
        <v>196</v>
      </c>
    </row>
    <row r="29" spans="1:28" s="80" customFormat="1">
      <c r="A29" s="16" t="s">
        <v>53</v>
      </c>
      <c r="B29" s="51">
        <v>41582</v>
      </c>
      <c r="C29" s="17">
        <v>185668.06</v>
      </c>
      <c r="D29" s="17">
        <v>20000.099999999999</v>
      </c>
      <c r="E29" s="17">
        <v>127480.44999999998</v>
      </c>
      <c r="F29" s="17">
        <v>20000.099999999999</v>
      </c>
      <c r="G29" s="17">
        <v>201034.08</v>
      </c>
      <c r="H29" s="17">
        <v>20000.099999999999</v>
      </c>
      <c r="I29" s="19">
        <v>574182.8899999999</v>
      </c>
      <c r="J29" s="18">
        <v>91</v>
      </c>
      <c r="K29" s="17">
        <v>6309.7020879120864</v>
      </c>
      <c r="M29" s="20">
        <v>15</v>
      </c>
      <c r="N29" s="17">
        <v>94645.5313186813</v>
      </c>
      <c r="P29" s="88">
        <f>+FISCAL!E29</f>
        <v>20000.099999999999</v>
      </c>
      <c r="Q29" s="88">
        <f t="shared" si="0"/>
        <v>400.00199999999995</v>
      </c>
      <c r="R29" s="88">
        <f t="shared" si="1"/>
        <v>1000.005</v>
      </c>
      <c r="S29" s="88">
        <f t="shared" si="2"/>
        <v>21400.107</v>
      </c>
      <c r="T29" s="88">
        <f t="shared" si="3"/>
        <v>3424.01712</v>
      </c>
      <c r="U29" s="88">
        <f t="shared" si="4"/>
        <v>24824.12412</v>
      </c>
      <c r="W29" s="64">
        <f t="shared" si="5"/>
        <v>74645.431318681309</v>
      </c>
      <c r="X29" s="89">
        <f t="shared" si="6"/>
        <v>11943.26901098901</v>
      </c>
      <c r="Y29" s="77">
        <f t="shared" si="7"/>
        <v>86588.700329670319</v>
      </c>
      <c r="AA29" s="68" t="s">
        <v>53</v>
      </c>
      <c r="AB29" s="80" t="s">
        <v>198</v>
      </c>
    </row>
    <row r="30" spans="1:28">
      <c r="A30" s="7" t="s">
        <v>55</v>
      </c>
      <c r="B30" s="12">
        <v>42380</v>
      </c>
      <c r="C30" s="8">
        <v>7118.92</v>
      </c>
      <c r="D30" s="8">
        <v>2500.0500000000002</v>
      </c>
      <c r="E30" s="8">
        <v>6668.92</v>
      </c>
      <c r="F30" s="8">
        <v>2500.0500000000002</v>
      </c>
      <c r="G30" s="8">
        <v>7719.92</v>
      </c>
      <c r="H30" s="8">
        <v>2500.0500000000002</v>
      </c>
      <c r="I30" s="9">
        <v>29007.91</v>
      </c>
      <c r="J30" s="10">
        <v>91</v>
      </c>
      <c r="K30" s="8">
        <v>318.76824175824174</v>
      </c>
      <c r="L30" s="5"/>
      <c r="M30" s="11">
        <v>14.58904109589041</v>
      </c>
      <c r="N30" s="8">
        <v>4650.5229790757185</v>
      </c>
      <c r="O30" s="30"/>
      <c r="P30" s="84">
        <f>+FISCAL!E30</f>
        <v>2431.7399999999998</v>
      </c>
      <c r="Q30" s="84">
        <f t="shared" si="0"/>
        <v>48.634799999999998</v>
      </c>
      <c r="R30" s="84">
        <f t="shared" si="1"/>
        <v>121.58699999999999</v>
      </c>
      <c r="S30" s="84">
        <f t="shared" si="2"/>
        <v>2601.9617999999996</v>
      </c>
      <c r="T30" s="84">
        <f t="shared" si="3"/>
        <v>416.31388799999996</v>
      </c>
      <c r="U30" s="84">
        <f t="shared" si="4"/>
        <v>3018.2756879999997</v>
      </c>
      <c r="V30" s="67"/>
      <c r="W30" s="77">
        <f t="shared" si="5"/>
        <v>2218.7829790757187</v>
      </c>
      <c r="X30" s="89">
        <f t="shared" si="6"/>
        <v>355.00527665211501</v>
      </c>
      <c r="Y30" s="77">
        <f t="shared" si="7"/>
        <v>2573.7882557278335</v>
      </c>
      <c r="AA30" s="68" t="s">
        <v>55</v>
      </c>
      <c r="AB30" s="67" t="s">
        <v>198</v>
      </c>
    </row>
    <row r="31" spans="1:28">
      <c r="A31" s="7" t="s">
        <v>136</v>
      </c>
      <c r="B31" s="12">
        <v>39465</v>
      </c>
      <c r="C31" s="8">
        <v>24954.92</v>
      </c>
      <c r="D31" s="8">
        <v>25000.05</v>
      </c>
      <c r="E31" s="8">
        <v>24954.92</v>
      </c>
      <c r="F31" s="8">
        <v>29836.35</v>
      </c>
      <c r="G31" s="8">
        <v>29791.22</v>
      </c>
      <c r="H31" s="8">
        <v>29836.35</v>
      </c>
      <c r="I31" s="9">
        <v>164373.81</v>
      </c>
      <c r="J31" s="10">
        <v>91</v>
      </c>
      <c r="K31" s="8">
        <v>1806.3056043956044</v>
      </c>
      <c r="L31" s="5"/>
      <c r="M31" s="11">
        <v>15</v>
      </c>
      <c r="N31" s="8">
        <v>27094.584065934065</v>
      </c>
      <c r="O31" s="30"/>
      <c r="P31" s="84">
        <f>+FISCAL!E31</f>
        <v>15946.35</v>
      </c>
      <c r="Q31" s="84">
        <f t="shared" si="0"/>
        <v>318.92700000000002</v>
      </c>
      <c r="R31" s="84">
        <f t="shared" si="1"/>
        <v>797.31750000000011</v>
      </c>
      <c r="S31" s="84">
        <f t="shared" si="2"/>
        <v>17062.594499999999</v>
      </c>
      <c r="T31" s="84">
        <f t="shared" si="3"/>
        <v>2730.01512</v>
      </c>
      <c r="U31" s="84">
        <f t="shared" si="4"/>
        <v>19792.609619999999</v>
      </c>
      <c r="V31" s="67"/>
      <c r="W31" s="77">
        <f t="shared" si="5"/>
        <v>11148.234065934064</v>
      </c>
      <c r="X31" s="89">
        <f t="shared" si="6"/>
        <v>1783.7174505494504</v>
      </c>
      <c r="Y31" s="77">
        <f t="shared" si="7"/>
        <v>12931.951516483514</v>
      </c>
      <c r="AA31" s="68" t="s">
        <v>136</v>
      </c>
      <c r="AB31" s="67" t="s">
        <v>195</v>
      </c>
    </row>
    <row r="32" spans="1:28">
      <c r="A32" s="7" t="s">
        <v>57</v>
      </c>
      <c r="B32" s="12">
        <v>40530</v>
      </c>
      <c r="C32" s="8">
        <v>20782.52</v>
      </c>
      <c r="D32" s="8">
        <v>7500</v>
      </c>
      <c r="E32" s="8">
        <v>19849.27</v>
      </c>
      <c r="F32" s="8">
        <v>7500</v>
      </c>
      <c r="G32" s="8">
        <v>19341.490000000002</v>
      </c>
      <c r="H32" s="8">
        <v>7500</v>
      </c>
      <c r="I32" s="9">
        <v>82473.279999999999</v>
      </c>
      <c r="J32" s="10">
        <v>91</v>
      </c>
      <c r="K32" s="8">
        <v>906.29978021978025</v>
      </c>
      <c r="L32" s="5"/>
      <c r="M32" s="11">
        <v>15</v>
      </c>
      <c r="N32" s="8">
        <v>13594.496703296703</v>
      </c>
      <c r="O32" s="30"/>
      <c r="P32" s="84">
        <f>+FISCAL!E32</f>
        <v>7500</v>
      </c>
      <c r="Q32" s="84">
        <f t="shared" si="0"/>
        <v>150</v>
      </c>
      <c r="R32" s="84">
        <f t="shared" si="1"/>
        <v>375</v>
      </c>
      <c r="S32" s="84">
        <f t="shared" si="2"/>
        <v>8025</v>
      </c>
      <c r="T32" s="84">
        <f t="shared" si="3"/>
        <v>1284</v>
      </c>
      <c r="U32" s="84">
        <f t="shared" si="4"/>
        <v>9309</v>
      </c>
      <c r="V32" s="67"/>
      <c r="W32" s="77">
        <f t="shared" si="5"/>
        <v>6094.4967032967033</v>
      </c>
      <c r="X32" s="89">
        <f t="shared" si="6"/>
        <v>975.11947252747257</v>
      </c>
      <c r="Y32" s="77">
        <f t="shared" si="7"/>
        <v>7069.616175824176</v>
      </c>
      <c r="AA32" s="68" t="s">
        <v>57</v>
      </c>
      <c r="AB32" s="67" t="s">
        <v>195</v>
      </c>
    </row>
    <row r="33" spans="1:28">
      <c r="A33" s="7" t="s">
        <v>59</v>
      </c>
      <c r="B33" s="12">
        <v>42310</v>
      </c>
      <c r="C33" s="8">
        <v>3704.87</v>
      </c>
      <c r="D33" s="8">
        <v>3750</v>
      </c>
      <c r="E33" s="8">
        <v>3704.87</v>
      </c>
      <c r="F33" s="8">
        <v>3750</v>
      </c>
      <c r="G33" s="8">
        <v>3704.87</v>
      </c>
      <c r="H33" s="8">
        <v>3750</v>
      </c>
      <c r="I33" s="9">
        <v>22364.61</v>
      </c>
      <c r="J33" s="10">
        <v>91</v>
      </c>
      <c r="K33" s="8">
        <v>245.76494505494506</v>
      </c>
      <c r="L33" s="5"/>
      <c r="M33" s="11">
        <v>15</v>
      </c>
      <c r="N33" s="8">
        <v>3686.4741758241757</v>
      </c>
      <c r="O33" s="30"/>
      <c r="P33" s="84">
        <f>+FISCAL!E33</f>
        <v>3750</v>
      </c>
      <c r="Q33" s="84">
        <f t="shared" si="0"/>
        <v>75</v>
      </c>
      <c r="R33" s="84">
        <f t="shared" si="1"/>
        <v>187.5</v>
      </c>
      <c r="S33" s="84">
        <f t="shared" si="2"/>
        <v>4012.5</v>
      </c>
      <c r="T33" s="84">
        <f t="shared" si="3"/>
        <v>642</v>
      </c>
      <c r="U33" s="84">
        <f t="shared" si="4"/>
        <v>4654.5</v>
      </c>
      <c r="V33" s="67"/>
      <c r="W33" s="77">
        <v>0</v>
      </c>
      <c r="X33" s="89">
        <f t="shared" si="6"/>
        <v>0</v>
      </c>
      <c r="Y33" s="77">
        <f t="shared" si="7"/>
        <v>0</v>
      </c>
      <c r="AA33" s="68" t="s">
        <v>59</v>
      </c>
      <c r="AB33" s="67" t="s">
        <v>198</v>
      </c>
    </row>
    <row r="34" spans="1:28">
      <c r="A34" s="7" t="s">
        <v>61</v>
      </c>
      <c r="B34" s="12">
        <v>42374</v>
      </c>
      <c r="C34" s="8">
        <v>4256.92</v>
      </c>
      <c r="D34" s="8">
        <v>2500.0500000000002</v>
      </c>
      <c r="E34" s="8">
        <v>4230.92</v>
      </c>
      <c r="F34" s="8">
        <v>2500.0500000000002</v>
      </c>
      <c r="G34" s="8">
        <v>5502.42</v>
      </c>
      <c r="H34" s="8">
        <v>2500.0500000000002</v>
      </c>
      <c r="I34" s="9">
        <v>21490.41</v>
      </c>
      <c r="J34" s="10">
        <v>91</v>
      </c>
      <c r="K34" s="8">
        <v>236.15835164835164</v>
      </c>
      <c r="L34" s="5"/>
      <c r="M34" s="11">
        <v>14.835616438356164</v>
      </c>
      <c r="N34" s="8">
        <v>3503.5547237693809</v>
      </c>
      <c r="O34" s="30"/>
      <c r="P34" s="84">
        <f>+FISCAL!E34</f>
        <v>2472.73</v>
      </c>
      <c r="Q34" s="84">
        <f t="shared" si="0"/>
        <v>49.454599999999999</v>
      </c>
      <c r="R34" s="84">
        <f t="shared" si="1"/>
        <v>123.63650000000001</v>
      </c>
      <c r="S34" s="84">
        <f t="shared" si="2"/>
        <v>2645.8211000000001</v>
      </c>
      <c r="T34" s="84">
        <f t="shared" si="3"/>
        <v>423.33137600000003</v>
      </c>
      <c r="U34" s="84">
        <f t="shared" si="4"/>
        <v>3069.1524760000002</v>
      </c>
      <c r="V34" s="67"/>
      <c r="W34" s="77">
        <f t="shared" si="5"/>
        <v>1030.8247237693809</v>
      </c>
      <c r="X34" s="89">
        <f t="shared" si="6"/>
        <v>164.93195580310095</v>
      </c>
      <c r="Y34" s="77">
        <f t="shared" si="7"/>
        <v>1195.7566795724817</v>
      </c>
      <c r="AA34" s="68" t="s">
        <v>61</v>
      </c>
      <c r="AB34" s="67" t="s">
        <v>198</v>
      </c>
    </row>
    <row r="35" spans="1:28">
      <c r="A35" s="7" t="s">
        <v>63</v>
      </c>
      <c r="B35" s="12">
        <v>42653</v>
      </c>
      <c r="C35" s="8"/>
      <c r="D35" s="8"/>
      <c r="E35" s="8">
        <v>1200</v>
      </c>
      <c r="F35" s="8">
        <v>3200</v>
      </c>
      <c r="G35" s="8">
        <v>3454.8199999999997</v>
      </c>
      <c r="H35" s="8">
        <v>3499.95</v>
      </c>
      <c r="I35" s="9">
        <v>11354.77</v>
      </c>
      <c r="J35" s="10">
        <v>51</v>
      </c>
      <c r="K35" s="8">
        <v>222.64254901960786</v>
      </c>
      <c r="L35" s="5"/>
      <c r="M35" s="11">
        <v>3.3698630136986303</v>
      </c>
      <c r="N35" s="8">
        <v>750.27489121676081</v>
      </c>
      <c r="O35" s="30"/>
      <c r="P35" s="84">
        <f>+FISCAL!E35</f>
        <v>793.7</v>
      </c>
      <c r="Q35" s="84">
        <f t="shared" si="0"/>
        <v>15.874000000000001</v>
      </c>
      <c r="R35" s="84">
        <f t="shared" si="1"/>
        <v>39.685000000000002</v>
      </c>
      <c r="S35" s="84">
        <f t="shared" si="2"/>
        <v>849.25900000000001</v>
      </c>
      <c r="T35" s="84">
        <f t="shared" si="3"/>
        <v>135.88144</v>
      </c>
      <c r="U35" s="84">
        <f t="shared" si="4"/>
        <v>985.14044000000001</v>
      </c>
      <c r="V35" s="67"/>
      <c r="W35" s="77">
        <v>0</v>
      </c>
      <c r="X35" s="89">
        <f t="shared" si="6"/>
        <v>0</v>
      </c>
      <c r="Y35" s="77">
        <f t="shared" si="7"/>
        <v>0</v>
      </c>
      <c r="AA35" s="68" t="s">
        <v>63</v>
      </c>
      <c r="AB35" s="67" t="s">
        <v>198</v>
      </c>
    </row>
    <row r="36" spans="1:28">
      <c r="A36" s="7" t="s">
        <v>65</v>
      </c>
      <c r="B36" s="13">
        <v>42499</v>
      </c>
      <c r="C36" s="8">
        <v>4781.67</v>
      </c>
      <c r="D36" s="8">
        <v>3000</v>
      </c>
      <c r="E36" s="8">
        <v>4689.87</v>
      </c>
      <c r="F36" s="8">
        <v>3000</v>
      </c>
      <c r="G36" s="8">
        <v>3954.87</v>
      </c>
      <c r="H36" s="8">
        <v>3936</v>
      </c>
      <c r="I36" s="9">
        <v>23362.41</v>
      </c>
      <c r="J36" s="10">
        <v>91</v>
      </c>
      <c r="K36" s="8">
        <v>256.7297802197802</v>
      </c>
      <c r="L36" s="5"/>
      <c r="M36" s="11">
        <v>9.6986301369863011</v>
      </c>
      <c r="N36" s="8">
        <v>2489.9271835014297</v>
      </c>
      <c r="O36" s="30"/>
      <c r="P36" s="84">
        <f>+FISCAL!E36</f>
        <v>1942.62</v>
      </c>
      <c r="Q36" s="84">
        <f t="shared" si="0"/>
        <v>38.852399999999996</v>
      </c>
      <c r="R36" s="84">
        <f t="shared" si="1"/>
        <v>97.131</v>
      </c>
      <c r="S36" s="84">
        <f t="shared" si="2"/>
        <v>2078.6034</v>
      </c>
      <c r="T36" s="84">
        <f t="shared" si="3"/>
        <v>332.57654400000001</v>
      </c>
      <c r="U36" s="84">
        <f t="shared" si="4"/>
        <v>2411.179944</v>
      </c>
      <c r="V36" s="67"/>
      <c r="W36" s="77">
        <f t="shared" si="5"/>
        <v>547.30718350142979</v>
      </c>
      <c r="X36" s="89">
        <f t="shared" si="6"/>
        <v>87.569149360228764</v>
      </c>
      <c r="Y36" s="77">
        <f t="shared" si="7"/>
        <v>634.87633286165851</v>
      </c>
      <c r="AA36" s="68" t="s">
        <v>65</v>
      </c>
      <c r="AB36" s="67" t="s">
        <v>195</v>
      </c>
    </row>
    <row r="37" spans="1:28">
      <c r="A37" s="7" t="s">
        <v>67</v>
      </c>
      <c r="B37" s="12">
        <v>42086</v>
      </c>
      <c r="C37" s="8">
        <v>4659.87</v>
      </c>
      <c r="D37" s="8">
        <v>18540</v>
      </c>
      <c r="E37" s="8">
        <v>4349.87</v>
      </c>
      <c r="F37" s="8">
        <v>3950</v>
      </c>
      <c r="G37" s="8">
        <v>4019.87</v>
      </c>
      <c r="H37" s="8">
        <v>4415</v>
      </c>
      <c r="I37" s="9">
        <v>39934.61</v>
      </c>
      <c r="J37" s="10">
        <v>91</v>
      </c>
      <c r="K37" s="8">
        <v>438.84186813186813</v>
      </c>
      <c r="L37" s="5"/>
      <c r="M37" s="11">
        <v>15</v>
      </c>
      <c r="N37" s="8">
        <v>6582.6280219780219</v>
      </c>
      <c r="O37" s="30"/>
      <c r="P37" s="84">
        <f>+FISCAL!E37</f>
        <v>2250</v>
      </c>
      <c r="Q37" s="84">
        <f t="shared" si="0"/>
        <v>45</v>
      </c>
      <c r="R37" s="84">
        <f t="shared" si="1"/>
        <v>112.5</v>
      </c>
      <c r="S37" s="84">
        <f t="shared" si="2"/>
        <v>2407.5</v>
      </c>
      <c r="T37" s="84">
        <f t="shared" si="3"/>
        <v>385.2</v>
      </c>
      <c r="U37" s="84">
        <f t="shared" si="4"/>
        <v>2792.7</v>
      </c>
      <c r="V37" s="67"/>
      <c r="W37" s="77">
        <f t="shared" si="5"/>
        <v>4332.6280219780219</v>
      </c>
      <c r="X37" s="89">
        <f t="shared" si="6"/>
        <v>693.22048351648357</v>
      </c>
      <c r="Y37" s="77">
        <f t="shared" si="7"/>
        <v>5025.8485054945058</v>
      </c>
      <c r="AA37" s="68" t="s">
        <v>67</v>
      </c>
      <c r="AB37" s="67" t="s">
        <v>197</v>
      </c>
    </row>
    <row r="38" spans="1:28">
      <c r="A38" s="7" t="s">
        <v>137</v>
      </c>
      <c r="B38" s="12">
        <v>41464</v>
      </c>
      <c r="C38" s="8">
        <v>4256.92</v>
      </c>
      <c r="D38" s="8">
        <v>2500.0500000000002</v>
      </c>
      <c r="E38" s="8">
        <v>4230.92</v>
      </c>
      <c r="F38" s="8">
        <v>2500.0500000000002</v>
      </c>
      <c r="G38" s="8">
        <v>4000</v>
      </c>
      <c r="H38" s="8">
        <v>2000</v>
      </c>
      <c r="I38" s="9">
        <v>19487.939999999999</v>
      </c>
      <c r="J38" s="10">
        <v>91</v>
      </c>
      <c r="K38" s="8">
        <v>214.15318681318681</v>
      </c>
      <c r="L38" s="5"/>
      <c r="M38" s="11">
        <v>15</v>
      </c>
      <c r="N38" s="8">
        <v>3212.297802197802</v>
      </c>
      <c r="O38" s="30"/>
      <c r="P38" s="84">
        <f>+FISCAL!E38</f>
        <v>2500.0500000000002</v>
      </c>
      <c r="Q38" s="84">
        <f t="shared" si="0"/>
        <v>50.001000000000005</v>
      </c>
      <c r="R38" s="84">
        <f t="shared" si="1"/>
        <v>125.00250000000001</v>
      </c>
      <c r="S38" s="84">
        <f t="shared" si="2"/>
        <v>2675.0535000000004</v>
      </c>
      <c r="T38" s="84">
        <f t="shared" si="3"/>
        <v>428.0085600000001</v>
      </c>
      <c r="U38" s="84">
        <f t="shared" si="4"/>
        <v>3103.0620600000007</v>
      </c>
      <c r="V38" s="67"/>
      <c r="W38" s="77">
        <f t="shared" si="5"/>
        <v>712.24780219780178</v>
      </c>
      <c r="X38" s="89">
        <f t="shared" si="6"/>
        <v>113.95964835164828</v>
      </c>
      <c r="Y38" s="77">
        <f t="shared" si="7"/>
        <v>826.20745054945007</v>
      </c>
      <c r="AA38" s="68" t="s">
        <v>137</v>
      </c>
      <c r="AB38" s="67" t="s">
        <v>198</v>
      </c>
    </row>
    <row r="39" spans="1:28">
      <c r="A39" s="7" t="s">
        <v>69</v>
      </c>
      <c r="B39" s="12">
        <v>42706</v>
      </c>
      <c r="C39" s="8"/>
      <c r="D39" s="8"/>
      <c r="E39" s="8"/>
      <c r="F39" s="8"/>
      <c r="G39" s="8"/>
      <c r="H39" s="8"/>
      <c r="I39" s="9"/>
      <c r="J39" s="10"/>
      <c r="K39" s="8">
        <v>216.66</v>
      </c>
      <c r="L39" s="5"/>
      <c r="M39" s="11">
        <v>1.1917808219178083</v>
      </c>
      <c r="N39" s="8">
        <v>258.21123287671236</v>
      </c>
      <c r="O39" s="30"/>
      <c r="P39" s="84">
        <f>+FISCAL!E39</f>
        <v>266.39999999999998</v>
      </c>
      <c r="Q39" s="84">
        <f t="shared" si="0"/>
        <v>5.3279999999999994</v>
      </c>
      <c r="R39" s="84">
        <f t="shared" si="1"/>
        <v>13.32</v>
      </c>
      <c r="S39" s="84">
        <f t="shared" si="2"/>
        <v>285.04799999999994</v>
      </c>
      <c r="T39" s="84">
        <f t="shared" si="3"/>
        <v>45.607679999999995</v>
      </c>
      <c r="U39" s="84">
        <f t="shared" si="4"/>
        <v>330.65567999999996</v>
      </c>
      <c r="V39" s="67"/>
      <c r="W39" s="77">
        <v>0</v>
      </c>
      <c r="X39" s="89">
        <f t="shared" si="6"/>
        <v>0</v>
      </c>
      <c r="Y39" s="77">
        <f t="shared" si="7"/>
        <v>0</v>
      </c>
      <c r="AA39" s="68" t="s">
        <v>69</v>
      </c>
      <c r="AB39" s="67" t="s">
        <v>195</v>
      </c>
    </row>
    <row r="40" spans="1:28">
      <c r="A40" s="7" t="s">
        <v>138</v>
      </c>
      <c r="B40" s="12">
        <v>40033</v>
      </c>
      <c r="C40" s="8">
        <v>3305.92</v>
      </c>
      <c r="D40" s="8">
        <v>1750.05</v>
      </c>
      <c r="E40" s="8">
        <v>13208.69</v>
      </c>
      <c r="F40" s="8">
        <v>1750.05</v>
      </c>
      <c r="G40" s="8">
        <v>7880.64</v>
      </c>
      <c r="H40" s="8">
        <v>1750.05</v>
      </c>
      <c r="I40" s="9">
        <v>29645.399999999998</v>
      </c>
      <c r="J40" s="10">
        <v>91</v>
      </c>
      <c r="K40" s="8">
        <v>325.77362637362637</v>
      </c>
      <c r="L40" s="5"/>
      <c r="M40" s="11">
        <v>15</v>
      </c>
      <c r="N40" s="8">
        <v>4886.6043956043959</v>
      </c>
      <c r="O40" s="30"/>
      <c r="P40" s="84">
        <f>+FISCAL!E40</f>
        <v>1750.05</v>
      </c>
      <c r="Q40" s="84">
        <f t="shared" si="0"/>
        <v>35.000999999999998</v>
      </c>
      <c r="R40" s="84">
        <f t="shared" si="1"/>
        <v>87.502499999999998</v>
      </c>
      <c r="S40" s="84">
        <f t="shared" si="2"/>
        <v>1872.5535</v>
      </c>
      <c r="T40" s="84">
        <f t="shared" si="3"/>
        <v>299.60856000000001</v>
      </c>
      <c r="U40" s="84">
        <f t="shared" si="4"/>
        <v>2172.1620600000001</v>
      </c>
      <c r="V40" s="67"/>
      <c r="W40" s="77">
        <f t="shared" si="5"/>
        <v>3136.5543956043957</v>
      </c>
      <c r="X40" s="89">
        <f t="shared" si="6"/>
        <v>501.84870329670332</v>
      </c>
      <c r="Y40" s="77">
        <f t="shared" si="7"/>
        <v>3638.4030989010989</v>
      </c>
      <c r="AA40" s="68" t="s">
        <v>138</v>
      </c>
      <c r="AB40" s="67" t="s">
        <v>198</v>
      </c>
    </row>
    <row r="41" spans="1:28">
      <c r="A41" s="7" t="s">
        <v>71</v>
      </c>
      <c r="B41" s="12">
        <v>42591</v>
      </c>
      <c r="C41" s="8">
        <v>2954.87</v>
      </c>
      <c r="D41" s="8">
        <v>3000</v>
      </c>
      <c r="E41" s="8">
        <v>2954.87</v>
      </c>
      <c r="F41" s="8">
        <v>3000</v>
      </c>
      <c r="G41" s="8">
        <v>2954.87</v>
      </c>
      <c r="H41" s="8">
        <v>3000</v>
      </c>
      <c r="I41" s="9">
        <v>17864.61</v>
      </c>
      <c r="J41" s="10">
        <v>91</v>
      </c>
      <c r="K41" s="8">
        <v>196.3143956043956</v>
      </c>
      <c r="L41" s="5"/>
      <c r="M41" s="11">
        <v>5.9178082191780819</v>
      </c>
      <c r="N41" s="8">
        <v>1161.7509438506697</v>
      </c>
      <c r="O41" s="30"/>
      <c r="P41" s="84">
        <f>+FISCAL!E41</f>
        <v>1188.52</v>
      </c>
      <c r="Q41" s="84">
        <f t="shared" si="0"/>
        <v>23.770399999999999</v>
      </c>
      <c r="R41" s="84">
        <f t="shared" si="1"/>
        <v>59.426000000000002</v>
      </c>
      <c r="S41" s="84">
        <f t="shared" si="2"/>
        <v>1271.7164</v>
      </c>
      <c r="T41" s="84">
        <f t="shared" si="3"/>
        <v>203.47462400000001</v>
      </c>
      <c r="U41" s="84">
        <f t="shared" si="4"/>
        <v>1475.191024</v>
      </c>
      <c r="V41" s="67"/>
      <c r="W41" s="77">
        <v>0</v>
      </c>
      <c r="X41" s="89">
        <f t="shared" si="6"/>
        <v>0</v>
      </c>
      <c r="Y41" s="77">
        <f t="shared" si="7"/>
        <v>0</v>
      </c>
      <c r="AA41" s="68" t="s">
        <v>71</v>
      </c>
      <c r="AB41" s="67" t="s">
        <v>198</v>
      </c>
    </row>
    <row r="42" spans="1:28">
      <c r="A42" s="7" t="s">
        <v>73</v>
      </c>
      <c r="B42" s="12">
        <v>42275</v>
      </c>
      <c r="C42" s="8">
        <v>8734.7400000000016</v>
      </c>
      <c r="D42" s="8">
        <v>2750.1</v>
      </c>
      <c r="E42" s="8">
        <v>7287.71</v>
      </c>
      <c r="F42" s="8">
        <v>2750.1</v>
      </c>
      <c r="G42" s="8">
        <v>7756.4</v>
      </c>
      <c r="H42" s="8">
        <v>2750.1</v>
      </c>
      <c r="I42" s="9">
        <v>32029.15</v>
      </c>
      <c r="J42" s="10">
        <v>91</v>
      </c>
      <c r="K42" s="8">
        <v>351.96868131868132</v>
      </c>
      <c r="L42" s="5"/>
      <c r="M42" s="11">
        <v>15</v>
      </c>
      <c r="N42" s="8">
        <v>5279.5302197802193</v>
      </c>
      <c r="O42" s="30"/>
      <c r="P42" s="84">
        <f>+FISCAL!E42</f>
        <v>2750.1</v>
      </c>
      <c r="Q42" s="84">
        <f t="shared" si="0"/>
        <v>55.002000000000002</v>
      </c>
      <c r="R42" s="84">
        <f t="shared" si="1"/>
        <v>137.505</v>
      </c>
      <c r="S42" s="84">
        <f t="shared" si="2"/>
        <v>2942.607</v>
      </c>
      <c r="T42" s="84">
        <f t="shared" si="3"/>
        <v>470.81711999999999</v>
      </c>
      <c r="U42" s="84">
        <f t="shared" si="4"/>
        <v>3413.4241200000001</v>
      </c>
      <c r="V42" s="67"/>
      <c r="W42" s="77">
        <f t="shared" si="5"/>
        <v>2529.4302197802194</v>
      </c>
      <c r="X42" s="89">
        <f t="shared" si="6"/>
        <v>404.70883516483514</v>
      </c>
      <c r="Y42" s="77">
        <f t="shared" si="7"/>
        <v>2934.1390549450543</v>
      </c>
      <c r="AA42" s="68" t="s">
        <v>73</v>
      </c>
      <c r="AB42" s="67" t="s">
        <v>197</v>
      </c>
    </row>
    <row r="43" spans="1:28">
      <c r="A43" s="7" t="s">
        <v>139</v>
      </c>
      <c r="B43" s="12">
        <v>39114</v>
      </c>
      <c r="C43" s="8">
        <v>33369.58</v>
      </c>
      <c r="D43" s="8">
        <v>3750</v>
      </c>
      <c r="E43" s="8">
        <v>24151.94</v>
      </c>
      <c r="F43" s="8">
        <v>3750</v>
      </c>
      <c r="G43" s="8">
        <v>29071.67</v>
      </c>
      <c r="H43" s="8">
        <v>3750</v>
      </c>
      <c r="I43" s="9">
        <v>97843.19</v>
      </c>
      <c r="J43" s="10">
        <v>91</v>
      </c>
      <c r="K43" s="8">
        <v>1075.1998901098902</v>
      </c>
      <c r="L43" s="5"/>
      <c r="M43" s="11">
        <v>15</v>
      </c>
      <c r="N43" s="8">
        <v>16127.998351648353</v>
      </c>
      <c r="O43" s="30"/>
      <c r="P43" s="84">
        <f>+FISCAL!E43</f>
        <v>3750</v>
      </c>
      <c r="Q43" s="84">
        <f t="shared" si="0"/>
        <v>75</v>
      </c>
      <c r="R43" s="84">
        <f t="shared" si="1"/>
        <v>187.5</v>
      </c>
      <c r="S43" s="84">
        <f t="shared" si="2"/>
        <v>4012.5</v>
      </c>
      <c r="T43" s="84">
        <f t="shared" si="3"/>
        <v>642</v>
      </c>
      <c r="U43" s="84">
        <f t="shared" si="4"/>
        <v>4654.5</v>
      </c>
      <c r="V43" s="67"/>
      <c r="W43" s="77">
        <f t="shared" si="5"/>
        <v>12377.998351648353</v>
      </c>
      <c r="X43" s="89">
        <f t="shared" si="6"/>
        <v>1980.4797362637366</v>
      </c>
      <c r="Y43" s="77">
        <f t="shared" si="7"/>
        <v>14358.47808791209</v>
      </c>
      <c r="AA43" s="68" t="s">
        <v>139</v>
      </c>
      <c r="AB43" s="67" t="s">
        <v>198</v>
      </c>
    </row>
    <row r="44" spans="1:28">
      <c r="A44" s="7" t="s">
        <v>140</v>
      </c>
      <c r="B44" s="12">
        <v>39356</v>
      </c>
      <c r="C44" s="8">
        <v>3575</v>
      </c>
      <c r="D44" s="8">
        <v>2815</v>
      </c>
      <c r="E44" s="8">
        <v>4244.87</v>
      </c>
      <c r="F44" s="8">
        <v>2000</v>
      </c>
      <c r="G44" s="8">
        <v>1954.9699999999998</v>
      </c>
      <c r="H44" s="8">
        <v>2700.1</v>
      </c>
      <c r="I44" s="9">
        <v>17289.939999999999</v>
      </c>
      <c r="J44" s="10">
        <v>91</v>
      </c>
      <c r="K44" s="8">
        <v>189.99934065934065</v>
      </c>
      <c r="L44" s="5"/>
      <c r="M44" s="11">
        <v>15</v>
      </c>
      <c r="N44" s="8">
        <v>2849.9901098901096</v>
      </c>
      <c r="O44" s="30"/>
      <c r="P44" s="84">
        <f>+FISCAL!E44</f>
        <v>2000.1</v>
      </c>
      <c r="Q44" s="84">
        <f t="shared" si="0"/>
        <v>40.002000000000002</v>
      </c>
      <c r="R44" s="84">
        <f t="shared" si="1"/>
        <v>100.005</v>
      </c>
      <c r="S44" s="84">
        <f t="shared" si="2"/>
        <v>2140.107</v>
      </c>
      <c r="T44" s="84">
        <f t="shared" si="3"/>
        <v>342.41712000000001</v>
      </c>
      <c r="U44" s="84">
        <f t="shared" si="4"/>
        <v>2482.52412</v>
      </c>
      <c r="V44" s="67"/>
      <c r="W44" s="77">
        <f t="shared" si="5"/>
        <v>849.89010989010967</v>
      </c>
      <c r="X44" s="89">
        <f t="shared" si="6"/>
        <v>135.98241758241755</v>
      </c>
      <c r="Y44" s="77">
        <f t="shared" si="7"/>
        <v>985.87252747252728</v>
      </c>
      <c r="AA44" s="68" t="s">
        <v>140</v>
      </c>
      <c r="AB44" s="67" t="s">
        <v>197</v>
      </c>
    </row>
    <row r="45" spans="1:28">
      <c r="A45" s="7" t="s">
        <v>75</v>
      </c>
      <c r="B45" s="12">
        <v>42325</v>
      </c>
      <c r="C45" s="8">
        <v>5454.92</v>
      </c>
      <c r="D45" s="8">
        <v>5500.05</v>
      </c>
      <c r="E45" s="8">
        <v>5454.92</v>
      </c>
      <c r="F45" s="8">
        <v>5500.05</v>
      </c>
      <c r="G45" s="8">
        <v>6954.92</v>
      </c>
      <c r="H45" s="8">
        <v>7000.05</v>
      </c>
      <c r="I45" s="9">
        <v>35864.910000000003</v>
      </c>
      <c r="J45" s="10">
        <v>91</v>
      </c>
      <c r="K45" s="8">
        <v>394.11989010989015</v>
      </c>
      <c r="L45" s="5"/>
      <c r="M45" s="11">
        <v>15</v>
      </c>
      <c r="N45" s="8">
        <v>5911.7983516483519</v>
      </c>
      <c r="O45" s="30"/>
      <c r="P45" s="84">
        <f>+FISCAL!E45</f>
        <v>5500.05</v>
      </c>
      <c r="Q45" s="84">
        <f t="shared" si="0"/>
        <v>110.001</v>
      </c>
      <c r="R45" s="84">
        <f t="shared" si="1"/>
        <v>275.0025</v>
      </c>
      <c r="S45" s="84">
        <f t="shared" si="2"/>
        <v>5885.0535</v>
      </c>
      <c r="T45" s="84">
        <f t="shared" si="3"/>
        <v>941.60856000000001</v>
      </c>
      <c r="U45" s="84">
        <f t="shared" si="4"/>
        <v>6826.6620599999997</v>
      </c>
      <c r="V45" s="67"/>
      <c r="W45" s="77">
        <f t="shared" si="5"/>
        <v>411.74835164835167</v>
      </c>
      <c r="X45" s="89">
        <f t="shared" si="6"/>
        <v>65.879736263736262</v>
      </c>
      <c r="Y45" s="77">
        <f t="shared" si="7"/>
        <v>477.62808791208795</v>
      </c>
      <c r="AA45" s="68" t="s">
        <v>75</v>
      </c>
      <c r="AB45" s="67" t="s">
        <v>195</v>
      </c>
    </row>
    <row r="46" spans="1:28">
      <c r="A46" s="7" t="s">
        <v>77</v>
      </c>
      <c r="B46" s="12">
        <v>39814</v>
      </c>
      <c r="C46" s="8">
        <v>37610.21</v>
      </c>
      <c r="D46" s="8">
        <v>7500</v>
      </c>
      <c r="E46" s="8">
        <v>37531.08</v>
      </c>
      <c r="F46" s="8">
        <v>7500</v>
      </c>
      <c r="G46" s="8">
        <v>30273.96</v>
      </c>
      <c r="H46" s="8">
        <v>7500</v>
      </c>
      <c r="I46" s="9">
        <v>127915.25</v>
      </c>
      <c r="J46" s="10">
        <v>91</v>
      </c>
      <c r="K46" s="8">
        <v>1405.6620879120878</v>
      </c>
      <c r="L46" s="5"/>
      <c r="M46" s="11">
        <v>15</v>
      </c>
      <c r="N46" s="8">
        <v>21084.931318681316</v>
      </c>
      <c r="O46" s="30"/>
      <c r="P46" s="84">
        <f>+FISCAL!E46</f>
        <v>7500</v>
      </c>
      <c r="Q46" s="84">
        <f t="shared" si="0"/>
        <v>150</v>
      </c>
      <c r="R46" s="84">
        <f t="shared" si="1"/>
        <v>375</v>
      </c>
      <c r="S46" s="84">
        <f t="shared" si="2"/>
        <v>8025</v>
      </c>
      <c r="T46" s="84">
        <f t="shared" si="3"/>
        <v>1284</v>
      </c>
      <c r="U46" s="84">
        <f t="shared" si="4"/>
        <v>9309</v>
      </c>
      <c r="V46" s="67"/>
      <c r="W46" s="77">
        <f t="shared" si="5"/>
        <v>13584.931318681316</v>
      </c>
      <c r="X46" s="89">
        <f t="shared" si="6"/>
        <v>2173.5890109890106</v>
      </c>
      <c r="Y46" s="77">
        <f t="shared" si="7"/>
        <v>15758.520329670326</v>
      </c>
      <c r="AA46" s="68" t="s">
        <v>77</v>
      </c>
      <c r="AB46" s="67" t="s">
        <v>199</v>
      </c>
    </row>
    <row r="47" spans="1:28">
      <c r="A47" s="7" t="s">
        <v>79</v>
      </c>
      <c r="B47" s="12">
        <v>42692</v>
      </c>
      <c r="C47" s="8"/>
      <c r="D47" s="8"/>
      <c r="E47" s="8"/>
      <c r="F47" s="8"/>
      <c r="G47" s="8"/>
      <c r="H47" s="8">
        <v>3249.99</v>
      </c>
      <c r="I47" s="9">
        <v>3249.99</v>
      </c>
      <c r="J47" s="10">
        <v>13</v>
      </c>
      <c r="K47" s="8">
        <v>249.99923076923076</v>
      </c>
      <c r="L47" s="5"/>
      <c r="M47" s="11">
        <v>1.7671232876712328</v>
      </c>
      <c r="N47" s="8">
        <v>441.77946259220232</v>
      </c>
      <c r="O47" s="30"/>
      <c r="P47" s="84">
        <f>+FISCAL!E47</f>
        <v>390.72</v>
      </c>
      <c r="Q47" s="84">
        <f t="shared" si="0"/>
        <v>7.8144000000000009</v>
      </c>
      <c r="R47" s="84">
        <f t="shared" si="1"/>
        <v>19.536000000000001</v>
      </c>
      <c r="S47" s="84">
        <f t="shared" si="2"/>
        <v>418.07040000000001</v>
      </c>
      <c r="T47" s="84">
        <f t="shared" si="3"/>
        <v>66.891264000000007</v>
      </c>
      <c r="U47" s="84">
        <f t="shared" si="4"/>
        <v>484.96166400000004</v>
      </c>
      <c r="V47" s="67"/>
      <c r="W47" s="77">
        <f t="shared" si="5"/>
        <v>51.059462592202294</v>
      </c>
      <c r="X47" s="89">
        <f t="shared" si="6"/>
        <v>8.1695140147523677</v>
      </c>
      <c r="Y47" s="77">
        <f t="shared" si="7"/>
        <v>59.22897660695466</v>
      </c>
      <c r="AA47" s="68" t="s">
        <v>79</v>
      </c>
      <c r="AB47" s="67" t="s">
        <v>195</v>
      </c>
    </row>
    <row r="48" spans="1:28">
      <c r="A48" s="7" t="s">
        <v>81</v>
      </c>
      <c r="B48" s="12">
        <v>42222</v>
      </c>
      <c r="C48" s="8">
        <v>3954.87</v>
      </c>
      <c r="D48" s="8">
        <v>3000</v>
      </c>
      <c r="E48" s="8">
        <v>3754.87</v>
      </c>
      <c r="F48" s="8">
        <v>3000</v>
      </c>
      <c r="G48" s="8">
        <v>3554.87</v>
      </c>
      <c r="H48" s="8">
        <v>3000</v>
      </c>
      <c r="I48" s="9">
        <v>20264.61</v>
      </c>
      <c r="J48" s="10">
        <v>91</v>
      </c>
      <c r="K48" s="8">
        <v>222.68802197802199</v>
      </c>
      <c r="L48" s="5"/>
      <c r="M48" s="11">
        <v>15</v>
      </c>
      <c r="N48" s="8">
        <v>3340.32032967033</v>
      </c>
      <c r="O48" s="30"/>
      <c r="P48" s="84">
        <f>+FISCAL!E48</f>
        <v>3000</v>
      </c>
      <c r="Q48" s="84">
        <f t="shared" si="0"/>
        <v>60</v>
      </c>
      <c r="R48" s="84">
        <f t="shared" si="1"/>
        <v>150</v>
      </c>
      <c r="S48" s="84">
        <f t="shared" si="2"/>
        <v>3210</v>
      </c>
      <c r="T48" s="84">
        <f t="shared" si="3"/>
        <v>513.6</v>
      </c>
      <c r="U48" s="84">
        <f t="shared" si="4"/>
        <v>3723.6</v>
      </c>
      <c r="V48" s="67"/>
      <c r="W48" s="77">
        <f t="shared" si="5"/>
        <v>340.32032967033001</v>
      </c>
      <c r="X48" s="89">
        <f t="shared" si="6"/>
        <v>54.451252747252802</v>
      </c>
      <c r="Y48" s="77">
        <f t="shared" si="7"/>
        <v>394.77158241758281</v>
      </c>
      <c r="AA48" s="68" t="s">
        <v>81</v>
      </c>
      <c r="AB48" s="67" t="s">
        <v>197</v>
      </c>
    </row>
    <row r="49" spans="1:28">
      <c r="A49" s="7" t="s">
        <v>141</v>
      </c>
      <c r="B49" s="12">
        <v>41428</v>
      </c>
      <c r="C49" s="8">
        <v>13781.910000000002</v>
      </c>
      <c r="D49" s="8">
        <v>1733.42</v>
      </c>
      <c r="E49" s="8">
        <v>13867.090000000002</v>
      </c>
      <c r="F49" s="8">
        <v>1866.76</v>
      </c>
      <c r="G49" s="8">
        <v>17166.099999999999</v>
      </c>
      <c r="H49" s="8">
        <v>2000.1</v>
      </c>
      <c r="I49" s="9">
        <v>50415.38</v>
      </c>
      <c r="J49" s="10">
        <v>91</v>
      </c>
      <c r="K49" s="8">
        <v>554.0151648351648</v>
      </c>
      <c r="L49" s="5"/>
      <c r="M49" s="11">
        <v>15</v>
      </c>
      <c r="N49" s="8">
        <v>8310.2274725274729</v>
      </c>
      <c r="O49" s="30"/>
      <c r="P49" s="84">
        <f>+FISCAL!E49</f>
        <v>2000.1</v>
      </c>
      <c r="Q49" s="84">
        <f t="shared" si="0"/>
        <v>40.002000000000002</v>
      </c>
      <c r="R49" s="84">
        <f t="shared" si="1"/>
        <v>100.005</v>
      </c>
      <c r="S49" s="84">
        <f t="shared" si="2"/>
        <v>2140.107</v>
      </c>
      <c r="T49" s="84">
        <f t="shared" si="3"/>
        <v>342.41712000000001</v>
      </c>
      <c r="U49" s="84">
        <f t="shared" si="4"/>
        <v>2482.52412</v>
      </c>
      <c r="V49" s="67"/>
      <c r="W49" s="77">
        <f t="shared" si="5"/>
        <v>6310.1274725274725</v>
      </c>
      <c r="X49" s="89">
        <f t="shared" si="6"/>
        <v>1009.6203956043956</v>
      </c>
      <c r="Y49" s="77">
        <f t="shared" si="7"/>
        <v>7319.747868131868</v>
      </c>
      <c r="AA49" s="68" t="s">
        <v>141</v>
      </c>
      <c r="AB49" s="67" t="s">
        <v>197</v>
      </c>
    </row>
    <row r="50" spans="1:28">
      <c r="A50" s="7" t="s">
        <v>142</v>
      </c>
      <c r="B50" s="12">
        <v>39608</v>
      </c>
      <c r="C50" s="8">
        <v>21728.149999999998</v>
      </c>
      <c r="D50" s="8">
        <v>6000</v>
      </c>
      <c r="E50" s="8">
        <v>20560.21</v>
      </c>
      <c r="F50" s="8">
        <v>7000.05</v>
      </c>
      <c r="G50" s="8">
        <v>22662.720000000001</v>
      </c>
      <c r="H50" s="8">
        <v>7000.05</v>
      </c>
      <c r="I50" s="9">
        <v>84951.180000000008</v>
      </c>
      <c r="J50" s="10">
        <v>91</v>
      </c>
      <c r="K50" s="8">
        <v>933.52945054945064</v>
      </c>
      <c r="L50" s="5"/>
      <c r="M50" s="11">
        <v>15</v>
      </c>
      <c r="N50" s="8">
        <v>14002.941758241759</v>
      </c>
      <c r="O50" s="30"/>
      <c r="P50" s="84">
        <f>+FISCAL!E50</f>
        <v>7000.05</v>
      </c>
      <c r="Q50" s="84">
        <f t="shared" si="0"/>
        <v>140.001</v>
      </c>
      <c r="R50" s="84">
        <f t="shared" si="1"/>
        <v>350.00250000000005</v>
      </c>
      <c r="S50" s="84">
        <f t="shared" si="2"/>
        <v>7490.0535</v>
      </c>
      <c r="T50" s="84">
        <f t="shared" si="3"/>
        <v>1198.4085600000001</v>
      </c>
      <c r="U50" s="84">
        <f t="shared" si="4"/>
        <v>8688.4620599999998</v>
      </c>
      <c r="V50" s="78"/>
      <c r="W50" s="77">
        <f t="shared" si="5"/>
        <v>7002.8917582417589</v>
      </c>
      <c r="X50" s="89">
        <f t="shared" si="6"/>
        <v>1120.4626813186815</v>
      </c>
      <c r="Y50" s="77">
        <f t="shared" si="7"/>
        <v>8123.3544395604404</v>
      </c>
      <c r="AA50" s="68" t="s">
        <v>142</v>
      </c>
      <c r="AB50" s="67" t="s">
        <v>200</v>
      </c>
    </row>
    <row r="51" spans="1:28">
      <c r="A51" s="7" t="s">
        <v>83</v>
      </c>
      <c r="B51" s="12">
        <v>41793</v>
      </c>
      <c r="C51" s="8">
        <v>12454.92</v>
      </c>
      <c r="D51" s="8">
        <v>12500.05</v>
      </c>
      <c r="E51" s="8">
        <v>12454.92</v>
      </c>
      <c r="F51" s="8">
        <v>12500.05</v>
      </c>
      <c r="G51" s="8">
        <v>12454.92</v>
      </c>
      <c r="H51" s="8">
        <v>12500.05</v>
      </c>
      <c r="I51" s="9">
        <v>74864.91</v>
      </c>
      <c r="J51" s="10">
        <v>91</v>
      </c>
      <c r="K51" s="8">
        <v>822.69131868131876</v>
      </c>
      <c r="L51" s="5"/>
      <c r="M51" s="11">
        <v>15</v>
      </c>
      <c r="N51" s="8">
        <v>12340.369780219782</v>
      </c>
      <c r="O51" s="30"/>
      <c r="P51" s="84">
        <f>+FISCAL!E51</f>
        <v>6250.05</v>
      </c>
      <c r="Q51" s="84">
        <f t="shared" si="0"/>
        <v>125.001</v>
      </c>
      <c r="R51" s="84">
        <f t="shared" si="1"/>
        <v>312.50250000000005</v>
      </c>
      <c r="S51" s="84">
        <f t="shared" si="2"/>
        <v>6687.5535</v>
      </c>
      <c r="T51" s="84">
        <f t="shared" si="3"/>
        <v>1070.00856</v>
      </c>
      <c r="U51" s="84">
        <f t="shared" si="4"/>
        <v>7757.5620600000002</v>
      </c>
      <c r="V51" s="67"/>
      <c r="W51" s="77">
        <f t="shared" si="5"/>
        <v>6090.3197802197819</v>
      </c>
      <c r="X51" s="89">
        <f t="shared" si="6"/>
        <v>974.45116483516517</v>
      </c>
      <c r="Y51" s="77">
        <f t="shared" si="7"/>
        <v>7064.7709450549473</v>
      </c>
      <c r="AA51" s="68" t="s">
        <v>83</v>
      </c>
      <c r="AB51" s="67" t="s">
        <v>195</v>
      </c>
    </row>
    <row r="52" spans="1:28">
      <c r="A52" s="7" t="s">
        <v>85</v>
      </c>
      <c r="B52" s="12">
        <v>42626</v>
      </c>
      <c r="C52" s="8"/>
      <c r="D52" s="8">
        <v>2700</v>
      </c>
      <c r="E52" s="8">
        <v>3069.87</v>
      </c>
      <c r="F52" s="8">
        <v>3400</v>
      </c>
      <c r="G52" s="8">
        <v>3504.87</v>
      </c>
      <c r="H52" s="8">
        <v>3565</v>
      </c>
      <c r="I52" s="9">
        <v>16239.739999999998</v>
      </c>
      <c r="J52" s="10">
        <v>79</v>
      </c>
      <c r="K52" s="8">
        <v>205.56632911392401</v>
      </c>
      <c r="L52" s="5"/>
      <c r="M52" s="11">
        <v>4.4794520547945202</v>
      </c>
      <c r="N52" s="8">
        <v>920.82451534593349</v>
      </c>
      <c r="O52" s="30"/>
      <c r="P52" s="84">
        <f>+FISCAL!E52</f>
        <v>639.34</v>
      </c>
      <c r="Q52" s="84">
        <f t="shared" si="0"/>
        <v>12.786800000000001</v>
      </c>
      <c r="R52" s="84">
        <f t="shared" si="1"/>
        <v>31.967000000000002</v>
      </c>
      <c r="S52" s="84">
        <f t="shared" si="2"/>
        <v>684.09379999999999</v>
      </c>
      <c r="T52" s="84">
        <f t="shared" si="3"/>
        <v>109.45500800000001</v>
      </c>
      <c r="U52" s="84">
        <f t="shared" si="4"/>
        <v>793.54880800000001</v>
      </c>
      <c r="V52" s="67"/>
      <c r="W52" s="77">
        <f t="shared" si="5"/>
        <v>281.48451534593346</v>
      </c>
      <c r="X52" s="89">
        <f t="shared" si="6"/>
        <v>45.037522455349354</v>
      </c>
      <c r="Y52" s="77">
        <f t="shared" si="7"/>
        <v>326.52203780128281</v>
      </c>
      <c r="AA52" s="68" t="s">
        <v>85</v>
      </c>
      <c r="AB52" s="67" t="s">
        <v>197</v>
      </c>
    </row>
    <row r="53" spans="1:28">
      <c r="A53" s="7" t="s">
        <v>87</v>
      </c>
      <c r="B53" s="12">
        <v>42569</v>
      </c>
      <c r="C53" s="8">
        <v>5823.62</v>
      </c>
      <c r="D53" s="8">
        <v>5868.75</v>
      </c>
      <c r="E53" s="8">
        <v>5823.62</v>
      </c>
      <c r="F53" s="8">
        <v>5868.75</v>
      </c>
      <c r="G53" s="8">
        <v>5823.62</v>
      </c>
      <c r="H53" s="8">
        <v>5868.75</v>
      </c>
      <c r="I53" s="9">
        <v>35077.11</v>
      </c>
      <c r="J53" s="10">
        <v>91</v>
      </c>
      <c r="K53" s="8">
        <v>385.46274725274725</v>
      </c>
      <c r="L53" s="5"/>
      <c r="M53" s="11">
        <v>6.8219178082191778</v>
      </c>
      <c r="N53" s="8">
        <v>2629.5951798886044</v>
      </c>
      <c r="O53" s="30"/>
      <c r="P53" s="84">
        <f>+FISCAL!E53</f>
        <v>2677.82</v>
      </c>
      <c r="Q53" s="84">
        <f t="shared" si="0"/>
        <v>53.556400000000004</v>
      </c>
      <c r="R53" s="84">
        <f t="shared" si="1"/>
        <v>133.89100000000002</v>
      </c>
      <c r="S53" s="84">
        <f t="shared" si="2"/>
        <v>2865.2674000000002</v>
      </c>
      <c r="T53" s="84">
        <f t="shared" si="3"/>
        <v>458.44278400000002</v>
      </c>
      <c r="U53" s="84">
        <f t="shared" si="4"/>
        <v>3323.710184</v>
      </c>
      <c r="V53" s="67"/>
      <c r="W53" s="77">
        <v>0</v>
      </c>
      <c r="X53" s="89">
        <f t="shared" si="6"/>
        <v>0</v>
      </c>
      <c r="Y53" s="77">
        <f t="shared" si="7"/>
        <v>0</v>
      </c>
      <c r="AA53" s="68" t="s">
        <v>87</v>
      </c>
      <c r="AB53" s="67" t="s">
        <v>198</v>
      </c>
    </row>
    <row r="54" spans="1:28">
      <c r="A54" s="7" t="s">
        <v>143</v>
      </c>
      <c r="B54" s="12">
        <v>38733</v>
      </c>
      <c r="C54" s="8">
        <v>15200.630000000001</v>
      </c>
      <c r="D54" s="8">
        <v>3500</v>
      </c>
      <c r="E54" s="8">
        <v>15468.43</v>
      </c>
      <c r="F54" s="8">
        <v>3500</v>
      </c>
      <c r="G54" s="8">
        <v>16777.12</v>
      </c>
      <c r="H54" s="8">
        <v>3750</v>
      </c>
      <c r="I54" s="9">
        <v>58196.179999999993</v>
      </c>
      <c r="J54" s="10">
        <v>91</v>
      </c>
      <c r="K54" s="8">
        <v>639.51846153846145</v>
      </c>
      <c r="L54" s="5"/>
      <c r="M54" s="11">
        <v>15</v>
      </c>
      <c r="N54" s="8">
        <v>9592.7769230769227</v>
      </c>
      <c r="O54" s="30"/>
      <c r="P54" s="84">
        <f>+FISCAL!E54</f>
        <v>3750</v>
      </c>
      <c r="Q54" s="84">
        <f t="shared" si="0"/>
        <v>75</v>
      </c>
      <c r="R54" s="84">
        <f t="shared" si="1"/>
        <v>187.5</v>
      </c>
      <c r="S54" s="84">
        <f t="shared" si="2"/>
        <v>4012.5</v>
      </c>
      <c r="T54" s="84">
        <f t="shared" si="3"/>
        <v>642</v>
      </c>
      <c r="U54" s="84">
        <f t="shared" si="4"/>
        <v>4654.5</v>
      </c>
      <c r="V54" s="67"/>
      <c r="W54" s="77">
        <f t="shared" si="5"/>
        <v>5842.7769230769227</v>
      </c>
      <c r="X54" s="89">
        <f t="shared" si="6"/>
        <v>934.84430769230767</v>
      </c>
      <c r="Y54" s="77">
        <f t="shared" si="7"/>
        <v>6777.6212307692304</v>
      </c>
      <c r="AA54" s="68" t="s">
        <v>143</v>
      </c>
      <c r="AB54" s="67" t="s">
        <v>197</v>
      </c>
    </row>
    <row r="55" spans="1:28">
      <c r="A55" s="7" t="s">
        <v>89</v>
      </c>
      <c r="B55" s="12">
        <v>42608</v>
      </c>
      <c r="C55" s="8">
        <v>5823.47</v>
      </c>
      <c r="D55" s="8">
        <v>5868.6</v>
      </c>
      <c r="E55" s="8">
        <v>14374.45</v>
      </c>
      <c r="F55" s="8">
        <v>5477.36</v>
      </c>
      <c r="G55" s="8">
        <v>12553.54</v>
      </c>
      <c r="H55" s="8">
        <v>5868.6</v>
      </c>
      <c r="I55" s="9">
        <v>49966.02</v>
      </c>
      <c r="J55" s="10">
        <v>91</v>
      </c>
      <c r="K55" s="8">
        <v>549.0771428571428</v>
      </c>
      <c r="L55" s="5"/>
      <c r="M55" s="11">
        <v>5.2191780821917808</v>
      </c>
      <c r="N55" s="8">
        <v>2865.7313894324852</v>
      </c>
      <c r="O55" s="30"/>
      <c r="P55" s="84">
        <f>+FISCAL!E55</f>
        <v>419.67</v>
      </c>
      <c r="Q55" s="84">
        <f t="shared" si="0"/>
        <v>8.3933999999999997</v>
      </c>
      <c r="R55" s="84">
        <f t="shared" si="1"/>
        <v>20.983500000000003</v>
      </c>
      <c r="S55" s="84">
        <f t="shared" si="2"/>
        <v>449.04689999999999</v>
      </c>
      <c r="T55" s="84">
        <f t="shared" si="3"/>
        <v>71.847504000000001</v>
      </c>
      <c r="U55" s="84">
        <f t="shared" si="4"/>
        <v>520.89440400000001</v>
      </c>
      <c r="V55" s="67"/>
      <c r="W55" s="77">
        <f t="shared" si="5"/>
        <v>2446.0613894324852</v>
      </c>
      <c r="X55" s="89">
        <f t="shared" si="6"/>
        <v>391.36982230919762</v>
      </c>
      <c r="Y55" s="77">
        <f t="shared" si="7"/>
        <v>2837.431211741683</v>
      </c>
      <c r="AA55" s="68" t="s">
        <v>89</v>
      </c>
      <c r="AB55" s="67" t="s">
        <v>201</v>
      </c>
    </row>
    <row r="56" spans="1:28">
      <c r="A56" s="7" t="s">
        <v>144</v>
      </c>
      <c r="B56" s="12">
        <v>42321</v>
      </c>
      <c r="C56" s="8">
        <v>16870.91</v>
      </c>
      <c r="D56" s="8">
        <v>3750</v>
      </c>
      <c r="E56" s="8">
        <v>15598.25</v>
      </c>
      <c r="F56" s="8">
        <v>3750</v>
      </c>
      <c r="G56" s="8">
        <v>11703.31</v>
      </c>
      <c r="H56" s="8">
        <v>3750</v>
      </c>
      <c r="I56" s="9">
        <v>55422.47</v>
      </c>
      <c r="J56" s="10">
        <v>91</v>
      </c>
      <c r="K56" s="8">
        <v>609.03813186813193</v>
      </c>
      <c r="L56" s="7"/>
      <c r="M56" s="11">
        <v>15</v>
      </c>
      <c r="N56" s="8">
        <v>9135.5719780219788</v>
      </c>
      <c r="O56" s="30"/>
      <c r="P56" s="84">
        <f>+FISCAL!E56</f>
        <v>3750</v>
      </c>
      <c r="Q56" s="84">
        <f t="shared" si="0"/>
        <v>75</v>
      </c>
      <c r="R56" s="84">
        <f t="shared" si="1"/>
        <v>187.5</v>
      </c>
      <c r="S56" s="84">
        <f t="shared" si="2"/>
        <v>4012.5</v>
      </c>
      <c r="T56" s="84">
        <f t="shared" si="3"/>
        <v>642</v>
      </c>
      <c r="U56" s="84">
        <f t="shared" si="4"/>
        <v>4654.5</v>
      </c>
      <c r="V56" s="67"/>
      <c r="W56" s="77">
        <f t="shared" si="5"/>
        <v>5385.5719780219788</v>
      </c>
      <c r="X56" s="89">
        <f t="shared" si="6"/>
        <v>861.69151648351658</v>
      </c>
      <c r="Y56" s="77">
        <f t="shared" si="7"/>
        <v>6247.2634945054951</v>
      </c>
      <c r="AA56" s="68" t="s">
        <v>144</v>
      </c>
      <c r="AB56" s="67" t="s">
        <v>199</v>
      </c>
    </row>
    <row r="57" spans="1:28">
      <c r="A57" s="21" t="s">
        <v>149</v>
      </c>
      <c r="B57" s="22">
        <v>42496</v>
      </c>
      <c r="C57" s="23">
        <v>981.63</v>
      </c>
      <c r="D57" s="23">
        <v>1026.76</v>
      </c>
      <c r="E57" s="23">
        <v>855.63</v>
      </c>
      <c r="F57" s="23">
        <v>1026.76</v>
      </c>
      <c r="G57" s="23">
        <v>981.63</v>
      </c>
      <c r="H57" s="23">
        <v>1026.76</v>
      </c>
      <c r="I57" s="23">
        <v>1026.76</v>
      </c>
      <c r="J57" s="23">
        <v>2402.42</v>
      </c>
      <c r="K57" s="23">
        <v>1026.76</v>
      </c>
      <c r="L57" s="24">
        <v>1619.5</v>
      </c>
      <c r="M57" s="11">
        <v>9.82</v>
      </c>
      <c r="N57" s="66">
        <v>1954.92</v>
      </c>
      <c r="O57" s="24"/>
      <c r="P57" s="84">
        <f>+FISCAL!E57</f>
        <v>2291.3000000000002</v>
      </c>
      <c r="Q57" s="84">
        <f t="shared" si="0"/>
        <v>45.826000000000008</v>
      </c>
      <c r="R57" s="84">
        <f t="shared" si="1"/>
        <v>114.56500000000001</v>
      </c>
      <c r="S57" s="84">
        <f t="shared" si="2"/>
        <v>2451.6910000000003</v>
      </c>
      <c r="T57" s="84">
        <f t="shared" si="3"/>
        <v>392.27056000000005</v>
      </c>
      <c r="U57" s="84">
        <f t="shared" si="4"/>
        <v>2843.9615600000002</v>
      </c>
      <c r="V57" s="67"/>
      <c r="W57" s="77">
        <v>0</v>
      </c>
      <c r="X57" s="89">
        <f t="shared" si="6"/>
        <v>0</v>
      </c>
      <c r="Y57" s="77">
        <f t="shared" si="7"/>
        <v>0</v>
      </c>
      <c r="AA57" s="68" t="s">
        <v>91</v>
      </c>
      <c r="AB57" s="67" t="s">
        <v>195</v>
      </c>
    </row>
    <row r="58" spans="1:28">
      <c r="A58" s="7" t="s">
        <v>93</v>
      </c>
      <c r="B58" s="12">
        <v>42169</v>
      </c>
      <c r="C58" s="8">
        <v>3204.92</v>
      </c>
      <c r="D58" s="8">
        <v>3250.05</v>
      </c>
      <c r="E58" s="8">
        <v>3204.92</v>
      </c>
      <c r="F58" s="8">
        <v>3033.38</v>
      </c>
      <c r="G58" s="8">
        <v>3204.92</v>
      </c>
      <c r="H58" s="8">
        <v>3250.05</v>
      </c>
      <c r="I58" s="9">
        <v>19148.240000000002</v>
      </c>
      <c r="J58" s="10">
        <v>91</v>
      </c>
      <c r="K58" s="8">
        <v>210.42021978021981</v>
      </c>
      <c r="L58" s="5"/>
      <c r="M58" s="11">
        <v>15</v>
      </c>
      <c r="N58" s="8">
        <v>3156.3032967032973</v>
      </c>
      <c r="O58" s="65"/>
      <c r="P58" s="84">
        <f>+FISCAL!E58</f>
        <v>1784.86</v>
      </c>
      <c r="Q58" s="84">
        <f t="shared" si="0"/>
        <v>35.697200000000002</v>
      </c>
      <c r="R58" s="84">
        <f t="shared" si="1"/>
        <v>89.242999999999995</v>
      </c>
      <c r="S58" s="84">
        <f t="shared" si="2"/>
        <v>1909.8001999999999</v>
      </c>
      <c r="T58" s="84">
        <f t="shared" si="3"/>
        <v>305.56803200000002</v>
      </c>
      <c r="U58" s="84">
        <f t="shared" si="4"/>
        <v>2215.3682319999998</v>
      </c>
      <c r="V58" s="67"/>
      <c r="W58" s="77">
        <f t="shared" si="5"/>
        <v>1371.4432967032974</v>
      </c>
      <c r="X58" s="89">
        <f t="shared" si="6"/>
        <v>219.4309274725276</v>
      </c>
      <c r="Y58" s="77">
        <f t="shared" si="7"/>
        <v>1590.874224175825</v>
      </c>
      <c r="AA58" s="68" t="s">
        <v>93</v>
      </c>
      <c r="AB58" s="67" t="s">
        <v>195</v>
      </c>
    </row>
    <row r="59" spans="1:28">
      <c r="A59" s="7"/>
      <c r="B59" s="12"/>
      <c r="C59" s="8"/>
      <c r="D59" s="8"/>
      <c r="E59" s="8"/>
      <c r="F59" s="8"/>
      <c r="G59" s="8"/>
      <c r="H59" s="8"/>
      <c r="I59" s="9"/>
      <c r="J59" s="10"/>
      <c r="K59" s="8"/>
      <c r="L59" s="5"/>
      <c r="M59" s="11"/>
      <c r="N59" s="8"/>
      <c r="O59" s="5"/>
      <c r="P59" s="85" t="s">
        <v>18</v>
      </c>
      <c r="Q59" s="85" t="s">
        <v>18</v>
      </c>
      <c r="R59" s="85" t="s">
        <v>18</v>
      </c>
      <c r="S59" s="85" t="s">
        <v>18</v>
      </c>
      <c r="T59" s="85" t="s">
        <v>18</v>
      </c>
      <c r="U59" s="85" t="s">
        <v>18</v>
      </c>
      <c r="V59" s="67"/>
      <c r="W59" s="85" t="s">
        <v>18</v>
      </c>
      <c r="X59" s="85" t="s">
        <v>18</v>
      </c>
      <c r="Y59" s="85" t="s">
        <v>18</v>
      </c>
    </row>
    <row r="60" spans="1:28">
      <c r="A60" s="7"/>
      <c r="B60" s="12"/>
      <c r="C60" s="8"/>
      <c r="D60" s="8"/>
      <c r="E60" s="8"/>
      <c r="F60" s="8"/>
      <c r="G60" s="8"/>
      <c r="H60" s="8"/>
      <c r="I60" s="9"/>
      <c r="J60" s="10"/>
      <c r="K60" s="8"/>
      <c r="L60" s="5"/>
      <c r="M60" s="11"/>
      <c r="N60" s="8"/>
      <c r="O60" s="5"/>
      <c r="P60" s="86">
        <f>SUM(P12:P59)</f>
        <v>174699.46999999997</v>
      </c>
      <c r="Q60" s="86">
        <f t="shared" ref="Q60:U60" si="8">SUM(Q12:Q59)</f>
        <v>3493.9894000000008</v>
      </c>
      <c r="R60" s="86">
        <f t="shared" si="8"/>
        <v>8734.9735000000019</v>
      </c>
      <c r="S60" s="86">
        <f t="shared" si="8"/>
        <v>186928.43290000001</v>
      </c>
      <c r="T60" s="86">
        <f t="shared" si="8"/>
        <v>29908.549263999997</v>
      </c>
      <c r="U60" s="86">
        <f t="shared" si="8"/>
        <v>216836.98216399996</v>
      </c>
      <c r="V60" s="86"/>
      <c r="W60" s="86">
        <f>SUM(W12:W59)</f>
        <v>240417.37016244681</v>
      </c>
      <c r="X60" s="86">
        <f t="shared" ref="X60:Y60" si="9">SUM(X12:X59)</f>
        <v>38466.7792259915</v>
      </c>
      <c r="Y60" s="86">
        <f t="shared" si="9"/>
        <v>278884.14938843827</v>
      </c>
    </row>
    <row r="61" spans="1:28">
      <c r="A61" s="7"/>
      <c r="B61" s="12"/>
      <c r="C61" s="8"/>
      <c r="D61" s="8"/>
      <c r="E61" s="8"/>
      <c r="F61" s="8"/>
      <c r="G61" s="8"/>
      <c r="H61" s="8"/>
      <c r="I61" s="9"/>
      <c r="J61" s="10"/>
      <c r="K61" s="8"/>
      <c r="L61" s="5"/>
      <c r="M61" s="11"/>
      <c r="N61" s="8"/>
      <c r="O61" s="5"/>
      <c r="P61" s="84"/>
      <c r="Q61" s="84"/>
      <c r="R61" s="84"/>
      <c r="S61" s="84"/>
      <c r="T61" s="84"/>
      <c r="U61" s="84"/>
      <c r="V61" s="67"/>
      <c r="W61" s="84"/>
      <c r="X61" s="89"/>
      <c r="Y61" s="89"/>
    </row>
    <row r="62" spans="1:28">
      <c r="A62" s="7"/>
      <c r="B62" s="12"/>
      <c r="C62" s="8"/>
      <c r="D62" s="8"/>
      <c r="E62" s="8"/>
      <c r="F62" s="8"/>
      <c r="G62" s="8"/>
      <c r="H62" s="8"/>
      <c r="I62" s="9"/>
      <c r="J62" s="10"/>
      <c r="K62" s="8"/>
      <c r="L62" s="25"/>
      <c r="M62" s="11"/>
      <c r="N62" s="8"/>
      <c r="O62" s="25"/>
      <c r="P62" s="84"/>
      <c r="Q62" s="84"/>
      <c r="R62" s="84"/>
      <c r="S62" s="84"/>
      <c r="T62" s="84"/>
      <c r="U62" s="84"/>
      <c r="V62" s="67"/>
      <c r="W62" s="84"/>
      <c r="X62" s="89"/>
      <c r="Y62" s="89"/>
    </row>
    <row r="63" spans="1:28">
      <c r="A63" s="7" t="s">
        <v>96</v>
      </c>
      <c r="B63" s="12">
        <v>42635</v>
      </c>
      <c r="C63" s="8"/>
      <c r="D63" s="8">
        <v>1032</v>
      </c>
      <c r="E63" s="8">
        <v>2534.39</v>
      </c>
      <c r="F63" s="8">
        <v>2217.9</v>
      </c>
      <c r="G63" s="8">
        <v>2266.63</v>
      </c>
      <c r="H63" s="8">
        <v>2175</v>
      </c>
      <c r="I63" s="9">
        <v>10225.92</v>
      </c>
      <c r="J63" s="10">
        <v>70</v>
      </c>
      <c r="K63" s="8">
        <v>146.08457142857142</v>
      </c>
      <c r="L63" s="5"/>
      <c r="M63" s="11">
        <v>4.1095890410958908</v>
      </c>
      <c r="N63" s="8">
        <v>600.34755381604703</v>
      </c>
      <c r="O63" s="30"/>
      <c r="P63" s="84">
        <f>+FISCAL!E63</f>
        <v>600.34755381604703</v>
      </c>
      <c r="Q63" s="84">
        <f t="shared" ref="Q63:Q78" si="10">+P63*0.02</f>
        <v>12.006951076320941</v>
      </c>
      <c r="R63" s="84">
        <f t="shared" ref="R63:R78" si="11">+P63*0.05</f>
        <v>30.017377690802352</v>
      </c>
      <c r="S63" s="84">
        <f t="shared" ref="S63:S78" si="12">SUM(P63:R63)</f>
        <v>642.3718825831703</v>
      </c>
      <c r="T63" s="84">
        <f t="shared" ref="T63:T78" si="13">+S63*0.16</f>
        <v>102.77950121330726</v>
      </c>
      <c r="U63" s="84">
        <f t="shared" ref="U63:U78" si="14">+S63+T63</f>
        <v>745.1513837964776</v>
      </c>
      <c r="V63" s="67"/>
      <c r="W63" s="77">
        <f t="shared" ref="W63" si="15">+N63-P63</f>
        <v>0</v>
      </c>
      <c r="X63" s="89">
        <v>0</v>
      </c>
      <c r="Y63" s="89">
        <v>0</v>
      </c>
      <c r="AA63" s="68" t="s">
        <v>96</v>
      </c>
      <c r="AB63" s="67" t="s">
        <v>201</v>
      </c>
    </row>
    <row r="64" spans="1:28">
      <c r="A64" s="7" t="s">
        <v>98</v>
      </c>
      <c r="B64" s="13">
        <v>42429</v>
      </c>
      <c r="C64" s="8">
        <v>2954.87</v>
      </c>
      <c r="D64" s="8">
        <v>3840</v>
      </c>
      <c r="E64" s="8">
        <v>3294.87</v>
      </c>
      <c r="F64" s="8">
        <v>2930</v>
      </c>
      <c r="G64" s="8">
        <v>3989.87</v>
      </c>
      <c r="H64" s="8">
        <v>3800</v>
      </c>
      <c r="I64" s="9">
        <v>20809.61</v>
      </c>
      <c r="J64" s="10">
        <v>91</v>
      </c>
      <c r="K64" s="8">
        <v>228.67703296703297</v>
      </c>
      <c r="L64" s="5"/>
      <c r="M64" s="11">
        <v>12.575342465753424</v>
      </c>
      <c r="N64" s="8">
        <v>2875.6920036128254</v>
      </c>
      <c r="O64" s="30"/>
      <c r="P64" s="84">
        <f>+FISCAL!E64</f>
        <v>2875.6920036128254</v>
      </c>
      <c r="Q64" s="84">
        <f t="shared" si="10"/>
        <v>57.513840072256507</v>
      </c>
      <c r="R64" s="84">
        <f t="shared" si="11"/>
        <v>143.78460018064126</v>
      </c>
      <c r="S64" s="84">
        <f t="shared" si="12"/>
        <v>3076.9904438657231</v>
      </c>
      <c r="T64" s="84">
        <f t="shared" si="13"/>
        <v>492.31847101851571</v>
      </c>
      <c r="U64" s="84">
        <f t="shared" si="14"/>
        <v>3569.3089148842387</v>
      </c>
      <c r="V64" s="67"/>
      <c r="W64" s="77">
        <f t="shared" ref="W64:W78" si="16">+N64-P64</f>
        <v>0</v>
      </c>
      <c r="X64" s="89">
        <v>0</v>
      </c>
      <c r="Y64" s="89">
        <v>0</v>
      </c>
      <c r="AA64" s="68" t="s">
        <v>98</v>
      </c>
      <c r="AB64" s="67" t="s">
        <v>201</v>
      </c>
    </row>
    <row r="65" spans="1:28">
      <c r="A65" s="7" t="s">
        <v>100</v>
      </c>
      <c r="B65" s="13">
        <v>42599</v>
      </c>
      <c r="C65" s="8">
        <v>2954.87</v>
      </c>
      <c r="D65" s="8">
        <v>3000</v>
      </c>
      <c r="E65" s="8">
        <v>3104.87</v>
      </c>
      <c r="F65" s="8">
        <v>3120</v>
      </c>
      <c r="G65" s="8">
        <v>4454.87</v>
      </c>
      <c r="H65" s="8">
        <v>3800</v>
      </c>
      <c r="I65" s="9">
        <v>20434.61</v>
      </c>
      <c r="J65" s="10">
        <v>91</v>
      </c>
      <c r="K65" s="8">
        <v>224.55615384615385</v>
      </c>
      <c r="L65" s="5"/>
      <c r="M65" s="11">
        <v>5.5890410958904111</v>
      </c>
      <c r="N65" s="8">
        <v>1255.0535721812435</v>
      </c>
      <c r="O65" s="30"/>
      <c r="P65" s="84">
        <f>+FISCAL!E65</f>
        <v>1255.0535721812435</v>
      </c>
      <c r="Q65" s="84">
        <f t="shared" si="10"/>
        <v>25.101071443624871</v>
      </c>
      <c r="R65" s="84">
        <f t="shared" si="11"/>
        <v>62.752678609062173</v>
      </c>
      <c r="S65" s="84">
        <f t="shared" si="12"/>
        <v>1342.9073222339307</v>
      </c>
      <c r="T65" s="84">
        <f t="shared" si="13"/>
        <v>214.86517155742891</v>
      </c>
      <c r="U65" s="84">
        <f t="shared" si="14"/>
        <v>1557.7724937913597</v>
      </c>
      <c r="V65" s="67"/>
      <c r="W65" s="77">
        <f t="shared" si="16"/>
        <v>0</v>
      </c>
      <c r="X65" s="89">
        <v>0</v>
      </c>
      <c r="Y65" s="89">
        <v>0</v>
      </c>
      <c r="AA65" s="68" t="s">
        <v>100</v>
      </c>
      <c r="AB65" s="67" t="s">
        <v>201</v>
      </c>
    </row>
    <row r="66" spans="1:28">
      <c r="A66" s="7" t="s">
        <v>102</v>
      </c>
      <c r="B66" s="12">
        <v>42660</v>
      </c>
      <c r="C66" s="8"/>
      <c r="D66" s="8"/>
      <c r="E66" s="8"/>
      <c r="F66" s="8">
        <v>2497.5</v>
      </c>
      <c r="G66" s="8">
        <v>4550.3</v>
      </c>
      <c r="H66" s="8">
        <v>4126</v>
      </c>
      <c r="I66" s="9">
        <v>11173.8</v>
      </c>
      <c r="J66" s="10">
        <v>44</v>
      </c>
      <c r="K66" s="8">
        <v>253.95</v>
      </c>
      <c r="L66" s="5"/>
      <c r="M66" s="11">
        <v>3.0821917808219177</v>
      </c>
      <c r="N66" s="8">
        <v>782.72260273972597</v>
      </c>
      <c r="O66" s="30"/>
      <c r="P66" s="84">
        <f>+FISCAL!E66</f>
        <v>782.72260273972597</v>
      </c>
      <c r="Q66" s="84">
        <f t="shared" si="10"/>
        <v>15.65445205479452</v>
      </c>
      <c r="R66" s="84">
        <f t="shared" si="11"/>
        <v>39.136130136986303</v>
      </c>
      <c r="S66" s="84">
        <f t="shared" si="12"/>
        <v>837.51318493150677</v>
      </c>
      <c r="T66" s="84">
        <f t="shared" si="13"/>
        <v>134.00210958904108</v>
      </c>
      <c r="U66" s="84">
        <f t="shared" si="14"/>
        <v>971.51529452054785</v>
      </c>
      <c r="V66" s="67"/>
      <c r="W66" s="77">
        <f t="shared" si="16"/>
        <v>0</v>
      </c>
      <c r="X66" s="89">
        <v>0</v>
      </c>
      <c r="Y66" s="89">
        <v>0</v>
      </c>
      <c r="AA66" s="68" t="s">
        <v>102</v>
      </c>
      <c r="AB66" s="67" t="s">
        <v>201</v>
      </c>
    </row>
    <row r="67" spans="1:28">
      <c r="A67" s="7" t="s">
        <v>104</v>
      </c>
      <c r="B67" s="12">
        <v>42598</v>
      </c>
      <c r="C67" s="8">
        <v>3264.87</v>
      </c>
      <c r="D67" s="8">
        <v>3309</v>
      </c>
      <c r="E67" s="8">
        <v>3209.99</v>
      </c>
      <c r="F67" s="8">
        <v>2945.44</v>
      </c>
      <c r="G67" s="8">
        <v>2868.47</v>
      </c>
      <c r="H67" s="8">
        <v>3241.6</v>
      </c>
      <c r="I67" s="9">
        <v>18839.37</v>
      </c>
      <c r="J67" s="10">
        <v>91</v>
      </c>
      <c r="K67" s="8">
        <v>207.02604395604394</v>
      </c>
      <c r="L67" s="5"/>
      <c r="M67" s="11">
        <v>5.6301369863013697</v>
      </c>
      <c r="N67" s="8">
        <v>1165.584987204576</v>
      </c>
      <c r="O67" s="30"/>
      <c r="P67" s="84">
        <f>+FISCAL!E67</f>
        <v>1165.584987204576</v>
      </c>
      <c r="Q67" s="84">
        <f t="shared" si="10"/>
        <v>23.31169974409152</v>
      </c>
      <c r="R67" s="84">
        <f t="shared" si="11"/>
        <v>58.279249360228803</v>
      </c>
      <c r="S67" s="84">
        <f t="shared" si="12"/>
        <v>1247.1759363088963</v>
      </c>
      <c r="T67" s="84">
        <f t="shared" si="13"/>
        <v>199.54814980942342</v>
      </c>
      <c r="U67" s="84">
        <f t="shared" si="14"/>
        <v>1446.7240861183197</v>
      </c>
      <c r="V67" s="67"/>
      <c r="W67" s="77">
        <f t="shared" si="16"/>
        <v>0</v>
      </c>
      <c r="X67" s="89">
        <v>0</v>
      </c>
      <c r="Y67" s="89">
        <v>0</v>
      </c>
      <c r="AA67" s="68" t="s">
        <v>104</v>
      </c>
      <c r="AB67" s="67" t="s">
        <v>201</v>
      </c>
    </row>
    <row r="68" spans="1:28">
      <c r="A68" s="7" t="s">
        <v>106</v>
      </c>
      <c r="B68" s="13">
        <v>5</v>
      </c>
      <c r="C68" s="8">
        <v>4807.37</v>
      </c>
      <c r="D68" s="8">
        <v>5688</v>
      </c>
      <c r="E68" s="8">
        <v>5671.7699999999995</v>
      </c>
      <c r="F68" s="8">
        <v>1200</v>
      </c>
      <c r="G68" s="8">
        <v>6004.12</v>
      </c>
      <c r="H68" s="8">
        <v>3844.18</v>
      </c>
      <c r="I68" s="9">
        <v>27215.439999999999</v>
      </c>
      <c r="J68" s="10">
        <v>91</v>
      </c>
      <c r="K68" s="8">
        <v>299.0707692307692</v>
      </c>
      <c r="L68" s="5"/>
      <c r="M68" s="11">
        <v>15</v>
      </c>
      <c r="N68" s="8">
        <v>4486.0615384615376</v>
      </c>
      <c r="O68" s="30"/>
      <c r="P68" s="84">
        <f>+FISCAL!E68</f>
        <v>4486.0615384615376</v>
      </c>
      <c r="Q68" s="84">
        <f t="shared" si="10"/>
        <v>89.721230769230758</v>
      </c>
      <c r="R68" s="84">
        <f t="shared" si="11"/>
        <v>224.3030769230769</v>
      </c>
      <c r="S68" s="84">
        <f t="shared" si="12"/>
        <v>4800.0858461538455</v>
      </c>
      <c r="T68" s="84">
        <f t="shared" si="13"/>
        <v>768.0137353846153</v>
      </c>
      <c r="U68" s="84">
        <f t="shared" si="14"/>
        <v>5568.0995815384613</v>
      </c>
      <c r="V68" s="67"/>
      <c r="W68" s="77">
        <f t="shared" si="16"/>
        <v>0</v>
      </c>
      <c r="X68" s="89">
        <v>0</v>
      </c>
      <c r="Y68" s="89">
        <v>0</v>
      </c>
      <c r="AA68" s="68" t="s">
        <v>106</v>
      </c>
      <c r="AB68" s="67" t="s">
        <v>201</v>
      </c>
    </row>
    <row r="69" spans="1:28">
      <c r="A69" s="7" t="s">
        <v>145</v>
      </c>
      <c r="B69" s="12">
        <v>41852</v>
      </c>
      <c r="C69" s="8">
        <v>5467.37</v>
      </c>
      <c r="D69" s="8">
        <v>5890</v>
      </c>
      <c r="E69" s="8">
        <v>5399.87</v>
      </c>
      <c r="F69" s="8">
        <v>6628.5</v>
      </c>
      <c r="G69" s="8">
        <v>5932.37</v>
      </c>
      <c r="H69" s="8">
        <v>6796.5</v>
      </c>
      <c r="I69" s="9">
        <v>36114.61</v>
      </c>
      <c r="J69" s="10">
        <v>91</v>
      </c>
      <c r="K69" s="8">
        <v>396.86384615384617</v>
      </c>
      <c r="L69" s="5"/>
      <c r="M69" s="11">
        <v>15</v>
      </c>
      <c r="N69" s="8">
        <v>5952.9576923076929</v>
      </c>
      <c r="O69" s="30"/>
      <c r="P69" s="84">
        <f>+FISCAL!E69</f>
        <v>5952.9576923076929</v>
      </c>
      <c r="Q69" s="84">
        <f t="shared" si="10"/>
        <v>119.05915384615386</v>
      </c>
      <c r="R69" s="84">
        <f t="shared" si="11"/>
        <v>297.64788461538467</v>
      </c>
      <c r="S69" s="84">
        <f t="shared" si="12"/>
        <v>6369.6647307692319</v>
      </c>
      <c r="T69" s="84">
        <f t="shared" si="13"/>
        <v>1019.1463569230772</v>
      </c>
      <c r="U69" s="84">
        <f t="shared" si="14"/>
        <v>7388.8110876923092</v>
      </c>
      <c r="V69" s="67"/>
      <c r="W69" s="77">
        <f t="shared" si="16"/>
        <v>0</v>
      </c>
      <c r="X69" s="89">
        <v>0</v>
      </c>
      <c r="Y69" s="89">
        <v>0</v>
      </c>
      <c r="AA69" s="68" t="s">
        <v>145</v>
      </c>
      <c r="AB69" s="67" t="s">
        <v>201</v>
      </c>
    </row>
    <row r="70" spans="1:28">
      <c r="A70" s="7" t="s">
        <v>146</v>
      </c>
      <c r="B70" s="12">
        <v>40122</v>
      </c>
      <c r="C70" s="8">
        <v>2205.27</v>
      </c>
      <c r="D70" s="8">
        <v>2409</v>
      </c>
      <c r="E70" s="8">
        <v>1456.9899999999998</v>
      </c>
      <c r="F70" s="8">
        <v>2255.1800000000003</v>
      </c>
      <c r="G70" s="8">
        <v>1904.87</v>
      </c>
      <c r="H70" s="8">
        <v>2168.7600000000002</v>
      </c>
      <c r="I70" s="9">
        <v>12400.070000000002</v>
      </c>
      <c r="J70" s="10">
        <v>91</v>
      </c>
      <c r="K70" s="8">
        <v>136.2645054945055</v>
      </c>
      <c r="L70" s="5"/>
      <c r="M70" s="11">
        <v>15</v>
      </c>
      <c r="N70" s="8">
        <v>2043.9675824175824</v>
      </c>
      <c r="O70" s="30"/>
      <c r="P70" s="84">
        <f>+FISCAL!E70</f>
        <v>2043.9675824175824</v>
      </c>
      <c r="Q70" s="84">
        <f t="shared" si="10"/>
        <v>40.879351648351651</v>
      </c>
      <c r="R70" s="84">
        <f t="shared" si="11"/>
        <v>102.19837912087912</v>
      </c>
      <c r="S70" s="84">
        <f t="shared" si="12"/>
        <v>2187.045313186813</v>
      </c>
      <c r="T70" s="84">
        <f t="shared" si="13"/>
        <v>349.92725010989011</v>
      </c>
      <c r="U70" s="84">
        <f t="shared" si="14"/>
        <v>2536.9725632967029</v>
      </c>
      <c r="V70" s="78"/>
      <c r="W70" s="77">
        <f t="shared" si="16"/>
        <v>0</v>
      </c>
      <c r="X70" s="89">
        <v>0</v>
      </c>
      <c r="Y70" s="89">
        <v>0</v>
      </c>
      <c r="AA70" s="68" t="s">
        <v>146</v>
      </c>
      <c r="AB70" s="67" t="s">
        <v>201</v>
      </c>
    </row>
    <row r="71" spans="1:28">
      <c r="A71" s="7" t="s">
        <v>108</v>
      </c>
      <c r="B71" s="12">
        <v>39516</v>
      </c>
      <c r="C71" s="8">
        <v>12769.539999999999</v>
      </c>
      <c r="D71" s="8">
        <v>1750.05</v>
      </c>
      <c r="E71" s="8">
        <v>14629.69</v>
      </c>
      <c r="F71" s="8">
        <v>1866.72</v>
      </c>
      <c r="G71" s="8">
        <v>10404.629999999999</v>
      </c>
      <c r="H71" s="8">
        <v>1750.05</v>
      </c>
      <c r="I71" s="9">
        <v>43170.68</v>
      </c>
      <c r="J71" s="10">
        <v>91</v>
      </c>
      <c r="K71" s="8">
        <v>474.40307692307692</v>
      </c>
      <c r="L71" s="5"/>
      <c r="M71" s="11">
        <v>15</v>
      </c>
      <c r="N71" s="8">
        <v>7116.0461538461541</v>
      </c>
      <c r="O71" s="30"/>
      <c r="P71" s="84">
        <f>+FISCAL!E71</f>
        <v>7116.0461538461541</v>
      </c>
      <c r="Q71" s="84">
        <f t="shared" si="10"/>
        <v>142.32092307692309</v>
      </c>
      <c r="R71" s="84">
        <f t="shared" si="11"/>
        <v>355.80230769230775</v>
      </c>
      <c r="S71" s="84">
        <f t="shared" si="12"/>
        <v>7614.1693846153848</v>
      </c>
      <c r="T71" s="84">
        <f t="shared" si="13"/>
        <v>1218.2671015384617</v>
      </c>
      <c r="U71" s="84">
        <f t="shared" si="14"/>
        <v>8832.436486153847</v>
      </c>
      <c r="V71" s="78"/>
      <c r="W71" s="77">
        <f t="shared" si="16"/>
        <v>0</v>
      </c>
      <c r="X71" s="89">
        <v>0</v>
      </c>
      <c r="Y71" s="89">
        <v>0</v>
      </c>
      <c r="AA71" s="68" t="s">
        <v>108</v>
      </c>
      <c r="AB71" s="67" t="s">
        <v>198</v>
      </c>
    </row>
    <row r="72" spans="1:28">
      <c r="A72" s="7" t="s">
        <v>147</v>
      </c>
      <c r="B72" s="12">
        <v>39833</v>
      </c>
      <c r="C72" s="8">
        <v>6807.37</v>
      </c>
      <c r="D72" s="8">
        <v>4500</v>
      </c>
      <c r="E72" s="8">
        <v>6144.47</v>
      </c>
      <c r="F72" s="8">
        <v>8214.98</v>
      </c>
      <c r="G72" s="8">
        <v>3662.87</v>
      </c>
      <c r="H72" s="8">
        <v>4630.5</v>
      </c>
      <c r="I72" s="9">
        <v>33960.19</v>
      </c>
      <c r="J72" s="10">
        <v>91</v>
      </c>
      <c r="K72" s="8">
        <v>373.18890109890111</v>
      </c>
      <c r="L72" s="5"/>
      <c r="M72" s="11">
        <v>15</v>
      </c>
      <c r="N72" s="8">
        <v>5597.8335164835171</v>
      </c>
      <c r="O72" s="30"/>
      <c r="P72" s="84">
        <f>+FISCAL!E72</f>
        <v>5597.8335164835171</v>
      </c>
      <c r="Q72" s="84">
        <f t="shared" si="10"/>
        <v>111.95667032967035</v>
      </c>
      <c r="R72" s="84">
        <f t="shared" si="11"/>
        <v>279.89167582417588</v>
      </c>
      <c r="S72" s="84">
        <f t="shared" si="12"/>
        <v>5989.6818626373633</v>
      </c>
      <c r="T72" s="84">
        <f t="shared" si="13"/>
        <v>958.34909802197819</v>
      </c>
      <c r="U72" s="84">
        <f t="shared" si="14"/>
        <v>6948.0309606593419</v>
      </c>
      <c r="V72" s="78"/>
      <c r="W72" s="77">
        <f t="shared" si="16"/>
        <v>0</v>
      </c>
      <c r="X72" s="89">
        <v>0</v>
      </c>
      <c r="Y72" s="89">
        <v>0</v>
      </c>
      <c r="AA72" s="68" t="s">
        <v>147</v>
      </c>
      <c r="AB72" s="67" t="s">
        <v>201</v>
      </c>
    </row>
    <row r="73" spans="1:28">
      <c r="A73" s="7" t="s">
        <v>110</v>
      </c>
      <c r="B73" s="13">
        <v>42429</v>
      </c>
      <c r="C73" s="8">
        <v>4499.87</v>
      </c>
      <c r="D73" s="8">
        <v>5756</v>
      </c>
      <c r="E73" s="8">
        <v>5698.29</v>
      </c>
      <c r="F73" s="8">
        <v>4734</v>
      </c>
      <c r="G73" s="8">
        <v>3915.1099999999997</v>
      </c>
      <c r="H73" s="8">
        <v>5290.2</v>
      </c>
      <c r="I73" s="9">
        <v>29893.47</v>
      </c>
      <c r="J73" s="10">
        <v>91</v>
      </c>
      <c r="K73" s="8">
        <v>328.49967032967032</v>
      </c>
      <c r="L73" s="5"/>
      <c r="M73" s="11">
        <v>12.575342465753424</v>
      </c>
      <c r="N73" s="8">
        <v>4130.9958542827035</v>
      </c>
      <c r="O73" s="30"/>
      <c r="P73" s="84">
        <f>+FISCAL!E73</f>
        <v>4130.9958542827035</v>
      </c>
      <c r="Q73" s="84">
        <f t="shared" si="10"/>
        <v>82.619917085654066</v>
      </c>
      <c r="R73" s="84">
        <f t="shared" si="11"/>
        <v>206.54979271413518</v>
      </c>
      <c r="S73" s="84">
        <f t="shared" si="12"/>
        <v>4420.1655640824929</v>
      </c>
      <c r="T73" s="84">
        <f t="shared" si="13"/>
        <v>707.2264902531989</v>
      </c>
      <c r="U73" s="84">
        <f t="shared" si="14"/>
        <v>5127.3920543356917</v>
      </c>
      <c r="V73" s="78"/>
      <c r="W73" s="77">
        <f t="shared" si="16"/>
        <v>0</v>
      </c>
      <c r="X73" s="89">
        <v>0</v>
      </c>
      <c r="Y73" s="89">
        <v>0</v>
      </c>
      <c r="AA73" s="68" t="s">
        <v>110</v>
      </c>
      <c r="AB73" s="67" t="s">
        <v>201</v>
      </c>
    </row>
    <row r="74" spans="1:28">
      <c r="A74" s="7" t="s">
        <v>148</v>
      </c>
      <c r="B74" s="12">
        <v>40298</v>
      </c>
      <c r="C74" s="8">
        <v>12650.630000000001</v>
      </c>
      <c r="D74" s="8">
        <v>2400</v>
      </c>
      <c r="E74" s="8">
        <v>12918.43</v>
      </c>
      <c r="F74" s="8">
        <v>1200</v>
      </c>
      <c r="G74" s="8">
        <v>16627.12</v>
      </c>
      <c r="H74" s="8">
        <v>1999.95</v>
      </c>
      <c r="I74" s="9">
        <v>47796.13</v>
      </c>
      <c r="J74" s="10">
        <v>91</v>
      </c>
      <c r="K74" s="8">
        <v>525.23219780219779</v>
      </c>
      <c r="L74" s="5"/>
      <c r="M74" s="11">
        <v>15</v>
      </c>
      <c r="N74" s="8">
        <v>7878.4829670329673</v>
      </c>
      <c r="O74" s="30"/>
      <c r="P74" s="84">
        <f>+FISCAL!E74</f>
        <v>7878.4829670329673</v>
      </c>
      <c r="Q74" s="84">
        <f t="shared" si="10"/>
        <v>157.56965934065934</v>
      </c>
      <c r="R74" s="84">
        <f t="shared" si="11"/>
        <v>393.9241483516484</v>
      </c>
      <c r="S74" s="84">
        <f t="shared" si="12"/>
        <v>8429.9767747252754</v>
      </c>
      <c r="T74" s="84">
        <f t="shared" si="13"/>
        <v>1348.7962839560441</v>
      </c>
      <c r="U74" s="84">
        <f t="shared" si="14"/>
        <v>9778.7730586813195</v>
      </c>
      <c r="V74" s="78"/>
      <c r="W74" s="77">
        <f t="shared" si="16"/>
        <v>0</v>
      </c>
      <c r="X74" s="89">
        <v>0</v>
      </c>
      <c r="Y74" s="89">
        <v>0</v>
      </c>
      <c r="AA74" s="68" t="s">
        <v>148</v>
      </c>
      <c r="AB74" s="67" t="s">
        <v>197</v>
      </c>
    </row>
    <row r="75" spans="1:28">
      <c r="A75" s="7" t="s">
        <v>112</v>
      </c>
      <c r="B75" s="12">
        <v>42688</v>
      </c>
      <c r="C75" s="8"/>
      <c r="D75" s="8"/>
      <c r="E75" s="8"/>
      <c r="F75" s="8"/>
      <c r="G75" s="8"/>
      <c r="H75" s="8">
        <v>1400</v>
      </c>
      <c r="I75" s="9">
        <v>1400</v>
      </c>
      <c r="J75" s="10">
        <v>16</v>
      </c>
      <c r="K75" s="8">
        <v>87.5</v>
      </c>
      <c r="L75" s="5"/>
      <c r="M75" s="11">
        <v>1.9315068493150684</v>
      </c>
      <c r="N75" s="8">
        <v>169.00684931506848</v>
      </c>
      <c r="O75" s="30"/>
      <c r="P75" s="84">
        <f>+FISCAL!E75</f>
        <v>169.00684931506848</v>
      </c>
      <c r="Q75" s="84">
        <f t="shared" si="10"/>
        <v>3.3801369863013697</v>
      </c>
      <c r="R75" s="84">
        <f t="shared" si="11"/>
        <v>8.4503424657534243</v>
      </c>
      <c r="S75" s="84">
        <f t="shared" si="12"/>
        <v>180.8373287671233</v>
      </c>
      <c r="T75" s="84">
        <f t="shared" si="13"/>
        <v>28.933972602739729</v>
      </c>
      <c r="U75" s="84">
        <f t="shared" si="14"/>
        <v>209.77130136986301</v>
      </c>
      <c r="V75" s="67"/>
      <c r="W75" s="77">
        <f t="shared" si="16"/>
        <v>0</v>
      </c>
      <c r="X75" s="89">
        <v>0</v>
      </c>
      <c r="Y75" s="89">
        <v>0</v>
      </c>
      <c r="AA75" s="68" t="s">
        <v>112</v>
      </c>
      <c r="AB75" s="67" t="s">
        <v>201</v>
      </c>
    </row>
    <row r="76" spans="1:28">
      <c r="A76" s="7" t="s">
        <v>114</v>
      </c>
      <c r="B76" s="12">
        <v>42632</v>
      </c>
      <c r="C76" s="8"/>
      <c r="D76" s="8">
        <v>2135</v>
      </c>
      <c r="E76" s="8">
        <v>5110.7699999999995</v>
      </c>
      <c r="F76" s="8">
        <v>6149.72</v>
      </c>
      <c r="G76" s="8">
        <v>5225.0099999999993</v>
      </c>
      <c r="H76" s="8">
        <v>5670.32</v>
      </c>
      <c r="I76" s="9">
        <v>24290.82</v>
      </c>
      <c r="J76" s="10">
        <v>73</v>
      </c>
      <c r="K76" s="8">
        <v>332.75095890410961</v>
      </c>
      <c r="L76" s="5"/>
      <c r="M76" s="11">
        <v>4.2328767123287667</v>
      </c>
      <c r="N76" s="8">
        <v>1408.4937849502721</v>
      </c>
      <c r="O76" s="30"/>
      <c r="P76" s="84">
        <f>+FISCAL!E76</f>
        <v>1408.4937849502721</v>
      </c>
      <c r="Q76" s="84">
        <f t="shared" si="10"/>
        <v>28.169875699005445</v>
      </c>
      <c r="R76" s="84">
        <f t="shared" si="11"/>
        <v>70.424689247513612</v>
      </c>
      <c r="S76" s="84">
        <f t="shared" si="12"/>
        <v>1507.0883498967912</v>
      </c>
      <c r="T76" s="84">
        <f t="shared" si="13"/>
        <v>241.1341359834866</v>
      </c>
      <c r="U76" s="84">
        <f t="shared" si="14"/>
        <v>1748.2224858802779</v>
      </c>
      <c r="V76" s="67"/>
      <c r="W76" s="77">
        <f t="shared" si="16"/>
        <v>0</v>
      </c>
      <c r="X76" s="89">
        <v>0</v>
      </c>
      <c r="Y76" s="89">
        <v>0</v>
      </c>
      <c r="AA76" s="68" t="s">
        <v>114</v>
      </c>
      <c r="AB76" s="67" t="s">
        <v>201</v>
      </c>
    </row>
    <row r="77" spans="1:28">
      <c r="A77" s="7" t="s">
        <v>116</v>
      </c>
      <c r="B77" s="12">
        <v>41939</v>
      </c>
      <c r="C77" s="8">
        <v>2590.0699999999997</v>
      </c>
      <c r="D77" s="8">
        <v>2864</v>
      </c>
      <c r="E77" s="8">
        <v>3157.47</v>
      </c>
      <c r="F77" s="8">
        <v>3123</v>
      </c>
      <c r="G77" s="8">
        <v>2201.63</v>
      </c>
      <c r="H77" s="8">
        <v>3895</v>
      </c>
      <c r="I77" s="9">
        <v>17831.169999999998</v>
      </c>
      <c r="J77" s="10">
        <v>91</v>
      </c>
      <c r="K77" s="8">
        <v>195.94692307692307</v>
      </c>
      <c r="L77" s="5"/>
      <c r="M77" s="11">
        <v>15</v>
      </c>
      <c r="N77" s="8">
        <v>2939.2038461538459</v>
      </c>
      <c r="O77" s="30"/>
      <c r="P77" s="84">
        <f>+FISCAL!E77</f>
        <v>2939.2038461538459</v>
      </c>
      <c r="Q77" s="84">
        <f t="shared" si="10"/>
        <v>58.784076923076917</v>
      </c>
      <c r="R77" s="84">
        <f t="shared" si="11"/>
        <v>146.9601923076923</v>
      </c>
      <c r="S77" s="84">
        <f t="shared" si="12"/>
        <v>3144.9481153846154</v>
      </c>
      <c r="T77" s="84">
        <f t="shared" si="13"/>
        <v>503.19169846153846</v>
      </c>
      <c r="U77" s="84">
        <f t="shared" si="14"/>
        <v>3648.1398138461541</v>
      </c>
      <c r="V77" s="68"/>
      <c r="W77" s="77">
        <f t="shared" si="16"/>
        <v>0</v>
      </c>
      <c r="X77" s="89">
        <v>0</v>
      </c>
      <c r="Y77" s="89">
        <v>0</v>
      </c>
      <c r="AA77" s="68" t="s">
        <v>116</v>
      </c>
      <c r="AB77" s="67" t="s">
        <v>201</v>
      </c>
    </row>
    <row r="78" spans="1:28">
      <c r="A78" s="7" t="s">
        <v>118</v>
      </c>
      <c r="B78" s="12">
        <v>42688</v>
      </c>
      <c r="C78" s="8"/>
      <c r="D78" s="8"/>
      <c r="E78" s="8"/>
      <c r="F78" s="8"/>
      <c r="G78" s="8"/>
      <c r="H78" s="8">
        <v>1867.5</v>
      </c>
      <c r="I78" s="9">
        <v>1867.5</v>
      </c>
      <c r="J78" s="10">
        <v>16</v>
      </c>
      <c r="K78" s="8">
        <v>116.71875</v>
      </c>
      <c r="L78" s="5"/>
      <c r="M78" s="11">
        <v>1.9315068493150684</v>
      </c>
      <c r="N78" s="8">
        <v>225.44306506849315</v>
      </c>
      <c r="O78" s="30"/>
      <c r="P78" s="84">
        <f>+FISCAL!E78</f>
        <v>225.44306506849315</v>
      </c>
      <c r="Q78" s="84">
        <f t="shared" si="10"/>
        <v>4.5088613013698629</v>
      </c>
      <c r="R78" s="84">
        <f t="shared" si="11"/>
        <v>11.272153253424658</v>
      </c>
      <c r="S78" s="84">
        <f t="shared" si="12"/>
        <v>241.22407962328768</v>
      </c>
      <c r="T78" s="84">
        <f t="shared" si="13"/>
        <v>38.595852739726027</v>
      </c>
      <c r="U78" s="84">
        <f t="shared" si="14"/>
        <v>279.81993236301372</v>
      </c>
      <c r="V78" s="68"/>
      <c r="W78" s="77">
        <f t="shared" si="16"/>
        <v>0</v>
      </c>
      <c r="X78" s="89">
        <v>0</v>
      </c>
      <c r="Y78" s="89">
        <v>0</v>
      </c>
      <c r="AA78" s="68" t="s">
        <v>118</v>
      </c>
      <c r="AB78" s="67" t="s">
        <v>201</v>
      </c>
    </row>
    <row r="79" spans="1:28">
      <c r="N79" s="54">
        <f>SUM(N12:N78)</f>
        <v>463034.35864009685</v>
      </c>
      <c r="P79" s="84"/>
      <c r="Q79" s="84"/>
      <c r="R79" s="84"/>
      <c r="S79" s="84"/>
      <c r="T79" s="84"/>
      <c r="U79" s="84"/>
      <c r="V79" s="78"/>
      <c r="W79" s="84"/>
      <c r="X79" s="89"/>
      <c r="Y79" s="89"/>
    </row>
    <row r="80" spans="1:28">
      <c r="N80" s="87"/>
      <c r="P80" s="85" t="s">
        <v>18</v>
      </c>
      <c r="Q80" s="85" t="s">
        <v>18</v>
      </c>
      <c r="R80" s="85" t="s">
        <v>18</v>
      </c>
      <c r="S80" s="85" t="s">
        <v>18</v>
      </c>
      <c r="T80" s="85" t="s">
        <v>18</v>
      </c>
      <c r="U80" s="85" t="s">
        <v>18</v>
      </c>
      <c r="V80" s="67"/>
      <c r="W80" s="85" t="s">
        <v>18</v>
      </c>
      <c r="X80" s="85" t="s">
        <v>18</v>
      </c>
      <c r="Y80" s="85" t="s">
        <v>18</v>
      </c>
    </row>
    <row r="81" spans="14:25">
      <c r="N81" s="53">
        <f>+FISCAL!J83+SINDICAL!I83</f>
        <v>321638.163765957</v>
      </c>
      <c r="P81" s="86">
        <f>SUM(P63:P80)</f>
        <v>48627.89356987425</v>
      </c>
      <c r="Q81" s="86">
        <f t="shared" ref="Q81:U81" si="17">SUM(Q63:Q80)</f>
        <v>972.55787139748509</v>
      </c>
      <c r="R81" s="86">
        <f t="shared" si="17"/>
        <v>2431.394678493712</v>
      </c>
      <c r="S81" s="86">
        <f t="shared" si="17"/>
        <v>52031.846119765447</v>
      </c>
      <c r="T81" s="86">
        <f t="shared" si="17"/>
        <v>8325.0953791624743</v>
      </c>
      <c r="U81" s="86">
        <f t="shared" si="17"/>
        <v>60356.941498927925</v>
      </c>
      <c r="V81" s="67"/>
      <c r="W81" s="86">
        <v>0</v>
      </c>
      <c r="X81" s="86">
        <v>0</v>
      </c>
      <c r="Y81" s="86">
        <v>0</v>
      </c>
    </row>
    <row r="82" spans="14:25">
      <c r="N82" s="82">
        <f>+N79-N81</f>
        <v>141396.19487413985</v>
      </c>
      <c r="P82" s="84"/>
      <c r="Q82" s="84"/>
      <c r="R82" s="84"/>
      <c r="S82" s="84"/>
      <c r="T82" s="84"/>
      <c r="U82" s="84"/>
      <c r="V82" s="67"/>
      <c r="W82" s="87"/>
      <c r="X82" s="87"/>
      <c r="Y82" s="87"/>
    </row>
    <row r="83" spans="14:25">
      <c r="N83" s="53">
        <f>+FISCAL!F83+FISCAL!G83+SINDICAL!F83</f>
        <v>30827.716010320142</v>
      </c>
      <c r="P83" s="85" t="s">
        <v>119</v>
      </c>
      <c r="Q83" s="85" t="s">
        <v>119</v>
      </c>
      <c r="R83" s="85" t="s">
        <v>119</v>
      </c>
      <c r="S83" s="85" t="s">
        <v>119</v>
      </c>
      <c r="T83" s="85" t="s">
        <v>119</v>
      </c>
      <c r="U83" s="85" t="s">
        <v>119</v>
      </c>
      <c r="V83" s="67"/>
      <c r="W83" s="85" t="s">
        <v>119</v>
      </c>
      <c r="X83" s="85" t="s">
        <v>119</v>
      </c>
      <c r="Y83" s="85" t="s">
        <v>119</v>
      </c>
    </row>
    <row r="84" spans="14:25">
      <c r="N84" s="53">
        <f>+N82-N83</f>
        <v>110568.47886381971</v>
      </c>
      <c r="P84" s="86">
        <f>+P81+P60</f>
        <v>223327.36356987423</v>
      </c>
      <c r="Q84" s="86">
        <f t="shared" ref="Q84:X84" si="18">+Q81+Q60</f>
        <v>4466.5472713974859</v>
      </c>
      <c r="R84" s="86">
        <f t="shared" si="18"/>
        <v>11166.368178493714</v>
      </c>
      <c r="S84" s="86">
        <f t="shared" si="18"/>
        <v>238960.27901976547</v>
      </c>
      <c r="T84" s="86">
        <f t="shared" si="18"/>
        <v>38233.644643162472</v>
      </c>
      <c r="U84" s="86">
        <f t="shared" si="18"/>
        <v>277193.92366292787</v>
      </c>
      <c r="V84" s="67"/>
      <c r="W84" s="86">
        <f t="shared" si="18"/>
        <v>240417.37016244681</v>
      </c>
      <c r="X84" s="86">
        <f t="shared" si="18"/>
        <v>38466.7792259915</v>
      </c>
      <c r="Y84" s="86">
        <f>+Y81+Y60</f>
        <v>278884.14938843827</v>
      </c>
    </row>
    <row r="85" spans="14:25">
      <c r="N85" s="53"/>
      <c r="P85" s="67"/>
      <c r="Q85" s="67"/>
      <c r="R85" s="67"/>
      <c r="S85" s="67"/>
      <c r="T85" s="67"/>
      <c r="U85" s="67"/>
      <c r="V85" s="67"/>
      <c r="W85" s="67"/>
      <c r="X85" s="67"/>
      <c r="Y85" s="67"/>
    </row>
    <row r="86" spans="14:25">
      <c r="N86" s="53"/>
      <c r="P86" s="67"/>
      <c r="Q86" s="67"/>
      <c r="R86" s="67"/>
      <c r="S86" s="67"/>
      <c r="T86" s="67"/>
      <c r="U86" s="67"/>
      <c r="V86" s="67"/>
      <c r="W86" s="87"/>
      <c r="X86" s="67"/>
      <c r="Y86" s="67"/>
    </row>
    <row r="87" spans="14:25">
      <c r="N87" s="53"/>
      <c r="P87" s="67"/>
      <c r="Q87" s="67"/>
      <c r="R87" s="67"/>
      <c r="S87" s="67"/>
      <c r="T87" s="67"/>
      <c r="U87" s="67"/>
      <c r="V87" s="67"/>
      <c r="W87" s="54"/>
      <c r="X87" s="67"/>
      <c r="Y87" s="67"/>
    </row>
    <row r="88" spans="14:25">
      <c r="P88" s="74">
        <f>+P84+W84</f>
        <v>463744.73373232107</v>
      </c>
      <c r="Q88" s="76"/>
      <c r="R88" s="76"/>
      <c r="S88" s="74"/>
      <c r="T88" s="76"/>
      <c r="U88" s="67"/>
      <c r="V88" s="67"/>
      <c r="W88" s="67"/>
      <c r="X88" s="67"/>
      <c r="Y88" s="67"/>
    </row>
    <row r="89" spans="14:25">
      <c r="P89" s="79">
        <f>+N79-P88</f>
        <v>-710.37509222421795</v>
      </c>
      <c r="Q89" s="67"/>
      <c r="R89" s="67"/>
      <c r="S89" s="67"/>
      <c r="T89" s="67"/>
      <c r="U89" s="67"/>
      <c r="V89" s="67"/>
      <c r="W89" s="67"/>
      <c r="X89" s="67"/>
      <c r="Y89" s="67"/>
    </row>
    <row r="90" spans="14:25">
      <c r="P90" s="67"/>
      <c r="Q90" s="67"/>
      <c r="R90" s="67"/>
      <c r="S90" s="67"/>
      <c r="T90" s="67"/>
      <c r="U90" s="67"/>
      <c r="V90" s="67"/>
      <c r="W90" s="67"/>
      <c r="X90" s="67"/>
      <c r="Y90" s="67"/>
    </row>
    <row r="91" spans="14:25">
      <c r="P91" s="67"/>
      <c r="Q91" s="67"/>
      <c r="R91" s="67"/>
      <c r="S91" s="67"/>
      <c r="T91" s="67"/>
      <c r="U91" s="67"/>
      <c r="V91" s="67"/>
      <c r="W91" s="67"/>
      <c r="X91" s="67"/>
      <c r="Y91" s="67"/>
    </row>
    <row r="92" spans="14:25">
      <c r="P92" s="67"/>
      <c r="Q92" s="67"/>
      <c r="R92" s="67"/>
      <c r="S92" s="67"/>
      <c r="T92" s="67"/>
      <c r="U92" s="67"/>
      <c r="V92" s="67"/>
      <c r="W92" s="67"/>
      <c r="X92" s="67"/>
      <c r="Y92" s="67"/>
    </row>
    <row r="93" spans="14:25"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4:25"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4:25"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4:25"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16:25"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16:25"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16:25"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16:25"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16:25"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16:25"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16:25"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16:25"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6:25"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6:25"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6:25"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16:25"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16:25"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</sheetData>
  <autoFilter ref="A11:AB58"/>
  <sortState ref="A56:N58">
    <sortCondition ref="A56:A58"/>
  </sortState>
  <mergeCells count="3">
    <mergeCell ref="P7:U7"/>
    <mergeCell ref="W7:Y7"/>
    <mergeCell ref="P6:Y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workbookViewId="0">
      <pane xSplit="1" ySplit="8" topLeftCell="B54" activePane="bottomRight" state="frozen"/>
      <selection pane="topRight" activeCell="B1" sqref="B1"/>
      <selection pane="bottomLeft" activeCell="A9" sqref="A9"/>
      <selection pane="bottomRight" activeCell="B63" sqref="B63:B78"/>
    </sheetView>
  </sheetViews>
  <sheetFormatPr baseColWidth="10" defaultRowHeight="11.25"/>
  <cols>
    <col min="1" max="1" width="12.28515625" style="2" customWidth="1"/>
    <col min="2" max="2" width="30.7109375" style="1" customWidth="1"/>
    <col min="3" max="6" width="15.7109375" style="1" customWidth="1"/>
    <col min="7" max="7" width="15.7109375" style="68" customWidth="1"/>
    <col min="8" max="9" width="15.7109375" style="1" customWidth="1"/>
    <col min="10" max="16384" width="11.42578125" style="1"/>
  </cols>
  <sheetData>
    <row r="1" spans="1:10" ht="18" customHeight="1">
      <c r="A1" s="33" t="s">
        <v>0</v>
      </c>
      <c r="B1" s="98" t="s">
        <v>121</v>
      </c>
      <c r="C1" s="99"/>
      <c r="D1" s="99"/>
      <c r="E1" s="99"/>
      <c r="F1" s="99"/>
      <c r="G1" s="81"/>
      <c r="H1" s="30"/>
      <c r="I1" s="30"/>
      <c r="J1" s="30"/>
    </row>
    <row r="2" spans="1:10" ht="24.95" customHeight="1">
      <c r="A2" s="34" t="s">
        <v>1</v>
      </c>
      <c r="B2" s="100" t="s">
        <v>2</v>
      </c>
      <c r="C2" s="101"/>
      <c r="D2" s="101"/>
      <c r="E2" s="101"/>
      <c r="F2" s="101"/>
      <c r="G2" s="36"/>
      <c r="H2" s="30"/>
      <c r="I2" s="30"/>
      <c r="J2" s="30"/>
    </row>
    <row r="3" spans="1:10" ht="15.75">
      <c r="A3" s="30"/>
      <c r="B3" s="102" t="s">
        <v>3</v>
      </c>
      <c r="C3" s="99"/>
      <c r="D3" s="99"/>
      <c r="E3" s="99"/>
      <c r="F3" s="99"/>
      <c r="G3" s="81"/>
      <c r="H3" s="38"/>
      <c r="I3" s="30"/>
      <c r="J3" s="30"/>
    </row>
    <row r="4" spans="1:10" ht="15">
      <c r="A4" s="30"/>
      <c r="B4" s="103" t="s">
        <v>4</v>
      </c>
      <c r="C4" s="99"/>
      <c r="D4" s="99"/>
      <c r="E4" s="99"/>
      <c r="F4" s="99"/>
      <c r="G4" s="81"/>
      <c r="H4" s="38"/>
      <c r="I4" s="30"/>
      <c r="J4" s="30"/>
    </row>
    <row r="5" spans="1:10" ht="15">
      <c r="A5" s="30"/>
      <c r="B5" s="37" t="s">
        <v>5</v>
      </c>
      <c r="C5" s="30"/>
      <c r="D5" s="30"/>
      <c r="E5" s="30"/>
      <c r="F5" s="30"/>
      <c r="G5" s="67"/>
      <c r="H5" s="30"/>
      <c r="I5" s="30"/>
      <c r="J5" s="30"/>
    </row>
    <row r="6" spans="1:10" ht="15">
      <c r="A6" s="30"/>
      <c r="B6" s="37" t="s">
        <v>6</v>
      </c>
      <c r="C6" s="30"/>
      <c r="D6" s="30"/>
      <c r="E6" s="30"/>
      <c r="F6" s="30"/>
      <c r="G6" s="67"/>
      <c r="H6" s="30"/>
      <c r="I6" s="30"/>
      <c r="J6" s="30"/>
    </row>
    <row r="7" spans="1:10">
      <c r="A7" s="27"/>
      <c r="B7" s="26"/>
      <c r="C7" s="26"/>
      <c r="D7" s="26"/>
      <c r="E7" s="26"/>
      <c r="F7" s="26"/>
      <c r="H7" s="26"/>
      <c r="I7" s="26"/>
      <c r="J7" s="26"/>
    </row>
    <row r="8" spans="1:10" s="3" customFormat="1" ht="23.25" thickBot="1">
      <c r="A8" s="39" t="s">
        <v>7</v>
      </c>
      <c r="B8" s="40" t="s">
        <v>8</v>
      </c>
      <c r="C8" s="40" t="s">
        <v>9</v>
      </c>
      <c r="D8" s="41" t="s">
        <v>10</v>
      </c>
      <c r="E8" s="41" t="s">
        <v>11</v>
      </c>
      <c r="F8" s="40" t="s">
        <v>12</v>
      </c>
      <c r="G8" s="72" t="s">
        <v>175</v>
      </c>
      <c r="H8" s="40" t="s">
        <v>13</v>
      </c>
      <c r="I8" s="41" t="s">
        <v>14</v>
      </c>
      <c r="J8" s="42" t="s">
        <v>15</v>
      </c>
    </row>
    <row r="9" spans="1:10" ht="15.75" thickTop="1">
      <c r="A9" s="44" t="s">
        <v>16</v>
      </c>
      <c r="B9" s="30"/>
      <c r="C9" s="30"/>
      <c r="D9" s="30"/>
      <c r="E9" s="30"/>
      <c r="F9" s="30"/>
      <c r="G9" s="67"/>
      <c r="H9" s="30"/>
      <c r="I9" s="30"/>
      <c r="J9" s="30"/>
    </row>
    <row r="10" spans="1:10">
      <c r="A10" s="27"/>
      <c r="B10" s="26"/>
      <c r="C10" s="28"/>
      <c r="D10" s="28"/>
      <c r="E10" s="28"/>
      <c r="F10" s="28"/>
      <c r="G10" s="74"/>
      <c r="H10" s="28"/>
      <c r="I10" s="28"/>
      <c r="J10" s="26"/>
    </row>
    <row r="11" spans="1:10" ht="15">
      <c r="A11" s="43" t="s">
        <v>19</v>
      </c>
      <c r="B11" s="30"/>
      <c r="C11" s="30"/>
      <c r="D11" s="30"/>
      <c r="E11" s="30"/>
      <c r="F11" s="30"/>
      <c r="G11" s="67"/>
      <c r="H11" s="30"/>
      <c r="I11" s="30"/>
      <c r="J11" s="30"/>
    </row>
    <row r="12" spans="1:10">
      <c r="A12" s="32" t="s">
        <v>20</v>
      </c>
      <c r="B12" s="31" t="s">
        <v>21</v>
      </c>
      <c r="C12" s="45">
        <v>781.45</v>
      </c>
      <c r="D12" s="45">
        <v>0</v>
      </c>
      <c r="E12" s="45">
        <f>SUM(C12:D12)</f>
        <v>781.45</v>
      </c>
      <c r="F12" s="45">
        <v>0</v>
      </c>
      <c r="G12" s="74">
        <v>0</v>
      </c>
      <c r="H12" s="45">
        <v>0.05</v>
      </c>
      <c r="I12" s="45">
        <f>SUM(F12:H12)</f>
        <v>0.05</v>
      </c>
      <c r="J12" s="45">
        <f>+E12-I12</f>
        <v>781.40000000000009</v>
      </c>
    </row>
    <row r="13" spans="1:10">
      <c r="A13" s="32" t="s">
        <v>22</v>
      </c>
      <c r="B13" s="31" t="s">
        <v>23</v>
      </c>
      <c r="C13" s="45">
        <v>2233.65</v>
      </c>
      <c r="D13" s="45">
        <v>0</v>
      </c>
      <c r="E13" s="74">
        <f t="shared" ref="E13:E58" si="0">SUM(C13:D13)</f>
        <v>2233.65</v>
      </c>
      <c r="F13" s="45">
        <v>4.62</v>
      </c>
      <c r="G13" s="74">
        <v>0</v>
      </c>
      <c r="H13" s="45">
        <v>0.03</v>
      </c>
      <c r="I13" s="74">
        <f t="shared" ref="I13:I58" si="1">SUM(F13:H13)</f>
        <v>4.6500000000000004</v>
      </c>
      <c r="J13" s="74">
        <f t="shared" ref="J13:J58" si="2">+E13-I13</f>
        <v>2229</v>
      </c>
    </row>
    <row r="14" spans="1:10">
      <c r="A14" s="32" t="s">
        <v>24</v>
      </c>
      <c r="B14" s="31" t="s">
        <v>25</v>
      </c>
      <c r="C14" s="45">
        <v>5000.1000000000004</v>
      </c>
      <c r="D14" s="45">
        <v>0</v>
      </c>
      <c r="E14" s="74">
        <f t="shared" si="0"/>
        <v>5000.1000000000004</v>
      </c>
      <c r="F14" s="45">
        <v>503.35</v>
      </c>
      <c r="G14" s="74">
        <v>0</v>
      </c>
      <c r="H14" s="46">
        <v>-0.05</v>
      </c>
      <c r="I14" s="74">
        <f t="shared" si="1"/>
        <v>503.3</v>
      </c>
      <c r="J14" s="74">
        <f t="shared" si="2"/>
        <v>4496.8</v>
      </c>
    </row>
    <row r="15" spans="1:10">
      <c r="A15" s="32" t="s">
        <v>26</v>
      </c>
      <c r="B15" s="31" t="s">
        <v>27</v>
      </c>
      <c r="C15" s="45">
        <v>3000</v>
      </c>
      <c r="D15" s="45">
        <v>0</v>
      </c>
      <c r="E15" s="74">
        <f t="shared" si="0"/>
        <v>3000</v>
      </c>
      <c r="F15" s="45">
        <v>88</v>
      </c>
      <c r="G15" s="74">
        <v>0</v>
      </c>
      <c r="H15" s="45">
        <v>0</v>
      </c>
      <c r="I15" s="74">
        <f t="shared" si="1"/>
        <v>88</v>
      </c>
      <c r="J15" s="74">
        <f t="shared" si="2"/>
        <v>2912</v>
      </c>
    </row>
    <row r="16" spans="1:10">
      <c r="A16" s="32" t="s">
        <v>28</v>
      </c>
      <c r="B16" s="31" t="s">
        <v>29</v>
      </c>
      <c r="C16" s="45">
        <v>2500.0500000000002</v>
      </c>
      <c r="D16" s="45">
        <v>0</v>
      </c>
      <c r="E16" s="74">
        <f t="shared" si="0"/>
        <v>2500.0500000000002</v>
      </c>
      <c r="F16" s="45">
        <v>33.6</v>
      </c>
      <c r="G16" s="74">
        <v>0</v>
      </c>
      <c r="H16" s="45">
        <v>0.05</v>
      </c>
      <c r="I16" s="74">
        <f t="shared" si="1"/>
        <v>33.65</v>
      </c>
      <c r="J16" s="74">
        <f t="shared" si="2"/>
        <v>2466.4</v>
      </c>
    </row>
    <row r="17" spans="1:10">
      <c r="A17" s="32" t="s">
        <v>30</v>
      </c>
      <c r="B17" s="31" t="s">
        <v>31</v>
      </c>
      <c r="C17" s="45">
        <v>6500.1</v>
      </c>
      <c r="D17" s="45">
        <v>0</v>
      </c>
      <c r="E17" s="74">
        <f t="shared" si="0"/>
        <v>6500.1</v>
      </c>
      <c r="F17" s="45">
        <v>920.38</v>
      </c>
      <c r="G17" s="74">
        <v>0</v>
      </c>
      <c r="H17" s="46">
        <v>-0.08</v>
      </c>
      <c r="I17" s="74">
        <f t="shared" si="1"/>
        <v>920.3</v>
      </c>
      <c r="J17" s="74">
        <f t="shared" si="2"/>
        <v>5579.8</v>
      </c>
    </row>
    <row r="18" spans="1:10">
      <c r="A18" s="32" t="s">
        <v>32</v>
      </c>
      <c r="B18" s="31" t="s">
        <v>33</v>
      </c>
      <c r="C18" s="45">
        <v>2800.05</v>
      </c>
      <c r="D18" s="45">
        <v>0</v>
      </c>
      <c r="E18" s="74">
        <f t="shared" si="0"/>
        <v>2800.05</v>
      </c>
      <c r="F18" s="45">
        <v>66.239999999999995</v>
      </c>
      <c r="G18" s="74">
        <v>0</v>
      </c>
      <c r="H18" s="45">
        <v>0.01</v>
      </c>
      <c r="I18" s="74">
        <f t="shared" si="1"/>
        <v>66.25</v>
      </c>
      <c r="J18" s="74">
        <f t="shared" si="2"/>
        <v>2733.8</v>
      </c>
    </row>
    <row r="19" spans="1:10">
      <c r="A19" s="32" t="s">
        <v>34</v>
      </c>
      <c r="B19" s="31" t="s">
        <v>35</v>
      </c>
      <c r="C19" s="45">
        <v>1195.3399999999999</v>
      </c>
      <c r="D19" s="45">
        <v>0</v>
      </c>
      <c r="E19" s="74">
        <f t="shared" si="0"/>
        <v>1195.3399999999999</v>
      </c>
      <c r="F19" s="45">
        <v>0</v>
      </c>
      <c r="G19" s="74">
        <v>0</v>
      </c>
      <c r="H19" s="45">
        <v>0.14000000000000001</v>
      </c>
      <c r="I19" s="74">
        <f t="shared" si="1"/>
        <v>0.14000000000000001</v>
      </c>
      <c r="J19" s="74">
        <f t="shared" si="2"/>
        <v>1195.1999999999998</v>
      </c>
    </row>
    <row r="20" spans="1:10">
      <c r="A20" s="32" t="s">
        <v>150</v>
      </c>
      <c r="B20" s="31" t="s">
        <v>135</v>
      </c>
      <c r="C20" s="45">
        <v>2800.05</v>
      </c>
      <c r="D20" s="45">
        <v>0</v>
      </c>
      <c r="E20" s="74">
        <f t="shared" si="0"/>
        <v>2800.05</v>
      </c>
      <c r="F20" s="45">
        <v>66.239999999999995</v>
      </c>
      <c r="G20" s="74">
        <v>0</v>
      </c>
      <c r="H20" s="45">
        <v>0.01</v>
      </c>
      <c r="I20" s="74">
        <f t="shared" si="1"/>
        <v>66.25</v>
      </c>
      <c r="J20" s="74">
        <f t="shared" si="2"/>
        <v>2733.8</v>
      </c>
    </row>
    <row r="21" spans="1:10">
      <c r="A21" s="32" t="s">
        <v>36</v>
      </c>
      <c r="B21" s="31" t="s">
        <v>37</v>
      </c>
      <c r="C21" s="45">
        <v>6311.51</v>
      </c>
      <c r="D21" s="45">
        <v>0</v>
      </c>
      <c r="E21" s="74">
        <f t="shared" si="0"/>
        <v>6311.51</v>
      </c>
      <c r="F21" s="45">
        <v>880.1</v>
      </c>
      <c r="G21" s="74">
        <v>0</v>
      </c>
      <c r="H21" s="45">
        <v>0.01</v>
      </c>
      <c r="I21" s="74">
        <f t="shared" si="1"/>
        <v>880.11</v>
      </c>
      <c r="J21" s="74">
        <f t="shared" si="2"/>
        <v>5431.4000000000005</v>
      </c>
    </row>
    <row r="22" spans="1:10">
      <c r="A22" s="32" t="s">
        <v>38</v>
      </c>
      <c r="B22" s="31" t="s">
        <v>39</v>
      </c>
      <c r="C22" s="45">
        <v>1136.6300000000001</v>
      </c>
      <c r="D22" s="45">
        <v>0</v>
      </c>
      <c r="E22" s="74">
        <f t="shared" si="0"/>
        <v>1136.6300000000001</v>
      </c>
      <c r="F22" s="45">
        <v>0</v>
      </c>
      <c r="G22" s="74">
        <v>0</v>
      </c>
      <c r="H22" s="45">
        <v>0.03</v>
      </c>
      <c r="I22" s="74">
        <f t="shared" si="1"/>
        <v>0.03</v>
      </c>
      <c r="J22" s="74">
        <f t="shared" si="2"/>
        <v>1136.6000000000001</v>
      </c>
    </row>
    <row r="23" spans="1:10">
      <c r="A23" s="32" t="s">
        <v>40</v>
      </c>
      <c r="B23" s="31" t="s">
        <v>41</v>
      </c>
      <c r="C23" s="45">
        <v>1633.9</v>
      </c>
      <c r="D23" s="45">
        <v>0</v>
      </c>
      <c r="E23" s="74">
        <f t="shared" si="0"/>
        <v>1633.9</v>
      </c>
      <c r="F23" s="45">
        <v>0</v>
      </c>
      <c r="G23" s="74">
        <v>0</v>
      </c>
      <c r="H23" s="46">
        <v>-0.1</v>
      </c>
      <c r="I23" s="74">
        <f t="shared" si="1"/>
        <v>-0.1</v>
      </c>
      <c r="J23" s="74">
        <f t="shared" si="2"/>
        <v>1634</v>
      </c>
    </row>
    <row r="24" spans="1:10">
      <c r="A24" s="32" t="s">
        <v>42</v>
      </c>
      <c r="B24" s="31" t="s">
        <v>43</v>
      </c>
      <c r="C24" s="45">
        <v>15000</v>
      </c>
      <c r="D24" s="45">
        <v>0</v>
      </c>
      <c r="E24" s="74">
        <f t="shared" si="0"/>
        <v>15000</v>
      </c>
      <c r="F24" s="45">
        <v>3012.63</v>
      </c>
      <c r="G24" s="74">
        <v>0</v>
      </c>
      <c r="H24" s="46">
        <v>-0.03</v>
      </c>
      <c r="I24" s="74">
        <f t="shared" si="1"/>
        <v>3012.6</v>
      </c>
      <c r="J24" s="74">
        <f t="shared" si="2"/>
        <v>11987.4</v>
      </c>
    </row>
    <row r="25" spans="1:10">
      <c r="A25" s="32" t="s">
        <v>44</v>
      </c>
      <c r="B25" s="31" t="s">
        <v>45</v>
      </c>
      <c r="C25" s="45">
        <v>280.06</v>
      </c>
      <c r="D25" s="45">
        <v>0</v>
      </c>
      <c r="E25" s="74">
        <f t="shared" si="0"/>
        <v>280.06</v>
      </c>
      <c r="F25" s="45">
        <v>0</v>
      </c>
      <c r="G25" s="74">
        <v>0</v>
      </c>
      <c r="H25" s="45">
        <v>0.06</v>
      </c>
      <c r="I25" s="74">
        <f t="shared" si="1"/>
        <v>0.06</v>
      </c>
      <c r="J25" s="74">
        <f t="shared" si="2"/>
        <v>280</v>
      </c>
    </row>
    <row r="26" spans="1:10">
      <c r="A26" s="32" t="s">
        <v>46</v>
      </c>
      <c r="B26" s="31" t="s">
        <v>47</v>
      </c>
      <c r="C26" s="45">
        <v>280.06</v>
      </c>
      <c r="D26" s="45">
        <v>0</v>
      </c>
      <c r="E26" s="74">
        <f t="shared" si="0"/>
        <v>280.06</v>
      </c>
      <c r="F26" s="45">
        <v>0</v>
      </c>
      <c r="G26" s="74">
        <v>0</v>
      </c>
      <c r="H26" s="46">
        <v>-0.14000000000000001</v>
      </c>
      <c r="I26" s="74">
        <f t="shared" si="1"/>
        <v>-0.14000000000000001</v>
      </c>
      <c r="J26" s="74">
        <f t="shared" si="2"/>
        <v>280.2</v>
      </c>
    </row>
    <row r="27" spans="1:10">
      <c r="A27" s="32" t="s">
        <v>48</v>
      </c>
      <c r="B27" s="31" t="s">
        <v>49</v>
      </c>
      <c r="C27" s="45">
        <v>2500.0500000000002</v>
      </c>
      <c r="D27" s="45">
        <v>0</v>
      </c>
      <c r="E27" s="74">
        <f t="shared" si="0"/>
        <v>2500.0500000000002</v>
      </c>
      <c r="F27" s="45">
        <v>33.6</v>
      </c>
      <c r="G27" s="74">
        <v>0</v>
      </c>
      <c r="H27" s="46">
        <v>-0.15</v>
      </c>
      <c r="I27" s="74">
        <f t="shared" si="1"/>
        <v>33.450000000000003</v>
      </c>
      <c r="J27" s="74">
        <f t="shared" si="2"/>
        <v>2466.6000000000004</v>
      </c>
    </row>
    <row r="28" spans="1:10">
      <c r="A28" s="32" t="s">
        <v>50</v>
      </c>
      <c r="B28" s="31" t="s">
        <v>51</v>
      </c>
      <c r="C28" s="45">
        <v>2500.0500000000002</v>
      </c>
      <c r="D28" s="45">
        <v>0</v>
      </c>
      <c r="E28" s="74">
        <f t="shared" si="0"/>
        <v>2500.0500000000002</v>
      </c>
      <c r="F28" s="45">
        <v>33.6</v>
      </c>
      <c r="G28" s="74">
        <v>0</v>
      </c>
      <c r="H28" s="45">
        <v>0.05</v>
      </c>
      <c r="I28" s="74">
        <f t="shared" si="1"/>
        <v>33.65</v>
      </c>
      <c r="J28" s="74">
        <f t="shared" si="2"/>
        <v>2466.4</v>
      </c>
    </row>
    <row r="29" spans="1:10">
      <c r="A29" s="32" t="s">
        <v>52</v>
      </c>
      <c r="B29" s="31" t="s">
        <v>53</v>
      </c>
      <c r="C29" s="45">
        <v>20000.099999999999</v>
      </c>
      <c r="D29" s="45">
        <v>0</v>
      </c>
      <c r="E29" s="74">
        <f t="shared" si="0"/>
        <v>20000.099999999999</v>
      </c>
      <c r="F29" s="45">
        <v>5342.67</v>
      </c>
      <c r="G29" s="74">
        <v>0</v>
      </c>
      <c r="H29" s="46">
        <v>-0.17</v>
      </c>
      <c r="I29" s="74">
        <f t="shared" si="1"/>
        <v>5342.5</v>
      </c>
      <c r="J29" s="74">
        <f t="shared" si="2"/>
        <v>14657.599999999999</v>
      </c>
    </row>
    <row r="30" spans="1:10">
      <c r="A30" s="32" t="s">
        <v>54</v>
      </c>
      <c r="B30" s="31" t="s">
        <v>55</v>
      </c>
      <c r="C30" s="45">
        <v>2431.7399999999998</v>
      </c>
      <c r="D30" s="45">
        <v>0</v>
      </c>
      <c r="E30" s="74">
        <f t="shared" si="0"/>
        <v>2431.7399999999998</v>
      </c>
      <c r="F30" s="45">
        <v>26.17</v>
      </c>
      <c r="G30" s="74">
        <v>0</v>
      </c>
      <c r="H30" s="46">
        <v>-0.03</v>
      </c>
      <c r="I30" s="74">
        <f t="shared" si="1"/>
        <v>26.14</v>
      </c>
      <c r="J30" s="74">
        <f t="shared" si="2"/>
        <v>2405.6</v>
      </c>
    </row>
    <row r="31" spans="1:10">
      <c r="A31" s="32" t="s">
        <v>151</v>
      </c>
      <c r="B31" s="31" t="s">
        <v>136</v>
      </c>
      <c r="C31" s="45">
        <v>15946.35</v>
      </c>
      <c r="D31" s="45">
        <v>0</v>
      </c>
      <c r="E31" s="74">
        <f t="shared" si="0"/>
        <v>15946.35</v>
      </c>
      <c r="F31" s="45">
        <v>3469.78</v>
      </c>
      <c r="G31" s="74">
        <v>0</v>
      </c>
      <c r="H31" s="45">
        <v>0.17</v>
      </c>
      <c r="I31" s="74">
        <f t="shared" si="1"/>
        <v>3469.9500000000003</v>
      </c>
      <c r="J31" s="74">
        <f t="shared" si="2"/>
        <v>12476.4</v>
      </c>
    </row>
    <row r="32" spans="1:10">
      <c r="A32" s="32" t="s">
        <v>56</v>
      </c>
      <c r="B32" s="31" t="s">
        <v>57</v>
      </c>
      <c r="C32" s="45">
        <v>7500</v>
      </c>
      <c r="D32" s="45">
        <v>0</v>
      </c>
      <c r="E32" s="74">
        <f t="shared" si="0"/>
        <v>7500</v>
      </c>
      <c r="F32" s="45">
        <v>1133.96</v>
      </c>
      <c r="G32" s="74">
        <v>0</v>
      </c>
      <c r="H32" s="45">
        <v>0.04</v>
      </c>
      <c r="I32" s="74">
        <f t="shared" si="1"/>
        <v>1134</v>
      </c>
      <c r="J32" s="74">
        <f t="shared" si="2"/>
        <v>6366</v>
      </c>
    </row>
    <row r="33" spans="1:10">
      <c r="A33" s="32" t="s">
        <v>58</v>
      </c>
      <c r="B33" s="31" t="s">
        <v>59</v>
      </c>
      <c r="C33" s="45">
        <v>3750</v>
      </c>
      <c r="D33" s="45">
        <v>0</v>
      </c>
      <c r="E33" s="74">
        <f t="shared" si="0"/>
        <v>3750</v>
      </c>
      <c r="F33" s="45">
        <v>249.41</v>
      </c>
      <c r="G33" s="74">
        <v>0</v>
      </c>
      <c r="H33" s="46">
        <v>-0.01</v>
      </c>
      <c r="I33" s="74">
        <f t="shared" si="1"/>
        <v>249.4</v>
      </c>
      <c r="J33" s="74">
        <f t="shared" si="2"/>
        <v>3500.6</v>
      </c>
    </row>
    <row r="34" spans="1:10">
      <c r="A34" s="32" t="s">
        <v>60</v>
      </c>
      <c r="B34" s="31" t="s">
        <v>61</v>
      </c>
      <c r="C34" s="45">
        <v>2472.73</v>
      </c>
      <c r="D34" s="45">
        <v>0</v>
      </c>
      <c r="E34" s="74">
        <f t="shared" si="0"/>
        <v>2472.73</v>
      </c>
      <c r="F34" s="45">
        <v>30.63</v>
      </c>
      <c r="G34" s="74">
        <v>0</v>
      </c>
      <c r="H34" s="46">
        <v>-0.1</v>
      </c>
      <c r="I34" s="74">
        <f t="shared" si="1"/>
        <v>30.529999999999998</v>
      </c>
      <c r="J34" s="74">
        <f t="shared" si="2"/>
        <v>2442.1999999999998</v>
      </c>
    </row>
    <row r="35" spans="1:10">
      <c r="A35" s="32" t="s">
        <v>62</v>
      </c>
      <c r="B35" s="31" t="s">
        <v>63</v>
      </c>
      <c r="C35" s="45">
        <v>793.7</v>
      </c>
      <c r="D35" s="45">
        <v>0</v>
      </c>
      <c r="E35" s="74">
        <f t="shared" si="0"/>
        <v>793.7</v>
      </c>
      <c r="F35" s="45">
        <v>0</v>
      </c>
      <c r="G35" s="74">
        <v>0</v>
      </c>
      <c r="H35" s="45">
        <v>0.1</v>
      </c>
      <c r="I35" s="74">
        <f t="shared" si="1"/>
        <v>0.1</v>
      </c>
      <c r="J35" s="74">
        <f t="shared" si="2"/>
        <v>793.6</v>
      </c>
    </row>
    <row r="36" spans="1:10">
      <c r="A36" s="32" t="s">
        <v>64</v>
      </c>
      <c r="B36" s="31" t="s">
        <v>65</v>
      </c>
      <c r="C36" s="45">
        <v>1942.62</v>
      </c>
      <c r="D36" s="45">
        <v>0</v>
      </c>
      <c r="E36" s="74">
        <f t="shared" si="0"/>
        <v>1942.62</v>
      </c>
      <c r="F36" s="45">
        <v>0</v>
      </c>
      <c r="G36" s="74">
        <v>0</v>
      </c>
      <c r="H36" s="45">
        <v>0.02</v>
      </c>
      <c r="I36" s="74">
        <f t="shared" si="1"/>
        <v>0.02</v>
      </c>
      <c r="J36" s="74">
        <f t="shared" si="2"/>
        <v>1942.6</v>
      </c>
    </row>
    <row r="37" spans="1:10">
      <c r="A37" s="32" t="s">
        <v>66</v>
      </c>
      <c r="B37" s="31" t="s">
        <v>67</v>
      </c>
      <c r="C37" s="45">
        <v>2250</v>
      </c>
      <c r="D37" s="45">
        <v>0</v>
      </c>
      <c r="E37" s="74">
        <f t="shared" si="0"/>
        <v>2250</v>
      </c>
      <c r="F37" s="45">
        <v>6.4</v>
      </c>
      <c r="G37" s="74">
        <v>0</v>
      </c>
      <c r="H37" s="45">
        <v>0</v>
      </c>
      <c r="I37" s="74">
        <f t="shared" si="1"/>
        <v>6.4</v>
      </c>
      <c r="J37" s="74">
        <f t="shared" si="2"/>
        <v>2243.6</v>
      </c>
    </row>
    <row r="38" spans="1:10">
      <c r="A38" s="32" t="s">
        <v>152</v>
      </c>
      <c r="B38" s="31" t="s">
        <v>137</v>
      </c>
      <c r="C38" s="45">
        <v>2500.0500000000002</v>
      </c>
      <c r="D38" s="45">
        <v>0</v>
      </c>
      <c r="E38" s="74">
        <f t="shared" si="0"/>
        <v>2500.0500000000002</v>
      </c>
      <c r="F38" s="45">
        <v>33.6</v>
      </c>
      <c r="G38" s="74">
        <v>0</v>
      </c>
      <c r="H38" s="46">
        <v>-0.15</v>
      </c>
      <c r="I38" s="74">
        <f t="shared" si="1"/>
        <v>33.450000000000003</v>
      </c>
      <c r="J38" s="74">
        <f t="shared" si="2"/>
        <v>2466.6000000000004</v>
      </c>
    </row>
    <row r="39" spans="1:10">
      <c r="A39" s="32" t="s">
        <v>68</v>
      </c>
      <c r="B39" s="31" t="s">
        <v>69</v>
      </c>
      <c r="C39" s="45">
        <v>266.39999999999998</v>
      </c>
      <c r="D39" s="45">
        <v>0</v>
      </c>
      <c r="E39" s="74">
        <f t="shared" si="0"/>
        <v>266.39999999999998</v>
      </c>
      <c r="F39" s="45">
        <v>0</v>
      </c>
      <c r="G39" s="74">
        <v>0</v>
      </c>
      <c r="H39" s="45">
        <v>0</v>
      </c>
      <c r="I39" s="74">
        <f t="shared" si="1"/>
        <v>0</v>
      </c>
      <c r="J39" s="74">
        <f t="shared" si="2"/>
        <v>266.39999999999998</v>
      </c>
    </row>
    <row r="40" spans="1:10">
      <c r="A40" s="32" t="s">
        <v>153</v>
      </c>
      <c r="B40" s="31" t="s">
        <v>138</v>
      </c>
      <c r="C40" s="45">
        <v>1750.05</v>
      </c>
      <c r="D40" s="45">
        <v>0</v>
      </c>
      <c r="E40" s="74">
        <f t="shared" si="0"/>
        <v>1750.05</v>
      </c>
      <c r="F40" s="45">
        <v>0</v>
      </c>
      <c r="G40" s="74">
        <v>0</v>
      </c>
      <c r="H40" s="45">
        <v>0.05</v>
      </c>
      <c r="I40" s="74">
        <f t="shared" si="1"/>
        <v>0.05</v>
      </c>
      <c r="J40" s="74">
        <f t="shared" si="2"/>
        <v>1750</v>
      </c>
    </row>
    <row r="41" spans="1:10">
      <c r="A41" s="32" t="s">
        <v>70</v>
      </c>
      <c r="B41" s="31" t="s">
        <v>71</v>
      </c>
      <c r="C41" s="45">
        <v>1188.52</v>
      </c>
      <c r="D41" s="45">
        <v>0</v>
      </c>
      <c r="E41" s="74">
        <f t="shared" si="0"/>
        <v>1188.52</v>
      </c>
      <c r="F41" s="45">
        <v>0</v>
      </c>
      <c r="G41" s="74">
        <v>0</v>
      </c>
      <c r="H41" s="46">
        <v>-0.08</v>
      </c>
      <c r="I41" s="74">
        <f t="shared" si="1"/>
        <v>-0.08</v>
      </c>
      <c r="J41" s="74">
        <f t="shared" si="2"/>
        <v>1188.5999999999999</v>
      </c>
    </row>
    <row r="42" spans="1:10">
      <c r="A42" s="32" t="s">
        <v>72</v>
      </c>
      <c r="B42" s="31" t="s">
        <v>73</v>
      </c>
      <c r="C42" s="45">
        <v>2750.1</v>
      </c>
      <c r="D42" s="45">
        <v>0</v>
      </c>
      <c r="E42" s="74">
        <f t="shared" si="0"/>
        <v>2750.1</v>
      </c>
      <c r="F42" s="45">
        <v>60.81</v>
      </c>
      <c r="G42" s="74">
        <v>0</v>
      </c>
      <c r="H42" s="45">
        <v>0.09</v>
      </c>
      <c r="I42" s="74">
        <f t="shared" si="1"/>
        <v>60.900000000000006</v>
      </c>
      <c r="J42" s="74">
        <f t="shared" si="2"/>
        <v>2689.2</v>
      </c>
    </row>
    <row r="43" spans="1:10">
      <c r="A43" s="32" t="s">
        <v>154</v>
      </c>
      <c r="B43" s="31" t="s">
        <v>139</v>
      </c>
      <c r="C43" s="45">
        <v>3750</v>
      </c>
      <c r="D43" s="45">
        <v>0</v>
      </c>
      <c r="E43" s="74">
        <f t="shared" si="0"/>
        <v>3750</v>
      </c>
      <c r="F43" s="45">
        <v>249.41</v>
      </c>
      <c r="G43" s="74">
        <v>0</v>
      </c>
      <c r="H43" s="45">
        <v>0.19</v>
      </c>
      <c r="I43" s="74">
        <f t="shared" si="1"/>
        <v>249.6</v>
      </c>
      <c r="J43" s="74">
        <f t="shared" si="2"/>
        <v>3500.4</v>
      </c>
    </row>
    <row r="44" spans="1:10">
      <c r="A44" s="32" t="s">
        <v>155</v>
      </c>
      <c r="B44" s="31" t="s">
        <v>140</v>
      </c>
      <c r="C44" s="45">
        <v>2000.1</v>
      </c>
      <c r="D44" s="45">
        <v>0</v>
      </c>
      <c r="E44" s="74">
        <f t="shared" si="0"/>
        <v>2000.1</v>
      </c>
      <c r="F44" s="45">
        <v>0</v>
      </c>
      <c r="G44" s="74">
        <v>0</v>
      </c>
      <c r="H44" s="46">
        <v>-0.1</v>
      </c>
      <c r="I44" s="74">
        <f t="shared" si="1"/>
        <v>-0.1</v>
      </c>
      <c r="J44" s="74">
        <f t="shared" si="2"/>
        <v>2000.1999999999998</v>
      </c>
    </row>
    <row r="45" spans="1:10">
      <c r="A45" s="32" t="s">
        <v>74</v>
      </c>
      <c r="B45" s="31" t="s">
        <v>75</v>
      </c>
      <c r="C45" s="45">
        <v>5500.05</v>
      </c>
      <c r="D45" s="45">
        <v>0</v>
      </c>
      <c r="E45" s="74">
        <f t="shared" si="0"/>
        <v>5500.05</v>
      </c>
      <c r="F45" s="45">
        <v>706.77</v>
      </c>
      <c r="G45" s="74">
        <v>0</v>
      </c>
      <c r="H45" s="46">
        <v>-0.12</v>
      </c>
      <c r="I45" s="74">
        <f t="shared" si="1"/>
        <v>706.65</v>
      </c>
      <c r="J45" s="74">
        <f t="shared" si="2"/>
        <v>4793.4000000000005</v>
      </c>
    </row>
    <row r="46" spans="1:10">
      <c r="A46" s="32" t="s">
        <v>76</v>
      </c>
      <c r="B46" s="31" t="s">
        <v>77</v>
      </c>
      <c r="C46" s="45">
        <v>7500</v>
      </c>
      <c r="D46" s="45">
        <v>0</v>
      </c>
      <c r="E46" s="74">
        <f t="shared" si="0"/>
        <v>7500</v>
      </c>
      <c r="F46" s="45">
        <v>1133.96</v>
      </c>
      <c r="G46" s="74">
        <v>0</v>
      </c>
      <c r="H46" s="45">
        <v>0.04</v>
      </c>
      <c r="I46" s="74">
        <f t="shared" si="1"/>
        <v>1134</v>
      </c>
      <c r="J46" s="74">
        <f t="shared" si="2"/>
        <v>6366</v>
      </c>
    </row>
    <row r="47" spans="1:10">
      <c r="A47" s="32" t="s">
        <v>78</v>
      </c>
      <c r="B47" s="31" t="s">
        <v>79</v>
      </c>
      <c r="C47" s="45">
        <v>390.72</v>
      </c>
      <c r="D47" s="45">
        <v>0</v>
      </c>
      <c r="E47" s="74">
        <f t="shared" si="0"/>
        <v>390.72</v>
      </c>
      <c r="F47" s="45">
        <v>0</v>
      </c>
      <c r="G47" s="74">
        <v>0</v>
      </c>
      <c r="H47" s="46">
        <v>-0.08</v>
      </c>
      <c r="I47" s="74">
        <f t="shared" si="1"/>
        <v>-0.08</v>
      </c>
      <c r="J47" s="74">
        <f t="shared" si="2"/>
        <v>390.8</v>
      </c>
    </row>
    <row r="48" spans="1:10">
      <c r="A48" s="32" t="s">
        <v>80</v>
      </c>
      <c r="B48" s="31" t="s">
        <v>81</v>
      </c>
      <c r="C48" s="45">
        <v>3000</v>
      </c>
      <c r="D48" s="45">
        <v>0</v>
      </c>
      <c r="E48" s="74">
        <f t="shared" si="0"/>
        <v>3000</v>
      </c>
      <c r="F48" s="45">
        <v>88</v>
      </c>
      <c r="G48" s="74">
        <v>0</v>
      </c>
      <c r="H48" s="45">
        <v>0</v>
      </c>
      <c r="I48" s="74">
        <f t="shared" si="1"/>
        <v>88</v>
      </c>
      <c r="J48" s="74">
        <f t="shared" si="2"/>
        <v>2912</v>
      </c>
    </row>
    <row r="49" spans="1:10" s="4" customFormat="1">
      <c r="A49" s="32" t="s">
        <v>156</v>
      </c>
      <c r="B49" s="31" t="s">
        <v>141</v>
      </c>
      <c r="C49" s="45">
        <v>2000.1</v>
      </c>
      <c r="D49" s="45">
        <v>0</v>
      </c>
      <c r="E49" s="74">
        <f t="shared" si="0"/>
        <v>2000.1</v>
      </c>
      <c r="F49" s="45">
        <v>0</v>
      </c>
      <c r="G49" s="74">
        <v>0</v>
      </c>
      <c r="H49" s="45">
        <v>0.1</v>
      </c>
      <c r="I49" s="74">
        <f t="shared" si="1"/>
        <v>0.1</v>
      </c>
      <c r="J49" s="74">
        <f t="shared" si="2"/>
        <v>2000</v>
      </c>
    </row>
    <row r="50" spans="1:10">
      <c r="A50" s="32" t="s">
        <v>157</v>
      </c>
      <c r="B50" s="31" t="s">
        <v>142</v>
      </c>
      <c r="C50" s="45">
        <v>7000.05</v>
      </c>
      <c r="D50" s="45">
        <v>0</v>
      </c>
      <c r="E50" s="74">
        <f t="shared" si="0"/>
        <v>7000.05</v>
      </c>
      <c r="F50" s="45">
        <v>1027.17</v>
      </c>
      <c r="G50" s="74">
        <v>0</v>
      </c>
      <c r="H50" s="46">
        <v>-0.12</v>
      </c>
      <c r="I50" s="74">
        <f t="shared" si="1"/>
        <v>1027.0500000000002</v>
      </c>
      <c r="J50" s="74">
        <f t="shared" si="2"/>
        <v>5973</v>
      </c>
    </row>
    <row r="51" spans="1:10">
      <c r="A51" s="32" t="s">
        <v>82</v>
      </c>
      <c r="B51" s="31" t="s">
        <v>83</v>
      </c>
      <c r="C51" s="45">
        <v>6250.05</v>
      </c>
      <c r="D51" s="45">
        <v>0</v>
      </c>
      <c r="E51" s="74">
        <f t="shared" si="0"/>
        <v>6250.05</v>
      </c>
      <c r="F51" s="45">
        <v>866.97</v>
      </c>
      <c r="G51" s="74">
        <v>0</v>
      </c>
      <c r="H51" s="46">
        <v>-0.12</v>
      </c>
      <c r="I51" s="74">
        <f t="shared" si="1"/>
        <v>866.85</v>
      </c>
      <c r="J51" s="74">
        <f t="shared" si="2"/>
        <v>5383.2</v>
      </c>
    </row>
    <row r="52" spans="1:10">
      <c r="A52" s="32" t="s">
        <v>84</v>
      </c>
      <c r="B52" s="31" t="s">
        <v>85</v>
      </c>
      <c r="C52" s="45">
        <v>639.34</v>
      </c>
      <c r="D52" s="45">
        <v>0</v>
      </c>
      <c r="E52" s="74">
        <f t="shared" si="0"/>
        <v>639.34</v>
      </c>
      <c r="F52" s="45">
        <v>0</v>
      </c>
      <c r="G52" s="74">
        <v>0</v>
      </c>
      <c r="H52" s="46">
        <v>-0.06</v>
      </c>
      <c r="I52" s="74">
        <f t="shared" si="1"/>
        <v>-0.06</v>
      </c>
      <c r="J52" s="74">
        <f t="shared" si="2"/>
        <v>639.4</v>
      </c>
    </row>
    <row r="53" spans="1:10">
      <c r="A53" s="32" t="s">
        <v>86</v>
      </c>
      <c r="B53" s="31" t="s">
        <v>87</v>
      </c>
      <c r="C53" s="45">
        <v>2677.82</v>
      </c>
      <c r="D53" s="45">
        <v>0</v>
      </c>
      <c r="E53" s="74">
        <f t="shared" si="0"/>
        <v>2677.82</v>
      </c>
      <c r="F53" s="45">
        <v>103.94</v>
      </c>
      <c r="G53" s="74">
        <v>0</v>
      </c>
      <c r="H53" s="45">
        <v>0.08</v>
      </c>
      <c r="I53" s="74">
        <f t="shared" si="1"/>
        <v>104.02</v>
      </c>
      <c r="J53" s="74">
        <f t="shared" si="2"/>
        <v>2573.8000000000002</v>
      </c>
    </row>
    <row r="54" spans="1:10">
      <c r="A54" s="32" t="s">
        <v>158</v>
      </c>
      <c r="B54" s="31" t="s">
        <v>143</v>
      </c>
      <c r="C54" s="45">
        <v>3750</v>
      </c>
      <c r="D54" s="45">
        <v>0</v>
      </c>
      <c r="E54" s="74">
        <f t="shared" si="0"/>
        <v>3750</v>
      </c>
      <c r="F54" s="45">
        <v>249.41</v>
      </c>
      <c r="G54" s="74">
        <v>0</v>
      </c>
      <c r="H54" s="46">
        <v>-0.01</v>
      </c>
      <c r="I54" s="74">
        <f t="shared" si="1"/>
        <v>249.4</v>
      </c>
      <c r="J54" s="74">
        <f t="shared" si="2"/>
        <v>3500.6</v>
      </c>
    </row>
    <row r="55" spans="1:10">
      <c r="A55" s="32" t="s">
        <v>88</v>
      </c>
      <c r="B55" s="31" t="s">
        <v>89</v>
      </c>
      <c r="C55" s="45">
        <v>419.67</v>
      </c>
      <c r="D55" s="45">
        <v>0</v>
      </c>
      <c r="E55" s="74">
        <f t="shared" si="0"/>
        <v>419.67</v>
      </c>
      <c r="F55" s="45">
        <v>0</v>
      </c>
      <c r="G55" s="74">
        <v>0</v>
      </c>
      <c r="H55" s="45">
        <v>7.0000000000000007E-2</v>
      </c>
      <c r="I55" s="74">
        <f t="shared" si="1"/>
        <v>7.0000000000000007E-2</v>
      </c>
      <c r="J55" s="74">
        <f t="shared" si="2"/>
        <v>419.6</v>
      </c>
    </row>
    <row r="56" spans="1:10">
      <c r="A56" s="32" t="s">
        <v>159</v>
      </c>
      <c r="B56" s="31" t="s">
        <v>144</v>
      </c>
      <c r="C56" s="45">
        <v>3750</v>
      </c>
      <c r="D56" s="45">
        <v>0</v>
      </c>
      <c r="E56" s="74">
        <f t="shared" si="0"/>
        <v>3750</v>
      </c>
      <c r="F56" s="45">
        <v>249.41</v>
      </c>
      <c r="G56" s="74">
        <v>0</v>
      </c>
      <c r="H56" s="46">
        <v>-0.01</v>
      </c>
      <c r="I56" s="74">
        <f t="shared" si="1"/>
        <v>249.4</v>
      </c>
      <c r="J56" s="74">
        <f t="shared" si="2"/>
        <v>3500.6</v>
      </c>
    </row>
    <row r="57" spans="1:10">
      <c r="A57" s="32" t="s">
        <v>90</v>
      </c>
      <c r="B57" s="31" t="s">
        <v>91</v>
      </c>
      <c r="C57" s="45">
        <v>2291.3000000000002</v>
      </c>
      <c r="D57" s="45">
        <v>0</v>
      </c>
      <c r="E57" s="74">
        <f t="shared" si="0"/>
        <v>2291.3000000000002</v>
      </c>
      <c r="F57" s="45">
        <v>10.89</v>
      </c>
      <c r="G57" s="74">
        <v>0</v>
      </c>
      <c r="H57" s="45">
        <v>0.1</v>
      </c>
      <c r="I57" s="74">
        <f t="shared" si="1"/>
        <v>10.99</v>
      </c>
      <c r="J57" s="74">
        <f t="shared" si="2"/>
        <v>2280.3100000000004</v>
      </c>
    </row>
    <row r="58" spans="1:10">
      <c r="A58" s="32" t="s">
        <v>92</v>
      </c>
      <c r="B58" s="31" t="s">
        <v>93</v>
      </c>
      <c r="C58" s="45">
        <v>1784.86</v>
      </c>
      <c r="D58" s="45">
        <v>0</v>
      </c>
      <c r="E58" s="74">
        <f t="shared" si="0"/>
        <v>1784.86</v>
      </c>
      <c r="F58" s="45">
        <v>0</v>
      </c>
      <c r="G58" s="74">
        <v>0</v>
      </c>
      <c r="H58" s="45">
        <v>0.06</v>
      </c>
      <c r="I58" s="74">
        <f t="shared" si="1"/>
        <v>0.06</v>
      </c>
      <c r="J58" s="74">
        <f t="shared" si="2"/>
        <v>1784.8</v>
      </c>
    </row>
    <row r="59" spans="1:10">
      <c r="A59" s="48" t="s">
        <v>17</v>
      </c>
      <c r="B59" s="38"/>
      <c r="C59" s="38" t="s">
        <v>18</v>
      </c>
      <c r="D59" s="38" t="s">
        <v>18</v>
      </c>
      <c r="E59" s="38" t="s">
        <v>18</v>
      </c>
      <c r="F59" s="38" t="s">
        <v>18</v>
      </c>
      <c r="G59" s="71" t="s">
        <v>18</v>
      </c>
      <c r="H59" s="38" t="s">
        <v>18</v>
      </c>
      <c r="I59" s="38" t="s">
        <v>18</v>
      </c>
      <c r="J59" s="38" t="s">
        <v>18</v>
      </c>
    </row>
    <row r="60" spans="1:10" ht="15">
      <c r="A60" s="30"/>
      <c r="B60" s="30"/>
      <c r="C60" s="50">
        <f>SUM(C12:C59)</f>
        <v>174699.46999999997</v>
      </c>
      <c r="D60" s="83">
        <f t="shared" ref="D60:J60" si="3">SUM(D12:D59)</f>
        <v>0</v>
      </c>
      <c r="E60" s="83">
        <f t="shared" si="3"/>
        <v>174699.46999999997</v>
      </c>
      <c r="F60" s="83">
        <f t="shared" si="3"/>
        <v>20681.719999999998</v>
      </c>
      <c r="G60" s="83">
        <f t="shared" si="3"/>
        <v>0</v>
      </c>
      <c r="H60" s="83">
        <f t="shared" si="3"/>
        <v>-0.15999999999999989</v>
      </c>
      <c r="I60" s="83">
        <f t="shared" si="3"/>
        <v>20681.560000000001</v>
      </c>
      <c r="J60" s="83">
        <f t="shared" si="3"/>
        <v>154017.91</v>
      </c>
    </row>
    <row r="61" spans="1:10">
      <c r="A61" s="27"/>
      <c r="B61" s="26"/>
      <c r="C61" s="28"/>
      <c r="D61" s="28"/>
      <c r="E61" s="28"/>
      <c r="F61" s="28"/>
      <c r="G61" s="74"/>
      <c r="H61" s="29"/>
      <c r="I61" s="28"/>
      <c r="J61" s="26"/>
    </row>
    <row r="62" spans="1:10" ht="15">
      <c r="A62" s="43" t="s">
        <v>94</v>
      </c>
      <c r="B62" s="30"/>
      <c r="C62" s="30"/>
      <c r="D62" s="30"/>
      <c r="E62" s="30"/>
      <c r="F62" s="30"/>
      <c r="G62" s="67"/>
      <c r="H62" s="30"/>
      <c r="I62" s="30"/>
      <c r="J62" s="30"/>
    </row>
    <row r="63" spans="1:10">
      <c r="A63" s="32" t="s">
        <v>95</v>
      </c>
      <c r="B63" s="31" t="s">
        <v>96</v>
      </c>
      <c r="C63" s="45">
        <v>331.15</v>
      </c>
      <c r="D63" s="45">
        <f>+FACTURA!N63-FISCAL!C63</f>
        <v>269.19755381604705</v>
      </c>
      <c r="E63" s="45">
        <f>SUM(C63:D63)</f>
        <v>600.34755381604703</v>
      </c>
      <c r="F63" s="45">
        <v>0</v>
      </c>
      <c r="G63" s="74">
        <v>6.2110000000000003</v>
      </c>
      <c r="H63" s="46">
        <v>-0.05</v>
      </c>
      <c r="I63" s="74">
        <f t="shared" ref="I63:I78" si="4">SUM(F63:H63)</f>
        <v>6.1610000000000005</v>
      </c>
      <c r="J63" s="74">
        <f t="shared" ref="J63:J78" si="5">+E63-I63</f>
        <v>594.18655381604708</v>
      </c>
    </row>
    <row r="64" spans="1:10">
      <c r="A64" s="32" t="s">
        <v>97</v>
      </c>
      <c r="B64" s="31" t="s">
        <v>98</v>
      </c>
      <c r="C64" s="45">
        <v>1006.56</v>
      </c>
      <c r="D64" s="74">
        <f>+FACTURA!N64-FISCAL!C64</f>
        <v>1869.1320036128254</v>
      </c>
      <c r="E64" s="74">
        <f t="shared" ref="E64:E78" si="6">SUM(C64:D64)</f>
        <v>2875.6920036128254</v>
      </c>
      <c r="F64" s="45">
        <v>0</v>
      </c>
      <c r="G64" s="74">
        <v>264.5412</v>
      </c>
      <c r="H64" s="45">
        <v>0.16</v>
      </c>
      <c r="I64" s="74">
        <f t="shared" si="4"/>
        <v>264.70120000000003</v>
      </c>
      <c r="J64" s="74">
        <f t="shared" si="5"/>
        <v>2610.9908036128254</v>
      </c>
    </row>
    <row r="65" spans="1:10" s="4" customFormat="1">
      <c r="A65" s="32" t="s">
        <v>99</v>
      </c>
      <c r="B65" s="31" t="s">
        <v>100</v>
      </c>
      <c r="C65" s="45">
        <v>455.74</v>
      </c>
      <c r="D65" s="74">
        <f>+FACTURA!N65-FISCAL!C65</f>
        <v>799.31357218124344</v>
      </c>
      <c r="E65" s="74">
        <f t="shared" si="6"/>
        <v>1255.0535721812435</v>
      </c>
      <c r="F65" s="45">
        <v>0</v>
      </c>
      <c r="G65" s="74">
        <v>40.137999999999998</v>
      </c>
      <c r="H65" s="46">
        <v>-0.06</v>
      </c>
      <c r="I65" s="74">
        <f t="shared" si="4"/>
        <v>40.077999999999996</v>
      </c>
      <c r="J65" s="74">
        <f t="shared" si="5"/>
        <v>1214.9755721812435</v>
      </c>
    </row>
    <row r="66" spans="1:10">
      <c r="A66" s="32" t="s">
        <v>101</v>
      </c>
      <c r="B66" s="31" t="s">
        <v>102</v>
      </c>
      <c r="C66" s="45">
        <v>236.07</v>
      </c>
      <c r="D66" s="74">
        <f>+FACTURA!N66-FISCAL!C66</f>
        <v>546.65260273972603</v>
      </c>
      <c r="E66" s="74">
        <f t="shared" si="6"/>
        <v>782.72260273972597</v>
      </c>
      <c r="F66" s="45">
        <v>0</v>
      </c>
      <c r="G66" s="74">
        <v>23.9678</v>
      </c>
      <c r="H66" s="46">
        <v>-0.13</v>
      </c>
      <c r="I66" s="74">
        <f t="shared" si="4"/>
        <v>23.837800000000001</v>
      </c>
      <c r="J66" s="74">
        <f t="shared" si="5"/>
        <v>758.88480273972596</v>
      </c>
    </row>
    <row r="67" spans="1:10">
      <c r="A67" s="32" t="s">
        <v>103</v>
      </c>
      <c r="B67" s="31" t="s">
        <v>104</v>
      </c>
      <c r="C67" s="45">
        <v>455.74</v>
      </c>
      <c r="D67" s="74">
        <f>+FACTURA!N67-FISCAL!C67</f>
        <v>709.844987204576</v>
      </c>
      <c r="E67" s="74">
        <f t="shared" si="6"/>
        <v>1165.584987204576</v>
      </c>
      <c r="F67" s="45">
        <v>0</v>
      </c>
      <c r="G67" s="74">
        <v>34.411900000000003</v>
      </c>
      <c r="H67" s="46">
        <v>-0.06</v>
      </c>
      <c r="I67" s="74">
        <f t="shared" si="4"/>
        <v>34.351900000000001</v>
      </c>
      <c r="J67" s="74">
        <f t="shared" si="5"/>
        <v>1131.2330872045759</v>
      </c>
    </row>
    <row r="68" spans="1:10" s="4" customFormat="1">
      <c r="A68" s="32" t="s">
        <v>105</v>
      </c>
      <c r="B68" s="31" t="s">
        <v>106</v>
      </c>
      <c r="C68" s="45">
        <v>891.8</v>
      </c>
      <c r="D68" s="74">
        <f>+FACTURA!N68-FISCAL!C68</f>
        <v>3594.2615384615374</v>
      </c>
      <c r="E68" s="74">
        <f t="shared" si="6"/>
        <v>4486.0615384615376</v>
      </c>
      <c r="F68" s="45">
        <v>0</v>
      </c>
      <c r="G68" s="74">
        <v>445.92779999999999</v>
      </c>
      <c r="H68" s="45">
        <v>0</v>
      </c>
      <c r="I68" s="74">
        <f t="shared" si="4"/>
        <v>445.92779999999999</v>
      </c>
      <c r="J68" s="74">
        <f t="shared" si="5"/>
        <v>4040.1337384615376</v>
      </c>
    </row>
    <row r="69" spans="1:10">
      <c r="A69" s="32" t="s">
        <v>160</v>
      </c>
      <c r="B69" s="31" t="s">
        <v>145</v>
      </c>
      <c r="C69" s="45">
        <v>1200</v>
      </c>
      <c r="D69" s="74">
        <f>+FACTURA!N69-FISCAL!C69</f>
        <v>4752.9576923076929</v>
      </c>
      <c r="E69" s="74">
        <f t="shared" si="6"/>
        <v>5952.9576923076929</v>
      </c>
      <c r="F69" s="45">
        <v>0</v>
      </c>
      <c r="G69" s="74">
        <v>496.74040000000002</v>
      </c>
      <c r="H69" s="45">
        <v>0</v>
      </c>
      <c r="I69" s="74">
        <f t="shared" si="4"/>
        <v>496.74040000000002</v>
      </c>
      <c r="J69" s="74">
        <f t="shared" si="5"/>
        <v>5456.2172923076932</v>
      </c>
    </row>
    <row r="70" spans="1:10">
      <c r="A70" s="32" t="s">
        <v>161</v>
      </c>
      <c r="B70" s="31" t="s">
        <v>146</v>
      </c>
      <c r="C70" s="45">
        <v>1200</v>
      </c>
      <c r="D70" s="74">
        <f>+FACTURA!N70-FISCAL!C70</f>
        <v>843.96758241758243</v>
      </c>
      <c r="E70" s="74">
        <f t="shared" si="6"/>
        <v>2043.9675824175824</v>
      </c>
      <c r="F70" s="45">
        <v>0</v>
      </c>
      <c r="G70" s="74">
        <v>42.996200000000002</v>
      </c>
      <c r="H70" s="45">
        <v>0</v>
      </c>
      <c r="I70" s="74">
        <f t="shared" si="4"/>
        <v>42.996200000000002</v>
      </c>
      <c r="J70" s="74">
        <f t="shared" si="5"/>
        <v>2000.9713824175824</v>
      </c>
    </row>
    <row r="71" spans="1:10">
      <c r="A71" s="32" t="s">
        <v>107</v>
      </c>
      <c r="B71" s="31" t="s">
        <v>108</v>
      </c>
      <c r="C71" s="45">
        <v>1750.05</v>
      </c>
      <c r="D71" s="74">
        <f>+FACTURA!N71-FISCAL!C71</f>
        <v>5365.9961538461539</v>
      </c>
      <c r="E71" s="74">
        <f t="shared" si="6"/>
        <v>7116.0461538461541</v>
      </c>
      <c r="F71" s="45">
        <v>0</v>
      </c>
      <c r="G71" s="74">
        <v>605.13559999999995</v>
      </c>
      <c r="H71" s="45">
        <v>0.05</v>
      </c>
      <c r="I71" s="74">
        <f t="shared" si="4"/>
        <v>605.18559999999991</v>
      </c>
      <c r="J71" s="74">
        <f t="shared" si="5"/>
        <v>6510.8605538461543</v>
      </c>
    </row>
    <row r="72" spans="1:10">
      <c r="A72" s="32" t="s">
        <v>162</v>
      </c>
      <c r="B72" s="31" t="s">
        <v>147</v>
      </c>
      <c r="C72" s="45">
        <v>1200</v>
      </c>
      <c r="D72" s="74">
        <f>+FACTURA!N72-FISCAL!C72</f>
        <v>4397.8335164835171</v>
      </c>
      <c r="E72" s="74">
        <f t="shared" si="6"/>
        <v>5597.8335164835171</v>
      </c>
      <c r="F72" s="45">
        <v>0</v>
      </c>
      <c r="G72" s="74">
        <v>420.88459999999998</v>
      </c>
      <c r="H72" s="45">
        <v>0</v>
      </c>
      <c r="I72" s="74">
        <f t="shared" si="4"/>
        <v>420.88459999999998</v>
      </c>
      <c r="J72" s="74">
        <f t="shared" si="5"/>
        <v>5176.9489164835168</v>
      </c>
    </row>
    <row r="73" spans="1:10">
      <c r="A73" s="32" t="s">
        <v>109</v>
      </c>
      <c r="B73" s="31" t="s">
        <v>110</v>
      </c>
      <c r="C73" s="45">
        <v>1006.56</v>
      </c>
      <c r="D73" s="74">
        <f>+FACTURA!N73-FISCAL!C73</f>
        <v>3124.4358542827035</v>
      </c>
      <c r="E73" s="74">
        <f t="shared" si="6"/>
        <v>4130.9958542827035</v>
      </c>
      <c r="F73" s="45">
        <v>0</v>
      </c>
      <c r="G73" s="74">
        <v>345.57420000000002</v>
      </c>
      <c r="H73" s="46">
        <v>-0.04</v>
      </c>
      <c r="I73" s="74">
        <f t="shared" si="4"/>
        <v>345.5342</v>
      </c>
      <c r="J73" s="74">
        <f t="shared" si="5"/>
        <v>3785.4616542827034</v>
      </c>
    </row>
    <row r="74" spans="1:10">
      <c r="A74" s="32" t="s">
        <v>163</v>
      </c>
      <c r="B74" s="31" t="s">
        <v>148</v>
      </c>
      <c r="C74" s="45">
        <v>1999.95</v>
      </c>
      <c r="D74" s="74">
        <f>+FACTURA!N74-FISCAL!C74</f>
        <v>5878.5329670329675</v>
      </c>
      <c r="E74" s="74">
        <f t="shared" si="6"/>
        <v>7878.4829670329673</v>
      </c>
      <c r="F74" s="45">
        <v>0</v>
      </c>
      <c r="G74" s="74">
        <v>725.68259999999998</v>
      </c>
      <c r="H74" s="45">
        <v>0.15</v>
      </c>
      <c r="I74" s="74">
        <f t="shared" si="4"/>
        <v>725.83259999999996</v>
      </c>
      <c r="J74" s="74">
        <f t="shared" si="5"/>
        <v>7152.6503670329676</v>
      </c>
    </row>
    <row r="75" spans="1:10">
      <c r="A75" s="32" t="s">
        <v>111</v>
      </c>
      <c r="B75" s="31" t="s">
        <v>112</v>
      </c>
      <c r="C75" s="45">
        <v>134.43</v>
      </c>
      <c r="D75" s="74">
        <f>+FACTURA!N75-FISCAL!C75</f>
        <v>34.576849315068472</v>
      </c>
      <c r="E75" s="74">
        <f t="shared" si="6"/>
        <v>169.00684931506848</v>
      </c>
      <c r="F75" s="45">
        <v>0</v>
      </c>
      <c r="G75" s="74">
        <v>0.66369999999999996</v>
      </c>
      <c r="H75" s="45">
        <v>0.03</v>
      </c>
      <c r="I75" s="74">
        <f t="shared" si="4"/>
        <v>0.69369999999999998</v>
      </c>
      <c r="J75" s="74">
        <f t="shared" si="5"/>
        <v>168.31314931506847</v>
      </c>
    </row>
    <row r="76" spans="1:10">
      <c r="A76" s="32" t="s">
        <v>113</v>
      </c>
      <c r="B76" s="31" t="s">
        <v>114</v>
      </c>
      <c r="C76" s="45">
        <v>340.98</v>
      </c>
      <c r="D76" s="74">
        <f>+FACTURA!N76-FISCAL!C76</f>
        <v>1067.5137849502721</v>
      </c>
      <c r="E76" s="74">
        <f t="shared" si="6"/>
        <v>1408.4937849502721</v>
      </c>
      <c r="F76" s="45">
        <v>0</v>
      </c>
      <c r="G76" s="74">
        <v>94.159800000000004</v>
      </c>
      <c r="H76" s="46">
        <v>-0.02</v>
      </c>
      <c r="I76" s="74">
        <f t="shared" si="4"/>
        <v>94.139800000000008</v>
      </c>
      <c r="J76" s="74">
        <f t="shared" si="5"/>
        <v>1314.3539849502722</v>
      </c>
    </row>
    <row r="77" spans="1:10">
      <c r="A77" s="32" t="s">
        <v>115</v>
      </c>
      <c r="B77" s="31" t="s">
        <v>116</v>
      </c>
      <c r="C77" s="45">
        <v>1200</v>
      </c>
      <c r="D77" s="74">
        <f>+FACTURA!N77-FISCAL!C77</f>
        <v>1739.2038461538459</v>
      </c>
      <c r="E77" s="74">
        <f t="shared" si="6"/>
        <v>2939.2038461538459</v>
      </c>
      <c r="F77" s="45">
        <v>0</v>
      </c>
      <c r="G77" s="74">
        <v>140.63720000000001</v>
      </c>
      <c r="H77" s="45">
        <v>0</v>
      </c>
      <c r="I77" s="74">
        <f t="shared" si="4"/>
        <v>140.63720000000001</v>
      </c>
      <c r="J77" s="74">
        <f t="shared" si="5"/>
        <v>2798.5666461538458</v>
      </c>
    </row>
    <row r="78" spans="1:10">
      <c r="A78" s="32" t="s">
        <v>117</v>
      </c>
      <c r="B78" s="31" t="s">
        <v>118</v>
      </c>
      <c r="C78" s="45">
        <v>150.82</v>
      </c>
      <c r="D78" s="74">
        <f>+FACTURA!N78-FISCAL!C78</f>
        <v>74.623065068493162</v>
      </c>
      <c r="E78" s="74">
        <f t="shared" si="6"/>
        <v>225.44306506849315</v>
      </c>
      <c r="F78" s="45">
        <v>0</v>
      </c>
      <c r="G78" s="74">
        <v>1.4137</v>
      </c>
      <c r="H78" s="46">
        <v>-0.18</v>
      </c>
      <c r="I78" s="74">
        <f t="shared" si="4"/>
        <v>1.2337</v>
      </c>
      <c r="J78" s="74">
        <f t="shared" si="5"/>
        <v>224.20936506849316</v>
      </c>
    </row>
    <row r="79" spans="1:10">
      <c r="A79" s="48" t="s">
        <v>17</v>
      </c>
      <c r="B79" s="38"/>
      <c r="C79" s="38" t="s">
        <v>18</v>
      </c>
      <c r="D79" s="71" t="s">
        <v>18</v>
      </c>
      <c r="E79" s="71" t="s">
        <v>18</v>
      </c>
      <c r="F79" s="71" t="s">
        <v>18</v>
      </c>
      <c r="G79" s="71" t="s">
        <v>18</v>
      </c>
      <c r="H79" s="71" t="s">
        <v>18</v>
      </c>
      <c r="I79" s="71" t="s">
        <v>18</v>
      </c>
      <c r="J79" s="71" t="s">
        <v>18</v>
      </c>
    </row>
    <row r="80" spans="1:10" ht="15">
      <c r="A80" s="30"/>
      <c r="B80" s="30"/>
      <c r="C80" s="50">
        <f>SUM(C63:C79)</f>
        <v>13559.85</v>
      </c>
      <c r="D80" s="83">
        <f t="shared" ref="D80:J80" si="7">SUM(D63:D79)</f>
        <v>35068.043569874251</v>
      </c>
      <c r="E80" s="83">
        <f t="shared" si="7"/>
        <v>48627.89356987425</v>
      </c>
      <c r="F80" s="83">
        <f t="shared" si="7"/>
        <v>0</v>
      </c>
      <c r="G80" s="83">
        <f t="shared" si="7"/>
        <v>3689.0857000000001</v>
      </c>
      <c r="H80" s="83">
        <f t="shared" si="7"/>
        <v>-0.15</v>
      </c>
      <c r="I80" s="83">
        <f t="shared" si="7"/>
        <v>3688.9356999999995</v>
      </c>
      <c r="J80" s="83">
        <f t="shared" si="7"/>
        <v>44938.957869874248</v>
      </c>
    </row>
    <row r="81" spans="1:10">
      <c r="A81" s="27"/>
      <c r="B81" s="26"/>
      <c r="C81" s="26"/>
      <c r="D81" s="26"/>
      <c r="E81" s="26"/>
      <c r="F81" s="26"/>
      <c r="H81" s="26"/>
      <c r="I81" s="26"/>
      <c r="J81" s="26"/>
    </row>
    <row r="82" spans="1:10">
      <c r="A82" s="47"/>
      <c r="B82" s="38"/>
      <c r="C82" s="38" t="s">
        <v>119</v>
      </c>
      <c r="D82" s="71" t="s">
        <v>119</v>
      </c>
      <c r="E82" s="71" t="s">
        <v>119</v>
      </c>
      <c r="F82" s="71" t="s">
        <v>119</v>
      </c>
      <c r="G82" s="71" t="s">
        <v>119</v>
      </c>
      <c r="H82" s="71" t="s">
        <v>119</v>
      </c>
      <c r="I82" s="71" t="s">
        <v>119</v>
      </c>
      <c r="J82" s="71" t="s">
        <v>119</v>
      </c>
    </row>
    <row r="83" spans="1:10">
      <c r="A83" s="48" t="s">
        <v>120</v>
      </c>
      <c r="B83" s="31" t="s">
        <v>121</v>
      </c>
      <c r="C83" s="50">
        <f>+C80+C60</f>
        <v>188259.31999999998</v>
      </c>
      <c r="D83" s="83">
        <f t="shared" ref="D83:I83" si="8">+D80+D60</f>
        <v>35068.043569874251</v>
      </c>
      <c r="E83" s="83">
        <f>+E80+E60</f>
        <v>223327.36356987423</v>
      </c>
      <c r="F83" s="83">
        <f t="shared" si="8"/>
        <v>20681.719999999998</v>
      </c>
      <c r="G83" s="83">
        <f>+G80+G60</f>
        <v>3689.0857000000001</v>
      </c>
      <c r="H83" s="83">
        <f t="shared" si="8"/>
        <v>-0.30999999999999989</v>
      </c>
      <c r="I83" s="83">
        <f t="shared" si="8"/>
        <v>24370.495699999999</v>
      </c>
      <c r="J83" s="83">
        <f>+J80+J60</f>
        <v>198956.86786987426</v>
      </c>
    </row>
    <row r="84" spans="1:10">
      <c r="A84" s="27"/>
      <c r="B84" s="26"/>
      <c r="C84" s="26"/>
      <c r="D84" s="26"/>
      <c r="E84" s="26"/>
      <c r="F84" s="26"/>
      <c r="H84" s="26"/>
      <c r="I84" s="26"/>
      <c r="J84" s="26"/>
    </row>
    <row r="85" spans="1:10" ht="15">
      <c r="A85" s="30"/>
      <c r="B85" s="30"/>
      <c r="C85" s="31" t="s">
        <v>121</v>
      </c>
      <c r="D85" s="31" t="s">
        <v>121</v>
      </c>
      <c r="E85" s="31" t="s">
        <v>121</v>
      </c>
      <c r="F85" s="31" t="s">
        <v>121</v>
      </c>
      <c r="H85" s="31" t="s">
        <v>121</v>
      </c>
      <c r="I85" s="31" t="s">
        <v>121</v>
      </c>
      <c r="J85" s="31" t="s">
        <v>121</v>
      </c>
    </row>
    <row r="86" spans="1:10">
      <c r="A86" s="32" t="s">
        <v>121</v>
      </c>
      <c r="B86" s="31" t="s">
        <v>121</v>
      </c>
      <c r="C86" s="49"/>
      <c r="D86" s="49"/>
      <c r="E86" s="49"/>
      <c r="F86" s="49"/>
      <c r="G86" s="73"/>
      <c r="H86" s="49"/>
      <c r="I86" s="49"/>
      <c r="J86" s="49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43" sqref="B43"/>
    </sheetView>
  </sheetViews>
  <sheetFormatPr baseColWidth="10" defaultRowHeight="11.25"/>
  <cols>
    <col min="1" max="1" width="12.28515625" style="32" customWidth="1"/>
    <col min="2" max="2" width="30.7109375" style="31" customWidth="1"/>
    <col min="3" max="8" width="15.7109375" style="57" customWidth="1"/>
    <col min="9" max="9" width="11.42578125" style="57"/>
    <col min="10" max="16384" width="11.42578125" style="31"/>
  </cols>
  <sheetData>
    <row r="1" spans="1:9" ht="18" customHeight="1">
      <c r="A1" s="33" t="s">
        <v>0</v>
      </c>
      <c r="B1" s="98" t="s">
        <v>121</v>
      </c>
      <c r="C1" s="99"/>
      <c r="D1" s="99"/>
      <c r="E1" s="99"/>
      <c r="F1" s="99"/>
      <c r="G1" s="63"/>
      <c r="H1" s="63"/>
      <c r="I1" s="63"/>
    </row>
    <row r="2" spans="1:9" ht="24.95" customHeight="1">
      <c r="A2" s="34" t="s">
        <v>1</v>
      </c>
      <c r="B2" s="104" t="s">
        <v>166</v>
      </c>
      <c r="C2" s="105"/>
      <c r="D2" s="105"/>
      <c r="E2" s="105"/>
      <c r="F2" s="105"/>
      <c r="G2" s="63"/>
      <c r="H2" s="63"/>
      <c r="I2" s="63"/>
    </row>
    <row r="3" spans="1:9" ht="15.75">
      <c r="A3" s="30"/>
      <c r="B3" s="102" t="s">
        <v>3</v>
      </c>
      <c r="C3" s="99"/>
      <c r="D3" s="99"/>
      <c r="E3" s="99"/>
      <c r="F3" s="99"/>
      <c r="G3" s="62"/>
      <c r="H3" s="63"/>
      <c r="I3" s="63"/>
    </row>
    <row r="4" spans="1:9" ht="15">
      <c r="A4" s="30"/>
      <c r="B4" s="103" t="s">
        <v>4</v>
      </c>
      <c r="C4" s="99"/>
      <c r="D4" s="99"/>
      <c r="E4" s="99"/>
      <c r="F4" s="99"/>
      <c r="G4" s="62"/>
      <c r="H4" s="63"/>
      <c r="I4" s="63"/>
    </row>
    <row r="5" spans="1:9" ht="15">
      <c r="A5" s="30"/>
      <c r="B5" s="37"/>
      <c r="C5" s="63"/>
      <c r="D5" s="63"/>
      <c r="E5" s="63"/>
      <c r="F5" s="63"/>
      <c r="G5" s="63"/>
      <c r="H5" s="63"/>
      <c r="I5" s="63"/>
    </row>
    <row r="6" spans="1:9" ht="15">
      <c r="A6" s="30"/>
      <c r="B6" s="37"/>
      <c r="C6" s="63"/>
      <c r="D6" s="63"/>
      <c r="E6" s="63"/>
      <c r="F6" s="63"/>
      <c r="G6" s="63"/>
      <c r="H6" s="63"/>
      <c r="I6" s="63"/>
    </row>
    <row r="8" spans="1:9" s="35" customFormat="1" ht="23.25" thickBot="1">
      <c r="A8" s="39" t="s">
        <v>7</v>
      </c>
      <c r="B8" s="40" t="s">
        <v>8</v>
      </c>
      <c r="C8" s="61" t="s">
        <v>164</v>
      </c>
      <c r="D8" s="60" t="s">
        <v>10</v>
      </c>
      <c r="E8" s="60" t="s">
        <v>11</v>
      </c>
      <c r="F8" s="59" t="s">
        <v>165</v>
      </c>
      <c r="G8" s="59" t="s">
        <v>13</v>
      </c>
      <c r="H8" s="60" t="s">
        <v>14</v>
      </c>
      <c r="I8" s="58" t="s">
        <v>15</v>
      </c>
    </row>
    <row r="9" spans="1:9" ht="15.75" thickTop="1">
      <c r="A9" s="44"/>
      <c r="B9" s="30"/>
      <c r="C9" s="63"/>
      <c r="D9" s="63"/>
      <c r="E9" s="63"/>
      <c r="F9" s="63"/>
      <c r="G9" s="63"/>
      <c r="H9" s="63"/>
      <c r="I9" s="63"/>
    </row>
    <row r="11" spans="1:9" ht="15">
      <c r="A11" s="43" t="s">
        <v>19</v>
      </c>
      <c r="B11" s="30"/>
      <c r="C11" s="63"/>
      <c r="D11" s="63"/>
      <c r="E11" s="63"/>
      <c r="F11" s="63"/>
      <c r="G11" s="63"/>
      <c r="H11" s="63"/>
      <c r="I11" s="63"/>
    </row>
    <row r="12" spans="1:9" ht="15">
      <c r="A12" s="32" t="s">
        <v>20</v>
      </c>
      <c r="B12" s="7" t="s">
        <v>21</v>
      </c>
      <c r="C12" s="57">
        <f>+FACTURA!N12-FISCAL!J12-FISCAL!F12</f>
        <v>1251.0238712704099</v>
      </c>
      <c r="D12" s="57">
        <v>0</v>
      </c>
      <c r="E12" s="57">
        <f>SUM(C12:D12)</f>
        <v>1251.0238712704099</v>
      </c>
      <c r="F12" s="57">
        <f>+E12*0.05</f>
        <v>62.551193563520499</v>
      </c>
      <c r="G12" s="57">
        <v>0</v>
      </c>
      <c r="H12" s="57">
        <f t="shared" ref="H12:H58" si="0">SUM(F12:G12)</f>
        <v>62.551193563520499</v>
      </c>
      <c r="I12" s="57">
        <f t="shared" ref="I12:I58" si="1">+E12-H12</f>
        <v>1188.4726777068895</v>
      </c>
    </row>
    <row r="13" spans="1:9" ht="15">
      <c r="A13" s="32" t="s">
        <v>22</v>
      </c>
      <c r="B13" s="7" t="s">
        <v>23</v>
      </c>
      <c r="C13" s="57">
        <f>+FACTURA!N13-FISCAL!J13-FISCAL!F13</f>
        <v>710.54866777058567</v>
      </c>
      <c r="D13" s="57">
        <v>0</v>
      </c>
      <c r="E13" s="57">
        <f t="shared" ref="E13:E58" si="2">SUM(C13:D13)</f>
        <v>710.54866777058567</v>
      </c>
      <c r="F13" s="57">
        <f t="shared" ref="F13:F58" si="3">+E13*0.05</f>
        <v>35.527433388529282</v>
      </c>
      <c r="G13" s="57">
        <v>0</v>
      </c>
      <c r="H13" s="57">
        <f t="shared" si="0"/>
        <v>35.527433388529282</v>
      </c>
      <c r="I13" s="57">
        <f t="shared" si="1"/>
        <v>675.02123438205638</v>
      </c>
    </row>
    <row r="14" spans="1:9" ht="15">
      <c r="A14" s="32" t="s">
        <v>24</v>
      </c>
      <c r="B14" s="7" t="s">
        <v>25</v>
      </c>
      <c r="C14" s="57">
        <f>+FACTURA!N14-FISCAL!J14-FISCAL!F14</f>
        <v>3925.0527472527478</v>
      </c>
      <c r="D14" s="57">
        <v>0</v>
      </c>
      <c r="E14" s="57">
        <f t="shared" si="2"/>
        <v>3925.0527472527478</v>
      </c>
      <c r="F14" s="57">
        <f t="shared" si="3"/>
        <v>196.25263736263742</v>
      </c>
      <c r="G14" s="57">
        <v>0</v>
      </c>
      <c r="H14" s="57">
        <f t="shared" si="0"/>
        <v>196.25263736263742</v>
      </c>
      <c r="I14" s="57">
        <f t="shared" si="1"/>
        <v>3728.8001098901104</v>
      </c>
    </row>
    <row r="15" spans="1:9" ht="15">
      <c r="A15" s="32" t="s">
        <v>26</v>
      </c>
      <c r="B15" s="7" t="s">
        <v>27</v>
      </c>
      <c r="C15" s="57">
        <f>+FACTURA!N15-FISCAL!J15-FISCAL!F15</f>
        <v>1640.0456043956037</v>
      </c>
      <c r="D15" s="57">
        <v>0</v>
      </c>
      <c r="E15" s="57">
        <f t="shared" si="2"/>
        <v>1640.0456043956037</v>
      </c>
      <c r="F15" s="57">
        <f t="shared" si="3"/>
        <v>82.002280219780189</v>
      </c>
      <c r="G15" s="57">
        <v>0</v>
      </c>
      <c r="H15" s="57">
        <f t="shared" si="0"/>
        <v>82.002280219780189</v>
      </c>
      <c r="I15" s="57">
        <f t="shared" si="1"/>
        <v>1558.0433241758235</v>
      </c>
    </row>
    <row r="16" spans="1:9" ht="15">
      <c r="A16" s="32" t="s">
        <v>28</v>
      </c>
      <c r="B16" s="7" t="s">
        <v>29</v>
      </c>
      <c r="C16" s="57">
        <f>+FACTURA!N16-FISCAL!J16-FISCAL!F16</f>
        <v>5424.6219780219781</v>
      </c>
      <c r="D16" s="57">
        <v>0</v>
      </c>
      <c r="E16" s="57">
        <f t="shared" si="2"/>
        <v>5424.6219780219781</v>
      </c>
      <c r="F16" s="57">
        <f t="shared" si="3"/>
        <v>271.2310989010989</v>
      </c>
      <c r="G16" s="57">
        <v>0</v>
      </c>
      <c r="H16" s="57">
        <f t="shared" si="0"/>
        <v>271.2310989010989</v>
      </c>
      <c r="I16" s="57">
        <f t="shared" si="1"/>
        <v>5153.3908791208796</v>
      </c>
    </row>
    <row r="17" spans="1:9" ht="15">
      <c r="A17" s="32" t="s">
        <v>30</v>
      </c>
      <c r="B17" s="7" t="s">
        <v>31</v>
      </c>
      <c r="C17" s="57">
        <f>+FACTURA!N17-FISCAL!J17-FISCAL!F17</f>
        <v>381.27769230769275</v>
      </c>
      <c r="D17" s="57">
        <v>0</v>
      </c>
      <c r="E17" s="57">
        <f t="shared" si="2"/>
        <v>381.27769230769275</v>
      </c>
      <c r="F17" s="57">
        <f t="shared" si="3"/>
        <v>19.063884615384637</v>
      </c>
      <c r="G17" s="57">
        <v>0</v>
      </c>
      <c r="H17" s="57">
        <f t="shared" si="0"/>
        <v>19.063884615384637</v>
      </c>
      <c r="I17" s="57">
        <f t="shared" si="1"/>
        <v>362.21380769230814</v>
      </c>
    </row>
    <row r="18" spans="1:9" ht="15">
      <c r="A18" s="32" t="s">
        <v>32</v>
      </c>
      <c r="B18" s="7" t="s">
        <v>33</v>
      </c>
      <c r="C18" s="57">
        <v>0</v>
      </c>
      <c r="D18" s="57">
        <v>0</v>
      </c>
      <c r="E18" s="57">
        <f t="shared" si="2"/>
        <v>0</v>
      </c>
      <c r="F18" s="57">
        <f t="shared" si="3"/>
        <v>0</v>
      </c>
      <c r="G18" s="57">
        <v>0</v>
      </c>
      <c r="H18" s="57">
        <f t="shared" si="0"/>
        <v>0</v>
      </c>
      <c r="I18" s="57">
        <f t="shared" si="1"/>
        <v>0</v>
      </c>
    </row>
    <row r="19" spans="1:9" ht="15">
      <c r="A19" s="32" t="s">
        <v>34</v>
      </c>
      <c r="B19" s="7" t="s">
        <v>35</v>
      </c>
      <c r="C19" s="57">
        <f>+FACTURA!N19-FISCAL!J19-FISCAL!F19</f>
        <v>815.42220081288588</v>
      </c>
      <c r="D19" s="57">
        <v>0</v>
      </c>
      <c r="E19" s="57">
        <f t="shared" si="2"/>
        <v>815.42220081288588</v>
      </c>
      <c r="F19" s="57">
        <f t="shared" si="3"/>
        <v>40.771110040644295</v>
      </c>
      <c r="G19" s="57">
        <v>0</v>
      </c>
      <c r="H19" s="57">
        <f t="shared" si="0"/>
        <v>40.771110040644295</v>
      </c>
      <c r="I19" s="57">
        <f t="shared" si="1"/>
        <v>774.65109077224156</v>
      </c>
    </row>
    <row r="20" spans="1:9" ht="15">
      <c r="A20" s="32" t="s">
        <v>150</v>
      </c>
      <c r="B20" s="7" t="s">
        <v>135</v>
      </c>
      <c r="C20" s="57">
        <v>0</v>
      </c>
      <c r="D20" s="57">
        <v>0</v>
      </c>
      <c r="E20" s="57">
        <f t="shared" si="2"/>
        <v>0</v>
      </c>
      <c r="F20" s="57">
        <f t="shared" si="3"/>
        <v>0</v>
      </c>
      <c r="G20" s="57">
        <v>0</v>
      </c>
      <c r="H20" s="57">
        <f t="shared" si="0"/>
        <v>0</v>
      </c>
      <c r="I20" s="57">
        <f t="shared" si="1"/>
        <v>0</v>
      </c>
    </row>
    <row r="21" spans="1:9" ht="15">
      <c r="A21" s="32" t="s">
        <v>36</v>
      </c>
      <c r="B21" s="7" t="s">
        <v>37</v>
      </c>
      <c r="C21" s="57">
        <f>+FACTURA!N21-FISCAL!J21-FISCAL!F21</f>
        <v>3787.9314376034922</v>
      </c>
      <c r="D21" s="57">
        <v>0</v>
      </c>
      <c r="E21" s="57">
        <f t="shared" si="2"/>
        <v>3787.9314376034922</v>
      </c>
      <c r="F21" s="57">
        <f t="shared" si="3"/>
        <v>189.39657188017463</v>
      </c>
      <c r="G21" s="57">
        <v>0</v>
      </c>
      <c r="H21" s="57">
        <f t="shared" si="0"/>
        <v>189.39657188017463</v>
      </c>
      <c r="I21" s="57">
        <f t="shared" si="1"/>
        <v>3598.5348657233176</v>
      </c>
    </row>
    <row r="22" spans="1:9" ht="15">
      <c r="A22" s="32" t="s">
        <v>38</v>
      </c>
      <c r="B22" s="7" t="s">
        <v>39</v>
      </c>
      <c r="C22" s="57">
        <f>+FACTURA!N22-FISCAL!J22-FISCAL!F22</f>
        <v>36.181433087460618</v>
      </c>
      <c r="D22" s="57">
        <v>0</v>
      </c>
      <c r="E22" s="57">
        <f t="shared" si="2"/>
        <v>36.181433087460618</v>
      </c>
      <c r="F22" s="57">
        <f t="shared" si="3"/>
        <v>1.809071654373031</v>
      </c>
      <c r="G22" s="57">
        <v>0</v>
      </c>
      <c r="H22" s="57">
        <f t="shared" si="0"/>
        <v>1.809071654373031</v>
      </c>
      <c r="I22" s="57">
        <f t="shared" si="1"/>
        <v>34.37236143308759</v>
      </c>
    </row>
    <row r="23" spans="1:9" ht="15">
      <c r="A23" s="32" t="s">
        <v>40</v>
      </c>
      <c r="B23" s="7" t="s">
        <v>41</v>
      </c>
      <c r="C23" s="57">
        <v>0</v>
      </c>
      <c r="D23" s="57">
        <v>0</v>
      </c>
      <c r="E23" s="57">
        <f t="shared" si="2"/>
        <v>0</v>
      </c>
      <c r="F23" s="57">
        <f t="shared" si="3"/>
        <v>0</v>
      </c>
      <c r="G23" s="57">
        <v>0</v>
      </c>
      <c r="H23" s="57">
        <f t="shared" si="0"/>
        <v>0</v>
      </c>
      <c r="I23" s="57">
        <f t="shared" si="1"/>
        <v>0</v>
      </c>
    </row>
    <row r="24" spans="1:9" ht="15">
      <c r="A24" s="32" t="s">
        <v>42</v>
      </c>
      <c r="B24" s="16" t="s">
        <v>43</v>
      </c>
      <c r="C24" s="57">
        <v>0</v>
      </c>
      <c r="D24" s="57">
        <v>0</v>
      </c>
      <c r="E24" s="57">
        <f t="shared" si="2"/>
        <v>0</v>
      </c>
      <c r="F24" s="57">
        <f t="shared" si="3"/>
        <v>0</v>
      </c>
      <c r="G24" s="57">
        <v>0</v>
      </c>
      <c r="H24" s="57">
        <f t="shared" si="0"/>
        <v>0</v>
      </c>
      <c r="I24" s="57">
        <f t="shared" si="1"/>
        <v>0</v>
      </c>
    </row>
    <row r="25" spans="1:9" ht="15">
      <c r="A25" s="32" t="s">
        <v>44</v>
      </c>
      <c r="B25" s="7" t="s">
        <v>45</v>
      </c>
      <c r="C25" s="57">
        <f>+FACTURA!N25-FISCAL!J25-FISCAL!F25</f>
        <v>55.616791636625805</v>
      </c>
      <c r="D25" s="57">
        <v>0</v>
      </c>
      <c r="E25" s="57">
        <f t="shared" si="2"/>
        <v>55.616791636625805</v>
      </c>
      <c r="F25" s="57">
        <f t="shared" si="3"/>
        <v>2.7808395818312905</v>
      </c>
      <c r="G25" s="57">
        <v>0</v>
      </c>
      <c r="H25" s="57">
        <f t="shared" si="0"/>
        <v>2.7808395818312905</v>
      </c>
      <c r="I25" s="57">
        <f t="shared" si="1"/>
        <v>52.835952054794518</v>
      </c>
    </row>
    <row r="26" spans="1:9" ht="15">
      <c r="A26" s="32" t="s">
        <v>46</v>
      </c>
      <c r="B26" s="7" t="s">
        <v>47</v>
      </c>
      <c r="C26" s="57">
        <f>+FACTURA!N26-FISCAL!J26-FISCAL!F26</f>
        <v>14.321001053740758</v>
      </c>
      <c r="D26" s="57">
        <v>0</v>
      </c>
      <c r="E26" s="57">
        <f t="shared" si="2"/>
        <v>14.321001053740758</v>
      </c>
      <c r="F26" s="57">
        <f t="shared" si="3"/>
        <v>0.71605005268703792</v>
      </c>
      <c r="G26" s="57">
        <v>0</v>
      </c>
      <c r="H26" s="57">
        <f t="shared" si="0"/>
        <v>0.71605005268703792</v>
      </c>
      <c r="I26" s="57">
        <f t="shared" si="1"/>
        <v>13.60495100105372</v>
      </c>
    </row>
    <row r="27" spans="1:9" ht="15">
      <c r="A27" s="32" t="s">
        <v>48</v>
      </c>
      <c r="B27" s="7" t="s">
        <v>49</v>
      </c>
      <c r="C27" s="57">
        <f>+FACTURA!N27-FISCAL!J27-FISCAL!F27</f>
        <v>5054.7758241758238</v>
      </c>
      <c r="D27" s="57">
        <v>0</v>
      </c>
      <c r="E27" s="57">
        <f t="shared" si="2"/>
        <v>5054.7758241758238</v>
      </c>
      <c r="F27" s="57">
        <f t="shared" si="3"/>
        <v>252.73879120879121</v>
      </c>
      <c r="G27" s="57">
        <v>0</v>
      </c>
      <c r="H27" s="57">
        <f t="shared" si="0"/>
        <v>252.73879120879121</v>
      </c>
      <c r="I27" s="57">
        <f t="shared" si="1"/>
        <v>4802.0370329670322</v>
      </c>
    </row>
    <row r="28" spans="1:9" ht="15">
      <c r="A28" s="32" t="s">
        <v>50</v>
      </c>
      <c r="B28" s="7" t="s">
        <v>51</v>
      </c>
      <c r="C28" s="57">
        <f>+FACTURA!N28-FISCAL!J28-FISCAL!F28</f>
        <v>11944.325824175825</v>
      </c>
      <c r="D28" s="57">
        <v>0</v>
      </c>
      <c r="E28" s="57">
        <f t="shared" si="2"/>
        <v>11944.325824175825</v>
      </c>
      <c r="F28" s="57">
        <f t="shared" si="3"/>
        <v>597.21629120879129</v>
      </c>
      <c r="G28" s="57">
        <v>0</v>
      </c>
      <c r="H28" s="57">
        <f t="shared" si="0"/>
        <v>597.21629120879129</v>
      </c>
      <c r="I28" s="57">
        <f t="shared" si="1"/>
        <v>11347.109532967033</v>
      </c>
    </row>
    <row r="29" spans="1:9" ht="15">
      <c r="A29" s="32" t="s">
        <v>52</v>
      </c>
      <c r="B29" s="16" t="s">
        <v>53</v>
      </c>
      <c r="C29" s="57">
        <v>0</v>
      </c>
      <c r="D29" s="57">
        <v>0</v>
      </c>
      <c r="E29" s="57">
        <f t="shared" si="2"/>
        <v>0</v>
      </c>
      <c r="F29" s="57">
        <f t="shared" si="3"/>
        <v>0</v>
      </c>
      <c r="G29" s="57">
        <v>0</v>
      </c>
      <c r="H29" s="57">
        <f t="shared" si="0"/>
        <v>0</v>
      </c>
      <c r="I29" s="57">
        <f t="shared" si="1"/>
        <v>0</v>
      </c>
    </row>
    <row r="30" spans="1:9" ht="15">
      <c r="A30" s="32" t="s">
        <v>54</v>
      </c>
      <c r="B30" s="7" t="s">
        <v>55</v>
      </c>
      <c r="C30" s="57">
        <f>+FACTURA!N30-FISCAL!J30-FISCAL!F30</f>
        <v>2218.7529790757185</v>
      </c>
      <c r="D30" s="57">
        <v>0</v>
      </c>
      <c r="E30" s="57">
        <f t="shared" si="2"/>
        <v>2218.7529790757185</v>
      </c>
      <c r="F30" s="57">
        <f t="shared" si="3"/>
        <v>110.93764895378592</v>
      </c>
      <c r="G30" s="57">
        <v>0</v>
      </c>
      <c r="H30" s="57">
        <f t="shared" si="0"/>
        <v>110.93764895378592</v>
      </c>
      <c r="I30" s="57">
        <f t="shared" si="1"/>
        <v>2107.8153301219327</v>
      </c>
    </row>
    <row r="31" spans="1:9" ht="15">
      <c r="A31" s="32" t="s">
        <v>151</v>
      </c>
      <c r="B31" s="7" t="s">
        <v>136</v>
      </c>
      <c r="C31" s="57">
        <f>+FACTURA!N31-FISCAL!J31-FISCAL!F31</f>
        <v>11148.404065934064</v>
      </c>
      <c r="D31" s="57">
        <v>0</v>
      </c>
      <c r="E31" s="57">
        <f t="shared" si="2"/>
        <v>11148.404065934064</v>
      </c>
      <c r="F31" s="57">
        <f t="shared" si="3"/>
        <v>557.42020329670322</v>
      </c>
      <c r="G31" s="57">
        <v>0</v>
      </c>
      <c r="H31" s="57">
        <f t="shared" si="0"/>
        <v>557.42020329670322</v>
      </c>
      <c r="I31" s="57">
        <f t="shared" si="1"/>
        <v>10590.98386263736</v>
      </c>
    </row>
    <row r="32" spans="1:9" ht="15">
      <c r="A32" s="32" t="s">
        <v>56</v>
      </c>
      <c r="B32" s="7" t="s">
        <v>57</v>
      </c>
      <c r="C32" s="57">
        <f>+FACTURA!N32-FISCAL!J32-FISCAL!F32</f>
        <v>6094.5367032967033</v>
      </c>
      <c r="D32" s="57">
        <v>0</v>
      </c>
      <c r="E32" s="57">
        <f t="shared" si="2"/>
        <v>6094.5367032967033</v>
      </c>
      <c r="F32" s="57">
        <f t="shared" si="3"/>
        <v>304.72683516483517</v>
      </c>
      <c r="G32" s="57">
        <v>0</v>
      </c>
      <c r="H32" s="57">
        <f t="shared" si="0"/>
        <v>304.72683516483517</v>
      </c>
      <c r="I32" s="57">
        <f t="shared" si="1"/>
        <v>5789.8098681318679</v>
      </c>
    </row>
    <row r="33" spans="1:9" ht="15">
      <c r="A33" s="32" t="s">
        <v>58</v>
      </c>
      <c r="B33" s="7" t="s">
        <v>59</v>
      </c>
      <c r="C33" s="57">
        <v>0</v>
      </c>
      <c r="D33" s="57">
        <v>0</v>
      </c>
      <c r="E33" s="57">
        <f t="shared" si="2"/>
        <v>0</v>
      </c>
      <c r="F33" s="57">
        <f t="shared" si="3"/>
        <v>0</v>
      </c>
      <c r="G33" s="57">
        <v>0</v>
      </c>
      <c r="H33" s="57">
        <f t="shared" si="0"/>
        <v>0</v>
      </c>
      <c r="I33" s="57">
        <f t="shared" si="1"/>
        <v>0</v>
      </c>
    </row>
    <row r="34" spans="1:9" ht="15">
      <c r="A34" s="32" t="s">
        <v>60</v>
      </c>
      <c r="B34" s="7" t="s">
        <v>61</v>
      </c>
      <c r="C34" s="57">
        <f>+FACTURA!N34-FISCAL!J34-FISCAL!F34</f>
        <v>1030.7247237693809</v>
      </c>
      <c r="D34" s="57">
        <v>0</v>
      </c>
      <c r="E34" s="57">
        <f t="shared" si="2"/>
        <v>1030.7247237693809</v>
      </c>
      <c r="F34" s="57">
        <f t="shared" si="3"/>
        <v>51.536236188469047</v>
      </c>
      <c r="G34" s="57">
        <v>0</v>
      </c>
      <c r="H34" s="57">
        <f t="shared" si="0"/>
        <v>51.536236188469047</v>
      </c>
      <c r="I34" s="57">
        <f t="shared" si="1"/>
        <v>979.1884875809119</v>
      </c>
    </row>
    <row r="35" spans="1:9" ht="15">
      <c r="A35" s="32" t="s">
        <v>62</v>
      </c>
      <c r="B35" s="7" t="s">
        <v>63</v>
      </c>
      <c r="C35" s="57">
        <v>0</v>
      </c>
      <c r="D35" s="57">
        <v>0</v>
      </c>
      <c r="E35" s="57">
        <f t="shared" si="2"/>
        <v>0</v>
      </c>
      <c r="F35" s="57">
        <f t="shared" si="3"/>
        <v>0</v>
      </c>
      <c r="G35" s="57">
        <v>0</v>
      </c>
      <c r="H35" s="57">
        <f t="shared" si="0"/>
        <v>0</v>
      </c>
      <c r="I35" s="57">
        <f t="shared" si="1"/>
        <v>0</v>
      </c>
    </row>
    <row r="36" spans="1:9" ht="15">
      <c r="A36" s="32" t="s">
        <v>64</v>
      </c>
      <c r="B36" s="7" t="s">
        <v>65</v>
      </c>
      <c r="C36" s="57">
        <f>+FACTURA!N36-FISCAL!J36-FISCAL!F36</f>
        <v>547.32718350142977</v>
      </c>
      <c r="D36" s="57">
        <v>0</v>
      </c>
      <c r="E36" s="57">
        <f t="shared" si="2"/>
        <v>547.32718350142977</v>
      </c>
      <c r="F36" s="57">
        <f t="shared" si="3"/>
        <v>27.366359175071491</v>
      </c>
      <c r="G36" s="57">
        <v>0</v>
      </c>
      <c r="H36" s="57">
        <f t="shared" si="0"/>
        <v>27.366359175071491</v>
      </c>
      <c r="I36" s="57">
        <f t="shared" si="1"/>
        <v>519.96082432635831</v>
      </c>
    </row>
    <row r="37" spans="1:9" ht="15">
      <c r="A37" s="32" t="s">
        <v>66</v>
      </c>
      <c r="B37" s="7" t="s">
        <v>67</v>
      </c>
      <c r="C37" s="57">
        <f>+FACTURA!N37-FISCAL!J37-FISCAL!F37</f>
        <v>4332.6280219780219</v>
      </c>
      <c r="D37" s="57">
        <v>0</v>
      </c>
      <c r="E37" s="57">
        <f t="shared" si="2"/>
        <v>4332.6280219780219</v>
      </c>
      <c r="F37" s="57">
        <f t="shared" si="3"/>
        <v>216.63140109890111</v>
      </c>
      <c r="G37" s="57">
        <v>0</v>
      </c>
      <c r="H37" s="57">
        <f t="shared" si="0"/>
        <v>216.63140109890111</v>
      </c>
      <c r="I37" s="57">
        <f t="shared" si="1"/>
        <v>4115.9966208791211</v>
      </c>
    </row>
    <row r="38" spans="1:9" ht="15">
      <c r="A38" s="32" t="s">
        <v>152</v>
      </c>
      <c r="B38" s="7" t="s">
        <v>137</v>
      </c>
      <c r="C38" s="57">
        <f>+FACTURA!N38-FISCAL!J38-FISCAL!F38</f>
        <v>712.09780219780157</v>
      </c>
      <c r="D38" s="57">
        <v>0</v>
      </c>
      <c r="E38" s="57">
        <f t="shared" si="2"/>
        <v>712.09780219780157</v>
      </c>
      <c r="F38" s="57">
        <f t="shared" si="3"/>
        <v>35.604890109890079</v>
      </c>
      <c r="G38" s="57">
        <v>0</v>
      </c>
      <c r="H38" s="57">
        <f t="shared" si="0"/>
        <v>35.604890109890079</v>
      </c>
      <c r="I38" s="57">
        <f t="shared" si="1"/>
        <v>676.49291208791146</v>
      </c>
    </row>
    <row r="39" spans="1:9" ht="15">
      <c r="A39" s="32" t="s">
        <v>68</v>
      </c>
      <c r="B39" s="7" t="s">
        <v>69</v>
      </c>
      <c r="C39" s="57">
        <v>0</v>
      </c>
      <c r="D39" s="57">
        <v>0</v>
      </c>
      <c r="E39" s="57">
        <f t="shared" si="2"/>
        <v>0</v>
      </c>
      <c r="F39" s="57">
        <f t="shared" si="3"/>
        <v>0</v>
      </c>
      <c r="G39" s="57">
        <v>0</v>
      </c>
      <c r="H39" s="57">
        <f t="shared" si="0"/>
        <v>0</v>
      </c>
      <c r="I39" s="57">
        <f t="shared" si="1"/>
        <v>0</v>
      </c>
    </row>
    <row r="40" spans="1:9" ht="15">
      <c r="A40" s="32" t="s">
        <v>153</v>
      </c>
      <c r="B40" s="7" t="s">
        <v>138</v>
      </c>
      <c r="C40" s="57">
        <f>+FACTURA!N40-FISCAL!J40-FISCAL!F40</f>
        <v>3136.6043956043959</v>
      </c>
      <c r="D40" s="57">
        <v>0</v>
      </c>
      <c r="E40" s="57">
        <f t="shared" si="2"/>
        <v>3136.6043956043959</v>
      </c>
      <c r="F40" s="57">
        <f t="shared" si="3"/>
        <v>156.83021978021981</v>
      </c>
      <c r="G40" s="57">
        <v>0</v>
      </c>
      <c r="H40" s="57">
        <f t="shared" si="0"/>
        <v>156.83021978021981</v>
      </c>
      <c r="I40" s="57">
        <f t="shared" si="1"/>
        <v>2979.7741758241759</v>
      </c>
    </row>
    <row r="41" spans="1:9" ht="15">
      <c r="A41" s="32" t="s">
        <v>70</v>
      </c>
      <c r="B41" s="7" t="s">
        <v>71</v>
      </c>
      <c r="C41" s="57">
        <v>0</v>
      </c>
      <c r="D41" s="57">
        <v>0</v>
      </c>
      <c r="E41" s="57">
        <f t="shared" si="2"/>
        <v>0</v>
      </c>
      <c r="F41" s="57">
        <f t="shared" si="3"/>
        <v>0</v>
      </c>
      <c r="G41" s="57">
        <v>0</v>
      </c>
      <c r="H41" s="57">
        <f t="shared" si="0"/>
        <v>0</v>
      </c>
      <c r="I41" s="57">
        <f t="shared" si="1"/>
        <v>0</v>
      </c>
    </row>
    <row r="42" spans="1:9" ht="15">
      <c r="A42" s="32" t="s">
        <v>72</v>
      </c>
      <c r="B42" s="7" t="s">
        <v>73</v>
      </c>
      <c r="C42" s="57">
        <f>+FACTURA!N42-FISCAL!J42-FISCAL!F42</f>
        <v>2529.5202197802196</v>
      </c>
      <c r="D42" s="57">
        <v>0</v>
      </c>
      <c r="E42" s="57">
        <f t="shared" si="2"/>
        <v>2529.5202197802196</v>
      </c>
      <c r="F42" s="57">
        <f t="shared" si="3"/>
        <v>126.47601098901099</v>
      </c>
      <c r="G42" s="57">
        <v>0</v>
      </c>
      <c r="H42" s="57">
        <f t="shared" si="0"/>
        <v>126.47601098901099</v>
      </c>
      <c r="I42" s="57">
        <f t="shared" si="1"/>
        <v>2403.0442087912088</v>
      </c>
    </row>
    <row r="43" spans="1:9" ht="15">
      <c r="A43" s="32" t="s">
        <v>154</v>
      </c>
      <c r="B43" s="7" t="s">
        <v>139</v>
      </c>
      <c r="C43" s="57">
        <f>+FACTURA!N43-FISCAL!J43-FISCAL!F43</f>
        <v>12378.188351648354</v>
      </c>
      <c r="D43" s="57">
        <v>0</v>
      </c>
      <c r="E43" s="57">
        <f t="shared" si="2"/>
        <v>12378.188351648354</v>
      </c>
      <c r="F43" s="57">
        <f t="shared" si="3"/>
        <v>618.90941758241775</v>
      </c>
      <c r="G43" s="57">
        <v>0</v>
      </c>
      <c r="H43" s="57">
        <f t="shared" si="0"/>
        <v>618.90941758241775</v>
      </c>
      <c r="I43" s="57">
        <f t="shared" si="1"/>
        <v>11759.278934065936</v>
      </c>
    </row>
    <row r="44" spans="1:9" ht="15">
      <c r="A44" s="32" t="s">
        <v>155</v>
      </c>
      <c r="B44" s="7" t="s">
        <v>140</v>
      </c>
      <c r="C44" s="57">
        <f>+FACTURA!N44-FISCAL!J44-FISCAL!F44</f>
        <v>849.79010989010976</v>
      </c>
      <c r="D44" s="57">
        <v>0</v>
      </c>
      <c r="E44" s="57">
        <f t="shared" si="2"/>
        <v>849.79010989010976</v>
      </c>
      <c r="F44" s="57">
        <f t="shared" si="3"/>
        <v>42.489505494505494</v>
      </c>
      <c r="G44" s="57">
        <v>0</v>
      </c>
      <c r="H44" s="57">
        <f t="shared" si="0"/>
        <v>42.489505494505494</v>
      </c>
      <c r="I44" s="57">
        <f t="shared" si="1"/>
        <v>807.3006043956043</v>
      </c>
    </row>
    <row r="45" spans="1:9" ht="15">
      <c r="A45" s="32" t="s">
        <v>74</v>
      </c>
      <c r="B45" s="7" t="s">
        <v>75</v>
      </c>
      <c r="C45" s="57">
        <f>+FACTURA!N45-FISCAL!J45-FISCAL!F45</f>
        <v>411.62835164835133</v>
      </c>
      <c r="D45" s="57">
        <v>0</v>
      </c>
      <c r="E45" s="57">
        <f t="shared" si="2"/>
        <v>411.62835164835133</v>
      </c>
      <c r="F45" s="57">
        <f t="shared" si="3"/>
        <v>20.581417582417568</v>
      </c>
      <c r="G45" s="57">
        <v>0</v>
      </c>
      <c r="H45" s="57">
        <f t="shared" si="0"/>
        <v>20.581417582417568</v>
      </c>
      <c r="I45" s="57">
        <f t="shared" si="1"/>
        <v>391.04693406593378</v>
      </c>
    </row>
    <row r="46" spans="1:9" ht="15">
      <c r="A46" s="32" t="s">
        <v>76</v>
      </c>
      <c r="B46" s="7" t="s">
        <v>77</v>
      </c>
      <c r="C46" s="57">
        <f>+FACTURA!N46-FISCAL!J46-FISCAL!F46</f>
        <v>13584.971318681317</v>
      </c>
      <c r="D46" s="57">
        <v>0</v>
      </c>
      <c r="E46" s="57">
        <f t="shared" si="2"/>
        <v>13584.971318681317</v>
      </c>
      <c r="F46" s="57">
        <f t="shared" si="3"/>
        <v>679.24856593406594</v>
      </c>
      <c r="G46" s="57">
        <v>0</v>
      </c>
      <c r="H46" s="57">
        <f t="shared" si="0"/>
        <v>679.24856593406594</v>
      </c>
      <c r="I46" s="57">
        <f t="shared" si="1"/>
        <v>12905.722752747251</v>
      </c>
    </row>
    <row r="47" spans="1:9" ht="15">
      <c r="A47" s="32" t="s">
        <v>78</v>
      </c>
      <c r="B47" s="7" t="s">
        <v>79</v>
      </c>
      <c r="C47" s="57">
        <f>+FACTURA!N47-FISCAL!J47-FISCAL!F47</f>
        <v>50.97946259220231</v>
      </c>
      <c r="D47" s="57">
        <v>0</v>
      </c>
      <c r="E47" s="57">
        <f t="shared" si="2"/>
        <v>50.97946259220231</v>
      </c>
      <c r="F47" s="57">
        <f t="shared" si="3"/>
        <v>2.5489731296101157</v>
      </c>
      <c r="G47" s="57">
        <v>0</v>
      </c>
      <c r="H47" s="57">
        <f t="shared" si="0"/>
        <v>2.5489731296101157</v>
      </c>
      <c r="I47" s="57">
        <f t="shared" si="1"/>
        <v>48.430489462592192</v>
      </c>
    </row>
    <row r="48" spans="1:9" ht="15">
      <c r="A48" s="32" t="s">
        <v>80</v>
      </c>
      <c r="B48" s="7" t="s">
        <v>81</v>
      </c>
      <c r="C48" s="57">
        <f>+FACTURA!N48-FISCAL!J48-FISCAL!F48</f>
        <v>340.32032967033001</v>
      </c>
      <c r="D48" s="57">
        <v>0</v>
      </c>
      <c r="E48" s="57">
        <f t="shared" si="2"/>
        <v>340.32032967033001</v>
      </c>
      <c r="F48" s="57">
        <f t="shared" si="3"/>
        <v>17.016016483516502</v>
      </c>
      <c r="G48" s="57">
        <v>0</v>
      </c>
      <c r="H48" s="57">
        <f t="shared" si="0"/>
        <v>17.016016483516502</v>
      </c>
      <c r="I48" s="57">
        <f t="shared" si="1"/>
        <v>323.30431318681349</v>
      </c>
    </row>
    <row r="49" spans="1:9" s="38" customFormat="1" ht="15">
      <c r="A49" s="32" t="s">
        <v>156</v>
      </c>
      <c r="B49" s="7" t="s">
        <v>141</v>
      </c>
      <c r="C49" s="57">
        <f>+FACTURA!N49-FISCAL!J49-FISCAL!F49</f>
        <v>6310.2274725274729</v>
      </c>
      <c r="D49" s="57">
        <v>0</v>
      </c>
      <c r="E49" s="57">
        <f t="shared" si="2"/>
        <v>6310.2274725274729</v>
      </c>
      <c r="F49" s="57">
        <f t="shared" si="3"/>
        <v>315.51137362637365</v>
      </c>
      <c r="G49" s="57">
        <v>0</v>
      </c>
      <c r="H49" s="57">
        <f t="shared" si="0"/>
        <v>315.51137362637365</v>
      </c>
      <c r="I49" s="57">
        <f t="shared" si="1"/>
        <v>5994.716098901099</v>
      </c>
    </row>
    <row r="50" spans="1:9" ht="15">
      <c r="A50" s="32" t="s">
        <v>157</v>
      </c>
      <c r="B50" s="7" t="s">
        <v>142</v>
      </c>
      <c r="C50" s="57">
        <f>+FACTURA!N50-FISCAL!J50-FISCAL!F50</f>
        <v>7002.771758241759</v>
      </c>
      <c r="D50" s="57">
        <v>0</v>
      </c>
      <c r="E50" s="57">
        <f t="shared" si="2"/>
        <v>7002.771758241759</v>
      </c>
      <c r="F50" s="57">
        <f t="shared" si="3"/>
        <v>350.13858791208798</v>
      </c>
      <c r="G50" s="57">
        <v>0</v>
      </c>
      <c r="H50" s="57">
        <f t="shared" si="0"/>
        <v>350.13858791208798</v>
      </c>
      <c r="I50" s="57">
        <f t="shared" si="1"/>
        <v>6652.633170329671</v>
      </c>
    </row>
    <row r="51" spans="1:9" ht="15">
      <c r="A51" s="32" t="s">
        <v>82</v>
      </c>
      <c r="B51" s="7" t="s">
        <v>83</v>
      </c>
      <c r="C51" s="57">
        <f>+FACTURA!N51-FISCAL!J51-FISCAL!F51</f>
        <v>6090.199780219782</v>
      </c>
      <c r="D51" s="57">
        <v>0</v>
      </c>
      <c r="E51" s="57">
        <f t="shared" si="2"/>
        <v>6090.199780219782</v>
      </c>
      <c r="F51" s="57">
        <f t="shared" si="3"/>
        <v>304.5099890109891</v>
      </c>
      <c r="G51" s="57">
        <v>0</v>
      </c>
      <c r="H51" s="57">
        <f t="shared" si="0"/>
        <v>304.5099890109891</v>
      </c>
      <c r="I51" s="57">
        <f t="shared" si="1"/>
        <v>5785.6897912087934</v>
      </c>
    </row>
    <row r="52" spans="1:9" ht="15">
      <c r="A52" s="32" t="s">
        <v>84</v>
      </c>
      <c r="B52" s="7" t="s">
        <v>85</v>
      </c>
      <c r="C52" s="57">
        <f>+FACTURA!N52-FISCAL!J52-FISCAL!F52</f>
        <v>281.42451534593351</v>
      </c>
      <c r="D52" s="57">
        <v>0</v>
      </c>
      <c r="E52" s="57">
        <f t="shared" si="2"/>
        <v>281.42451534593351</v>
      </c>
      <c r="F52" s="57">
        <f t="shared" si="3"/>
        <v>14.071225767296676</v>
      </c>
      <c r="G52" s="57">
        <v>0</v>
      </c>
      <c r="H52" s="57">
        <f t="shared" si="0"/>
        <v>14.071225767296676</v>
      </c>
      <c r="I52" s="57">
        <f t="shared" si="1"/>
        <v>267.35328957863686</v>
      </c>
    </row>
    <row r="53" spans="1:9" ht="15">
      <c r="A53" s="32" t="s">
        <v>86</v>
      </c>
      <c r="B53" s="7" t="s">
        <v>87</v>
      </c>
      <c r="C53" s="57">
        <v>0</v>
      </c>
      <c r="D53" s="57">
        <v>0</v>
      </c>
      <c r="E53" s="57">
        <f t="shared" si="2"/>
        <v>0</v>
      </c>
      <c r="F53" s="57">
        <f t="shared" si="3"/>
        <v>0</v>
      </c>
      <c r="G53" s="57">
        <v>0</v>
      </c>
      <c r="H53" s="57">
        <f t="shared" si="0"/>
        <v>0</v>
      </c>
      <c r="I53" s="57">
        <f t="shared" si="1"/>
        <v>0</v>
      </c>
    </row>
    <row r="54" spans="1:9" ht="15">
      <c r="A54" s="32" t="s">
        <v>158</v>
      </c>
      <c r="B54" s="7" t="s">
        <v>143</v>
      </c>
      <c r="C54" s="57">
        <f>+FACTURA!N54-FISCAL!J54-FISCAL!F54</f>
        <v>5842.7669230769225</v>
      </c>
      <c r="D54" s="57">
        <v>0</v>
      </c>
      <c r="E54" s="57">
        <f t="shared" si="2"/>
        <v>5842.7669230769225</v>
      </c>
      <c r="F54" s="57">
        <f t="shared" si="3"/>
        <v>292.13834615384616</v>
      </c>
      <c r="G54" s="57">
        <v>0</v>
      </c>
      <c r="H54" s="57">
        <f t="shared" si="0"/>
        <v>292.13834615384616</v>
      </c>
      <c r="I54" s="57">
        <f t="shared" si="1"/>
        <v>5550.6285769230763</v>
      </c>
    </row>
    <row r="55" spans="1:9" ht="15">
      <c r="A55" s="32" t="s">
        <v>88</v>
      </c>
      <c r="B55" s="7" t="s">
        <v>89</v>
      </c>
      <c r="C55" s="57">
        <f>+FACTURA!N55-FISCAL!J55-FISCAL!F55</f>
        <v>2446.1313894324853</v>
      </c>
      <c r="D55" s="57">
        <v>0</v>
      </c>
      <c r="E55" s="57">
        <f t="shared" si="2"/>
        <v>2446.1313894324853</v>
      </c>
      <c r="F55" s="57">
        <f t="shared" si="3"/>
        <v>122.30656947162427</v>
      </c>
      <c r="G55" s="57">
        <v>0</v>
      </c>
      <c r="H55" s="57">
        <f t="shared" si="0"/>
        <v>122.30656947162427</v>
      </c>
      <c r="I55" s="57">
        <f t="shared" si="1"/>
        <v>2323.8248199608611</v>
      </c>
    </row>
    <row r="56" spans="1:9" ht="15">
      <c r="A56" s="32" t="s">
        <v>159</v>
      </c>
      <c r="B56" s="7" t="s">
        <v>144</v>
      </c>
      <c r="C56" s="57">
        <f>+FACTURA!N56-FISCAL!J56-FISCAL!F56</f>
        <v>5385.5619780219786</v>
      </c>
      <c r="D56" s="57">
        <v>0</v>
      </c>
      <c r="E56" s="57">
        <f t="shared" si="2"/>
        <v>5385.5619780219786</v>
      </c>
      <c r="F56" s="57">
        <f t="shared" si="3"/>
        <v>269.27809890109893</v>
      </c>
      <c r="G56" s="57">
        <v>0</v>
      </c>
      <c r="H56" s="57">
        <f t="shared" si="0"/>
        <v>269.27809890109893</v>
      </c>
      <c r="I56" s="57">
        <f t="shared" si="1"/>
        <v>5116.2838791208796</v>
      </c>
    </row>
    <row r="57" spans="1:9">
      <c r="A57" s="32" t="s">
        <v>90</v>
      </c>
      <c r="B57" s="31" t="s">
        <v>91</v>
      </c>
      <c r="C57" s="57">
        <v>0</v>
      </c>
      <c r="D57" s="57">
        <v>0</v>
      </c>
      <c r="E57" s="57">
        <f t="shared" si="2"/>
        <v>0</v>
      </c>
      <c r="F57" s="57">
        <f t="shared" si="3"/>
        <v>0</v>
      </c>
      <c r="G57" s="57">
        <v>0</v>
      </c>
      <c r="H57" s="57">
        <f t="shared" si="0"/>
        <v>0</v>
      </c>
      <c r="I57" s="57">
        <f t="shared" si="1"/>
        <v>0</v>
      </c>
    </row>
    <row r="58" spans="1:9">
      <c r="A58" s="32" t="s">
        <v>92</v>
      </c>
      <c r="B58" s="31" t="s">
        <v>93</v>
      </c>
      <c r="C58" s="57">
        <f>+FACTURA!N58-FISCAL!J58-FISCAL!F58</f>
        <v>1371.5032967032973</v>
      </c>
      <c r="D58" s="57">
        <v>0</v>
      </c>
      <c r="E58" s="57">
        <f t="shared" si="2"/>
        <v>1371.5032967032973</v>
      </c>
      <c r="F58" s="57">
        <f t="shared" si="3"/>
        <v>68.57516483516487</v>
      </c>
      <c r="G58" s="57">
        <v>0</v>
      </c>
      <c r="H58" s="57">
        <f t="shared" si="0"/>
        <v>68.57516483516487</v>
      </c>
      <c r="I58" s="57">
        <f t="shared" si="1"/>
        <v>1302.9281318681324</v>
      </c>
    </row>
    <row r="59" spans="1:9">
      <c r="A59" s="48" t="s">
        <v>17</v>
      </c>
      <c r="B59" s="38"/>
      <c r="C59" s="62" t="s">
        <v>18</v>
      </c>
      <c r="D59" s="62" t="s">
        <v>18</v>
      </c>
      <c r="E59" s="62" t="s">
        <v>18</v>
      </c>
      <c r="F59" s="62" t="s">
        <v>18</v>
      </c>
      <c r="G59" s="62" t="s">
        <v>18</v>
      </c>
      <c r="H59" s="62" t="s">
        <v>18</v>
      </c>
      <c r="I59" s="62" t="s">
        <v>18</v>
      </c>
    </row>
    <row r="60" spans="1:9" ht="15">
      <c r="A60" s="30"/>
      <c r="B60" s="30"/>
      <c r="C60" s="56">
        <f>SUM(C12:C59)</f>
        <v>129138.20620640292</v>
      </c>
      <c r="D60" s="56">
        <f t="shared" ref="D60:I60" si="4">SUM(D12:D59)</f>
        <v>0</v>
      </c>
      <c r="E60" s="56">
        <f t="shared" si="4"/>
        <v>129138.20620640292</v>
      </c>
      <c r="F60" s="56">
        <f t="shared" si="4"/>
        <v>6456.9103103201451</v>
      </c>
      <c r="G60" s="56">
        <f t="shared" si="4"/>
        <v>0</v>
      </c>
      <c r="H60" s="56">
        <f t="shared" si="4"/>
        <v>6456.9103103201451</v>
      </c>
      <c r="I60" s="56">
        <f t="shared" si="4"/>
        <v>122681.29589608277</v>
      </c>
    </row>
    <row r="61" spans="1:9">
      <c r="G61" s="55"/>
    </row>
    <row r="62" spans="1:9" ht="15">
      <c r="A62" s="43" t="s">
        <v>94</v>
      </c>
      <c r="B62" s="30"/>
      <c r="C62" s="63"/>
      <c r="D62" s="63"/>
      <c r="E62" s="63"/>
      <c r="F62" s="63"/>
      <c r="G62" s="63"/>
      <c r="H62" s="63"/>
      <c r="I62" s="63"/>
    </row>
    <row r="63" spans="1:9">
      <c r="A63" s="32" t="s">
        <v>95</v>
      </c>
      <c r="B63" s="31" t="s">
        <v>96</v>
      </c>
      <c r="C63" s="57">
        <v>0</v>
      </c>
      <c r="D63" s="57">
        <v>0</v>
      </c>
      <c r="E63" s="57">
        <f t="shared" ref="E63:E78" si="5">SUM(C63:D63)</f>
        <v>0</v>
      </c>
      <c r="F63" s="57">
        <f t="shared" ref="F63:F78" si="6">+E63*0.05</f>
        <v>0</v>
      </c>
      <c r="G63" s="57">
        <v>0</v>
      </c>
      <c r="H63" s="57">
        <f t="shared" ref="H63:H78" si="7">SUM(F63:G63)</f>
        <v>0</v>
      </c>
      <c r="I63" s="57">
        <f t="shared" ref="I63:I78" si="8">+E63-H63</f>
        <v>0</v>
      </c>
    </row>
    <row r="64" spans="1:9">
      <c r="A64" s="32" t="s">
        <v>97</v>
      </c>
      <c r="B64" s="31" t="s">
        <v>98</v>
      </c>
      <c r="C64" s="57">
        <v>0</v>
      </c>
      <c r="D64" s="57">
        <v>0</v>
      </c>
      <c r="E64" s="57">
        <f t="shared" si="5"/>
        <v>0</v>
      </c>
      <c r="F64" s="57">
        <f t="shared" si="6"/>
        <v>0</v>
      </c>
      <c r="G64" s="57">
        <v>0</v>
      </c>
      <c r="H64" s="57">
        <f t="shared" si="7"/>
        <v>0</v>
      </c>
      <c r="I64" s="57">
        <f t="shared" si="8"/>
        <v>0</v>
      </c>
    </row>
    <row r="65" spans="1:9" s="38" customFormat="1">
      <c r="A65" s="32" t="s">
        <v>99</v>
      </c>
      <c r="B65" s="31" t="s">
        <v>100</v>
      </c>
      <c r="C65" s="57">
        <v>0</v>
      </c>
      <c r="D65" s="57">
        <v>0</v>
      </c>
      <c r="E65" s="57">
        <f t="shared" si="5"/>
        <v>0</v>
      </c>
      <c r="F65" s="57">
        <f t="shared" si="6"/>
        <v>0</v>
      </c>
      <c r="G65" s="57">
        <v>0</v>
      </c>
      <c r="H65" s="57">
        <f t="shared" si="7"/>
        <v>0</v>
      </c>
      <c r="I65" s="57">
        <f t="shared" si="8"/>
        <v>0</v>
      </c>
    </row>
    <row r="66" spans="1:9">
      <c r="A66" s="32" t="s">
        <v>101</v>
      </c>
      <c r="B66" s="31" t="s">
        <v>102</v>
      </c>
      <c r="C66" s="57">
        <v>0</v>
      </c>
      <c r="D66" s="57">
        <v>0</v>
      </c>
      <c r="E66" s="57">
        <f t="shared" si="5"/>
        <v>0</v>
      </c>
      <c r="F66" s="57">
        <f t="shared" si="6"/>
        <v>0</v>
      </c>
      <c r="G66" s="57">
        <v>0</v>
      </c>
      <c r="H66" s="57">
        <f t="shared" si="7"/>
        <v>0</v>
      </c>
      <c r="I66" s="57">
        <f t="shared" si="8"/>
        <v>0</v>
      </c>
    </row>
    <row r="67" spans="1:9">
      <c r="A67" s="32" t="s">
        <v>103</v>
      </c>
      <c r="B67" s="31" t="s">
        <v>104</v>
      </c>
      <c r="C67" s="57">
        <v>0</v>
      </c>
      <c r="D67" s="57">
        <v>0</v>
      </c>
      <c r="E67" s="57">
        <f t="shared" si="5"/>
        <v>0</v>
      </c>
      <c r="F67" s="57">
        <f t="shared" si="6"/>
        <v>0</v>
      </c>
      <c r="G67" s="57">
        <v>0</v>
      </c>
      <c r="H67" s="57">
        <f t="shared" si="7"/>
        <v>0</v>
      </c>
      <c r="I67" s="57">
        <f t="shared" si="8"/>
        <v>0</v>
      </c>
    </row>
    <row r="68" spans="1:9" s="38" customFormat="1">
      <c r="A68" s="32" t="s">
        <v>105</v>
      </c>
      <c r="B68" s="31" t="s">
        <v>106</v>
      </c>
      <c r="C68" s="57">
        <v>0</v>
      </c>
      <c r="D68" s="57">
        <v>0</v>
      </c>
      <c r="E68" s="57">
        <f t="shared" si="5"/>
        <v>0</v>
      </c>
      <c r="F68" s="57">
        <f t="shared" si="6"/>
        <v>0</v>
      </c>
      <c r="G68" s="57">
        <v>0</v>
      </c>
      <c r="H68" s="57">
        <f t="shared" si="7"/>
        <v>0</v>
      </c>
      <c r="I68" s="57">
        <f t="shared" si="8"/>
        <v>0</v>
      </c>
    </row>
    <row r="69" spans="1:9">
      <c r="A69" s="32" t="s">
        <v>160</v>
      </c>
      <c r="B69" s="31" t="s">
        <v>145</v>
      </c>
      <c r="C69" s="57">
        <v>0</v>
      </c>
      <c r="D69" s="57">
        <v>0</v>
      </c>
      <c r="E69" s="57">
        <f t="shared" si="5"/>
        <v>0</v>
      </c>
      <c r="F69" s="57">
        <f t="shared" si="6"/>
        <v>0</v>
      </c>
      <c r="G69" s="57">
        <v>0</v>
      </c>
      <c r="H69" s="57">
        <f t="shared" si="7"/>
        <v>0</v>
      </c>
      <c r="I69" s="57">
        <f t="shared" si="8"/>
        <v>0</v>
      </c>
    </row>
    <row r="70" spans="1:9">
      <c r="A70" s="32" t="s">
        <v>161</v>
      </c>
      <c r="B70" s="31" t="s">
        <v>146</v>
      </c>
      <c r="C70" s="57">
        <v>0</v>
      </c>
      <c r="D70" s="57">
        <v>0</v>
      </c>
      <c r="E70" s="57">
        <f t="shared" si="5"/>
        <v>0</v>
      </c>
      <c r="F70" s="57">
        <f t="shared" si="6"/>
        <v>0</v>
      </c>
      <c r="G70" s="57">
        <v>0</v>
      </c>
      <c r="H70" s="57">
        <f t="shared" si="7"/>
        <v>0</v>
      </c>
      <c r="I70" s="57">
        <f t="shared" si="8"/>
        <v>0</v>
      </c>
    </row>
    <row r="71" spans="1:9">
      <c r="A71" s="32" t="s">
        <v>107</v>
      </c>
      <c r="B71" s="31" t="s">
        <v>108</v>
      </c>
      <c r="C71" s="57">
        <v>0</v>
      </c>
      <c r="D71" s="57">
        <v>0</v>
      </c>
      <c r="E71" s="57">
        <f t="shared" si="5"/>
        <v>0</v>
      </c>
      <c r="F71" s="57">
        <f t="shared" si="6"/>
        <v>0</v>
      </c>
      <c r="G71" s="57">
        <v>0</v>
      </c>
      <c r="H71" s="57">
        <f t="shared" si="7"/>
        <v>0</v>
      </c>
      <c r="I71" s="57">
        <f t="shared" si="8"/>
        <v>0</v>
      </c>
    </row>
    <row r="72" spans="1:9">
      <c r="A72" s="32" t="s">
        <v>162</v>
      </c>
      <c r="B72" s="31" t="s">
        <v>147</v>
      </c>
      <c r="C72" s="57">
        <v>0</v>
      </c>
      <c r="D72" s="57">
        <v>0</v>
      </c>
      <c r="E72" s="57">
        <f t="shared" si="5"/>
        <v>0</v>
      </c>
      <c r="F72" s="57">
        <f t="shared" si="6"/>
        <v>0</v>
      </c>
      <c r="G72" s="57">
        <v>0</v>
      </c>
      <c r="H72" s="57">
        <f t="shared" si="7"/>
        <v>0</v>
      </c>
      <c r="I72" s="57">
        <f t="shared" si="8"/>
        <v>0</v>
      </c>
    </row>
    <row r="73" spans="1:9">
      <c r="A73" s="32" t="s">
        <v>109</v>
      </c>
      <c r="B73" s="31" t="s">
        <v>110</v>
      </c>
      <c r="C73" s="57">
        <v>0</v>
      </c>
      <c r="D73" s="57">
        <v>0</v>
      </c>
      <c r="E73" s="57">
        <f t="shared" si="5"/>
        <v>0</v>
      </c>
      <c r="F73" s="57">
        <f t="shared" si="6"/>
        <v>0</v>
      </c>
      <c r="G73" s="57">
        <v>0</v>
      </c>
      <c r="H73" s="57">
        <f t="shared" si="7"/>
        <v>0</v>
      </c>
      <c r="I73" s="57">
        <f t="shared" si="8"/>
        <v>0</v>
      </c>
    </row>
    <row r="74" spans="1:9">
      <c r="A74" s="32" t="s">
        <v>163</v>
      </c>
      <c r="B74" s="31" t="s">
        <v>148</v>
      </c>
      <c r="C74" s="57">
        <v>0</v>
      </c>
      <c r="D74" s="57">
        <v>0</v>
      </c>
      <c r="E74" s="57">
        <f t="shared" si="5"/>
        <v>0</v>
      </c>
      <c r="F74" s="57">
        <f t="shared" si="6"/>
        <v>0</v>
      </c>
      <c r="G74" s="57">
        <v>0</v>
      </c>
      <c r="H74" s="57">
        <f t="shared" si="7"/>
        <v>0</v>
      </c>
      <c r="I74" s="57">
        <f t="shared" si="8"/>
        <v>0</v>
      </c>
    </row>
    <row r="75" spans="1:9">
      <c r="A75" s="32" t="s">
        <v>111</v>
      </c>
      <c r="B75" s="31" t="s">
        <v>112</v>
      </c>
      <c r="C75" s="57">
        <v>0</v>
      </c>
      <c r="D75" s="57">
        <v>0</v>
      </c>
      <c r="E75" s="57">
        <f t="shared" si="5"/>
        <v>0</v>
      </c>
      <c r="F75" s="57">
        <f t="shared" si="6"/>
        <v>0</v>
      </c>
      <c r="G75" s="57">
        <v>0</v>
      </c>
      <c r="H75" s="57">
        <f t="shared" si="7"/>
        <v>0</v>
      </c>
      <c r="I75" s="57">
        <f t="shared" si="8"/>
        <v>0</v>
      </c>
    </row>
    <row r="76" spans="1:9">
      <c r="A76" s="32" t="s">
        <v>113</v>
      </c>
      <c r="B76" s="31" t="s">
        <v>114</v>
      </c>
      <c r="C76" s="57">
        <v>0</v>
      </c>
      <c r="D76" s="57">
        <v>0</v>
      </c>
      <c r="E76" s="57">
        <f t="shared" si="5"/>
        <v>0</v>
      </c>
      <c r="F76" s="57">
        <f t="shared" si="6"/>
        <v>0</v>
      </c>
      <c r="G76" s="57">
        <v>0</v>
      </c>
      <c r="H76" s="57">
        <f t="shared" si="7"/>
        <v>0</v>
      </c>
      <c r="I76" s="57">
        <f t="shared" si="8"/>
        <v>0</v>
      </c>
    </row>
    <row r="77" spans="1:9">
      <c r="A77" s="32" t="s">
        <v>115</v>
      </c>
      <c r="B77" s="31" t="s">
        <v>116</v>
      </c>
      <c r="C77" s="57">
        <v>0</v>
      </c>
      <c r="D77" s="57">
        <v>0</v>
      </c>
      <c r="E77" s="57">
        <f t="shared" si="5"/>
        <v>0</v>
      </c>
      <c r="F77" s="57">
        <f t="shared" si="6"/>
        <v>0</v>
      </c>
      <c r="G77" s="57">
        <v>0</v>
      </c>
      <c r="H77" s="57">
        <f t="shared" si="7"/>
        <v>0</v>
      </c>
      <c r="I77" s="57">
        <f t="shared" si="8"/>
        <v>0</v>
      </c>
    </row>
    <row r="78" spans="1:9">
      <c r="A78" s="32" t="s">
        <v>117</v>
      </c>
      <c r="B78" s="31" t="s">
        <v>118</v>
      </c>
      <c r="C78" s="57">
        <v>0</v>
      </c>
      <c r="D78" s="57">
        <v>0</v>
      </c>
      <c r="E78" s="57">
        <f t="shared" si="5"/>
        <v>0</v>
      </c>
      <c r="F78" s="57">
        <f t="shared" si="6"/>
        <v>0</v>
      </c>
      <c r="G78" s="57">
        <v>0</v>
      </c>
      <c r="H78" s="57">
        <f t="shared" si="7"/>
        <v>0</v>
      </c>
      <c r="I78" s="57">
        <f t="shared" si="8"/>
        <v>0</v>
      </c>
    </row>
    <row r="79" spans="1:9">
      <c r="A79" s="48" t="s">
        <v>17</v>
      </c>
      <c r="B79" s="38"/>
      <c r="C79" s="62" t="s">
        <v>18</v>
      </c>
      <c r="D79" s="62" t="s">
        <v>18</v>
      </c>
      <c r="E79" s="62" t="s">
        <v>18</v>
      </c>
      <c r="F79" s="62" t="s">
        <v>18</v>
      </c>
      <c r="G79" s="62" t="s">
        <v>18</v>
      </c>
      <c r="H79" s="62" t="s">
        <v>18</v>
      </c>
      <c r="I79" s="62" t="s">
        <v>18</v>
      </c>
    </row>
    <row r="80" spans="1:9" ht="15">
      <c r="A80" s="30"/>
      <c r="B80" s="30"/>
      <c r="C80" s="56">
        <f>SUM(C63:C79)</f>
        <v>0</v>
      </c>
      <c r="D80" s="56">
        <f t="shared" ref="D80:I80" si="9">SUM(D63:D79)</f>
        <v>0</v>
      </c>
      <c r="E80" s="56">
        <f t="shared" si="9"/>
        <v>0</v>
      </c>
      <c r="F80" s="56">
        <f t="shared" si="9"/>
        <v>0</v>
      </c>
      <c r="G80" s="56">
        <f t="shared" si="9"/>
        <v>0</v>
      </c>
      <c r="H80" s="56">
        <f t="shared" si="9"/>
        <v>0</v>
      </c>
      <c r="I80" s="56">
        <f t="shared" si="9"/>
        <v>0</v>
      </c>
    </row>
    <row r="82" spans="1:9">
      <c r="A82" s="47"/>
      <c r="B82" s="38"/>
      <c r="C82" s="62" t="s">
        <v>119</v>
      </c>
      <c r="D82" s="62" t="s">
        <v>119</v>
      </c>
      <c r="E82" s="62" t="s">
        <v>119</v>
      </c>
      <c r="F82" s="62" t="s">
        <v>119</v>
      </c>
      <c r="G82" s="62" t="s">
        <v>119</v>
      </c>
      <c r="H82" s="62" t="s">
        <v>119</v>
      </c>
      <c r="I82" s="62" t="s">
        <v>119</v>
      </c>
    </row>
    <row r="83" spans="1:9">
      <c r="A83" s="48" t="s">
        <v>120</v>
      </c>
      <c r="B83" s="31" t="s">
        <v>121</v>
      </c>
      <c r="C83" s="56">
        <f>+C80+C60</f>
        <v>129138.20620640292</v>
      </c>
      <c r="D83" s="56">
        <f t="shared" ref="D83:I83" si="10">+D80+D60</f>
        <v>0</v>
      </c>
      <c r="E83" s="56">
        <f t="shared" si="10"/>
        <v>129138.20620640292</v>
      </c>
      <c r="F83" s="56">
        <f t="shared" si="10"/>
        <v>6456.9103103201451</v>
      </c>
      <c r="G83" s="56">
        <f t="shared" si="10"/>
        <v>0</v>
      </c>
      <c r="H83" s="56">
        <f t="shared" si="10"/>
        <v>6456.9103103201451</v>
      </c>
      <c r="I83" s="56">
        <f t="shared" si="10"/>
        <v>122681.29589608277</v>
      </c>
    </row>
    <row r="85" spans="1:9" ht="15">
      <c r="A85" s="30"/>
      <c r="B85" s="30"/>
      <c r="C85" s="57" t="s">
        <v>121</v>
      </c>
      <c r="D85" s="57" t="s">
        <v>121</v>
      </c>
      <c r="E85" s="57" t="s">
        <v>121</v>
      </c>
      <c r="F85" s="57" t="s">
        <v>121</v>
      </c>
      <c r="G85" s="57" t="s">
        <v>121</v>
      </c>
      <c r="H85" s="57" t="s">
        <v>121</v>
      </c>
      <c r="I85" s="57" t="s">
        <v>121</v>
      </c>
    </row>
    <row r="86" spans="1:9">
      <c r="A86" s="32" t="s">
        <v>121</v>
      </c>
      <c r="B86" s="31" t="s">
        <v>121</v>
      </c>
      <c r="C86" s="56"/>
      <c r="D86" s="56"/>
      <c r="E86" s="56"/>
      <c r="F86" s="56"/>
      <c r="G86" s="56"/>
      <c r="H86" s="56"/>
      <c r="I86" s="56"/>
    </row>
    <row r="89" spans="1:9" ht="12.75">
      <c r="B89" s="52" t="s">
        <v>176</v>
      </c>
    </row>
    <row r="91" spans="1:9" s="68" customFormat="1" ht="15">
      <c r="A91" s="69" t="s">
        <v>42</v>
      </c>
      <c r="B91" s="16" t="s">
        <v>43</v>
      </c>
      <c r="C91" s="57">
        <v>36633.632637362636</v>
      </c>
      <c r="D91" s="57">
        <v>0</v>
      </c>
      <c r="E91" s="57">
        <v>36633.632637362636</v>
      </c>
      <c r="F91" s="57">
        <v>1831.6816318681319</v>
      </c>
      <c r="G91" s="57">
        <v>0</v>
      </c>
      <c r="H91" s="57">
        <v>1831.6816318681319</v>
      </c>
      <c r="I91" s="57">
        <v>34801.951005494506</v>
      </c>
    </row>
    <row r="92" spans="1:9" s="68" customFormat="1" ht="15">
      <c r="A92" s="69" t="s">
        <v>52</v>
      </c>
      <c r="B92" s="16" t="s">
        <v>53</v>
      </c>
      <c r="C92" s="57">
        <v>74645.261318681311</v>
      </c>
      <c r="D92" s="57">
        <v>0</v>
      </c>
      <c r="E92" s="57">
        <v>74645.261318681311</v>
      </c>
      <c r="F92" s="57">
        <v>3732.2630659340657</v>
      </c>
      <c r="G92" s="57">
        <v>0</v>
      </c>
      <c r="H92" s="57">
        <v>3732.2630659340657</v>
      </c>
      <c r="I92" s="57">
        <v>70912.998252747246</v>
      </c>
    </row>
    <row r="93" spans="1:9">
      <c r="C93" s="56"/>
      <c r="D93" s="56"/>
      <c r="E93" s="56"/>
      <c r="F93" s="56"/>
      <c r="G93" s="56"/>
      <c r="H93" s="56"/>
      <c r="I93" s="56"/>
    </row>
    <row r="94" spans="1:9">
      <c r="C94" s="56">
        <f>SUM(C91:C93)</f>
        <v>111278.89395604395</v>
      </c>
      <c r="D94" s="56">
        <f t="shared" ref="D94:I94" si="11">SUM(D91:D93)</f>
        <v>0</v>
      </c>
      <c r="E94" s="56">
        <f t="shared" si="11"/>
        <v>111278.89395604395</v>
      </c>
      <c r="F94" s="56">
        <f t="shared" si="11"/>
        <v>5563.9446978021979</v>
      </c>
      <c r="G94" s="56">
        <f t="shared" si="11"/>
        <v>0</v>
      </c>
      <c r="H94" s="56">
        <f t="shared" si="11"/>
        <v>5563.9446978021979</v>
      </c>
      <c r="I94" s="56">
        <f t="shared" si="11"/>
        <v>105714.94925824174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J44" sqref="J44"/>
    </sheetView>
  </sheetViews>
  <sheetFormatPr baseColWidth="10" defaultRowHeight="15"/>
  <cols>
    <col min="1" max="1" width="40.140625" bestFit="1" customWidth="1"/>
  </cols>
  <sheetData>
    <row r="1" spans="1:7">
      <c r="A1" s="106" t="s">
        <v>122</v>
      </c>
      <c r="B1" s="108" t="s">
        <v>177</v>
      </c>
      <c r="C1" s="109"/>
      <c r="D1" s="110" t="s">
        <v>130</v>
      </c>
      <c r="E1" s="108" t="s">
        <v>178</v>
      </c>
      <c r="F1" s="109"/>
      <c r="G1" s="110" t="s">
        <v>179</v>
      </c>
    </row>
    <row r="2" spans="1:7">
      <c r="A2" s="107"/>
      <c r="B2" s="90" t="s">
        <v>180</v>
      </c>
      <c r="C2" s="90" t="s">
        <v>181</v>
      </c>
      <c r="D2" s="111"/>
      <c r="E2" s="90" t="s">
        <v>180</v>
      </c>
      <c r="F2" s="90" t="s">
        <v>181</v>
      </c>
      <c r="G2" s="111"/>
    </row>
    <row r="3" spans="1:7">
      <c r="A3" s="7" t="str">
        <f>FISCAL!B12</f>
        <v>Almanza Martinez Maribel</v>
      </c>
      <c r="B3" s="91">
        <f>FISCAL!J12</f>
        <v>781.40000000000009</v>
      </c>
      <c r="C3" s="91">
        <f>SINDICAL!I12</f>
        <v>1188.4726777068895</v>
      </c>
      <c r="D3" s="91">
        <f>B3+C3</f>
        <v>1969.8726777068896</v>
      </c>
      <c r="E3" s="7">
        <v>781.4</v>
      </c>
      <c r="F3" s="93">
        <v>1188.47</v>
      </c>
      <c r="G3" s="91">
        <f>E3+F3-D3</f>
        <v>-2.6777068896990386E-3</v>
      </c>
    </row>
    <row r="4" spans="1:7">
      <c r="A4" s="7" t="str">
        <f>FISCAL!B13</f>
        <v>Baez Monroy Elizabeth</v>
      </c>
      <c r="B4" s="91">
        <f>FISCAL!J13</f>
        <v>2229</v>
      </c>
      <c r="C4" s="91">
        <f>SINDICAL!I13</f>
        <v>675.02123438205638</v>
      </c>
      <c r="D4" s="91">
        <f t="shared" ref="D4:D65" si="0">B4+C4</f>
        <v>2904.0212343820563</v>
      </c>
      <c r="E4" s="92">
        <v>2229</v>
      </c>
      <c r="F4" s="93">
        <v>675.02</v>
      </c>
      <c r="G4" s="91">
        <f t="shared" ref="G4:G65" si="1">E4+F4-D4</f>
        <v>-1.2343820562819019E-3</v>
      </c>
    </row>
    <row r="5" spans="1:7">
      <c r="A5" s="7" t="str">
        <f>FISCAL!B14</f>
        <v>Balbuena Salazar Patricia</v>
      </c>
      <c r="B5" s="91">
        <f>FISCAL!J14</f>
        <v>4496.8</v>
      </c>
      <c r="C5" s="91">
        <f>SINDICAL!I14</f>
        <v>3728.8001098901104</v>
      </c>
      <c r="D5" s="91">
        <f t="shared" si="0"/>
        <v>8225.6001098901106</v>
      </c>
      <c r="E5" s="7">
        <v>4496.8</v>
      </c>
      <c r="F5" s="7">
        <v>3728.8</v>
      </c>
      <c r="G5" s="91">
        <f t="shared" si="1"/>
        <v>-1.0989011025230866E-4</v>
      </c>
    </row>
    <row r="6" spans="1:7">
      <c r="A6" s="7" t="str">
        <f>FISCAL!B15</f>
        <v>Baltazar Cruz Desiree De Jesus</v>
      </c>
      <c r="B6" s="91">
        <f>FISCAL!J15</f>
        <v>2912</v>
      </c>
      <c r="C6" s="91">
        <f>SINDICAL!I15</f>
        <v>1558.0433241758235</v>
      </c>
      <c r="D6" s="91">
        <f t="shared" si="0"/>
        <v>4470.0433241758237</v>
      </c>
      <c r="E6" s="92">
        <v>2912</v>
      </c>
      <c r="F6" s="93">
        <v>1558.04</v>
      </c>
      <c r="G6" s="91">
        <f t="shared" si="1"/>
        <v>-3.3241758237636532E-3</v>
      </c>
    </row>
    <row r="7" spans="1:7">
      <c r="A7" s="7" t="str">
        <f>FISCAL!B16</f>
        <v>Camacho Rivera Martha Sarahi</v>
      </c>
      <c r="B7" s="91">
        <f>FISCAL!J16</f>
        <v>2466.4</v>
      </c>
      <c r="C7" s="91">
        <f>SINDICAL!I16</f>
        <v>5153.3908791208796</v>
      </c>
      <c r="D7" s="91">
        <f t="shared" si="0"/>
        <v>7619.7908791208793</v>
      </c>
      <c r="E7" s="92">
        <v>2466.4</v>
      </c>
      <c r="F7" s="93">
        <v>5153.3900000000003</v>
      </c>
      <c r="G7" s="91">
        <f t="shared" si="1"/>
        <v>-8.7912087838049047E-4</v>
      </c>
    </row>
    <row r="8" spans="1:7">
      <c r="A8" s="7" t="str">
        <f>FISCAL!B17</f>
        <v>Campos Sancen Luis Felipe</v>
      </c>
      <c r="B8" s="91">
        <f>FISCAL!J17</f>
        <v>5579.8</v>
      </c>
      <c r="C8" s="91">
        <f>SINDICAL!I17</f>
        <v>362.21380769230814</v>
      </c>
      <c r="D8" s="91">
        <f t="shared" si="0"/>
        <v>5942.0138076923085</v>
      </c>
      <c r="E8" s="92">
        <v>5579.8</v>
      </c>
      <c r="F8" s="93">
        <v>362.21</v>
      </c>
      <c r="G8" s="91">
        <f t="shared" si="1"/>
        <v>-3.8076923083281144E-3</v>
      </c>
    </row>
    <row r="9" spans="1:7">
      <c r="A9" s="7" t="str">
        <f>FISCAL!B18</f>
        <v>Castillo Galindo Marlene Samantha Graciela</v>
      </c>
      <c r="B9" s="91">
        <f>FISCAL!J18</f>
        <v>2733.8</v>
      </c>
      <c r="C9" s="91">
        <f>SINDICAL!I18</f>
        <v>0</v>
      </c>
      <c r="D9" s="91">
        <f t="shared" si="0"/>
        <v>2733.8</v>
      </c>
      <c r="E9" s="92">
        <v>2733.8</v>
      </c>
      <c r="F9" s="7"/>
      <c r="G9" s="91">
        <f t="shared" si="1"/>
        <v>0</v>
      </c>
    </row>
    <row r="10" spans="1:7">
      <c r="A10" s="7" t="str">
        <f>FISCAL!B19</f>
        <v>Cruz Mendoza Salomon</v>
      </c>
      <c r="B10" s="91">
        <f>FISCAL!J19</f>
        <v>1195.1999999999998</v>
      </c>
      <c r="C10" s="91">
        <f>SINDICAL!I19</f>
        <v>774.65109077224156</v>
      </c>
      <c r="D10" s="91">
        <f t="shared" si="0"/>
        <v>1969.8510907722414</v>
      </c>
      <c r="E10" s="92">
        <v>1195.2</v>
      </c>
      <c r="F10" s="93">
        <v>774.65</v>
      </c>
      <c r="G10" s="91">
        <f t="shared" si="1"/>
        <v>-1.090772241468585E-3</v>
      </c>
    </row>
    <row r="11" spans="1:7">
      <c r="A11" s="7" t="str">
        <f>FISCAL!B20</f>
        <v>Del Alto Castellanos Xochitl</v>
      </c>
      <c r="B11" s="91">
        <f>FISCAL!J20</f>
        <v>2733.8</v>
      </c>
      <c r="C11" s="91">
        <f>SINDICAL!I20</f>
        <v>0</v>
      </c>
      <c r="D11" s="91">
        <f t="shared" si="0"/>
        <v>2733.8</v>
      </c>
      <c r="E11" s="92">
        <v>2733.8</v>
      </c>
      <c r="F11" s="7"/>
      <c r="G11" s="91">
        <f t="shared" si="1"/>
        <v>0</v>
      </c>
    </row>
    <row r="12" spans="1:7">
      <c r="A12" s="7" t="str">
        <f>FISCAL!B21</f>
        <v>Diaz Rojas Rocio Janet</v>
      </c>
      <c r="B12" s="91">
        <f>FISCAL!J21</f>
        <v>5431.4000000000005</v>
      </c>
      <c r="C12" s="91">
        <f>SINDICAL!I21</f>
        <v>3598.5348657233176</v>
      </c>
      <c r="D12" s="91">
        <f t="shared" si="0"/>
        <v>9029.9348657233186</v>
      </c>
      <c r="E12" s="92">
        <v>5431.4</v>
      </c>
      <c r="F12" s="93">
        <v>3598.53</v>
      </c>
      <c r="G12" s="91">
        <f t="shared" si="1"/>
        <v>-4.8657233182893833E-3</v>
      </c>
    </row>
    <row r="13" spans="1:7">
      <c r="A13" s="7" t="str">
        <f>FISCAL!B22</f>
        <v>Escamilla Lopez Rogelio</v>
      </c>
      <c r="B13" s="91">
        <f>FISCAL!J22</f>
        <v>1136.6000000000001</v>
      </c>
      <c r="C13" s="91">
        <f>SINDICAL!I22</f>
        <v>34.37236143308759</v>
      </c>
      <c r="D13" s="91">
        <f t="shared" si="0"/>
        <v>1170.9723614330878</v>
      </c>
      <c r="E13" s="92">
        <v>1136.5999999999999</v>
      </c>
      <c r="F13" s="93">
        <v>34.369999999999997</v>
      </c>
      <c r="G13" s="91">
        <f t="shared" si="1"/>
        <v>-2.3614330880263878E-3</v>
      </c>
    </row>
    <row r="14" spans="1:7">
      <c r="A14" s="7" t="str">
        <f>FISCAL!B23</f>
        <v>Gallegos Morales Roberto</v>
      </c>
      <c r="B14" s="91">
        <f>FISCAL!J23</f>
        <v>1634</v>
      </c>
      <c r="C14" s="91">
        <f>SINDICAL!I23</f>
        <v>0</v>
      </c>
      <c r="D14" s="91">
        <f t="shared" si="0"/>
        <v>1634</v>
      </c>
      <c r="E14" s="92">
        <v>1634</v>
      </c>
      <c r="F14" s="7"/>
      <c r="G14" s="91">
        <f t="shared" si="1"/>
        <v>0</v>
      </c>
    </row>
    <row r="15" spans="1:7">
      <c r="A15" s="7" t="str">
        <f>FISCAL!B24</f>
        <v>Gallegos Rios Octavio Alberto</v>
      </c>
      <c r="B15" s="91">
        <f>FISCAL!J24</f>
        <v>11987.4</v>
      </c>
      <c r="C15" s="91">
        <f>SINDICAL!I91</f>
        <v>34801.951005494506</v>
      </c>
      <c r="D15" s="91">
        <f t="shared" si="0"/>
        <v>46789.351005494507</v>
      </c>
      <c r="E15" s="92">
        <v>11987.4</v>
      </c>
      <c r="F15" s="7">
        <v>34801.949999999997</v>
      </c>
      <c r="G15" s="91">
        <f t="shared" si="1"/>
        <v>-1.0054945087176748E-3</v>
      </c>
    </row>
    <row r="16" spans="1:7">
      <c r="A16" s="7" t="str">
        <f>FISCAL!B25</f>
        <v>Garcia Renteria Gabriela</v>
      </c>
      <c r="B16" s="91">
        <f>FISCAL!J25</f>
        <v>280</v>
      </c>
      <c r="C16" s="91">
        <f>SINDICAL!I25</f>
        <v>52.835952054794518</v>
      </c>
      <c r="D16" s="91">
        <f t="shared" si="0"/>
        <v>332.83595205479452</v>
      </c>
      <c r="E16" s="7">
        <v>280</v>
      </c>
      <c r="F16" s="93">
        <v>52.84</v>
      </c>
      <c r="G16" s="91">
        <f t="shared" si="1"/>
        <v>4.0479452055137699E-3</v>
      </c>
    </row>
    <row r="17" spans="1:7">
      <c r="A17" s="7" t="str">
        <f>FISCAL!B26</f>
        <v>Gonzalez Olalde Yadira Janeth</v>
      </c>
      <c r="B17" s="91">
        <f>FISCAL!J26</f>
        <v>280.2</v>
      </c>
      <c r="C17" s="91">
        <f>SINDICAL!I26</f>
        <v>13.60495100105372</v>
      </c>
      <c r="D17" s="91">
        <f t="shared" si="0"/>
        <v>293.80495100105372</v>
      </c>
      <c r="E17" s="7">
        <v>280.2</v>
      </c>
      <c r="F17" s="93">
        <v>13.6</v>
      </c>
      <c r="G17" s="91">
        <f t="shared" si="1"/>
        <v>-4.9510010537119342E-3</v>
      </c>
    </row>
    <row r="18" spans="1:7">
      <c r="A18" s="7" t="str">
        <f>FISCAL!B27</f>
        <v>Guerra Aguilar Alejandro</v>
      </c>
      <c r="B18" s="91">
        <f>FISCAL!J27</f>
        <v>2466.6000000000004</v>
      </c>
      <c r="C18" s="91">
        <f>SINDICAL!I27</f>
        <v>4802.0370329670322</v>
      </c>
      <c r="D18" s="91">
        <f t="shared" si="0"/>
        <v>7268.6370329670326</v>
      </c>
      <c r="E18" s="92">
        <v>2466.6</v>
      </c>
      <c r="F18" s="93">
        <v>4802.04</v>
      </c>
      <c r="G18" s="91">
        <f t="shared" si="1"/>
        <v>2.9670329668078921E-3</v>
      </c>
    </row>
    <row r="19" spans="1:7">
      <c r="A19" s="7" t="str">
        <f>FISCAL!B28</f>
        <v>Guillen Ayala Juan Carlos</v>
      </c>
      <c r="B19" s="91">
        <f>FISCAL!J28</f>
        <v>2466.4</v>
      </c>
      <c r="C19" s="91">
        <f>SINDICAL!I28</f>
        <v>11347.109532967033</v>
      </c>
      <c r="D19" s="91">
        <f t="shared" si="0"/>
        <v>13813.509532967033</v>
      </c>
      <c r="E19" s="92">
        <v>2466.4</v>
      </c>
      <c r="F19" s="93">
        <v>11347.11</v>
      </c>
      <c r="G19" s="91">
        <f t="shared" si="1"/>
        <v>4.6703296720806975E-4</v>
      </c>
    </row>
    <row r="20" spans="1:7">
      <c r="A20" s="7" t="str">
        <f>FISCAL!B29</f>
        <v>Hernandez Espinoza Victor Benjami</v>
      </c>
      <c r="B20" s="91">
        <f>FISCAL!J29</f>
        <v>14657.599999999999</v>
      </c>
      <c r="C20" s="91">
        <f>SINDICAL!I92</f>
        <v>70912.998252747246</v>
      </c>
      <c r="D20" s="91">
        <f t="shared" si="0"/>
        <v>85570.598252747237</v>
      </c>
      <c r="E20" s="92">
        <v>14657.6</v>
      </c>
      <c r="F20" s="7">
        <v>70913</v>
      </c>
      <c r="G20" s="91">
        <f t="shared" si="1"/>
        <v>1.7472527688369155E-3</v>
      </c>
    </row>
    <row r="21" spans="1:7">
      <c r="A21" s="7" t="str">
        <f>FISCAL!B30</f>
        <v>Herrera Almaraz Blanca Sofia</v>
      </c>
      <c r="B21" s="91">
        <f>FISCAL!J30</f>
        <v>2405.6</v>
      </c>
      <c r="C21" s="91">
        <f>SINDICAL!I30</f>
        <v>2107.8153301219327</v>
      </c>
      <c r="D21" s="91">
        <f t="shared" si="0"/>
        <v>4513.4153301219321</v>
      </c>
      <c r="E21" s="92">
        <v>2405.6</v>
      </c>
      <c r="F21" s="93">
        <v>2107.8200000000002</v>
      </c>
      <c r="G21" s="91">
        <f t="shared" si="1"/>
        <v>4.6698780679435004E-3</v>
      </c>
    </row>
    <row r="22" spans="1:7">
      <c r="A22" s="7" t="str">
        <f>FISCAL!B31</f>
        <v>Jimenez Suarez Ludivina</v>
      </c>
      <c r="B22" s="91">
        <f>FISCAL!J31</f>
        <v>12476.4</v>
      </c>
      <c r="C22" s="91">
        <f>SINDICAL!I31</f>
        <v>10590.98386263736</v>
      </c>
      <c r="D22" s="91">
        <f t="shared" si="0"/>
        <v>23067.383862637362</v>
      </c>
      <c r="E22" s="92">
        <v>12476.4</v>
      </c>
      <c r="F22" s="93">
        <v>10590.98</v>
      </c>
      <c r="G22" s="91">
        <f t="shared" si="1"/>
        <v>-3.8626373643637635E-3</v>
      </c>
    </row>
    <row r="23" spans="1:7">
      <c r="A23" s="7" t="str">
        <f>FISCAL!B32</f>
        <v>Lizardi Urzua Arizbeth</v>
      </c>
      <c r="B23" s="91">
        <f>FISCAL!J32</f>
        <v>6366</v>
      </c>
      <c r="C23" s="91">
        <f>SINDICAL!I32</f>
        <v>5789.8098681318679</v>
      </c>
      <c r="D23" s="91">
        <f t="shared" si="0"/>
        <v>12155.809868131868</v>
      </c>
      <c r="E23" s="92">
        <v>6366</v>
      </c>
      <c r="F23" s="93">
        <v>5789.81</v>
      </c>
      <c r="G23" s="91">
        <f t="shared" si="1"/>
        <v>1.3186813339416403E-4</v>
      </c>
    </row>
    <row r="24" spans="1:7">
      <c r="A24" s="7" t="str">
        <f>FISCAL!B33</f>
        <v>Loyola Acosta Carlos Alberto</v>
      </c>
      <c r="B24" s="91">
        <f>FISCAL!J33</f>
        <v>3500.6</v>
      </c>
      <c r="C24" s="91">
        <f>SINDICAL!I33</f>
        <v>0</v>
      </c>
      <c r="D24" s="91">
        <f t="shared" si="0"/>
        <v>3500.6</v>
      </c>
      <c r="E24" s="92">
        <v>3500.6</v>
      </c>
      <c r="F24" s="7"/>
      <c r="G24" s="91">
        <f t="shared" si="1"/>
        <v>0</v>
      </c>
    </row>
    <row r="25" spans="1:7">
      <c r="A25" s="7" t="str">
        <f>FISCAL!B34</f>
        <v>Mandujano Estrada  Ilse Georgina</v>
      </c>
      <c r="B25" s="91">
        <f>FISCAL!J34</f>
        <v>2442.1999999999998</v>
      </c>
      <c r="C25" s="91">
        <f>SINDICAL!I34</f>
        <v>979.1884875809119</v>
      </c>
      <c r="D25" s="91">
        <f t="shared" si="0"/>
        <v>3421.3884875809117</v>
      </c>
      <c r="E25" s="92">
        <v>2442.1999999999998</v>
      </c>
      <c r="F25" s="93">
        <v>979.19</v>
      </c>
      <c r="G25" s="91">
        <f t="shared" si="1"/>
        <v>1.5124190881579125E-3</v>
      </c>
    </row>
    <row r="26" spans="1:7">
      <c r="A26" s="7" t="str">
        <f>FISCAL!B35</f>
        <v>Manjarrez Moreno Julio Cesar</v>
      </c>
      <c r="B26" s="91">
        <f>FISCAL!J35</f>
        <v>793.6</v>
      </c>
      <c r="C26" s="91">
        <f>SINDICAL!I35</f>
        <v>0</v>
      </c>
      <c r="D26" s="91">
        <f t="shared" si="0"/>
        <v>793.6</v>
      </c>
      <c r="E26" s="7">
        <v>793.6</v>
      </c>
      <c r="F26" s="7"/>
      <c r="G26" s="91">
        <f t="shared" si="1"/>
        <v>0</v>
      </c>
    </row>
    <row r="27" spans="1:7">
      <c r="A27" s="7" t="str">
        <f>FISCAL!B36</f>
        <v>Martinez Ortiz Josue Alejandro</v>
      </c>
      <c r="B27" s="91">
        <f>FISCAL!J36</f>
        <v>1942.6</v>
      </c>
      <c r="C27" s="91">
        <f>SINDICAL!I36</f>
        <v>519.96082432635831</v>
      </c>
      <c r="D27" s="91">
        <f>B27+C27</f>
        <v>2462.5608243263582</v>
      </c>
      <c r="E27" s="92">
        <v>1942.6</v>
      </c>
      <c r="F27" s="93">
        <v>519.96</v>
      </c>
      <c r="G27" s="91">
        <f t="shared" si="1"/>
        <v>-8.2432635826990008E-4</v>
      </c>
    </row>
    <row r="28" spans="1:7">
      <c r="A28" s="7" t="str">
        <f>FISCAL!B37</f>
        <v>Mejia Villegas Nallely Beatriz</v>
      </c>
      <c r="B28" s="91">
        <f>FISCAL!J37</f>
        <v>2243.6</v>
      </c>
      <c r="C28" s="91">
        <f>SINDICAL!I37</f>
        <v>4115.9966208791211</v>
      </c>
      <c r="D28" s="91">
        <f t="shared" si="0"/>
        <v>6359.5966208791215</v>
      </c>
      <c r="E28" s="92">
        <v>2243.6</v>
      </c>
      <c r="F28" s="93">
        <v>4116</v>
      </c>
      <c r="G28" s="91">
        <f>E28+F28-D28</f>
        <v>3.3791208788898075E-3</v>
      </c>
    </row>
    <row r="29" spans="1:7">
      <c r="A29" s="7" t="str">
        <f>FISCAL!B38</f>
        <v>Morales Naif Diana</v>
      </c>
      <c r="B29" s="91">
        <f>FISCAL!J38</f>
        <v>2466.6000000000004</v>
      </c>
      <c r="C29" s="91">
        <f>SINDICAL!I38</f>
        <v>676.49291208791146</v>
      </c>
      <c r="D29" s="91">
        <f t="shared" si="0"/>
        <v>3143.0929120879118</v>
      </c>
      <c r="E29" s="92">
        <v>2466.6</v>
      </c>
      <c r="F29" s="93">
        <v>676.49</v>
      </c>
      <c r="G29" s="91">
        <f t="shared" si="1"/>
        <v>-2.9120879116817378E-3</v>
      </c>
    </row>
    <row r="30" spans="1:7">
      <c r="A30" s="7" t="str">
        <f>FISCAL!B39</f>
        <v>Mosqueda Gasca Tomas</v>
      </c>
      <c r="B30" s="91">
        <f>FISCAL!J39</f>
        <v>266.39999999999998</v>
      </c>
      <c r="C30" s="91">
        <f>SINDICAL!I39</f>
        <v>0</v>
      </c>
      <c r="D30" s="91">
        <f t="shared" si="0"/>
        <v>266.39999999999998</v>
      </c>
      <c r="E30" s="7">
        <v>266.39999999999998</v>
      </c>
      <c r="F30" s="7"/>
      <c r="G30" s="91">
        <f t="shared" si="1"/>
        <v>0</v>
      </c>
    </row>
    <row r="31" spans="1:7">
      <c r="A31" s="7" t="str">
        <f>FISCAL!B40</f>
        <v>Muñoz Macias Marco Alfredo</v>
      </c>
      <c r="B31" s="91">
        <f>FISCAL!J40</f>
        <v>1750</v>
      </c>
      <c r="C31" s="91">
        <f>SINDICAL!I40</f>
        <v>2979.7741758241759</v>
      </c>
      <c r="D31" s="91">
        <f t="shared" si="0"/>
        <v>4729.7741758241755</v>
      </c>
      <c r="E31" s="92">
        <v>1750</v>
      </c>
      <c r="F31" s="93">
        <v>2979.77</v>
      </c>
      <c r="G31" s="91">
        <f t="shared" si="1"/>
        <v>-4.1758241750358138E-3</v>
      </c>
    </row>
    <row r="32" spans="1:7">
      <c r="A32" s="7" t="str">
        <f>FISCAL!B41</f>
        <v>Muñoz Martinez Patricia Vanessa</v>
      </c>
      <c r="B32" s="91">
        <f>FISCAL!J41</f>
        <v>1188.5999999999999</v>
      </c>
      <c r="C32" s="91">
        <f>SINDICAL!I41</f>
        <v>0</v>
      </c>
      <c r="D32" s="91">
        <f t="shared" si="0"/>
        <v>1188.5999999999999</v>
      </c>
      <c r="E32" s="92">
        <v>1188.5999999999999</v>
      </c>
      <c r="F32" s="7"/>
      <c r="G32" s="91">
        <f t="shared" si="1"/>
        <v>0</v>
      </c>
    </row>
    <row r="33" spans="1:7">
      <c r="A33" s="7" t="str">
        <f>FISCAL!B42</f>
        <v>Nava Ambriz Thania</v>
      </c>
      <c r="B33" s="91">
        <f>FISCAL!J42</f>
        <v>2689.2</v>
      </c>
      <c r="C33" s="91">
        <f>SINDICAL!I42</f>
        <v>2403.0442087912088</v>
      </c>
      <c r="D33" s="91">
        <f t="shared" si="0"/>
        <v>5092.2442087912086</v>
      </c>
      <c r="E33" s="92">
        <v>2689.2</v>
      </c>
      <c r="F33" s="93">
        <v>2403.04</v>
      </c>
      <c r="G33" s="91">
        <f t="shared" si="1"/>
        <v>-4.2087912088391022E-3</v>
      </c>
    </row>
    <row r="34" spans="1:7">
      <c r="A34" s="7" t="str">
        <f>FISCAL!B43</f>
        <v>Navarrete Rodriguez Maria Teresa</v>
      </c>
      <c r="B34" s="91">
        <f>FISCAL!J43</f>
        <v>3500.4</v>
      </c>
      <c r="C34" s="91">
        <f>SINDICAL!I43</f>
        <v>11759.278934065936</v>
      </c>
      <c r="D34" s="91">
        <f t="shared" si="0"/>
        <v>15259.678934065936</v>
      </c>
      <c r="E34" s="92">
        <v>3500.4</v>
      </c>
      <c r="F34" s="93">
        <v>11759.28</v>
      </c>
      <c r="G34" s="91">
        <f t="shared" si="1"/>
        <v>1.0659340641723247E-3</v>
      </c>
    </row>
    <row r="35" spans="1:7">
      <c r="A35" s="7" t="str">
        <f>FISCAL!B44</f>
        <v>Navarrete Rodriguez Miguel Angel</v>
      </c>
      <c r="B35" s="91">
        <f>FISCAL!J44</f>
        <v>2000.1999999999998</v>
      </c>
      <c r="C35" s="91">
        <f>SINDICAL!I44</f>
        <v>807.3006043956043</v>
      </c>
      <c r="D35" s="91">
        <f t="shared" si="0"/>
        <v>2807.5006043956041</v>
      </c>
      <c r="E35" s="92">
        <v>2000.2</v>
      </c>
      <c r="F35" s="93">
        <v>807.3</v>
      </c>
      <c r="G35" s="91">
        <f t="shared" si="1"/>
        <v>-6.0439560411396087E-4</v>
      </c>
    </row>
    <row r="36" spans="1:7">
      <c r="A36" s="7" t="str">
        <f>FISCAL!B45</f>
        <v>Navarro Macias Jennifer</v>
      </c>
      <c r="B36" s="91">
        <f>FISCAL!J45</f>
        <v>4793.4000000000005</v>
      </c>
      <c r="C36" s="91">
        <f>SINDICAL!I45</f>
        <v>391.04693406593378</v>
      </c>
      <c r="D36" s="91">
        <f t="shared" si="0"/>
        <v>5184.4469340659343</v>
      </c>
      <c r="E36" s="92">
        <v>4793.3999999999996</v>
      </c>
      <c r="F36" s="93">
        <v>391.05</v>
      </c>
      <c r="G36" s="91">
        <f t="shared" si="1"/>
        <v>3.0659340654892731E-3</v>
      </c>
    </row>
    <row r="37" spans="1:7">
      <c r="A37" s="7" t="str">
        <f>FISCAL!B46</f>
        <v>Patiño Muñoz Ana Laura</v>
      </c>
      <c r="B37" s="91">
        <f>FISCAL!J46</f>
        <v>6366</v>
      </c>
      <c r="C37" s="91">
        <f>SINDICAL!I46</f>
        <v>12905.722752747251</v>
      </c>
      <c r="D37" s="91">
        <f t="shared" si="0"/>
        <v>19271.72275274725</v>
      </c>
      <c r="E37" s="92">
        <v>6366</v>
      </c>
      <c r="F37" s="93">
        <v>12905.72</v>
      </c>
      <c r="G37" s="91">
        <f t="shared" si="1"/>
        <v>-2.7527472484507598E-3</v>
      </c>
    </row>
    <row r="38" spans="1:7">
      <c r="A38" s="7" t="str">
        <f>FISCAL!B47</f>
        <v>Patiño Vera Jose Angel</v>
      </c>
      <c r="B38" s="91">
        <f>FISCAL!J47</f>
        <v>390.8</v>
      </c>
      <c r="C38" s="91">
        <f>SINDICAL!I47</f>
        <v>48.430489462592192</v>
      </c>
      <c r="D38" s="91">
        <f t="shared" si="0"/>
        <v>439.23048946259223</v>
      </c>
      <c r="E38" s="7">
        <v>390.8</v>
      </c>
      <c r="F38" s="93">
        <v>48.43</v>
      </c>
      <c r="G38" s="91">
        <f t="shared" si="1"/>
        <v>-4.8946259221338551E-4</v>
      </c>
    </row>
    <row r="39" spans="1:7">
      <c r="A39" s="7" t="str">
        <f>FISCAL!B48</f>
        <v>Salcedo Moreno Janitzy Xochitl</v>
      </c>
      <c r="B39" s="91">
        <f>FISCAL!J48</f>
        <v>2912</v>
      </c>
      <c r="C39" s="91">
        <f>SINDICAL!I48</f>
        <v>323.30431318681349</v>
      </c>
      <c r="D39" s="91">
        <f t="shared" si="0"/>
        <v>3235.3043131868135</v>
      </c>
      <c r="E39" s="92">
        <v>2912</v>
      </c>
      <c r="F39" s="93">
        <v>323.3</v>
      </c>
      <c r="G39" s="91">
        <f t="shared" si="1"/>
        <v>-4.313186813305947E-3</v>
      </c>
    </row>
    <row r="40" spans="1:7">
      <c r="A40" s="7" t="str">
        <f>FISCAL!B49</f>
        <v>Sanchez Escamilla Rosalba</v>
      </c>
      <c r="B40" s="91">
        <f>FISCAL!J49</f>
        <v>2000</v>
      </c>
      <c r="C40" s="91">
        <f>SINDICAL!I49</f>
        <v>5994.716098901099</v>
      </c>
      <c r="D40" s="91">
        <f t="shared" si="0"/>
        <v>7994.716098901099</v>
      </c>
      <c r="E40" s="92">
        <v>2000</v>
      </c>
      <c r="F40" s="93">
        <v>5994.72</v>
      </c>
      <c r="G40" s="91">
        <f t="shared" si="1"/>
        <v>3.9010989012240316E-3</v>
      </c>
    </row>
    <row r="41" spans="1:7">
      <c r="A41" s="7" t="str">
        <f>FISCAL!B50</f>
        <v>Sanchez Veana Javier</v>
      </c>
      <c r="B41" s="91">
        <f>FISCAL!J50</f>
        <v>5973</v>
      </c>
      <c r="C41" s="91">
        <f>SINDICAL!I50</f>
        <v>6652.633170329671</v>
      </c>
      <c r="D41" s="91">
        <f t="shared" si="0"/>
        <v>12625.633170329671</v>
      </c>
      <c r="E41" s="92">
        <v>5973</v>
      </c>
      <c r="F41" s="93">
        <v>6652.63</v>
      </c>
      <c r="G41" s="91">
        <f t="shared" si="1"/>
        <v>-3.1703296699561179E-3</v>
      </c>
    </row>
    <row r="42" spans="1:7">
      <c r="A42" s="7" t="str">
        <f>FISCAL!B51</f>
        <v>Santana Anaya Gildardo Enrique</v>
      </c>
      <c r="B42" s="91">
        <f>FISCAL!J51</f>
        <v>5383.2</v>
      </c>
      <c r="C42" s="91">
        <f>SINDICAL!I51</f>
        <v>5785.6897912087934</v>
      </c>
      <c r="D42" s="91">
        <f t="shared" si="0"/>
        <v>11168.889791208792</v>
      </c>
      <c r="E42" s="92">
        <v>5383.2</v>
      </c>
      <c r="F42" s="93">
        <v>5785.69</v>
      </c>
      <c r="G42" s="91">
        <f t="shared" si="1"/>
        <v>2.0879120711470023E-4</v>
      </c>
    </row>
    <row r="43" spans="1:7">
      <c r="A43" s="7" t="str">
        <f>FISCAL!B52</f>
        <v>Segura Mejia Diana Janette</v>
      </c>
      <c r="B43" s="91">
        <f>FISCAL!J52</f>
        <v>639.4</v>
      </c>
      <c r="C43" s="91">
        <f>SINDICAL!I52</f>
        <v>267.35328957863686</v>
      </c>
      <c r="D43" s="91">
        <f t="shared" si="0"/>
        <v>906.7532895786369</v>
      </c>
      <c r="E43" s="7">
        <v>639.4</v>
      </c>
      <c r="F43" s="93">
        <v>267.35000000000002</v>
      </c>
      <c r="G43" s="91">
        <f t="shared" si="1"/>
        <v>-3.289578636895385E-3</v>
      </c>
    </row>
    <row r="44" spans="1:7">
      <c r="A44" s="7" t="str">
        <f>FISCAL!B53</f>
        <v>Solorzano Juarez Monica Elisa</v>
      </c>
      <c r="B44" s="91">
        <f>FISCAL!J53</f>
        <v>2573.8000000000002</v>
      </c>
      <c r="C44" s="91">
        <f>SINDICAL!I53</f>
        <v>0</v>
      </c>
      <c r="D44" s="91">
        <f t="shared" si="0"/>
        <v>2573.8000000000002</v>
      </c>
      <c r="E44" s="92">
        <v>2573.8000000000002</v>
      </c>
      <c r="F44" s="7"/>
      <c r="G44" s="91">
        <f>E44+F44-D44</f>
        <v>0</v>
      </c>
    </row>
    <row r="45" spans="1:7">
      <c r="A45" s="7" t="str">
        <f>FISCAL!B54</f>
        <v>Tierrablanca Sanchez Victor Hugo</v>
      </c>
      <c r="B45" s="91">
        <f>FISCAL!J54</f>
        <v>3500.6</v>
      </c>
      <c r="C45" s="91">
        <f>SINDICAL!I54</f>
        <v>5550.6285769230763</v>
      </c>
      <c r="D45" s="91">
        <f t="shared" si="0"/>
        <v>9051.2285769230766</v>
      </c>
      <c r="E45" s="92">
        <v>3500.6</v>
      </c>
      <c r="F45" s="93">
        <v>5550.63</v>
      </c>
      <c r="G45" s="91">
        <f t="shared" si="1"/>
        <v>1.4230769229470752E-3</v>
      </c>
    </row>
    <row r="46" spans="1:7">
      <c r="A46" s="7" t="str">
        <f>FISCAL!B55</f>
        <v>Vazquez Amezcua Gilberto Ramon</v>
      </c>
      <c r="B46" s="91">
        <f>FISCAL!J55</f>
        <v>419.6</v>
      </c>
      <c r="C46" s="91">
        <f>SINDICAL!I55</f>
        <v>2323.8248199608611</v>
      </c>
      <c r="D46" s="91">
        <f t="shared" si="0"/>
        <v>2743.424819960861</v>
      </c>
      <c r="E46" s="7">
        <v>419.6</v>
      </c>
      <c r="F46" s="93">
        <v>2323.8200000000002</v>
      </c>
      <c r="G46" s="91">
        <f t="shared" si="1"/>
        <v>-4.8199608609138522E-3</v>
      </c>
    </row>
    <row r="47" spans="1:7">
      <c r="A47" s="7" t="str">
        <f>FISCAL!B56</f>
        <v>Vega Fernandez Amalia</v>
      </c>
      <c r="B47" s="91">
        <f>FISCAL!J56</f>
        <v>3500.6</v>
      </c>
      <c r="C47" s="91">
        <f>SINDICAL!I56</f>
        <v>5116.2838791208796</v>
      </c>
      <c r="D47" s="91">
        <f>B47+C47</f>
        <v>8616.88387912088</v>
      </c>
      <c r="E47" s="92">
        <v>3500.6</v>
      </c>
      <c r="F47" s="93">
        <v>5116.28</v>
      </c>
      <c r="G47" s="91">
        <f t="shared" si="1"/>
        <v>-3.8791208808106603E-3</v>
      </c>
    </row>
    <row r="48" spans="1:7">
      <c r="A48" s="7" t="str">
        <f>FISCAL!B57</f>
        <v>Ventura Santamaria Efrain Enrique</v>
      </c>
      <c r="B48" s="91">
        <f>FISCAL!J57</f>
        <v>2280.3100000000004</v>
      </c>
      <c r="C48" s="91">
        <f>SINDICAL!I57</f>
        <v>0</v>
      </c>
      <c r="D48" s="91">
        <f t="shared" si="0"/>
        <v>2280.3100000000004</v>
      </c>
      <c r="E48" s="92">
        <v>2280.31</v>
      </c>
      <c r="F48" s="7"/>
      <c r="G48" s="91">
        <f t="shared" si="1"/>
        <v>0</v>
      </c>
    </row>
    <row r="49" spans="1:7">
      <c r="A49" s="7" t="str">
        <f>FISCAL!B58</f>
        <v>Yerena Martinez Cinthia Guadalupe</v>
      </c>
      <c r="B49" s="91">
        <f>FISCAL!J58</f>
        <v>1784.8</v>
      </c>
      <c r="C49" s="91">
        <f>SINDICAL!I58</f>
        <v>1302.9281318681324</v>
      </c>
      <c r="D49" s="91">
        <f t="shared" si="0"/>
        <v>3087.7281318681326</v>
      </c>
      <c r="E49" s="92">
        <v>1784.8</v>
      </c>
      <c r="F49" s="93">
        <v>1302.93</v>
      </c>
      <c r="G49" s="91">
        <f t="shared" si="1"/>
        <v>1.8681318674680369E-3</v>
      </c>
    </row>
    <row r="50" spans="1:7">
      <c r="A50" s="7" t="str">
        <f>FISCAL!B63</f>
        <v>Guerra Franco José Manuel</v>
      </c>
      <c r="B50" s="91">
        <f>FISCAL!J63</f>
        <v>594.18655381604708</v>
      </c>
      <c r="C50" s="91"/>
      <c r="D50" s="91">
        <f t="shared" si="0"/>
        <v>594.18655381604708</v>
      </c>
      <c r="E50" s="7">
        <v>594.19000000000005</v>
      </c>
      <c r="F50" s="7"/>
      <c r="G50" s="91">
        <f t="shared" si="1"/>
        <v>3.4461839529740246E-3</v>
      </c>
    </row>
    <row r="51" spans="1:7">
      <c r="A51" s="7" t="str">
        <f>FISCAL!B64</f>
        <v>Guerrero Hernandez Juan Carlos</v>
      </c>
      <c r="B51" s="91">
        <f>FISCAL!J64</f>
        <v>2610.9908036128254</v>
      </c>
      <c r="C51" s="91"/>
      <c r="D51" s="91">
        <f t="shared" si="0"/>
        <v>2610.9908036128254</v>
      </c>
      <c r="E51" s="92">
        <v>2610.9899999999998</v>
      </c>
      <c r="F51" s="7"/>
      <c r="G51" s="91">
        <f t="shared" si="1"/>
        <v>-8.0361282562080305E-4</v>
      </c>
    </row>
    <row r="52" spans="1:7">
      <c r="A52" s="7" t="str">
        <f>FISCAL!B65</f>
        <v>Guerrero Martinez Juan Pablo</v>
      </c>
      <c r="B52" s="91">
        <f>FISCAL!J65</f>
        <v>1214.9755721812435</v>
      </c>
      <c r="C52" s="91"/>
      <c r="D52" s="91">
        <f t="shared" si="0"/>
        <v>1214.9755721812435</v>
      </c>
      <c r="E52" s="92">
        <v>1214.98</v>
      </c>
      <c r="F52" s="7"/>
      <c r="G52" s="91">
        <f t="shared" si="1"/>
        <v>4.4278187565396365E-3</v>
      </c>
    </row>
    <row r="53" spans="1:7">
      <c r="A53" s="7" t="str">
        <f>FISCAL!B66</f>
        <v>Luna Nieto Jose Enrique</v>
      </c>
      <c r="B53" s="91">
        <f>FISCAL!J66</f>
        <v>758.88480273972596</v>
      </c>
      <c r="C53" s="91"/>
      <c r="D53" s="91">
        <f t="shared" si="0"/>
        <v>758.88480273972596</v>
      </c>
      <c r="E53" s="7">
        <v>758.88</v>
      </c>
      <c r="F53" s="7"/>
      <c r="G53" s="91">
        <f t="shared" si="1"/>
        <v>-4.8027397259602367E-3</v>
      </c>
    </row>
    <row r="54" spans="1:7">
      <c r="A54" s="7" t="str">
        <f>FISCAL!B67</f>
        <v>Maldonado Cruz Carlos Ivan</v>
      </c>
      <c r="B54" s="91">
        <f>FISCAL!J67</f>
        <v>1131.2330872045759</v>
      </c>
      <c r="C54" s="91"/>
      <c r="D54" s="91">
        <f t="shared" si="0"/>
        <v>1131.2330872045759</v>
      </c>
      <c r="E54" s="92">
        <v>1131.23</v>
      </c>
      <c r="F54" s="7"/>
      <c r="G54" s="91">
        <f t="shared" si="1"/>
        <v>-3.0872045758769673E-3</v>
      </c>
    </row>
    <row r="55" spans="1:7">
      <c r="A55" s="7" t="str">
        <f>FISCAL!B68</f>
        <v>Martinez Diaz Leobardo Adrian</v>
      </c>
      <c r="B55" s="91">
        <f>FISCAL!J68</f>
        <v>4040.1337384615376</v>
      </c>
      <c r="C55" s="91"/>
      <c r="D55" s="91">
        <f t="shared" si="0"/>
        <v>4040.1337384615376</v>
      </c>
      <c r="E55" s="92">
        <v>4040.13</v>
      </c>
      <c r="F55" s="7"/>
      <c r="G55" s="91">
        <f t="shared" si="1"/>
        <v>-3.7384615375231078E-3</v>
      </c>
    </row>
    <row r="56" spans="1:7">
      <c r="A56" s="7" t="str">
        <f>FISCAL!B69</f>
        <v>Martinez Herrera Cristian</v>
      </c>
      <c r="B56" s="91">
        <f>FISCAL!J69</f>
        <v>5456.2172923076932</v>
      </c>
      <c r="C56" s="91"/>
      <c r="D56" s="91">
        <f t="shared" si="0"/>
        <v>5456.2172923076932</v>
      </c>
      <c r="E56" s="92">
        <v>5456.22</v>
      </c>
      <c r="F56" s="7"/>
      <c r="G56" s="91">
        <f t="shared" si="1"/>
        <v>2.7076923070126213E-3</v>
      </c>
    </row>
    <row r="57" spans="1:7">
      <c r="A57" s="7" t="str">
        <f>FISCAL!B70</f>
        <v>Nieves Osornio Silvestre</v>
      </c>
      <c r="B57" s="91">
        <f>FISCAL!J70</f>
        <v>2000.9713824175824</v>
      </c>
      <c r="C57" s="91"/>
      <c r="D57" s="91">
        <f t="shared" si="0"/>
        <v>2000.9713824175824</v>
      </c>
      <c r="E57" s="92">
        <v>2000.97</v>
      </c>
      <c r="F57" s="7"/>
      <c r="G57" s="91">
        <f t="shared" si="1"/>
        <v>-1.3824175823629048E-3</v>
      </c>
    </row>
    <row r="58" spans="1:7">
      <c r="A58" s="7" t="str">
        <f>FISCAL!B71</f>
        <v>Prieto Lopez Leobigildo</v>
      </c>
      <c r="B58" s="91">
        <f>FISCAL!J71</f>
        <v>6510.8605538461543</v>
      </c>
      <c r="C58" s="91"/>
      <c r="D58" s="91">
        <f t="shared" si="0"/>
        <v>6510.8605538461543</v>
      </c>
      <c r="E58" s="92">
        <v>6510.86</v>
      </c>
      <c r="F58" s="7"/>
      <c r="G58" s="91">
        <f t="shared" si="1"/>
        <v>-5.5384615461662179E-4</v>
      </c>
    </row>
    <row r="59" spans="1:7">
      <c r="A59" s="7" t="str">
        <f>FISCAL!B72</f>
        <v>Rodriguez Nuñez Jose Antonio</v>
      </c>
      <c r="B59" s="91">
        <f>FISCAL!J72</f>
        <v>5176.9489164835168</v>
      </c>
      <c r="C59" s="91"/>
      <c r="D59" s="91">
        <f t="shared" si="0"/>
        <v>5176.9489164835168</v>
      </c>
      <c r="E59" s="92">
        <v>5176.95</v>
      </c>
      <c r="F59" s="7"/>
      <c r="G59" s="91">
        <f t="shared" si="1"/>
        <v>1.0835164830496069E-3</v>
      </c>
    </row>
    <row r="60" spans="1:7">
      <c r="A60" s="7" t="str">
        <f>FISCAL!B73</f>
        <v>Salas Correa Victor Eduardo</v>
      </c>
      <c r="B60" s="91">
        <f>FISCAL!J73</f>
        <v>3785.4616542827034</v>
      </c>
      <c r="C60" s="91"/>
      <c r="D60" s="91">
        <f t="shared" si="0"/>
        <v>3785.4616542827034</v>
      </c>
      <c r="E60" s="92">
        <v>3785.46</v>
      </c>
      <c r="F60" s="7"/>
      <c r="G60" s="91">
        <f t="shared" si="1"/>
        <v>-1.6542827033845242E-3</v>
      </c>
    </row>
    <row r="61" spans="1:7">
      <c r="A61" s="7" t="str">
        <f>FISCAL!B74</f>
        <v xml:space="preserve">Sambrano Villarreal Hernan Andres </v>
      </c>
      <c r="B61" s="91">
        <f>FISCAL!J74</f>
        <v>7152.6503670329676</v>
      </c>
      <c r="C61" s="91"/>
      <c r="D61" s="91">
        <f t="shared" si="0"/>
        <v>7152.6503670329676</v>
      </c>
      <c r="E61" s="92">
        <v>7152.65</v>
      </c>
      <c r="F61" s="7"/>
      <c r="G61" s="91">
        <f t="shared" si="1"/>
        <v>-3.6703296791529283E-4</v>
      </c>
    </row>
    <row r="62" spans="1:7">
      <c r="A62" s="7" t="str">
        <f>FISCAL!B75</f>
        <v>Tovar Chavez Jose Carmen</v>
      </c>
      <c r="B62" s="91">
        <f>FISCAL!J75</f>
        <v>168.31314931506847</v>
      </c>
      <c r="C62" s="91"/>
      <c r="D62" s="91">
        <f t="shared" si="0"/>
        <v>168.31314931506847</v>
      </c>
      <c r="E62" s="7">
        <v>168.31</v>
      </c>
      <c r="F62" s="7"/>
      <c r="G62" s="91">
        <f t="shared" si="1"/>
        <v>-3.1493150684696047E-3</v>
      </c>
    </row>
    <row r="63" spans="1:7">
      <c r="A63" s="7" t="str">
        <f>FISCAL!B76</f>
        <v>Villegas Alonso Diego Armando</v>
      </c>
      <c r="B63" s="91">
        <f>FISCAL!J76</f>
        <v>1314.3539849502722</v>
      </c>
      <c r="C63" s="91"/>
      <c r="D63" s="91">
        <f t="shared" si="0"/>
        <v>1314.3539849502722</v>
      </c>
      <c r="E63" s="92">
        <v>1314.35</v>
      </c>
      <c r="F63" s="7"/>
      <c r="G63" s="91">
        <f t="shared" si="1"/>
        <v>-3.9849502722972829E-3</v>
      </c>
    </row>
    <row r="64" spans="1:7">
      <c r="A64" s="7" t="str">
        <f>FISCAL!B77</f>
        <v>Yerena Vazquez Alejandro</v>
      </c>
      <c r="B64" s="91">
        <f>FISCAL!J77</f>
        <v>2798.5666461538458</v>
      </c>
      <c r="C64" s="91"/>
      <c r="D64" s="91">
        <f t="shared" si="0"/>
        <v>2798.5666461538458</v>
      </c>
      <c r="E64" s="92">
        <v>2798.57</v>
      </c>
      <c r="F64" s="7"/>
      <c r="G64" s="91">
        <f t="shared" si="1"/>
        <v>3.3538461543685116E-3</v>
      </c>
    </row>
    <row r="65" spans="1:7">
      <c r="A65" s="7" t="str">
        <f>FISCAL!B78</f>
        <v>Zamora Solano Roberto Aaron</v>
      </c>
      <c r="B65" s="91">
        <f>FISCAL!J78</f>
        <v>224.20936506849316</v>
      </c>
      <c r="C65" s="91"/>
      <c r="D65" s="91">
        <f t="shared" si="0"/>
        <v>224.20936506849316</v>
      </c>
      <c r="E65" s="7">
        <v>224.21</v>
      </c>
      <c r="F65" s="7"/>
      <c r="G65" s="91">
        <f t="shared" si="1"/>
        <v>6.3493150685189903E-4</v>
      </c>
    </row>
    <row r="66" spans="1:7">
      <c r="A66" s="67"/>
    </row>
    <row r="67" spans="1:7">
      <c r="A67" s="67"/>
    </row>
    <row r="68" spans="1:7">
      <c r="A68" s="67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workbookViewId="0"/>
  </sheetViews>
  <sheetFormatPr baseColWidth="10" defaultRowHeight="15"/>
  <cols>
    <col min="1" max="1" width="24.5703125" style="67" bestFit="1" customWidth="1"/>
    <col min="2" max="2" width="11.5703125" style="67" bestFit="1" customWidth="1"/>
    <col min="3" max="16384" width="11.42578125" style="67"/>
  </cols>
  <sheetData>
    <row r="1" spans="1:5">
      <c r="A1" s="112" t="s">
        <v>182</v>
      </c>
      <c r="B1" s="112"/>
      <c r="C1" s="113"/>
      <c r="D1" s="114"/>
      <c r="E1" s="114"/>
    </row>
    <row r="2" spans="1:5">
      <c r="A2" s="112" t="s">
        <v>183</v>
      </c>
      <c r="B2" s="112"/>
      <c r="C2" s="113"/>
      <c r="D2" s="114"/>
      <c r="E2" s="114"/>
    </row>
    <row r="3" spans="1:5">
      <c r="A3" s="112" t="s">
        <v>194</v>
      </c>
      <c r="B3" s="115"/>
      <c r="C3" s="113"/>
      <c r="D3" s="114"/>
      <c r="E3" s="114"/>
    </row>
    <row r="4" spans="1:5">
      <c r="A4" s="113"/>
      <c r="B4" s="113"/>
      <c r="C4" s="113"/>
      <c r="D4" s="114"/>
      <c r="E4" s="114"/>
    </row>
    <row r="5" spans="1:5">
      <c r="A5" s="113" t="s">
        <v>184</v>
      </c>
      <c r="B5" s="113" t="s">
        <v>185</v>
      </c>
      <c r="C5" s="113"/>
      <c r="D5" s="114"/>
      <c r="E5" s="114"/>
    </row>
    <row r="6" spans="1:5">
      <c r="A6" s="114" t="s">
        <v>186</v>
      </c>
      <c r="B6" s="116">
        <v>75223.55</v>
      </c>
      <c r="C6" s="114"/>
      <c r="D6" s="114"/>
      <c r="E6" s="114"/>
    </row>
    <row r="7" spans="1:5">
      <c r="A7" s="114" t="s">
        <v>187</v>
      </c>
      <c r="B7" s="116">
        <v>5065.0600000000004</v>
      </c>
      <c r="C7" s="114"/>
      <c r="D7" s="114"/>
      <c r="E7" s="114"/>
    </row>
    <row r="8" spans="1:5">
      <c r="A8" s="114" t="s">
        <v>188</v>
      </c>
      <c r="B8" s="116">
        <v>12037.5</v>
      </c>
      <c r="C8" s="114"/>
      <c r="D8" s="114"/>
      <c r="E8" s="114"/>
    </row>
    <row r="9" spans="1:5">
      <c r="A9" s="114" t="s">
        <v>189</v>
      </c>
      <c r="B9" s="116">
        <v>66794.3</v>
      </c>
      <c r="C9" s="114"/>
      <c r="D9" s="114"/>
      <c r="E9" s="114"/>
    </row>
    <row r="10" spans="1:5">
      <c r="A10" s="114" t="s">
        <v>190</v>
      </c>
      <c r="B10" s="116">
        <v>7490.05</v>
      </c>
      <c r="C10" s="114"/>
      <c r="D10" s="117"/>
      <c r="E10" s="114"/>
    </row>
    <row r="11" spans="1:5">
      <c r="A11" s="114" t="s">
        <v>191</v>
      </c>
      <c r="B11" s="116">
        <v>35913.07</v>
      </c>
      <c r="C11" s="114"/>
      <c r="D11" s="114"/>
      <c r="E11" s="114"/>
    </row>
    <row r="12" spans="1:5">
      <c r="A12" s="114" t="s">
        <v>192</v>
      </c>
      <c r="B12" s="118">
        <v>0</v>
      </c>
      <c r="C12" s="114"/>
      <c r="D12" s="114"/>
      <c r="E12" s="114"/>
    </row>
    <row r="13" spans="1:5" ht="15.75" thickBot="1">
      <c r="A13" s="114" t="s">
        <v>193</v>
      </c>
      <c r="B13" s="119">
        <f>35987.7+449.05</f>
        <v>36436.75</v>
      </c>
      <c r="C13" s="114"/>
      <c r="D13" s="114"/>
      <c r="E13" s="114"/>
    </row>
    <row r="14" spans="1:5">
      <c r="A14" s="114"/>
      <c r="B14" s="120">
        <f>SUM(B6:B13)</f>
        <v>238960.28</v>
      </c>
      <c r="C14" s="114"/>
      <c r="D14" s="114"/>
      <c r="E14" s="114"/>
    </row>
    <row r="15" spans="1:5" ht="15.75" thickBot="1">
      <c r="A15" s="114"/>
      <c r="B15" s="121">
        <f>B14*0.16</f>
        <v>38233.644800000002</v>
      </c>
      <c r="C15" s="114"/>
      <c r="D15" s="114"/>
      <c r="E15" s="114"/>
    </row>
    <row r="16" spans="1:5" ht="15.75" thickTop="1">
      <c r="A16" s="114"/>
      <c r="B16" s="122">
        <f>+B14+B15</f>
        <v>277193.92479999998</v>
      </c>
      <c r="C16" s="114"/>
      <c r="D16" s="114"/>
      <c r="E16" s="114"/>
    </row>
    <row r="17" spans="1:5">
      <c r="A17" s="114"/>
      <c r="B17" s="116">
        <v>277193.92</v>
      </c>
      <c r="C17" s="114"/>
      <c r="D17" s="114"/>
      <c r="E17" s="114"/>
    </row>
    <row r="18" spans="1:5">
      <c r="A18" s="114"/>
      <c r="B18" s="116">
        <f>B16-B17</f>
        <v>4.7999999951571226E-3</v>
      </c>
      <c r="C18" s="114"/>
      <c r="D18" s="114"/>
      <c r="E18" s="114"/>
    </row>
    <row r="19" spans="1:5">
      <c r="A19" s="114"/>
      <c r="B19" s="116"/>
      <c r="C19" s="114"/>
      <c r="D19" s="114"/>
      <c r="E19" s="114"/>
    </row>
    <row r="20" spans="1:5">
      <c r="A20" s="114"/>
      <c r="B20" s="114"/>
      <c r="C20" s="114"/>
      <c r="D20" s="114"/>
      <c r="E20" s="114"/>
    </row>
    <row r="23" spans="1:5">
      <c r="A23" s="112" t="s">
        <v>182</v>
      </c>
      <c r="B23" s="112"/>
      <c r="C23" s="113"/>
      <c r="D23" s="114"/>
      <c r="E23" s="114"/>
    </row>
    <row r="24" spans="1:5">
      <c r="A24" s="112" t="s">
        <v>183</v>
      </c>
      <c r="B24" s="112"/>
      <c r="C24" s="113"/>
      <c r="D24" s="114"/>
      <c r="E24" s="114"/>
    </row>
    <row r="25" spans="1:5">
      <c r="A25" s="112" t="s">
        <v>194</v>
      </c>
      <c r="B25" s="115"/>
      <c r="C25" s="113"/>
      <c r="D25" s="114"/>
      <c r="E25" s="114"/>
    </row>
    <row r="26" spans="1:5">
      <c r="A26" s="113"/>
      <c r="B26" s="113"/>
      <c r="C26" s="113"/>
      <c r="D26" s="114"/>
      <c r="E26" s="114"/>
    </row>
    <row r="27" spans="1:5">
      <c r="A27" s="113" t="s">
        <v>184</v>
      </c>
      <c r="B27" s="113" t="s">
        <v>185</v>
      </c>
      <c r="C27" s="113"/>
      <c r="D27" s="114"/>
      <c r="E27" s="114"/>
    </row>
    <row r="28" spans="1:5">
      <c r="A28" s="114" t="s">
        <v>186</v>
      </c>
      <c r="B28" s="116">
        <v>134613.44</v>
      </c>
      <c r="C28" s="114"/>
      <c r="D28" s="114"/>
      <c r="E28" s="114"/>
    </row>
    <row r="29" spans="1:5">
      <c r="A29" s="114" t="s">
        <v>187</v>
      </c>
      <c r="B29" s="116">
        <v>12654.79</v>
      </c>
      <c r="C29" s="114"/>
      <c r="D29" s="114"/>
      <c r="E29" s="114"/>
    </row>
    <row r="30" spans="1:5">
      <c r="A30" s="114" t="s">
        <v>188</v>
      </c>
      <c r="B30" s="116">
        <v>18970.5</v>
      </c>
      <c r="C30" s="114"/>
      <c r="D30" s="114"/>
      <c r="E30" s="114"/>
    </row>
    <row r="31" spans="1:5">
      <c r="A31" s="114" t="s">
        <v>189</v>
      </c>
      <c r="B31" s="116">
        <v>38372.81</v>
      </c>
      <c r="C31" s="114"/>
      <c r="D31" s="114"/>
      <c r="E31" s="114"/>
    </row>
    <row r="32" spans="1:5">
      <c r="A32" s="114" t="s">
        <v>190</v>
      </c>
      <c r="B32" s="116">
        <v>7002.89</v>
      </c>
      <c r="C32" s="114"/>
      <c r="D32" s="117"/>
      <c r="E32" s="114"/>
    </row>
    <row r="33" spans="1:5">
      <c r="A33" s="114" t="s">
        <v>191</v>
      </c>
      <c r="B33" s="116">
        <v>26356.87</v>
      </c>
      <c r="C33" s="114"/>
      <c r="D33" s="114"/>
      <c r="E33" s="114"/>
    </row>
    <row r="34" spans="1:5">
      <c r="A34" s="114" t="s">
        <v>192</v>
      </c>
      <c r="B34" s="118">
        <v>0</v>
      </c>
      <c r="C34" s="114"/>
      <c r="D34" s="114"/>
      <c r="E34" s="114"/>
    </row>
    <row r="35" spans="1:5" ht="15.75" thickBot="1">
      <c r="A35" s="114" t="s">
        <v>193</v>
      </c>
      <c r="B35" s="119">
        <v>2446.06</v>
      </c>
      <c r="C35" s="114"/>
      <c r="D35" s="114"/>
      <c r="E35" s="114"/>
    </row>
    <row r="36" spans="1:5">
      <c r="A36" s="114"/>
      <c r="B36" s="120">
        <f>SUM(B28:B35)</f>
        <v>240417.36000000002</v>
      </c>
      <c r="C36" s="114"/>
      <c r="D36" s="114"/>
      <c r="E36" s="114"/>
    </row>
    <row r="37" spans="1:5" ht="15.75" thickBot="1">
      <c r="A37" s="114"/>
      <c r="B37" s="121">
        <f>B36*0.16</f>
        <v>38466.777600000001</v>
      </c>
      <c r="C37" s="114"/>
      <c r="D37" s="114"/>
      <c r="E37" s="114"/>
    </row>
    <row r="38" spans="1:5" ht="15.75" thickTop="1">
      <c r="A38" s="114"/>
      <c r="B38" s="122">
        <f>+B36+B37</f>
        <v>278884.13760000002</v>
      </c>
      <c r="C38" s="114"/>
      <c r="D38" s="114"/>
      <c r="E38" s="114"/>
    </row>
    <row r="39" spans="1:5">
      <c r="A39" s="114"/>
      <c r="B39" s="116">
        <v>278884.15000000002</v>
      </c>
      <c r="C39" s="114"/>
      <c r="D39" s="114"/>
      <c r="E39" s="114"/>
    </row>
    <row r="40" spans="1:5">
      <c r="A40" s="114"/>
      <c r="B40" s="116">
        <f>B38-B39</f>
        <v>-1.2400000006891787E-2</v>
      </c>
      <c r="C40" s="114"/>
      <c r="D40" s="114"/>
      <c r="E40" s="114"/>
    </row>
    <row r="41" spans="1:5">
      <c r="A41" s="114"/>
      <c r="B41" s="116"/>
      <c r="C41" s="114"/>
      <c r="D41" s="114"/>
      <c r="E41" s="114"/>
    </row>
    <row r="42" spans="1:5">
      <c r="A42" s="114"/>
      <c r="B42" s="114"/>
      <c r="C42" s="114"/>
      <c r="D42" s="114"/>
      <c r="E42" s="1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</vt:lpstr>
      <vt:lpstr>FISCAL</vt:lpstr>
      <vt:lpstr>SINDICAL</vt:lpstr>
      <vt:lpstr>DISPERSIONES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2016-12-31T00:36:17Z</cp:lastPrinted>
  <dcterms:created xsi:type="dcterms:W3CDTF">2016-12-20T07:07:09Z</dcterms:created>
  <dcterms:modified xsi:type="dcterms:W3CDTF">2016-12-31T01:02:09Z</dcterms:modified>
</cp:coreProperties>
</file>