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90" windowWidth="9315" windowHeight="4935" activeTab="3"/>
  </bookViews>
  <sheets>
    <sheet name="FACTURACION" sheetId="1" r:id="rId1"/>
    <sheet name="FISCAL" sheetId="2" r:id="rId2"/>
    <sheet name="SINDICATO" sheetId="3" r:id="rId3"/>
    <sheet name="POLIZA" sheetId="4" r:id="rId4"/>
  </sheets>
  <definedNames>
    <definedName name="_xlnm._FilterDatabase" localSheetId="0" hidden="1">FACTURACION!$A$11:$BO$56</definedName>
  </definedNames>
  <calcPr calcId="124519"/>
</workbook>
</file>

<file path=xl/calcChain.xml><?xml version="1.0" encoding="utf-8"?>
<calcChain xmlns="http://schemas.openxmlformats.org/spreadsheetml/2006/main">
  <c r="B6" i="4"/>
  <c r="B11"/>
  <c r="B36"/>
  <c r="B14"/>
  <c r="B37" l="1"/>
  <c r="B38" s="1"/>
  <c r="B40" s="1"/>
  <c r="B15"/>
  <c r="B16" s="1"/>
  <c r="B18" s="1"/>
  <c r="O56" i="2" l="1"/>
  <c r="H54"/>
  <c r="N54" s="1"/>
  <c r="H52"/>
  <c r="G49"/>
  <c r="H24"/>
  <c r="N24" s="1"/>
  <c r="H21"/>
  <c r="F14"/>
  <c r="H51"/>
  <c r="H62"/>
  <c r="E62"/>
  <c r="I13" i="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12"/>
  <c r="O72" i="2"/>
  <c r="N72"/>
  <c r="O71"/>
  <c r="N71"/>
  <c r="O70"/>
  <c r="N70"/>
  <c r="O69"/>
  <c r="N69"/>
  <c r="O68"/>
  <c r="N68"/>
  <c r="N67"/>
  <c r="O66"/>
  <c r="N66"/>
  <c r="O65"/>
  <c r="N65"/>
  <c r="O64"/>
  <c r="N64"/>
  <c r="N63"/>
  <c r="O63" s="1"/>
  <c r="N62"/>
  <c r="O61"/>
  <c r="N61"/>
  <c r="O60"/>
  <c r="N60"/>
  <c r="O59"/>
  <c r="N59"/>
  <c r="F72"/>
  <c r="F71"/>
  <c r="F70"/>
  <c r="F69"/>
  <c r="F68"/>
  <c r="F67"/>
  <c r="F66"/>
  <c r="F65"/>
  <c r="F64"/>
  <c r="F63"/>
  <c r="F62"/>
  <c r="O62" s="1"/>
  <c r="F61"/>
  <c r="F60"/>
  <c r="F59"/>
  <c r="O34"/>
  <c r="D56" i="3"/>
  <c r="G56"/>
  <c r="E25" i="1"/>
  <c r="P25" s="1"/>
  <c r="H23" i="2"/>
  <c r="N23" s="1"/>
  <c r="O13"/>
  <c r="O15"/>
  <c r="O16"/>
  <c r="O17"/>
  <c r="O18"/>
  <c r="O19"/>
  <c r="O20"/>
  <c r="O25"/>
  <c r="O26"/>
  <c r="O27"/>
  <c r="O28"/>
  <c r="O29"/>
  <c r="O31"/>
  <c r="O32"/>
  <c r="O33"/>
  <c r="O35"/>
  <c r="O37"/>
  <c r="O38"/>
  <c r="O39"/>
  <c r="O40"/>
  <c r="O41"/>
  <c r="O42"/>
  <c r="O43"/>
  <c r="O44"/>
  <c r="O45"/>
  <c r="O47"/>
  <c r="O48"/>
  <c r="O50"/>
  <c r="O53"/>
  <c r="O12"/>
  <c r="N13"/>
  <c r="F13"/>
  <c r="C13" i="1" s="1"/>
  <c r="K13" s="1"/>
  <c r="F15" i="2"/>
  <c r="F16"/>
  <c r="F17"/>
  <c r="F18"/>
  <c r="F19"/>
  <c r="F20"/>
  <c r="F21"/>
  <c r="F22"/>
  <c r="F23"/>
  <c r="F24"/>
  <c r="F25"/>
  <c r="F26"/>
  <c r="F27"/>
  <c r="F28"/>
  <c r="F29"/>
  <c r="F30"/>
  <c r="O30" s="1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2"/>
  <c r="N14"/>
  <c r="N15"/>
  <c r="N16"/>
  <c r="N17"/>
  <c r="N18"/>
  <c r="N19"/>
  <c r="N20"/>
  <c r="N21"/>
  <c r="N22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12"/>
  <c r="E56"/>
  <c r="E74"/>
  <c r="AU47"/>
  <c r="AS30"/>
  <c r="AX30" i="1"/>
  <c r="R74"/>
  <c r="Q74"/>
  <c r="P74"/>
  <c r="I74"/>
  <c r="E74"/>
  <c r="H72"/>
  <c r="H71"/>
  <c r="H70"/>
  <c r="H69"/>
  <c r="H68"/>
  <c r="H67"/>
  <c r="H66"/>
  <c r="H65"/>
  <c r="H64"/>
  <c r="H63"/>
  <c r="H61"/>
  <c r="H60"/>
  <c r="H59"/>
  <c r="C60"/>
  <c r="J60" s="1"/>
  <c r="D60"/>
  <c r="C61"/>
  <c r="J61" s="1"/>
  <c r="D61"/>
  <c r="C62"/>
  <c r="J62" s="1"/>
  <c r="D62"/>
  <c r="C63"/>
  <c r="J63" s="1"/>
  <c r="D63"/>
  <c r="C64"/>
  <c r="J64" s="1"/>
  <c r="D64"/>
  <c r="C65"/>
  <c r="J65" s="1"/>
  <c r="D65"/>
  <c r="C66"/>
  <c r="J66" s="1"/>
  <c r="D66"/>
  <c r="C67"/>
  <c r="J67" s="1"/>
  <c r="D67"/>
  <c r="C68"/>
  <c r="J68" s="1"/>
  <c r="D68"/>
  <c r="C69"/>
  <c r="J69" s="1"/>
  <c r="D69"/>
  <c r="C70"/>
  <c r="J70" s="1"/>
  <c r="D70"/>
  <c r="C71"/>
  <c r="J71" s="1"/>
  <c r="D71"/>
  <c r="C72"/>
  <c r="J72" s="1"/>
  <c r="D72"/>
  <c r="D59"/>
  <c r="D74" s="1"/>
  <c r="C59"/>
  <c r="K59" s="1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J59"/>
  <c r="J74" s="1"/>
  <c r="I59"/>
  <c r="D56"/>
  <c r="E13"/>
  <c r="C13" i="3" s="1"/>
  <c r="E13" s="1"/>
  <c r="F13" s="1"/>
  <c r="H13" s="1"/>
  <c r="E14" i="1"/>
  <c r="C14" i="3" s="1"/>
  <c r="E14" s="1"/>
  <c r="F14" s="1"/>
  <c r="H14" s="1"/>
  <c r="E15" i="1"/>
  <c r="P15" s="1"/>
  <c r="Q15" s="1"/>
  <c r="R15" s="1"/>
  <c r="E16"/>
  <c r="C16" i="3" s="1"/>
  <c r="E16" s="1"/>
  <c r="F16" s="1"/>
  <c r="H16" s="1"/>
  <c r="E17" i="1"/>
  <c r="C17" i="3" s="1"/>
  <c r="E17" s="1"/>
  <c r="F17" s="1"/>
  <c r="H17" s="1"/>
  <c r="E18" i="1"/>
  <c r="C18" i="3" s="1"/>
  <c r="E18" s="1"/>
  <c r="F18" s="1"/>
  <c r="H18" s="1"/>
  <c r="E19" i="1"/>
  <c r="C19" i="3" s="1"/>
  <c r="E19" s="1"/>
  <c r="F19" s="1"/>
  <c r="H19" s="1"/>
  <c r="E20" i="1"/>
  <c r="C20" i="3" s="1"/>
  <c r="E20" s="1"/>
  <c r="F20" s="1"/>
  <c r="H20" s="1"/>
  <c r="E21" i="1"/>
  <c r="C21" i="3" s="1"/>
  <c r="E21" s="1"/>
  <c r="F21" s="1"/>
  <c r="H21" s="1"/>
  <c r="E22" i="1"/>
  <c r="C22" i="3" s="1"/>
  <c r="E22" s="1"/>
  <c r="F22" s="1"/>
  <c r="H22" s="1"/>
  <c r="E23" i="1"/>
  <c r="C23" i="3" s="1"/>
  <c r="E23" s="1"/>
  <c r="F23" s="1"/>
  <c r="H23" s="1"/>
  <c r="E24" i="1"/>
  <c r="P24" s="1"/>
  <c r="Q24" s="1"/>
  <c r="R24" s="1"/>
  <c r="E26"/>
  <c r="C26" i="3" s="1"/>
  <c r="E26" s="1"/>
  <c r="F26" s="1"/>
  <c r="H26" s="1"/>
  <c r="E27" i="1"/>
  <c r="P27" s="1"/>
  <c r="Q27" s="1"/>
  <c r="R27" s="1"/>
  <c r="E28"/>
  <c r="C28" i="3" s="1"/>
  <c r="E28" s="1"/>
  <c r="F28" s="1"/>
  <c r="H28" s="1"/>
  <c r="E29" i="1"/>
  <c r="C29" i="3" s="1"/>
  <c r="E29" s="1"/>
  <c r="F29" s="1"/>
  <c r="H29" s="1"/>
  <c r="E30" i="1"/>
  <c r="P30" s="1"/>
  <c r="Q30" s="1"/>
  <c r="R30" s="1"/>
  <c r="E31"/>
  <c r="C31" i="3" s="1"/>
  <c r="E31" s="1"/>
  <c r="F31" s="1"/>
  <c r="H31" s="1"/>
  <c r="E32" i="1"/>
  <c r="C32" i="3" s="1"/>
  <c r="E32" s="1"/>
  <c r="F32" s="1"/>
  <c r="H32" s="1"/>
  <c r="E33" i="1"/>
  <c r="P33" s="1"/>
  <c r="Q33" s="1"/>
  <c r="R33" s="1"/>
  <c r="E34"/>
  <c r="P34" s="1"/>
  <c r="Q34" s="1"/>
  <c r="R34" s="1"/>
  <c r="E35"/>
  <c r="P35" s="1"/>
  <c r="Q35" s="1"/>
  <c r="R35" s="1"/>
  <c r="E36"/>
  <c r="C36" i="3" s="1"/>
  <c r="E36" s="1"/>
  <c r="F36" s="1"/>
  <c r="H36" s="1"/>
  <c r="E37" i="1"/>
  <c r="C37" i="3" s="1"/>
  <c r="E37" s="1"/>
  <c r="F37" s="1"/>
  <c r="H37" s="1"/>
  <c r="E38" i="1"/>
  <c r="P38" s="1"/>
  <c r="Q38" s="1"/>
  <c r="R38" s="1"/>
  <c r="E39"/>
  <c r="C39" i="3" s="1"/>
  <c r="E39" s="1"/>
  <c r="F39" s="1"/>
  <c r="H39" s="1"/>
  <c r="E40" i="1"/>
  <c r="P40" s="1"/>
  <c r="Q40" s="1"/>
  <c r="R40" s="1"/>
  <c r="E41"/>
  <c r="P41" s="1"/>
  <c r="Q41" s="1"/>
  <c r="R41" s="1"/>
  <c r="E42"/>
  <c r="C42" i="3" s="1"/>
  <c r="E42" s="1"/>
  <c r="F42" s="1"/>
  <c r="H42" s="1"/>
  <c r="E43" i="1"/>
  <c r="P43" s="1"/>
  <c r="Q43" s="1"/>
  <c r="R43" s="1"/>
  <c r="E44"/>
  <c r="C44" i="3" s="1"/>
  <c r="E44" s="1"/>
  <c r="F44" s="1"/>
  <c r="H44" s="1"/>
  <c r="E45" i="1"/>
  <c r="C45" i="3" s="1"/>
  <c r="E45" s="1"/>
  <c r="F45" s="1"/>
  <c r="H45" s="1"/>
  <c r="E46" i="1"/>
  <c r="P46" s="1"/>
  <c r="Q46" s="1"/>
  <c r="R46" s="1"/>
  <c r="E47"/>
  <c r="C47" i="3" s="1"/>
  <c r="E47" s="1"/>
  <c r="F47" s="1"/>
  <c r="H47" s="1"/>
  <c r="E48" i="1"/>
  <c r="C48" i="3" s="1"/>
  <c r="E48" s="1"/>
  <c r="F48" s="1"/>
  <c r="H48" s="1"/>
  <c r="E49" i="1"/>
  <c r="P49" s="1"/>
  <c r="Q49" s="1"/>
  <c r="E50"/>
  <c r="P50" s="1"/>
  <c r="Q50" s="1"/>
  <c r="R50" s="1"/>
  <c r="E51"/>
  <c r="P51" s="1"/>
  <c r="Q51" s="1"/>
  <c r="R51" s="1"/>
  <c r="E52"/>
  <c r="C52" i="3" s="1"/>
  <c r="E52" s="1"/>
  <c r="F52" s="1"/>
  <c r="H52" s="1"/>
  <c r="E53" i="1"/>
  <c r="C53" i="3" s="1"/>
  <c r="E53" s="1"/>
  <c r="F53" s="1"/>
  <c r="H53" s="1"/>
  <c r="E54" i="1"/>
  <c r="C54" i="3" s="1"/>
  <c r="E54" s="1"/>
  <c r="F54" s="1"/>
  <c r="H54" s="1"/>
  <c r="E12" i="1"/>
  <c r="C12" i="3" s="1"/>
  <c r="C15" i="1"/>
  <c r="K15" s="1"/>
  <c r="C16"/>
  <c r="F16" s="1"/>
  <c r="C17"/>
  <c r="K17" s="1"/>
  <c r="C18"/>
  <c r="K18" s="1"/>
  <c r="C19"/>
  <c r="K19" s="1"/>
  <c r="C20"/>
  <c r="F20" s="1"/>
  <c r="C21"/>
  <c r="K21" s="1"/>
  <c r="C22"/>
  <c r="K22" s="1"/>
  <c r="C23"/>
  <c r="K23" s="1"/>
  <c r="C25"/>
  <c r="K25" s="1"/>
  <c r="C26"/>
  <c r="K26" s="1"/>
  <c r="C27"/>
  <c r="C28"/>
  <c r="K28" s="1"/>
  <c r="C29"/>
  <c r="C30"/>
  <c r="K30" s="1"/>
  <c r="C31"/>
  <c r="C32"/>
  <c r="K32" s="1"/>
  <c r="C33"/>
  <c r="K33" s="1"/>
  <c r="C34"/>
  <c r="K34" s="1"/>
  <c r="C35"/>
  <c r="C37"/>
  <c r="K37" s="1"/>
  <c r="C38"/>
  <c r="K38" s="1"/>
  <c r="C39"/>
  <c r="C40"/>
  <c r="K40" s="1"/>
  <c r="C41"/>
  <c r="J41" s="1"/>
  <c r="C42"/>
  <c r="K42" s="1"/>
  <c r="C43"/>
  <c r="J43" s="1"/>
  <c r="C44"/>
  <c r="K44" s="1"/>
  <c r="C45"/>
  <c r="J45" s="1"/>
  <c r="C47"/>
  <c r="J47" s="1"/>
  <c r="C48"/>
  <c r="K48" s="1"/>
  <c r="C49"/>
  <c r="J49" s="1"/>
  <c r="C50"/>
  <c r="K50" s="1"/>
  <c r="C51"/>
  <c r="J51" s="1"/>
  <c r="C52"/>
  <c r="K52" s="1"/>
  <c r="C53"/>
  <c r="J53" s="1"/>
  <c r="C54"/>
  <c r="K54" s="1"/>
  <c r="C12"/>
  <c r="H12" s="1"/>
  <c r="T54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12"/>
  <c r="D74" i="2"/>
  <c r="F74"/>
  <c r="G74"/>
  <c r="H74"/>
  <c r="I74"/>
  <c r="J74"/>
  <c r="J77" s="1"/>
  <c r="K74"/>
  <c r="L74"/>
  <c r="L77" s="1"/>
  <c r="M74"/>
  <c r="M77" s="1"/>
  <c r="C74"/>
  <c r="D56"/>
  <c r="G56"/>
  <c r="H56"/>
  <c r="J56"/>
  <c r="K56"/>
  <c r="L56"/>
  <c r="M56"/>
  <c r="C56"/>
  <c r="C77" s="1"/>
  <c r="H37"/>
  <c r="G42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T60" i="1"/>
  <c r="T61"/>
  <c r="T62"/>
  <c r="T63"/>
  <c r="T64"/>
  <c r="T65"/>
  <c r="T66"/>
  <c r="T67"/>
  <c r="T68"/>
  <c r="T69"/>
  <c r="T70"/>
  <c r="T71"/>
  <c r="T72"/>
  <c r="T73"/>
  <c r="T74"/>
  <c r="T75"/>
  <c r="T76"/>
  <c r="T77"/>
  <c r="T59"/>
  <c r="P52" l="1"/>
  <c r="Q52" s="1"/>
  <c r="R52" s="1"/>
  <c r="P19"/>
  <c r="Q19" s="1"/>
  <c r="R19" s="1"/>
  <c r="C40" i="3"/>
  <c r="E40" s="1"/>
  <c r="F40" s="1"/>
  <c r="H40" s="1"/>
  <c r="P28" i="1"/>
  <c r="Q28" s="1"/>
  <c r="R28" s="1"/>
  <c r="P36"/>
  <c r="Q36" s="1"/>
  <c r="R36" s="1"/>
  <c r="C15" i="3"/>
  <c r="E15" s="1"/>
  <c r="F15" s="1"/>
  <c r="H15" s="1"/>
  <c r="P44" i="1"/>
  <c r="Q44" s="1"/>
  <c r="R44" s="1"/>
  <c r="P54"/>
  <c r="Q54" s="1"/>
  <c r="R54" s="1"/>
  <c r="C34" i="3"/>
  <c r="E34" s="1"/>
  <c r="F34" s="1"/>
  <c r="H34" s="1"/>
  <c r="P48" i="1"/>
  <c r="Q48" s="1"/>
  <c r="R48" s="1"/>
  <c r="P32"/>
  <c r="Q32" s="1"/>
  <c r="R32" s="1"/>
  <c r="C50" i="3"/>
  <c r="E50" s="1"/>
  <c r="F50" s="1"/>
  <c r="H50" s="1"/>
  <c r="P23" i="1"/>
  <c r="Q23" s="1"/>
  <c r="R23" s="1"/>
  <c r="I56"/>
  <c r="I77" s="1"/>
  <c r="P47"/>
  <c r="Q47" s="1"/>
  <c r="R47" s="1"/>
  <c r="P42"/>
  <c r="Q42" s="1"/>
  <c r="R42" s="1"/>
  <c r="P39"/>
  <c r="P31"/>
  <c r="Q31" s="1"/>
  <c r="R31" s="1"/>
  <c r="P26"/>
  <c r="Q26" s="1"/>
  <c r="R26" s="1"/>
  <c r="P20"/>
  <c r="Q20" s="1"/>
  <c r="R20" s="1"/>
  <c r="P17"/>
  <c r="Q17" s="1"/>
  <c r="R17" s="1"/>
  <c r="C51" i="3"/>
  <c r="E51" s="1"/>
  <c r="F51" s="1"/>
  <c r="H51" s="1"/>
  <c r="C49"/>
  <c r="E49" s="1"/>
  <c r="F49" s="1"/>
  <c r="H49" s="1"/>
  <c r="C46"/>
  <c r="E46" s="1"/>
  <c r="F46" s="1"/>
  <c r="H46" s="1"/>
  <c r="C43"/>
  <c r="E43" s="1"/>
  <c r="F43" s="1"/>
  <c r="H43" s="1"/>
  <c r="C38"/>
  <c r="E38" s="1"/>
  <c r="F38" s="1"/>
  <c r="H38" s="1"/>
  <c r="C35"/>
  <c r="E35" s="1"/>
  <c r="F35" s="1"/>
  <c r="H35" s="1"/>
  <c r="C33"/>
  <c r="E33" s="1"/>
  <c r="F33" s="1"/>
  <c r="H33" s="1"/>
  <c r="C30"/>
  <c r="E30" s="1"/>
  <c r="F30" s="1"/>
  <c r="H30" s="1"/>
  <c r="C27"/>
  <c r="E27" s="1"/>
  <c r="F27" s="1"/>
  <c r="H27" s="1"/>
  <c r="D77" i="1"/>
  <c r="P12"/>
  <c r="P53"/>
  <c r="Q53" s="1"/>
  <c r="R53" s="1"/>
  <c r="P45"/>
  <c r="Q45" s="1"/>
  <c r="R45" s="1"/>
  <c r="P37"/>
  <c r="Q37" s="1"/>
  <c r="R37" s="1"/>
  <c r="P29"/>
  <c r="Q29" s="1"/>
  <c r="R29" s="1"/>
  <c r="P18"/>
  <c r="Q18" s="1"/>
  <c r="R18" s="1"/>
  <c r="C41" i="3"/>
  <c r="E41" s="1"/>
  <c r="F41" s="1"/>
  <c r="H41" s="1"/>
  <c r="C24"/>
  <c r="E24" s="1"/>
  <c r="F24" s="1"/>
  <c r="H24" s="1"/>
  <c r="P21" i="1"/>
  <c r="Q21" s="1"/>
  <c r="R21" s="1"/>
  <c r="P16"/>
  <c r="Q16" s="1"/>
  <c r="R16" s="1"/>
  <c r="P13"/>
  <c r="Q13" s="1"/>
  <c r="P22"/>
  <c r="Q22" s="1"/>
  <c r="R22" s="1"/>
  <c r="P14"/>
  <c r="Q14" s="1"/>
  <c r="R14" s="1"/>
  <c r="K74"/>
  <c r="E12" i="3"/>
  <c r="O54" i="2"/>
  <c r="O52"/>
  <c r="O49"/>
  <c r="G77"/>
  <c r="O24"/>
  <c r="C24" i="1"/>
  <c r="F24" s="1"/>
  <c r="O21" i="2"/>
  <c r="O14"/>
  <c r="C14" i="1"/>
  <c r="K14" s="1"/>
  <c r="O46" i="2"/>
  <c r="C46" i="1"/>
  <c r="K46" s="1"/>
  <c r="O51" i="2"/>
  <c r="K77"/>
  <c r="E77"/>
  <c r="H62" i="1"/>
  <c r="H77" i="2"/>
  <c r="N74"/>
  <c r="O36"/>
  <c r="F56"/>
  <c r="F77" s="1"/>
  <c r="C36" i="1"/>
  <c r="K36" s="1"/>
  <c r="D77" i="2"/>
  <c r="O67"/>
  <c r="O74" s="1"/>
  <c r="H74" i="1"/>
  <c r="I51" i="3"/>
  <c r="I47"/>
  <c r="I39"/>
  <c r="I31"/>
  <c r="I23"/>
  <c r="I19"/>
  <c r="I53"/>
  <c r="C25"/>
  <c r="E25" s="1"/>
  <c r="F25" s="1"/>
  <c r="H25" s="1"/>
  <c r="Q25" i="1"/>
  <c r="E56"/>
  <c r="E77" s="1"/>
  <c r="I56" i="2"/>
  <c r="I77" s="1"/>
  <c r="O23"/>
  <c r="N56"/>
  <c r="N77" s="1"/>
  <c r="O22"/>
  <c r="F52" i="1"/>
  <c r="F44"/>
  <c r="F28"/>
  <c r="H34"/>
  <c r="H26"/>
  <c r="J26"/>
  <c r="J34"/>
  <c r="J42"/>
  <c r="J50"/>
  <c r="F59"/>
  <c r="F61"/>
  <c r="F63"/>
  <c r="F65"/>
  <c r="F67"/>
  <c r="F69"/>
  <c r="F71"/>
  <c r="C74"/>
  <c r="F48"/>
  <c r="F40"/>
  <c r="F32"/>
  <c r="H38"/>
  <c r="H30"/>
  <c r="J30"/>
  <c r="J38"/>
  <c r="J54"/>
  <c r="F60"/>
  <c r="F62"/>
  <c r="F64"/>
  <c r="F66"/>
  <c r="F68"/>
  <c r="F70"/>
  <c r="F72"/>
  <c r="J39"/>
  <c r="H39"/>
  <c r="J35"/>
  <c r="H35"/>
  <c r="J31"/>
  <c r="H31"/>
  <c r="J29"/>
  <c r="H29"/>
  <c r="J27"/>
  <c r="H27"/>
  <c r="F51"/>
  <c r="F47"/>
  <c r="F43"/>
  <c r="F41"/>
  <c r="F37"/>
  <c r="F35"/>
  <c r="F31"/>
  <c r="F27"/>
  <c r="F23"/>
  <c r="F19"/>
  <c r="F17"/>
  <c r="F13"/>
  <c r="H53"/>
  <c r="H49"/>
  <c r="H47"/>
  <c r="H43"/>
  <c r="H41"/>
  <c r="H21"/>
  <c r="H13"/>
  <c r="J13"/>
  <c r="J17"/>
  <c r="J21"/>
  <c r="K51"/>
  <c r="K47"/>
  <c r="K43"/>
  <c r="K39"/>
  <c r="K35"/>
  <c r="K31"/>
  <c r="K27"/>
  <c r="H24"/>
  <c r="J22"/>
  <c r="H22"/>
  <c r="J20"/>
  <c r="H20"/>
  <c r="J18"/>
  <c r="H18"/>
  <c r="J16"/>
  <c r="H16"/>
  <c r="J14"/>
  <c r="F54"/>
  <c r="F50"/>
  <c r="F42"/>
  <c r="F38"/>
  <c r="F34"/>
  <c r="F30"/>
  <c r="F26"/>
  <c r="F22"/>
  <c r="F18"/>
  <c r="H54"/>
  <c r="H52"/>
  <c r="H50"/>
  <c r="H48"/>
  <c r="H46"/>
  <c r="H44"/>
  <c r="H42"/>
  <c r="H40"/>
  <c r="H32"/>
  <c r="H28"/>
  <c r="H23"/>
  <c r="H19"/>
  <c r="H15"/>
  <c r="J15"/>
  <c r="J19"/>
  <c r="J23"/>
  <c r="J28"/>
  <c r="J32"/>
  <c r="J40"/>
  <c r="J44"/>
  <c r="J48"/>
  <c r="J52"/>
  <c r="K53"/>
  <c r="K49"/>
  <c r="K45"/>
  <c r="K41"/>
  <c r="K29"/>
  <c r="K24"/>
  <c r="K20"/>
  <c r="K16"/>
  <c r="J37"/>
  <c r="H37"/>
  <c r="J33"/>
  <c r="H33"/>
  <c r="F53"/>
  <c r="F49"/>
  <c r="F45"/>
  <c r="F39"/>
  <c r="F33"/>
  <c r="F29"/>
  <c r="F21"/>
  <c r="F15"/>
  <c r="H51"/>
  <c r="H45"/>
  <c r="H17"/>
  <c r="L17" s="1"/>
  <c r="M17" s="1"/>
  <c r="N17" s="1"/>
  <c r="F12"/>
  <c r="J12"/>
  <c r="K12"/>
  <c r="F25"/>
  <c r="J25"/>
  <c r="H25"/>
  <c r="I49" i="3"/>
  <c r="I45"/>
  <c r="I37"/>
  <c r="I29"/>
  <c r="I25"/>
  <c r="I21"/>
  <c r="I17"/>
  <c r="I13"/>
  <c r="I52"/>
  <c r="I48"/>
  <c r="I44"/>
  <c r="I42"/>
  <c r="I40"/>
  <c r="I36"/>
  <c r="I34"/>
  <c r="I32"/>
  <c r="I28"/>
  <c r="I26"/>
  <c r="I24"/>
  <c r="I22"/>
  <c r="I20"/>
  <c r="I18"/>
  <c r="I16"/>
  <c r="I14"/>
  <c r="I54"/>
  <c r="R13" i="1"/>
  <c r="R49"/>
  <c r="Q39"/>
  <c r="R39" s="1"/>
  <c r="L60"/>
  <c r="M60" s="1"/>
  <c r="N60" s="1"/>
  <c r="L61"/>
  <c r="M61" s="1"/>
  <c r="N61" s="1"/>
  <c r="L62"/>
  <c r="M62" s="1"/>
  <c r="N62" s="1"/>
  <c r="L63"/>
  <c r="M63" s="1"/>
  <c r="N63" s="1"/>
  <c r="L64"/>
  <c r="L65"/>
  <c r="M65" s="1"/>
  <c r="N65" s="1"/>
  <c r="L66"/>
  <c r="M66" s="1"/>
  <c r="N66" s="1"/>
  <c r="L67"/>
  <c r="M67" s="1"/>
  <c r="N67" s="1"/>
  <c r="L68"/>
  <c r="L69"/>
  <c r="M69" s="1"/>
  <c r="N69" s="1"/>
  <c r="L70"/>
  <c r="M70" s="1"/>
  <c r="N70" s="1"/>
  <c r="L71"/>
  <c r="M71" s="1"/>
  <c r="N71" s="1"/>
  <c r="L72"/>
  <c r="L59"/>
  <c r="M68"/>
  <c r="I27" i="3" l="1"/>
  <c r="I50"/>
  <c r="I38"/>
  <c r="I46"/>
  <c r="I41"/>
  <c r="I15"/>
  <c r="I33"/>
  <c r="I30"/>
  <c r="I35"/>
  <c r="I43"/>
  <c r="P56" i="1"/>
  <c r="P77" s="1"/>
  <c r="Q12"/>
  <c r="Q56" s="1"/>
  <c r="Q77" s="1"/>
  <c r="L42"/>
  <c r="M42" s="1"/>
  <c r="N42" s="1"/>
  <c r="F36"/>
  <c r="L51"/>
  <c r="M51" s="1"/>
  <c r="H36"/>
  <c r="L54"/>
  <c r="M54" s="1"/>
  <c r="N54" s="1"/>
  <c r="C56" i="3"/>
  <c r="J36" i="1"/>
  <c r="E56" i="3"/>
  <c r="F12"/>
  <c r="J24" i="1"/>
  <c r="L24" s="1"/>
  <c r="M24" s="1"/>
  <c r="N24" s="1"/>
  <c r="F14"/>
  <c r="H14"/>
  <c r="L14" s="1"/>
  <c r="M14" s="1"/>
  <c r="N14" s="1"/>
  <c r="C56"/>
  <c r="C77" s="1"/>
  <c r="F46"/>
  <c r="J46"/>
  <c r="L46" s="1"/>
  <c r="M46" s="1"/>
  <c r="N46" s="1"/>
  <c r="O77" i="2"/>
  <c r="R25" i="1"/>
  <c r="L19"/>
  <c r="M19" s="1"/>
  <c r="N19" s="1"/>
  <c r="L28"/>
  <c r="M28" s="1"/>
  <c r="N28" s="1"/>
  <c r="L50"/>
  <c r="M50" s="1"/>
  <c r="N50" s="1"/>
  <c r="L16"/>
  <c r="M16" s="1"/>
  <c r="N16" s="1"/>
  <c r="L18"/>
  <c r="M18" s="1"/>
  <c r="N18" s="1"/>
  <c r="L22"/>
  <c r="M22" s="1"/>
  <c r="N22" s="1"/>
  <c r="L13"/>
  <c r="M13" s="1"/>
  <c r="N13" s="1"/>
  <c r="L41"/>
  <c r="M41" s="1"/>
  <c r="L47"/>
  <c r="M47" s="1"/>
  <c r="L30"/>
  <c r="M30" s="1"/>
  <c r="N30" s="1"/>
  <c r="L34"/>
  <c r="M34" s="1"/>
  <c r="N34" s="1"/>
  <c r="M59"/>
  <c r="L74"/>
  <c r="L38"/>
  <c r="M38" s="1"/>
  <c r="N38" s="1"/>
  <c r="L26"/>
  <c r="M26" s="1"/>
  <c r="N26" s="1"/>
  <c r="F74"/>
  <c r="L53"/>
  <c r="K56"/>
  <c r="K77" s="1"/>
  <c r="L45"/>
  <c r="L33"/>
  <c r="M33" s="1"/>
  <c r="N33" s="1"/>
  <c r="L37"/>
  <c r="M37" s="1"/>
  <c r="N37" s="1"/>
  <c r="L15"/>
  <c r="M15" s="1"/>
  <c r="N15" s="1"/>
  <c r="L23"/>
  <c r="M23" s="1"/>
  <c r="N23" s="1"/>
  <c r="L32"/>
  <c r="M32" s="1"/>
  <c r="N32" s="1"/>
  <c r="L40"/>
  <c r="M40" s="1"/>
  <c r="N40" s="1"/>
  <c r="L44"/>
  <c r="M44" s="1"/>
  <c r="N44" s="1"/>
  <c r="L48"/>
  <c r="M48" s="1"/>
  <c r="N48" s="1"/>
  <c r="L52"/>
  <c r="M52" s="1"/>
  <c r="N52" s="1"/>
  <c r="L21"/>
  <c r="M21" s="1"/>
  <c r="N21" s="1"/>
  <c r="L43"/>
  <c r="M43" s="1"/>
  <c r="N43" s="1"/>
  <c r="L49"/>
  <c r="M49" s="1"/>
  <c r="N49" s="1"/>
  <c r="L27"/>
  <c r="M27" s="1"/>
  <c r="N27" s="1"/>
  <c r="L29"/>
  <c r="M29" s="1"/>
  <c r="N29" s="1"/>
  <c r="L31"/>
  <c r="M31" s="1"/>
  <c r="N31" s="1"/>
  <c r="L35"/>
  <c r="M35" s="1"/>
  <c r="N35" s="1"/>
  <c r="L39"/>
  <c r="M39" s="1"/>
  <c r="N39" s="1"/>
  <c r="L20"/>
  <c r="M20" s="1"/>
  <c r="N20" s="1"/>
  <c r="L12"/>
  <c r="L25"/>
  <c r="N68"/>
  <c r="M72"/>
  <c r="N72" s="1"/>
  <c r="M64"/>
  <c r="N64" s="1"/>
  <c r="N51" l="1"/>
  <c r="L36"/>
  <c r="M36" s="1"/>
  <c r="N36" s="1"/>
  <c r="R12"/>
  <c r="F56"/>
  <c r="F77" s="1"/>
  <c r="J56"/>
  <c r="J77" s="1"/>
  <c r="R56"/>
  <c r="R77" s="1"/>
  <c r="H12" i="3"/>
  <c r="F56"/>
  <c r="H56" i="1"/>
  <c r="H77" s="1"/>
  <c r="N41"/>
  <c r="N47"/>
  <c r="N59"/>
  <c r="N74" s="1"/>
  <c r="M74"/>
  <c r="M53"/>
  <c r="N53" s="1"/>
  <c r="M45"/>
  <c r="N45" s="1"/>
  <c r="M12"/>
  <c r="N12" s="1"/>
  <c r="M25"/>
  <c r="L56"/>
  <c r="L77" s="1"/>
  <c r="I12" i="3" l="1"/>
  <c r="I56" s="1"/>
  <c r="H56"/>
  <c r="N25" i="1"/>
  <c r="N56" s="1"/>
  <c r="N77" s="1"/>
  <c r="M56"/>
  <c r="M77" s="1"/>
</calcChain>
</file>

<file path=xl/sharedStrings.xml><?xml version="1.0" encoding="utf-8"?>
<sst xmlns="http://schemas.openxmlformats.org/spreadsheetml/2006/main" count="1018" uniqueCount="344">
  <si>
    <t>CONTPAQ i</t>
  </si>
  <si>
    <t xml:space="preserve">      NÓMINAS</t>
  </si>
  <si>
    <t>05 INGENIERIA FISCAL LABORAL SC</t>
  </si>
  <si>
    <t>Lista de Raya (forma tabular)</t>
  </si>
  <si>
    <t>Periodo 20 al 20 Quincenal del 16/10/2016 al 31/10/2016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</si>
  <si>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</si>
  <si>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</si>
  <si>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</si>
  <si>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</si>
  <si>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</si>
  <si>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</si>
  <si>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</si>
  <si>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</si>
  <si>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</si>
  <si>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</si>
  <si>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</si>
  <si>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Ajuste al neto</t>
  </si>
  <si>
    <t>Dtos Cta 254</t>
  </si>
  <si>
    <t>SEG GTS MED MAY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</si>
  <si>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</si>
  <si>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</si>
  <si>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</si>
  <si>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</si>
  <si>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</si>
  <si>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</si>
  <si>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0AJ28</t>
  </si>
  <si>
    <t>Avendaño Jauregui Mauricio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</si>
  <si>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</si>
  <si>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</si>
  <si>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</si>
  <si>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</si>
  <si>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</si>
  <si>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</si>
  <si>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</si>
  <si>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</si>
  <si>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</si>
  <si>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</si>
  <si>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</si>
  <si>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</si>
  <si>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</si>
  <si>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</si>
  <si>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</si>
  <si>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</si>
  <si>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</si>
  <si>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</si>
  <si>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</si>
  <si>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</si>
  <si>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</si>
  <si>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</si>
  <si>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0GM14</t>
  </si>
  <si>
    <t>Gaytan Martinez Raul</t>
  </si>
  <si>
    <t>0GA21</t>
  </si>
  <si>
    <t>Guerra Aguilar Alejandro</t>
  </si>
  <si>
    <t>GA003</t>
  </si>
  <si>
    <t>Guillen Ayala Juan Carlos</t>
  </si>
  <si>
    <t>0HE04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</si>
  <si>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</si>
  <si>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</si>
  <si>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</si>
  <si>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</si>
  <si>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</si>
  <si>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</si>
  <si>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</si>
  <si>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</si>
  <si>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</si>
  <si>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</si>
  <si>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</si>
  <si>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</si>
  <si>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</si>
  <si>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</si>
  <si>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</si>
  <si>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</si>
  <si>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</si>
  <si>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</si>
  <si>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</si>
  <si>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</si>
  <si>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</si>
  <si>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</si>
  <si>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</si>
  <si>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</si>
  <si>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</si>
  <si>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</si>
  <si>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</si>
  <si>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</si>
  <si>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</si>
  <si>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</si>
  <si>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</si>
  <si>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</si>
  <si>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</si>
  <si>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</si>
  <si>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</si>
  <si>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</si>
  <si>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</si>
  <si>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</si>
  <si>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</si>
  <si>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</si>
  <si>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</si>
  <si>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</si>
  <si>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</si>
  <si>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</si>
  <si>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</si>
  <si>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</si>
  <si>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</si>
  <si>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</si>
  <si>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</si>
  <si>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</si>
  <si>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</si>
  <si>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</si>
  <si>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</si>
  <si>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</si>
  <si>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</si>
  <si>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GFJ22</t>
  </si>
  <si>
    <t>GHJ29</t>
  </si>
  <si>
    <t>Guerrero Hernandez Juan Carlos</t>
  </si>
  <si>
    <t>GMJ15</t>
  </si>
  <si>
    <t>Guerrero Martinez Juan Pablo</t>
  </si>
  <si>
    <t>LNJ17</t>
  </si>
  <si>
    <t>Luna Nieto Jose Enrique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</si>
  <si>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</si>
  <si>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</si>
  <si>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</si>
  <si>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</si>
  <si>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</si>
  <si>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</si>
  <si>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</si>
  <si>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</si>
  <si>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</si>
  <si>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</si>
  <si>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</si>
  <si>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</si>
  <si>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</si>
  <si>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</si>
  <si>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</si>
  <si>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>VDA19</t>
  </si>
  <si>
    <t>Villegas Alonso Diego Armando</t>
  </si>
  <si>
    <t>0YV27</t>
  </si>
  <si>
    <t>Yerena Vazquez Alejandro</t>
  </si>
  <si>
    <t xml:space="preserve">  =============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</si>
  <si>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</si>
  <si>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</si>
  <si>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</si>
  <si>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</si>
  <si>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</si>
  <si>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Periodo 2DA QUINCENA</t>
  </si>
  <si>
    <t>16/10/2016 AL 31/10/2016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</si>
  <si>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</si>
  <si>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</si>
  <si>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</si>
  <si>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</si>
  <si>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</si>
  <si>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</si>
  <si>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</si>
  <si>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</si>
  <si>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</si>
  <si>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</si>
  <si>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</si>
  <si>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</si>
  <si>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</si>
  <si>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</si>
  <si>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</si>
  <si>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</si>
  <si>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</si>
  <si>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</si>
  <si>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</si>
  <si>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</si>
  <si>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</si>
  <si>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</si>
  <si>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</si>
  <si>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</si>
  <si>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</si>
  <si>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</si>
  <si>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</si>
  <si>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</si>
  <si>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</si>
  <si>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ALMANZA MARTINEZ MARIBEL</t>
  </si>
  <si>
    <t>SINIESTROS</t>
  </si>
  <si>
    <t>SERVICIO</t>
  </si>
  <si>
    <t>VIGILANTE</t>
  </si>
  <si>
    <t>PAGAR 1 DIAS ADICIONAL POR LABORAR TURNO EXTRA</t>
  </si>
  <si>
    <t>SEMINUEVOS</t>
  </si>
  <si>
    <t>BAEZ MONROY ELIZABETH</t>
  </si>
  <si>
    <t>GREETER SEMINUEVOS</t>
  </si>
  <si>
    <t>BALTAZAR CRUZ DESIREE DE JESUS</t>
  </si>
  <si>
    <t>BC09</t>
  </si>
  <si>
    <t>FACTURACION</t>
  </si>
  <si>
    <t>CAMACHO RIVERA MARTHA SARAHI</t>
  </si>
  <si>
    <t>CR21</t>
  </si>
  <si>
    <t>ENTREGAS/CITAS</t>
  </si>
  <si>
    <t>CAMPOS SANCEN LUIS FELIPE</t>
  </si>
  <si>
    <t>CS27</t>
  </si>
  <si>
    <t>AUX CONTABLE</t>
  </si>
  <si>
    <t>CASTILLO GALINDO MARLENE SAMANTHA GRACIELA</t>
  </si>
  <si>
    <t>CG02</t>
  </si>
  <si>
    <t>INTENDENCIA</t>
  </si>
  <si>
    <t>CRUZ MENDOZA SALOMON</t>
  </si>
  <si>
    <t>KAIZEN</t>
  </si>
  <si>
    <t>2896758940</t>
  </si>
  <si>
    <t>DEL ALTO CASTELLANOS XOCHITL</t>
  </si>
  <si>
    <t>AC03</t>
  </si>
  <si>
    <t>VENTAS</t>
  </si>
  <si>
    <t>DIAZ ROJAS ROCIO JANET</t>
  </si>
  <si>
    <t>GERENTE POST-VENTA</t>
  </si>
  <si>
    <t>ESCAMILLA LOPEZ ROGELIO</t>
  </si>
  <si>
    <t>GALLEGOS MORALES ROBERTO</t>
  </si>
  <si>
    <t>INCAPACITADO DEL 14 AL 21 DE OCTUBRE</t>
  </si>
  <si>
    <t>GALLEGOS RIOS OCTAVIO ALBERTO</t>
  </si>
  <si>
    <t>GERENTE DE VENTAS</t>
  </si>
  <si>
    <t>GAYTAN MARTINEZ RAUL</t>
  </si>
  <si>
    <t>VIGILANTE MATUTINO</t>
  </si>
  <si>
    <t>PAGAR SUELDO POR SINDICATO</t>
  </si>
  <si>
    <t>GUERRA AGUILAR ALEJANDRO</t>
  </si>
  <si>
    <t>GA21</t>
  </si>
  <si>
    <t>AUXILIAR DE PROCESOS</t>
  </si>
  <si>
    <t>GUERRA FRANCO JOSE MANUEL</t>
  </si>
  <si>
    <t>LAVADOR</t>
  </si>
  <si>
    <t>COSTO</t>
  </si>
  <si>
    <t>GUERRERO HERNANDEZ JUAN CARLOS</t>
  </si>
  <si>
    <t>GUERRERO MARTINEZ JUAN PABLO</t>
  </si>
  <si>
    <t>GUILLEN AYALA JUAN CARLOS</t>
  </si>
  <si>
    <t>VALUADOR SEMINUEVOS</t>
  </si>
  <si>
    <t>HERNANDEZ ESPINOZA VICTOR BENJAMIN</t>
  </si>
  <si>
    <t>HE04</t>
  </si>
  <si>
    <t>GERENTE GENERAL</t>
  </si>
  <si>
    <t>HERRERA ALMARAZ BLANCA SOFIA</t>
  </si>
  <si>
    <t>HA01</t>
  </si>
  <si>
    <t>VDQI</t>
  </si>
  <si>
    <t>JIMENEZ SUAREZ LUDIVINA</t>
  </si>
  <si>
    <t>GERENTE ADMINISTRATIVO</t>
  </si>
  <si>
    <t>CAMBIO DE SUELDO QUINCENAL A $15,946.28</t>
  </si>
  <si>
    <t>LIZARDI URZUA ARIZBETH</t>
  </si>
  <si>
    <t>AUXILIAR ADMINISTRAT</t>
  </si>
  <si>
    <t>LOYOLA ACOSTA CARLOS ALBERTO</t>
  </si>
  <si>
    <t>LA02</t>
  </si>
  <si>
    <t>MENSAJERO</t>
  </si>
  <si>
    <t>LUNA NIETO JOSE ENRIQUE</t>
  </si>
  <si>
    <t>TECNICO</t>
  </si>
  <si>
    <t>NUEVO INGRESO 17/10/2016 SUELDO QUINCENAL $1,200</t>
  </si>
  <si>
    <t>MALDONADO CRUZ CARLOS IVAN</t>
  </si>
  <si>
    <t>ESTETICAS</t>
  </si>
  <si>
    <t>ME05</t>
  </si>
  <si>
    <t>GREETER</t>
  </si>
  <si>
    <t>MANJARREZ MORENO JULIO CESAR</t>
  </si>
  <si>
    <t>MANTENIMIENTO</t>
  </si>
  <si>
    <t>MARTINEZ DIAZ LEOBARDO ADRIAN</t>
  </si>
  <si>
    <t>MARTINEZ HERRERA CRISTIAN</t>
  </si>
  <si>
    <t>MH02</t>
  </si>
  <si>
    <t>DESCUENTO 3/3 CTA 254 POR DAÑO A VEHICULO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</si>
  <si>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</si>
  <si>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</si>
  <si>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</si>
  <si>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</si>
  <si>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</si>
  <si>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</si>
  <si>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</si>
  <si>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INCAPACIDAD POR MATERNIDAD EXPEDIDA POR EL IMSS DE 84 DIAS A PARTIR DEL DIA 19 DE OCTUBRE DEL 2016</t>
  </si>
  <si>
    <t>MUÑOZ MACIAS MARCO ALFREDO</t>
  </si>
  <si>
    <t>TRASLADISTA</t>
  </si>
  <si>
    <t>MUÑOZ MARTINEZ PATRICIA VANESSA</t>
  </si>
  <si>
    <t>CAJERA</t>
  </si>
  <si>
    <t>NAVA AMBRIZ THANIA</t>
  </si>
  <si>
    <t>NA28</t>
  </si>
  <si>
    <t>NAVARRETE RODRIGUEZ MARIA TERESA</t>
  </si>
  <si>
    <t>INTERCAMBIOS</t>
  </si>
  <si>
    <t>NAVARRETE RODRIGUEZ MIGUEL ANGEL</t>
  </si>
  <si>
    <t>INCAPACIDAD TERMINA EL 28 DE OCTUBRE</t>
  </si>
  <si>
    <t>NM17</t>
  </si>
  <si>
    <t>AUX ADMINISTRATIVO</t>
  </si>
  <si>
    <t>NIEVES OSORNIO SILVESTRE</t>
  </si>
  <si>
    <t>NO05</t>
  </si>
  <si>
    <t>F&amp;I</t>
  </si>
  <si>
    <t>PATIÑO MUÑOZ ANA LAURA</t>
  </si>
  <si>
    <t>RODRIGUEZ NUÑEZ JOSE ANTONIO</t>
  </si>
  <si>
    <t>PREVIADOR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</si>
  <si>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</si>
  <si>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</si>
  <si>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</si>
  <si>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</si>
  <si>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</si>
  <si>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</si>
  <si>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MDT</t>
  </si>
  <si>
    <t>SANCHEZ ESCAMILLA ROSALBA</t>
  </si>
  <si>
    <t>SE03</t>
  </si>
  <si>
    <t>GARANTIAS</t>
  </si>
  <si>
    <t>REFACCIONES</t>
  </si>
  <si>
    <t>SANCHEZ VEANA JAVIER</t>
  </si>
  <si>
    <t>GERENTE DE REFACCION</t>
  </si>
  <si>
    <t>AUMENTO DE SUELDO DE $2,000 MENSUAL ($1,000 MAS POR QUINCENA)</t>
  </si>
  <si>
    <t>SANTANA ANAYA GILDARDO ENRIQUE</t>
  </si>
  <si>
    <t>SA03</t>
  </si>
  <si>
    <t>GERENTE DE SISTEMAS</t>
  </si>
  <si>
    <t>SEGURA MEJIA DIANA JANETTE</t>
  </si>
  <si>
    <t>SOLORZANO JUAREZ MONICA ELISA</t>
  </si>
  <si>
    <t>RECURSOS HUMANOS</t>
  </si>
  <si>
    <t>TIERRABLANCA SANCHEZ VICTOR HUGO</t>
  </si>
  <si>
    <t>JEFE DE SERVICIO</t>
  </si>
  <si>
    <t>VAZQUEZ AMEZCUA GILBERTO RAMON</t>
  </si>
  <si>
    <t>AUXILIAR DE REFACCIONES</t>
  </si>
  <si>
    <t>VEGA FERNANDEZ AMALIA</t>
  </si>
  <si>
    <t>VF00</t>
  </si>
  <si>
    <t>VILLEGAS ALONSO DIEGO ARMANDO</t>
  </si>
  <si>
    <t>YERENA MARTINEZ CINTHIA GUADALUPE</t>
  </si>
  <si>
    <t>YERENA VAZQUEZ ALEJANDRO</t>
  </si>
  <si>
    <t>YV27</t>
  </si>
  <si>
    <t>TOTAL NOMINA</t>
  </si>
  <si>
    <t>ESPECIAL</t>
  </si>
  <si>
    <t>AVENDAÑO JAUREGUI MAURICIO</t>
  </si>
  <si>
    <t>Hernandez Espinoza Victor BenjamiN</t>
  </si>
  <si>
    <t>MANDUJANO ESTRADA  ILSE GEORGINA</t>
  </si>
  <si>
    <t>NAVARRO MACIAS JENnIFER</t>
  </si>
  <si>
    <t>Guerra Franco Jose Manuel</t>
  </si>
  <si>
    <t>PRIETO LOPEZ LEOBIGILDO</t>
  </si>
  <si>
    <t>Sambrano Villarreal Hernan Andres</t>
  </si>
  <si>
    <t>NOTA: SE REALIZARAN DOS DEPOSITOS Y FACURAS</t>
  </si>
  <si>
    <t>FACTURA 1</t>
  </si>
  <si>
    <t>FACTURA 2</t>
  </si>
  <si>
    <t>Comisión x sindicato</t>
  </si>
  <si>
    <t>SGV Y SGMM</t>
  </si>
  <si>
    <t>2% NOMINA</t>
  </si>
  <si>
    <t>7.5 % COMISIÓN</t>
  </si>
  <si>
    <t>SUBTOTAL</t>
  </si>
  <si>
    <t>IVA</t>
  </si>
  <si>
    <t>TOTAL</t>
  </si>
  <si>
    <t>COMIONES</t>
  </si>
  <si>
    <t xml:space="preserve">ASIMILADOS </t>
  </si>
  <si>
    <t>PENDIENTE ALTA</t>
  </si>
  <si>
    <t>05 SINDICATO ASOCIACIÓN</t>
  </si>
  <si>
    <t>Periodo 19 al 19 Quincenal del 01/10/2016 al 15/10/2016</t>
  </si>
  <si>
    <t>APOYO</t>
  </si>
  <si>
    <t>OTROS</t>
  </si>
  <si>
    <t>Compesación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</si>
  <si>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</si>
  <si>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</si>
  <si>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</si>
  <si>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</si>
  <si>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</si>
  <si>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</si>
  <si>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</si>
  <si>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</si>
  <si>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</si>
  <si>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</si>
  <si>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</si>
  <si>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</si>
  <si>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</si>
  <si>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AREA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</si>
</sst>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12"/>
      <name val="Calibri"/>
      <family val="2"/>
      <scheme val="minor"/>
    </font>
    <font>
      <b/>
      <sz val="12"/>
      <name val="Calibri  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28" fillId="0" borderId="0"/>
    <xf numFmtId="0" fontId="22" fillId="0" borderId="0"/>
    <xf numFmtId="0" fontId="2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2" fillId="0" borderId="0" applyFill="0" applyBorder="0" applyAlignment="0" applyProtection="0"/>
    <xf numFmtId="167" fontId="22" fillId="0" borderId="0" applyFill="0" applyBorder="0" applyAlignment="0" applyProtection="0"/>
    <xf numFmtId="168" fontId="27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ill="0" applyBorder="0" applyAlignment="0" applyProtection="0"/>
    <xf numFmtId="166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ill="0" applyBorder="0" applyAlignment="0" applyProtection="0"/>
    <xf numFmtId="167" fontId="28" fillId="0" borderId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3" fontId="2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0" fontId="1" fillId="0" borderId="0"/>
    <xf numFmtId="2" fontId="17" fillId="0" borderId="0">
      <alignment horizontal="center"/>
    </xf>
    <xf numFmtId="0" fontId="27" fillId="0" borderId="0"/>
    <xf numFmtId="0" fontId="27" fillId="0" borderId="0"/>
    <xf numFmtId="2" fontId="17" fillId="0" borderId="0">
      <alignment horizontal="center"/>
    </xf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1" fillId="0" borderId="0"/>
    <xf numFmtId="0" fontId="27" fillId="0" borderId="0"/>
    <xf numFmtId="0" fontId="27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0" fontId="22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1" fillId="0" borderId="0"/>
    <xf numFmtId="0" fontId="1" fillId="0" borderId="0"/>
    <xf numFmtId="0" fontId="27" fillId="0" borderId="0"/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0" fontId="27" fillId="0" borderId="0"/>
    <xf numFmtId="0" fontId="27" fillId="0" borderId="0"/>
    <xf numFmtId="0" fontId="27" fillId="0" borderId="0"/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2" fontId="17" fillId="0" borderId="0">
      <alignment horizontal="center"/>
    </xf>
    <xf numFmtId="0" fontId="27" fillId="0" borderId="0"/>
    <xf numFmtId="2" fontId="17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" fontId="17" fillId="0" borderId="0">
      <alignment horizontal="center"/>
    </xf>
    <xf numFmtId="0" fontId="1" fillId="0" borderId="0"/>
    <xf numFmtId="2" fontId="17" fillId="0" borderId="0">
      <alignment horizontal="center"/>
    </xf>
    <xf numFmtId="2" fontId="17" fillId="0" borderId="0">
      <alignment horizontal="center"/>
    </xf>
    <xf numFmtId="0" fontId="22" fillId="0" borderId="0"/>
    <xf numFmtId="0" fontId="1" fillId="0" borderId="0"/>
    <xf numFmtId="2" fontId="17" fillId="0" borderId="0">
      <alignment horizontal="center"/>
    </xf>
    <xf numFmtId="0" fontId="22" fillId="0" borderId="0"/>
    <xf numFmtId="2" fontId="17" fillId="0" borderId="0">
      <alignment horizontal="center"/>
    </xf>
    <xf numFmtId="0" fontId="22" fillId="0" borderId="0"/>
    <xf numFmtId="0" fontId="1" fillId="0" borderId="0"/>
    <xf numFmtId="0" fontId="22" fillId="0" borderId="0"/>
    <xf numFmtId="0" fontId="22" fillId="0" borderId="0"/>
    <xf numFmtId="2" fontId="17" fillId="0" borderId="0">
      <alignment horizontal="center"/>
    </xf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</cellStyleXfs>
  <cellXfs count="29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0" fillId="0" borderId="0" xfId="0"/>
    <xf numFmtId="0" fontId="14" fillId="0" borderId="0" xfId="3" applyFont="1" applyFill="1" applyAlignment="1" applyProtection="1">
      <alignment horizontal="left"/>
    </xf>
    <xf numFmtId="0" fontId="14" fillId="0" borderId="0" xfId="3" applyFont="1" applyFill="1" applyAlignment="1" applyProtection="1">
      <alignment horizontal="center"/>
    </xf>
    <xf numFmtId="43" fontId="15" fillId="0" borderId="0" xfId="1" applyFont="1" applyFill="1" applyAlignment="1" applyProtection="1">
      <alignment horizontal="center"/>
    </xf>
    <xf numFmtId="43" fontId="16" fillId="0" borderId="0" xfId="1" applyFont="1" applyFill="1" applyAlignment="1" applyProtection="1">
      <alignment horizontal="center"/>
    </xf>
    <xf numFmtId="43" fontId="1" fillId="0" borderId="0" xfId="1" applyProtection="1"/>
    <xf numFmtId="0" fontId="15" fillId="0" borderId="0" xfId="0" applyFont="1" applyProtection="1"/>
    <xf numFmtId="0" fontId="18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>
      <alignment horizontal="center"/>
    </xf>
    <xf numFmtId="15" fontId="14" fillId="0" borderId="0" xfId="3" applyNumberFormat="1" applyFont="1" applyFill="1" applyAlignment="1" applyProtection="1">
      <alignment horizontal="left"/>
    </xf>
    <xf numFmtId="15" fontId="14" fillId="0" borderId="0" xfId="3" applyNumberFormat="1" applyFont="1" applyFill="1" applyAlignment="1" applyProtection="1">
      <alignment horizontal="center"/>
    </xf>
    <xf numFmtId="0" fontId="16" fillId="0" borderId="0" xfId="0" applyFont="1"/>
    <xf numFmtId="43" fontId="15" fillId="0" borderId="0" xfId="1" applyFont="1"/>
    <xf numFmtId="43" fontId="16" fillId="0" borderId="0" xfId="1" applyFont="1"/>
    <xf numFmtId="43" fontId="1" fillId="0" borderId="0" xfId="1"/>
    <xf numFmtId="0" fontId="15" fillId="0" borderId="0" xfId="0" applyFont="1"/>
    <xf numFmtId="0" fontId="15" fillId="0" borderId="0" xfId="0" applyFont="1" applyFill="1"/>
    <xf numFmtId="3" fontId="16" fillId="3" borderId="2" xfId="0" applyNumberFormat="1" applyFont="1" applyFill="1" applyBorder="1"/>
    <xf numFmtId="43" fontId="16" fillId="3" borderId="3" xfId="1" applyFont="1" applyFill="1" applyBorder="1" applyAlignment="1">
      <alignment horizontal="center" wrapText="1"/>
    </xf>
    <xf numFmtId="43" fontId="16" fillId="3" borderId="6" xfId="1" applyFont="1" applyFill="1" applyBorder="1" applyAlignment="1">
      <alignment horizontal="center" wrapText="1"/>
    </xf>
    <xf numFmtId="0" fontId="16" fillId="0" borderId="0" xfId="0" applyFont="1" applyFill="1"/>
    <xf numFmtId="3" fontId="16" fillId="3" borderId="3" xfId="0" applyNumberFormat="1" applyFont="1" applyFill="1" applyBorder="1"/>
    <xf numFmtId="43" fontId="16" fillId="3" borderId="7" xfId="1" applyFont="1" applyFill="1" applyBorder="1" applyAlignment="1">
      <alignment horizontal="center" wrapText="1"/>
    </xf>
    <xf numFmtId="43" fontId="1" fillId="3" borderId="3" xfId="1" applyFill="1" applyBorder="1" applyAlignment="1">
      <alignment horizontal="center" wrapText="1"/>
    </xf>
    <xf numFmtId="0" fontId="15" fillId="0" borderId="8" xfId="0" applyFont="1" applyBorder="1"/>
    <xf numFmtId="0" fontId="15" fillId="4" borderId="8" xfId="0" applyFont="1" applyFill="1" applyBorder="1"/>
    <xf numFmtId="0" fontId="15" fillId="0" borderId="8" xfId="0" applyFont="1" applyBorder="1" applyAlignment="1">
      <alignment horizontal="right"/>
    </xf>
    <xf numFmtId="165" fontId="19" fillId="0" borderId="8" xfId="0" applyNumberFormat="1" applyFont="1" applyBorder="1" applyAlignment="1">
      <alignment horizontal="left" vertical="center"/>
    </xf>
    <xf numFmtId="43" fontId="15" fillId="0" borderId="8" xfId="1" applyFont="1" applyBorder="1"/>
    <xf numFmtId="43" fontId="15" fillId="0" borderId="8" xfId="1" applyFont="1" applyFill="1" applyBorder="1"/>
    <xf numFmtId="43" fontId="20" fillId="5" borderId="8" xfId="1" applyFont="1" applyFill="1" applyBorder="1"/>
    <xf numFmtId="43" fontId="15" fillId="8" borderId="8" xfId="1" applyFont="1" applyFill="1" applyBorder="1" applyAlignment="1">
      <alignment horizontal="center"/>
    </xf>
    <xf numFmtId="43" fontId="1" fillId="0" borderId="8" xfId="1" applyFont="1" applyBorder="1"/>
    <xf numFmtId="43" fontId="22" fillId="0" borderId="8" xfId="1" applyFont="1" applyBorder="1"/>
    <xf numFmtId="43" fontId="16" fillId="6" borderId="8" xfId="1" applyFont="1" applyFill="1" applyBorder="1"/>
    <xf numFmtId="43" fontId="15" fillId="0" borderId="8" xfId="1" applyFont="1" applyFill="1" applyBorder="1" applyAlignment="1">
      <alignment horizontal="center"/>
    </xf>
    <xf numFmtId="43" fontId="15" fillId="9" borderId="8" xfId="1" applyFont="1" applyFill="1" applyBorder="1" applyAlignment="1">
      <alignment horizontal="center"/>
    </xf>
    <xf numFmtId="4" fontId="19" fillId="0" borderId="8" xfId="0" applyNumberFormat="1" applyFont="1" applyBorder="1" applyAlignment="1">
      <alignment wrapText="1"/>
    </xf>
    <xf numFmtId="0" fontId="23" fillId="5" borderId="8" xfId="0" applyFont="1" applyFill="1" applyBorder="1" applyAlignment="1">
      <alignment horizontal="right" wrapText="1"/>
    </xf>
    <xf numFmtId="43" fontId="19" fillId="0" borderId="8" xfId="0" applyNumberFormat="1" applyFont="1" applyFill="1" applyBorder="1"/>
    <xf numFmtId="0" fontId="17" fillId="4" borderId="0" xfId="0" applyFont="1" applyFill="1"/>
    <xf numFmtId="43" fontId="15" fillId="7" borderId="8" xfId="1" applyFont="1" applyFill="1" applyBorder="1"/>
    <xf numFmtId="0" fontId="15" fillId="0" borderId="8" xfId="0" applyFont="1" applyFill="1" applyBorder="1"/>
    <xf numFmtId="4" fontId="23" fillId="5" borderId="8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/>
    <xf numFmtId="0" fontId="16" fillId="0" borderId="8" xfId="0" applyFont="1" applyFill="1" applyBorder="1"/>
    <xf numFmtId="12" fontId="15" fillId="0" borderId="8" xfId="1" applyNumberFormat="1" applyFont="1" applyFill="1" applyBorder="1"/>
    <xf numFmtId="165" fontId="19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/>
    </xf>
    <xf numFmtId="43" fontId="22" fillId="0" borderId="8" xfId="1" applyFont="1" applyFill="1" applyBorder="1"/>
    <xf numFmtId="4" fontId="19" fillId="0" borderId="8" xfId="0" applyNumberFormat="1" applyFont="1" applyFill="1" applyBorder="1"/>
    <xf numFmtId="4" fontId="23" fillId="0" borderId="8" xfId="0" applyNumberFormat="1" applyFont="1" applyFill="1" applyBorder="1"/>
    <xf numFmtId="0" fontId="21" fillId="0" borderId="8" xfId="0" applyNumberFormat="1" applyFont="1" applyFill="1" applyBorder="1"/>
    <xf numFmtId="0" fontId="16" fillId="0" borderId="8" xfId="0" applyFont="1" applyFill="1" applyBorder="1" applyAlignment="1">
      <alignment horizontal="center"/>
    </xf>
    <xf numFmtId="4" fontId="23" fillId="0" borderId="8" xfId="0" applyNumberFormat="1" applyFont="1" applyBorder="1"/>
    <xf numFmtId="0" fontId="15" fillId="12" borderId="0" xfId="0" applyFont="1" applyFill="1"/>
    <xf numFmtId="0" fontId="15" fillId="11" borderId="0" xfId="0" applyFont="1" applyFill="1"/>
    <xf numFmtId="49" fontId="19" fillId="0" borderId="8" xfId="0" applyNumberFormat="1" applyFont="1" applyFill="1" applyBorder="1"/>
    <xf numFmtId="0" fontId="15" fillId="5" borderId="8" xfId="0" applyFont="1" applyFill="1" applyBorder="1"/>
    <xf numFmtId="43" fontId="19" fillId="0" borderId="8" xfId="1" applyFont="1" applyFill="1" applyBorder="1"/>
    <xf numFmtId="0" fontId="16" fillId="0" borderId="10" xfId="0" applyFont="1" applyFill="1" applyBorder="1"/>
    <xf numFmtId="0" fontId="15" fillId="0" borderId="7" xfId="0" applyFont="1" applyFill="1" applyBorder="1"/>
    <xf numFmtId="43" fontId="15" fillId="0" borderId="7" xfId="1" applyFont="1" applyFill="1" applyBorder="1"/>
    <xf numFmtId="43" fontId="16" fillId="0" borderId="10" xfId="1" applyFont="1" applyFill="1" applyBorder="1"/>
    <xf numFmtId="43" fontId="15" fillId="0" borderId="10" xfId="1" applyFont="1" applyFill="1" applyBorder="1" applyAlignment="1">
      <alignment horizontal="center"/>
    </xf>
    <xf numFmtId="43" fontId="16" fillId="0" borderId="7" xfId="1" applyFont="1" applyFill="1" applyBorder="1"/>
    <xf numFmtId="43" fontId="1" fillId="0" borderId="0" xfId="1" applyFill="1"/>
    <xf numFmtId="0" fontId="16" fillId="0" borderId="11" xfId="0" applyFont="1" applyBorder="1"/>
    <xf numFmtId="43" fontId="16" fillId="0" borderId="11" xfId="1" applyFont="1" applyBorder="1"/>
    <xf numFmtId="43" fontId="16" fillId="0" borderId="8" xfId="1" applyFont="1" applyBorder="1"/>
    <xf numFmtId="43" fontId="1" fillId="0" borderId="8" xfId="1" applyBorder="1"/>
    <xf numFmtId="43" fontId="15" fillId="0" borderId="0" xfId="1" applyFont="1" applyAlignment="1">
      <alignment horizontal="center"/>
    </xf>
    <xf numFmtId="0" fontId="15" fillId="7" borderId="8" xfId="1" applyNumberFormat="1" applyFont="1" applyFill="1" applyBorder="1" applyAlignment="1">
      <alignment horizontal="center"/>
    </xf>
    <xf numFmtId="0" fontId="16" fillId="7" borderId="8" xfId="1" applyNumberFormat="1" applyFont="1" applyFill="1" applyBorder="1" applyAlignment="1">
      <alignment horizontal="center"/>
    </xf>
    <xf numFmtId="43" fontId="15" fillId="0" borderId="7" xfId="1" applyFont="1" applyFill="1" applyBorder="1" applyAlignment="1">
      <alignment horizontal="center"/>
    </xf>
    <xf numFmtId="43" fontId="16" fillId="0" borderId="11" xfId="1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43" fontId="15" fillId="7" borderId="8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0" borderId="0" xfId="0" applyFont="1" applyFill="1"/>
    <xf numFmtId="44" fontId="15" fillId="0" borderId="0" xfId="2" applyFont="1" applyFill="1" applyAlignment="1" applyProtection="1">
      <alignment horizontal="center"/>
    </xf>
    <xf numFmtId="44" fontId="15" fillId="0" borderId="0" xfId="2" applyFont="1"/>
    <xf numFmtId="44" fontId="16" fillId="3" borderId="3" xfId="2" applyFont="1" applyFill="1" applyBorder="1" applyAlignment="1">
      <alignment horizontal="center" wrapText="1"/>
    </xf>
    <xf numFmtId="44" fontId="16" fillId="3" borderId="7" xfId="2" applyFont="1" applyFill="1" applyBorder="1" applyAlignment="1">
      <alignment horizontal="center" wrapText="1"/>
    </xf>
    <xf numFmtId="44" fontId="15" fillId="0" borderId="8" xfId="2" applyFont="1" applyBorder="1"/>
    <xf numFmtId="44" fontId="15" fillId="0" borderId="8" xfId="2" applyFont="1" applyFill="1" applyBorder="1"/>
    <xf numFmtId="44" fontId="15" fillId="0" borderId="7" xfId="2" applyFont="1" applyFill="1" applyBorder="1"/>
    <xf numFmtId="44" fontId="16" fillId="0" borderId="11" xfId="2" applyFont="1" applyBorder="1"/>
    <xf numFmtId="0" fontId="15" fillId="13" borderId="8" xfId="0" applyFont="1" applyFill="1" applyBorder="1"/>
    <xf numFmtId="43" fontId="0" fillId="0" borderId="8" xfId="1" applyFont="1" applyBorder="1"/>
    <xf numFmtId="0" fontId="21" fillId="0" borderId="8" xfId="0" applyFont="1" applyBorder="1"/>
    <xf numFmtId="0" fontId="19" fillId="0" borderId="8" xfId="0" applyNumberFormat="1" applyFont="1" applyFill="1" applyBorder="1"/>
    <xf numFmtId="0" fontId="15" fillId="4" borderId="8" xfId="0" applyFont="1" applyFill="1" applyBorder="1" applyAlignment="1">
      <alignment horizontal="right"/>
    </xf>
    <xf numFmtId="165" fontId="19" fillId="4" borderId="8" xfId="0" applyNumberFormat="1" applyFont="1" applyFill="1" applyBorder="1" applyAlignment="1">
      <alignment horizontal="left" vertical="center"/>
    </xf>
    <xf numFmtId="44" fontId="15" fillId="4" borderId="8" xfId="2" applyFont="1" applyFill="1" applyBorder="1"/>
    <xf numFmtId="43" fontId="15" fillId="4" borderId="8" xfId="1" applyFont="1" applyFill="1" applyBorder="1"/>
    <xf numFmtId="43" fontId="15" fillId="4" borderId="8" xfId="1" applyFont="1" applyFill="1" applyBorder="1" applyAlignment="1">
      <alignment horizontal="center"/>
    </xf>
    <xf numFmtId="43" fontId="22" fillId="4" borderId="8" xfId="1" applyFont="1" applyFill="1" applyBorder="1"/>
    <xf numFmtId="8" fontId="24" fillId="4" borderId="8" xfId="0" applyNumberFormat="1" applyFont="1" applyFill="1" applyBorder="1" applyAlignment="1">
      <alignment wrapText="1"/>
    </xf>
    <xf numFmtId="0" fontId="16" fillId="4" borderId="8" xfId="1" applyNumberFormat="1" applyFont="1" applyFill="1" applyBorder="1" applyAlignment="1">
      <alignment horizontal="center"/>
    </xf>
    <xf numFmtId="0" fontId="16" fillId="0" borderId="8" xfId="0" applyFont="1" applyBorder="1"/>
    <xf numFmtId="0" fontId="15" fillId="10" borderId="8" xfId="0" applyFont="1" applyFill="1" applyBorder="1"/>
    <xf numFmtId="165" fontId="19" fillId="10" borderId="8" xfId="0" applyNumberFormat="1" applyFont="1" applyFill="1" applyBorder="1" applyAlignment="1">
      <alignment horizontal="left" vertical="center"/>
    </xf>
    <xf numFmtId="44" fontId="15" fillId="10" borderId="8" xfId="2" applyFont="1" applyFill="1" applyBorder="1"/>
    <xf numFmtId="43" fontId="15" fillId="10" borderId="8" xfId="1" applyFont="1" applyFill="1" applyBorder="1"/>
    <xf numFmtId="43" fontId="20" fillId="10" borderId="8" xfId="1" applyFont="1" applyFill="1" applyBorder="1"/>
    <xf numFmtId="0" fontId="16" fillId="10" borderId="8" xfId="0" applyFont="1" applyFill="1" applyBorder="1"/>
    <xf numFmtId="0" fontId="25" fillId="10" borderId="8" xfId="0" applyNumberFormat="1" applyFont="1" applyFill="1" applyBorder="1"/>
    <xf numFmtId="43" fontId="20" fillId="4" borderId="8" xfId="1" applyFont="1" applyFill="1" applyBorder="1"/>
    <xf numFmtId="43" fontId="16" fillId="4" borderId="8" xfId="1" applyFont="1" applyFill="1" applyBorder="1"/>
    <xf numFmtId="43" fontId="1" fillId="4" borderId="8" xfId="1" applyFont="1" applyFill="1" applyBorder="1"/>
    <xf numFmtId="4" fontId="19" fillId="4" borderId="8" xfId="0" applyNumberFormat="1" applyFont="1" applyFill="1" applyBorder="1" applyAlignment="1">
      <alignment wrapText="1"/>
    </xf>
    <xf numFmtId="0" fontId="23" fillId="4" borderId="8" xfId="0" applyFont="1" applyFill="1" applyBorder="1" applyAlignment="1">
      <alignment horizontal="right" wrapText="1"/>
    </xf>
    <xf numFmtId="43" fontId="19" fillId="4" borderId="8" xfId="0" applyNumberFormat="1" applyFont="1" applyFill="1" applyBorder="1"/>
    <xf numFmtId="0" fontId="16" fillId="4" borderId="8" xfId="0" applyFont="1" applyFill="1" applyBorder="1" applyAlignment="1">
      <alignment wrapText="1"/>
    </xf>
    <xf numFmtId="3" fontId="16" fillId="3" borderId="0" xfId="0" applyNumberFormat="1" applyFont="1" applyFill="1" applyBorder="1"/>
    <xf numFmtId="44" fontId="16" fillId="3" borderId="0" xfId="2" applyFont="1" applyFill="1" applyBorder="1" applyAlignment="1">
      <alignment horizontal="center" wrapText="1"/>
    </xf>
    <xf numFmtId="43" fontId="16" fillId="3" borderId="0" xfId="1" applyFont="1" applyFill="1" applyBorder="1" applyAlignment="1">
      <alignment horizontal="center" wrapText="1"/>
    </xf>
    <xf numFmtId="43" fontId="1" fillId="3" borderId="0" xfId="1" applyFill="1" applyBorder="1" applyAlignment="1">
      <alignment horizontal="center" wrapText="1"/>
    </xf>
    <xf numFmtId="0" fontId="15" fillId="0" borderId="0" xfId="0" applyFont="1" applyBorder="1"/>
    <xf numFmtId="0" fontId="16" fillId="3" borderId="8" xfId="0" applyFont="1" applyFill="1" applyBorder="1" applyAlignment="1"/>
    <xf numFmtId="0" fontId="15" fillId="0" borderId="12" xfId="0" applyFont="1" applyBorder="1"/>
    <xf numFmtId="0" fontId="15" fillId="0" borderId="0" xfId="0" applyFont="1" applyFill="1" applyBorder="1"/>
    <xf numFmtId="0" fontId="15" fillId="0" borderId="13" xfId="0" applyFont="1" applyBorder="1"/>
    <xf numFmtId="0" fontId="15" fillId="0" borderId="0" xfId="0" applyFont="1" applyBorder="1" applyAlignment="1">
      <alignment horizontal="right"/>
    </xf>
    <xf numFmtId="165" fontId="19" fillId="0" borderId="0" xfId="0" applyNumberFormat="1" applyFont="1" applyBorder="1" applyAlignment="1">
      <alignment horizontal="left" vertical="center"/>
    </xf>
    <xf numFmtId="44" fontId="15" fillId="0" borderId="0" xfId="2" applyFont="1" applyBorder="1"/>
    <xf numFmtId="12" fontId="15" fillId="0" borderId="0" xfId="1" applyNumberFormat="1" applyFont="1" applyFill="1" applyBorder="1"/>
    <xf numFmtId="43" fontId="15" fillId="0" borderId="0" xfId="1" applyFont="1" applyFill="1" applyBorder="1"/>
    <xf numFmtId="43" fontId="20" fillId="5" borderId="0" xfId="1" applyFont="1" applyFill="1" applyBorder="1"/>
    <xf numFmtId="43" fontId="16" fillId="6" borderId="0" xfId="1" applyFont="1" applyFill="1" applyBorder="1"/>
    <xf numFmtId="43" fontId="15" fillId="7" borderId="0" xfId="1" applyFont="1" applyFill="1" applyBorder="1"/>
    <xf numFmtId="0" fontId="16" fillId="7" borderId="0" xfId="1" applyNumberFormat="1" applyFont="1" applyFill="1" applyBorder="1" applyAlignment="1">
      <alignment horizontal="center"/>
    </xf>
    <xf numFmtId="43" fontId="15" fillId="8" borderId="0" xfId="1" applyFont="1" applyFill="1" applyBorder="1" applyAlignment="1">
      <alignment horizontal="center"/>
    </xf>
    <xf numFmtId="43" fontId="1" fillId="0" borderId="0" xfId="1" applyFont="1" applyBorder="1"/>
    <xf numFmtId="43" fontId="22" fillId="0" borderId="0" xfId="1" applyFont="1" applyBorder="1"/>
    <xf numFmtId="43" fontId="15" fillId="0" borderId="0" xfId="1" applyFont="1" applyFill="1" applyBorder="1" applyAlignment="1">
      <alignment horizontal="center"/>
    </xf>
    <xf numFmtId="43" fontId="15" fillId="9" borderId="0" xfId="1" applyFont="1" applyFill="1" applyBorder="1" applyAlignment="1">
      <alignment horizontal="center"/>
    </xf>
    <xf numFmtId="4" fontId="19" fillId="0" borderId="0" xfId="0" applyNumberFormat="1" applyFont="1" applyBorder="1" applyAlignment="1">
      <alignment wrapText="1"/>
    </xf>
    <xf numFmtId="43" fontId="1" fillId="0" borderId="8" xfId="1" applyFill="1" applyBorder="1"/>
    <xf numFmtId="4" fontId="23" fillId="5" borderId="0" xfId="0" applyNumberFormat="1" applyFont="1" applyFill="1" applyBorder="1" applyAlignment="1">
      <alignment horizontal="right" wrapText="1"/>
    </xf>
    <xf numFmtId="43" fontId="19" fillId="0" borderId="0" xfId="0" applyNumberFormat="1" applyFont="1" applyFill="1" applyBorder="1"/>
    <xf numFmtId="0" fontId="19" fillId="0" borderId="0" xfId="0" applyNumberFormat="1" applyFont="1" applyFill="1" applyBorder="1"/>
    <xf numFmtId="0" fontId="21" fillId="0" borderId="8" xfId="4" applyFont="1" applyFill="1" applyBorder="1"/>
    <xf numFmtId="0" fontId="15" fillId="0" borderId="9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0" fontId="9" fillId="0" borderId="0" xfId="0" applyFont="1" applyFill="1" applyBorder="1"/>
    <xf numFmtId="164" fontId="2" fillId="14" borderId="0" xfId="0" applyNumberFormat="1" applyFont="1" applyFill="1" applyBorder="1"/>
    <xf numFmtId="0" fontId="0" fillId="0" borderId="0" xfId="0"/>
    <xf numFmtId="0" fontId="15" fillId="10" borderId="0" xfId="0" applyFont="1" applyFill="1"/>
    <xf numFmtId="0" fontId="15" fillId="10" borderId="8" xfId="0" applyFont="1" applyFill="1" applyBorder="1"/>
    <xf numFmtId="165" fontId="19" fillId="10" borderId="8" xfId="0" applyNumberFormat="1" applyFont="1" applyFill="1" applyBorder="1" applyAlignment="1">
      <alignment horizontal="left" vertical="center"/>
    </xf>
    <xf numFmtId="44" fontId="15" fillId="10" borderId="8" xfId="2" applyFont="1" applyFill="1" applyBorder="1"/>
    <xf numFmtId="43" fontId="15" fillId="10" borderId="8" xfId="1" applyFont="1" applyFill="1" applyBorder="1"/>
    <xf numFmtId="0" fontId="16" fillId="10" borderId="8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2" fillId="0" borderId="0" xfId="1" applyFont="1"/>
    <xf numFmtId="164" fontId="2" fillId="0" borderId="0" xfId="0" applyNumberFormat="1" applyFont="1" applyFill="1"/>
    <xf numFmtId="0" fontId="2" fillId="0" borderId="0" xfId="0" applyFont="1" applyFill="1"/>
    <xf numFmtId="0" fontId="0" fillId="0" borderId="0" xfId="0" applyFill="1"/>
    <xf numFmtId="164" fontId="0" fillId="0" borderId="0" xfId="0" applyNumberFormat="1"/>
    <xf numFmtId="49" fontId="2" fillId="14" borderId="0" xfId="0" applyNumberFormat="1" applyFont="1" applyFill="1"/>
    <xf numFmtId="0" fontId="2" fillId="14" borderId="0" xfId="0" applyFont="1" applyFill="1"/>
    <xf numFmtId="164" fontId="2" fillId="14" borderId="0" xfId="0" applyNumberFormat="1" applyFont="1" applyFill="1"/>
    <xf numFmtId="43" fontId="2" fillId="14" borderId="0" xfId="0" applyNumberFormat="1" applyFont="1" applyFill="1"/>
    <xf numFmtId="0" fontId="0" fillId="14" borderId="0" xfId="0" applyFill="1"/>
    <xf numFmtId="43" fontId="2" fillId="14" borderId="0" xfId="1" applyFont="1" applyFill="1"/>
    <xf numFmtId="0" fontId="15" fillId="14" borderId="8" xfId="0" applyFont="1" applyFill="1" applyBorder="1"/>
    <xf numFmtId="165" fontId="19" fillId="14" borderId="8" xfId="0" applyNumberFormat="1" applyFont="1" applyFill="1" applyBorder="1" applyAlignment="1">
      <alignment horizontal="left" vertical="center"/>
    </xf>
    <xf numFmtId="44" fontId="15" fillId="14" borderId="8" xfId="2" applyFont="1" applyFill="1" applyBorder="1"/>
    <xf numFmtId="43" fontId="15" fillId="14" borderId="8" xfId="1" applyFont="1" applyFill="1" applyBorder="1"/>
    <xf numFmtId="43" fontId="20" fillId="14" borderId="8" xfId="1" applyFont="1" applyFill="1" applyBorder="1"/>
    <xf numFmtId="43" fontId="16" fillId="14" borderId="8" xfId="1" applyFont="1" applyFill="1" applyBorder="1"/>
    <xf numFmtId="0" fontId="16" fillId="14" borderId="8" xfId="1" applyNumberFormat="1" applyFont="1" applyFill="1" applyBorder="1" applyAlignment="1">
      <alignment horizontal="center"/>
    </xf>
    <xf numFmtId="43" fontId="15" fillId="14" borderId="8" xfId="1" applyFont="1" applyFill="1" applyBorder="1" applyAlignment="1">
      <alignment horizontal="center"/>
    </xf>
    <xf numFmtId="43" fontId="1" fillId="14" borderId="8" xfId="1" applyFont="1" applyFill="1" applyBorder="1"/>
    <xf numFmtId="43" fontId="22" fillId="14" borderId="8" xfId="1" applyFont="1" applyFill="1" applyBorder="1"/>
    <xf numFmtId="4" fontId="19" fillId="14" borderId="8" xfId="0" applyNumberFormat="1" applyFont="1" applyFill="1" applyBorder="1" applyAlignment="1">
      <alignment wrapText="1"/>
    </xf>
    <xf numFmtId="4" fontId="23" fillId="14" borderId="8" xfId="0" applyNumberFormat="1" applyFont="1" applyFill="1" applyBorder="1" applyAlignment="1">
      <alignment horizontal="right" wrapText="1"/>
    </xf>
    <xf numFmtId="43" fontId="19" fillId="14" borderId="8" xfId="0" applyNumberFormat="1" applyFont="1" applyFill="1" applyBorder="1"/>
    <xf numFmtId="0" fontId="15" fillId="14" borderId="8" xfId="0" applyFont="1" applyFill="1" applyBorder="1" applyAlignment="1">
      <alignment horizontal="right"/>
    </xf>
    <xf numFmtId="0" fontId="21" fillId="14" borderId="8" xfId="0" applyFont="1" applyFill="1" applyBorder="1"/>
    <xf numFmtId="0" fontId="23" fillId="14" borderId="8" xfId="0" applyFont="1" applyFill="1" applyBorder="1" applyAlignment="1">
      <alignment horizontal="right" wrapText="1"/>
    </xf>
    <xf numFmtId="0" fontId="16" fillId="14" borderId="8" xfId="0" applyFont="1" applyFill="1" applyBorder="1" applyAlignment="1"/>
    <xf numFmtId="0" fontId="15" fillId="14" borderId="0" xfId="0" applyFont="1" applyFill="1"/>
    <xf numFmtId="49" fontId="2" fillId="10" borderId="0" xfId="0" applyNumberFormat="1" applyFont="1" applyFill="1"/>
    <xf numFmtId="0" fontId="2" fillId="10" borderId="0" xfId="0" applyFont="1" applyFill="1"/>
    <xf numFmtId="164" fontId="2" fillId="10" borderId="0" xfId="0" applyNumberFormat="1" applyFont="1" applyFill="1"/>
    <xf numFmtId="0" fontId="0" fillId="10" borderId="0" xfId="0" applyFill="1"/>
    <xf numFmtId="43" fontId="2" fillId="10" borderId="0" xfId="0" applyNumberFormat="1" applyFont="1" applyFill="1"/>
    <xf numFmtId="43" fontId="2" fillId="10" borderId="0" xfId="1" applyFont="1" applyFill="1"/>
    <xf numFmtId="164" fontId="2" fillId="10" borderId="0" xfId="0" applyNumberFormat="1" applyFont="1" applyFill="1" applyBorder="1"/>
    <xf numFmtId="43" fontId="16" fillId="10" borderId="8" xfId="1" applyFont="1" applyFill="1" applyBorder="1"/>
    <xf numFmtId="0" fontId="16" fillId="10" borderId="8" xfId="1" applyNumberFormat="1" applyFont="1" applyFill="1" applyBorder="1" applyAlignment="1">
      <alignment horizontal="center"/>
    </xf>
    <xf numFmtId="43" fontId="15" fillId="10" borderId="8" xfId="1" applyFont="1" applyFill="1" applyBorder="1" applyAlignment="1">
      <alignment horizontal="center"/>
    </xf>
    <xf numFmtId="43" fontId="1" fillId="10" borderId="8" xfId="1" applyFont="1" applyFill="1" applyBorder="1"/>
    <xf numFmtId="43" fontId="22" fillId="10" borderId="8" xfId="1" applyFont="1" applyFill="1" applyBorder="1"/>
    <xf numFmtId="4" fontId="19" fillId="10" borderId="8" xfId="0" applyNumberFormat="1" applyFont="1" applyFill="1" applyBorder="1" applyAlignment="1">
      <alignment wrapText="1"/>
    </xf>
    <xf numFmtId="4" fontId="23" fillId="10" borderId="8" xfId="0" applyNumberFormat="1" applyFont="1" applyFill="1" applyBorder="1" applyAlignment="1">
      <alignment horizontal="right" wrapText="1"/>
    </xf>
    <xf numFmtId="43" fontId="19" fillId="10" borderId="8" xfId="0" applyNumberFormat="1" applyFont="1" applyFill="1" applyBorder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43" fontId="1" fillId="3" borderId="0" xfId="1" applyFill="1" applyBorder="1" applyAlignment="1">
      <alignment horizontal="center" vertical="center" wrapText="1"/>
    </xf>
    <xf numFmtId="43" fontId="16" fillId="3" borderId="0" xfId="1" applyFont="1" applyFill="1" applyBorder="1" applyAlignment="1">
      <alignment horizontal="center" vertical="center" wrapText="1"/>
    </xf>
    <xf numFmtId="44" fontId="16" fillId="3" borderId="0" xfId="2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3" fontId="15" fillId="0" borderId="0" xfId="1" applyFont="1" applyFill="1"/>
    <xf numFmtId="0" fontId="0" fillId="0" borderId="0" xfId="0"/>
    <xf numFmtId="44" fontId="15" fillId="0" borderId="8" xfId="2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0" borderId="0" xfId="0" applyNumberFormat="1" applyFont="1"/>
    <xf numFmtId="49" fontId="11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3" fontId="1" fillId="0" borderId="0" xfId="1" applyFont="1"/>
    <xf numFmtId="43" fontId="31" fillId="0" borderId="15" xfId="0" applyNumberFormat="1" applyFont="1" applyBorder="1"/>
    <xf numFmtId="49" fontId="2" fillId="14" borderId="0" xfId="0" applyNumberFormat="1" applyFont="1" applyFill="1"/>
    <xf numFmtId="0" fontId="2" fillId="14" borderId="0" xfId="0" applyFont="1" applyFill="1"/>
    <xf numFmtId="0" fontId="0" fillId="14" borderId="0" xfId="0" applyFill="1"/>
    <xf numFmtId="43" fontId="1" fillId="14" borderId="0" xfId="1" applyFont="1" applyFill="1"/>
    <xf numFmtId="0" fontId="35" fillId="0" borderId="18" xfId="0" applyFont="1" applyBorder="1"/>
    <xf numFmtId="0" fontId="34" fillId="0" borderId="18" xfId="0" applyFont="1" applyBorder="1"/>
    <xf numFmtId="0" fontId="0" fillId="0" borderId="18" xfId="0" applyFont="1" applyBorder="1"/>
    <xf numFmtId="14" fontId="35" fillId="0" borderId="18" xfId="0" applyNumberFormat="1" applyFont="1" applyBorder="1"/>
    <xf numFmtId="43" fontId="1" fillId="0" borderId="18" xfId="1" applyFont="1" applyBorder="1"/>
    <xf numFmtId="0" fontId="0" fillId="0" borderId="18" xfId="0" applyBorder="1"/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43" fontId="1" fillId="0" borderId="22" xfId="1" applyFont="1" applyBorder="1"/>
    <xf numFmtId="43" fontId="34" fillId="0" borderId="21" xfId="1" applyFont="1" applyBorder="1"/>
    <xf numFmtId="0" fontId="33" fillId="0" borderId="12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43" fontId="16" fillId="3" borderId="3" xfId="1" applyFont="1" applyFill="1" applyBorder="1" applyAlignment="1">
      <alignment horizontal="center" wrapText="1"/>
    </xf>
    <xf numFmtId="43" fontId="16" fillId="3" borderId="7" xfId="1" applyFont="1" applyFill="1" applyBorder="1" applyAlignment="1">
      <alignment horizontal="center" wrapText="1"/>
    </xf>
    <xf numFmtId="43" fontId="1" fillId="3" borderId="4" xfId="1" applyFill="1" applyBorder="1" applyAlignment="1">
      <alignment horizontal="center" wrapText="1"/>
    </xf>
    <xf numFmtId="43" fontId="1" fillId="3" borderId="5" xfId="1" applyFill="1" applyBorder="1" applyAlignment="1">
      <alignment horizontal="center" wrapText="1"/>
    </xf>
    <xf numFmtId="3" fontId="16" fillId="3" borderId="2" xfId="0" applyNumberFormat="1" applyFont="1" applyFill="1" applyBorder="1"/>
    <xf numFmtId="3" fontId="16" fillId="3" borderId="3" xfId="0" applyNumberFormat="1" applyFont="1" applyFill="1" applyBorder="1"/>
    <xf numFmtId="0" fontId="32" fillId="0" borderId="0" xfId="0" applyFont="1" applyAlignment="1">
      <alignment horizontal="center" vertical="center"/>
    </xf>
    <xf numFmtId="43" fontId="16" fillId="3" borderId="2" xfId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490">
    <cellStyle name="Excel Built-in Normal" xfId="5"/>
    <cellStyle name="Excel Built-in Normal 2" xfId="6"/>
    <cellStyle name="Excel Built-in Normal 3" xfId="7"/>
    <cellStyle name="Followed Hyperlink" xfId="8"/>
    <cellStyle name="Followed Hyperlink 10" xfId="9"/>
    <cellStyle name="Followed Hyperlink 11" xfId="10"/>
    <cellStyle name="Followed Hyperlink 12" xfId="11"/>
    <cellStyle name="Followed Hyperlink 12 2" xfId="12"/>
    <cellStyle name="Followed Hyperlink 13" xfId="13"/>
    <cellStyle name="Followed Hyperlink 14" xfId="14"/>
    <cellStyle name="Followed Hyperlink 15" xfId="15"/>
    <cellStyle name="Followed Hyperlink 15 2" xfId="16"/>
    <cellStyle name="Followed Hyperlink 16" xfId="17"/>
    <cellStyle name="Followed Hyperlink 17" xfId="18"/>
    <cellStyle name="Followed Hyperlink 17 2" xfId="19"/>
    <cellStyle name="Followed Hyperlink 18" xfId="20"/>
    <cellStyle name="Followed Hyperlink 19" xfId="21"/>
    <cellStyle name="Followed Hyperlink 19 2" xfId="22"/>
    <cellStyle name="Followed Hyperlink 2" xfId="23"/>
    <cellStyle name="Followed Hyperlink 2 2" xfId="24"/>
    <cellStyle name="Followed Hyperlink 3" xfId="25"/>
    <cellStyle name="Followed Hyperlink 4" xfId="26"/>
    <cellStyle name="Followed Hyperlink 4 2" xfId="27"/>
    <cellStyle name="Followed Hyperlink 5" xfId="28"/>
    <cellStyle name="Followed Hyperlink 6" xfId="29"/>
    <cellStyle name="Followed Hyperlink 6 2" xfId="30"/>
    <cellStyle name="Followed Hyperlink 7" xfId="31"/>
    <cellStyle name="Followed Hyperlink 8" xfId="32"/>
    <cellStyle name="Followed Hyperlink 9" xfId="33"/>
    <cellStyle name="Hyperlink" xfId="34"/>
    <cellStyle name="Hyperlink 10" xfId="35"/>
    <cellStyle name="Hyperlink 11" xfId="36"/>
    <cellStyle name="Hyperlink 12" xfId="37"/>
    <cellStyle name="Hyperlink 12 2" xfId="38"/>
    <cellStyle name="Hyperlink 13" xfId="39"/>
    <cellStyle name="Hyperlink 14" xfId="40"/>
    <cellStyle name="Hyperlink 15" xfId="41"/>
    <cellStyle name="Hyperlink 15 2" xfId="42"/>
    <cellStyle name="Hyperlink 16" xfId="43"/>
    <cellStyle name="Hyperlink 17" xfId="44"/>
    <cellStyle name="Hyperlink 17 2" xfId="45"/>
    <cellStyle name="Hyperlink 18" xfId="46"/>
    <cellStyle name="Hyperlink 19" xfId="47"/>
    <cellStyle name="Hyperlink 19 2" xfId="48"/>
    <cellStyle name="Hyperlink 2" xfId="49"/>
    <cellStyle name="Hyperlink 2 2" xfId="50"/>
    <cellStyle name="Hyperlink 3" xfId="51"/>
    <cellStyle name="Hyperlink 4" xfId="52"/>
    <cellStyle name="Hyperlink 4 2" xfId="53"/>
    <cellStyle name="Hyperlink 5" xfId="54"/>
    <cellStyle name="Hyperlink 6" xfId="55"/>
    <cellStyle name="Hyperlink 6 2" xfId="56"/>
    <cellStyle name="Hyperlink 7" xfId="57"/>
    <cellStyle name="Hyperlink 8" xfId="58"/>
    <cellStyle name="Hyperlink 9" xfId="59"/>
    <cellStyle name="Millares" xfId="1" builtinId="3"/>
    <cellStyle name="Millares 2" xfId="60"/>
    <cellStyle name="Millares 2 2" xfId="61"/>
    <cellStyle name="Millares 2 2 2" xfId="62"/>
    <cellStyle name="Millares 2 3" xfId="63"/>
    <cellStyle name="Millares 2 4" xfId="64"/>
    <cellStyle name="Millares 2 5" xfId="65"/>
    <cellStyle name="Millares 2 6" xfId="66"/>
    <cellStyle name="Millares 3" xfId="67"/>
    <cellStyle name="Millares 3 2" xfId="68"/>
    <cellStyle name="Millares 3 3" xfId="69"/>
    <cellStyle name="Millares 4" xfId="70"/>
    <cellStyle name="Millares 4 2" xfId="71"/>
    <cellStyle name="Millares 4 2 2" xfId="72"/>
    <cellStyle name="Millares 4 3" xfId="73"/>
    <cellStyle name="Millares 4 3 2" xfId="74"/>
    <cellStyle name="Millares 4 4" xfId="75"/>
    <cellStyle name="Millares 5" xfId="76"/>
    <cellStyle name="Millares 5 2" xfId="77"/>
    <cellStyle name="Millares 6" xfId="78"/>
    <cellStyle name="Millares 7" xfId="79"/>
    <cellStyle name="Millares 8" xfId="80"/>
    <cellStyle name="Moneda" xfId="2" builtinId="4"/>
    <cellStyle name="Moneda 2" xfId="81"/>
    <cellStyle name="Moneda 2 2" xfId="82"/>
    <cellStyle name="Moneda 3" xfId="83"/>
    <cellStyle name="Moneda 4" xfId="84"/>
    <cellStyle name="Moneda 5" xfId="85"/>
    <cellStyle name="Moneda 5 2" xfId="86"/>
    <cellStyle name="Moneda 6" xfId="87"/>
    <cellStyle name="Moneda 7" xfId="88"/>
    <cellStyle name="Moneda 7 2" xfId="89"/>
    <cellStyle name="Moneda 8" xfId="90"/>
    <cellStyle name="Normal" xfId="0" builtinId="0"/>
    <cellStyle name="Normal 10" xfId="91"/>
    <cellStyle name="Normal 10 2" xfId="92"/>
    <cellStyle name="Normal 10 3" xfId="93"/>
    <cellStyle name="Normal 11" xfId="94"/>
    <cellStyle name="Normal 11 2" xfId="95"/>
    <cellStyle name="Normal 11 3" xfId="96"/>
    <cellStyle name="Normal 12" xfId="97"/>
    <cellStyle name="Normal 12 2" xfId="98"/>
    <cellStyle name="Normal 12 3" xfId="99"/>
    <cellStyle name="Normal 12 4" xfId="100"/>
    <cellStyle name="Normal 12 4 2" xfId="101"/>
    <cellStyle name="Normal 12 5" xfId="102"/>
    <cellStyle name="Normal 13" xfId="103"/>
    <cellStyle name="Normal 14" xfId="104"/>
    <cellStyle name="Normal 15" xfId="105"/>
    <cellStyle name="Normal 15 2" xfId="106"/>
    <cellStyle name="Normal 15 3" xfId="107"/>
    <cellStyle name="Normal 16" xfId="108"/>
    <cellStyle name="Normal 16 2" xfId="109"/>
    <cellStyle name="Normal 16 3" xfId="110"/>
    <cellStyle name="Normal 16 4" xfId="111"/>
    <cellStyle name="Normal 17" xfId="112"/>
    <cellStyle name="Normal 17 2" xfId="113"/>
    <cellStyle name="Normal 17 3" xfId="114"/>
    <cellStyle name="Normal 18" xfId="115"/>
    <cellStyle name="Normal 19" xfId="116"/>
    <cellStyle name="Normal 19 2" xfId="117"/>
    <cellStyle name="Normal 2" xfId="118"/>
    <cellStyle name="Normal 2 10" xfId="119"/>
    <cellStyle name="Normal 2 11" xfId="120"/>
    <cellStyle name="Normal 2 11 2" xfId="121"/>
    <cellStyle name="Normal 2 12" xfId="122"/>
    <cellStyle name="Normal 2 13" xfId="123"/>
    <cellStyle name="Normal 2 2" xfId="4"/>
    <cellStyle name="Normal 2 2 10" xfId="124"/>
    <cellStyle name="Normal 2 2 11" xfId="125"/>
    <cellStyle name="Normal 2 2 12" xfId="126"/>
    <cellStyle name="Normal 2 2 14" xfId="127"/>
    <cellStyle name="Normal 2 2 2" xfId="128"/>
    <cellStyle name="Normal 2 2 2 10" xfId="129"/>
    <cellStyle name="Normal 2 2 2 11" xfId="130"/>
    <cellStyle name="Normal 2 2 2 2" xfId="131"/>
    <cellStyle name="Normal 2 2 2 2 10" xfId="132"/>
    <cellStyle name="Normal 2 2 2 2 2" xfId="133"/>
    <cellStyle name="Normal 2 2 2 2 2 2" xfId="134"/>
    <cellStyle name="Normal 2 2 2 2 2 2 2" xfId="135"/>
    <cellStyle name="Normal 2 2 2 2 2 2 2 2" xfId="136"/>
    <cellStyle name="Normal 2 2 2 2 2 2 2 2 2" xfId="137"/>
    <cellStyle name="Normal 2 2 2 2 2 2 2 3" xfId="138"/>
    <cellStyle name="Normal 2 2 2 2 2 2 3" xfId="139"/>
    <cellStyle name="Normal 2 2 2 2 2 2 3 2" xfId="140"/>
    <cellStyle name="Normal 2 2 2 2 2 3" xfId="141"/>
    <cellStyle name="Normal 2 2 2 2 2 4" xfId="142"/>
    <cellStyle name="Normal 2 2 2 2 2 5" xfId="143"/>
    <cellStyle name="Normal 2 2 2 2 2 6" xfId="144"/>
    <cellStyle name="Normal 2 2 2 2 2 7" xfId="145"/>
    <cellStyle name="Normal 2 2 2 2 2 7 2" xfId="146"/>
    <cellStyle name="Normal 2 2 2 2 2 8" xfId="147"/>
    <cellStyle name="Normal 2 2 2 2 3" xfId="148"/>
    <cellStyle name="Normal 2 2 2 2 3 2" xfId="149"/>
    <cellStyle name="Normal 2 2 2 2 3 2 2" xfId="150"/>
    <cellStyle name="Normal 2 2 2 2 3 2 2 2" xfId="151"/>
    <cellStyle name="Normal 2 2 2 2 3 2 3" xfId="152"/>
    <cellStyle name="Normal 2 2 2 2 3 3" xfId="153"/>
    <cellStyle name="Normal 2 2 2 2 3 3 2" xfId="154"/>
    <cellStyle name="Normal 2 2 2 2 3 4" xfId="155"/>
    <cellStyle name="Normal 2 2 2 2 3 5" xfId="156"/>
    <cellStyle name="Normal 2 2 2 2 4" xfId="157"/>
    <cellStyle name="Normal 2 2 2 2 5" xfId="158"/>
    <cellStyle name="Normal 2 2 2 2 6" xfId="159"/>
    <cellStyle name="Normal 2 2 2 2 7" xfId="160"/>
    <cellStyle name="Normal 2 2 2 2 7 2" xfId="161"/>
    <cellStyle name="Normal 2 2 2 2 8" xfId="162"/>
    <cellStyle name="Normal 2 2 2 2 9" xfId="163"/>
    <cellStyle name="Normal 2 2 2 3" xfId="164"/>
    <cellStyle name="Normal 2 2 2 4" xfId="165"/>
    <cellStyle name="Normal 2 2 2 4 2" xfId="166"/>
    <cellStyle name="Normal 2 2 2 4 2 2" xfId="167"/>
    <cellStyle name="Normal 2 2 2 4 2 2 2" xfId="168"/>
    <cellStyle name="Normal 2 2 2 4 2 3" xfId="169"/>
    <cellStyle name="Normal 2 2 2 4 3" xfId="170"/>
    <cellStyle name="Normal 2 2 2 4 3 2" xfId="171"/>
    <cellStyle name="Normal 2 2 2 4 4" xfId="172"/>
    <cellStyle name="Normal 2 2 2 5" xfId="173"/>
    <cellStyle name="Normal 2 2 2 6" xfId="174"/>
    <cellStyle name="Normal 2 2 2 7" xfId="175"/>
    <cellStyle name="Normal 2 2 2 8" xfId="176"/>
    <cellStyle name="Normal 2 2 2 9" xfId="177"/>
    <cellStyle name="Normal 2 2 2 9 2" xfId="178"/>
    <cellStyle name="Normal 2 2 3" xfId="179"/>
    <cellStyle name="Normal 2 2 3 2" xfId="180"/>
    <cellStyle name="Normal 2 2 3 2 2" xfId="181"/>
    <cellStyle name="Normal 2 2 3 2 2 2" xfId="182"/>
    <cellStyle name="Normal 2 2 3 2 2 2 2" xfId="183"/>
    <cellStyle name="Normal 2 2 3 2 2 2 2 2" xfId="184"/>
    <cellStyle name="Normal 2 2 3 2 2 2 3" xfId="185"/>
    <cellStyle name="Normal 2 2 3 2 2 3" xfId="186"/>
    <cellStyle name="Normal 2 2 3 2 2 3 2" xfId="187"/>
    <cellStyle name="Normal 2 2 3 2 3" xfId="188"/>
    <cellStyle name="Normal 2 2 3 2 4" xfId="189"/>
    <cellStyle name="Normal 2 2 3 2 5" xfId="190"/>
    <cellStyle name="Normal 2 2 3 2 6" xfId="191"/>
    <cellStyle name="Normal 2 2 3 2 7" xfId="192"/>
    <cellStyle name="Normal 2 2 3 2 7 2" xfId="193"/>
    <cellStyle name="Normal 2 2 3 2 8" xfId="194"/>
    <cellStyle name="Normal 2 2 3 3" xfId="195"/>
    <cellStyle name="Normal 2 2 3 3 2" xfId="196"/>
    <cellStyle name="Normal 2 2 3 3 2 2" xfId="197"/>
    <cellStyle name="Normal 2 2 3 3 2 2 2" xfId="198"/>
    <cellStyle name="Normal 2 2 3 3 2 3" xfId="199"/>
    <cellStyle name="Normal 2 2 3 3 3" xfId="200"/>
    <cellStyle name="Normal 2 2 3 3 3 2" xfId="201"/>
    <cellStyle name="Normal 2 2 3 4" xfId="202"/>
    <cellStyle name="Normal 2 2 3 5" xfId="203"/>
    <cellStyle name="Normal 2 2 3 6" xfId="204"/>
    <cellStyle name="Normal 2 2 3 7" xfId="205"/>
    <cellStyle name="Normal 2 2 3 7 2" xfId="206"/>
    <cellStyle name="Normal 2 2 3 8" xfId="207"/>
    <cellStyle name="Normal 2 2 4" xfId="208"/>
    <cellStyle name="Normal 2 2 4 2" xfId="209"/>
    <cellStyle name="Normal 2 2 4 2 2" xfId="210"/>
    <cellStyle name="Normal 2 2 4 2 2 2" xfId="211"/>
    <cellStyle name="Normal 2 2 4 2 3" xfId="212"/>
    <cellStyle name="Normal 2 2 4 3" xfId="213"/>
    <cellStyle name="Normal 2 2 4 3 2" xfId="214"/>
    <cellStyle name="Normal 2 2 5" xfId="215"/>
    <cellStyle name="Normal 2 2 5 2" xfId="216"/>
    <cellStyle name="Normal 2 2 5 2 2" xfId="217"/>
    <cellStyle name="Normal 2 2 5 3" xfId="218"/>
    <cellStyle name="Normal 2 2 5 4" xfId="219"/>
    <cellStyle name="Normal 2 2 6" xfId="220"/>
    <cellStyle name="Normal 2 2 6 2" xfId="221"/>
    <cellStyle name="Normal 2 2 6 3" xfId="222"/>
    <cellStyle name="Normal 2 2 6 4" xfId="223"/>
    <cellStyle name="Normal 2 2 7" xfId="224"/>
    <cellStyle name="Normal 2 2 7 2" xfId="225"/>
    <cellStyle name="Normal 2 2 7 3" xfId="226"/>
    <cellStyle name="Normal 2 2 7 4" xfId="227"/>
    <cellStyle name="Normal 2 2 8" xfId="228"/>
    <cellStyle name="Normal 2 2 8 2" xfId="229"/>
    <cellStyle name="Normal 2 2 8 3" xfId="230"/>
    <cellStyle name="Normal 2 2 9" xfId="231"/>
    <cellStyle name="Normal 2 2 9 2" xfId="232"/>
    <cellStyle name="Normal 2 2 9 3" xfId="233"/>
    <cellStyle name="Normal 2 2 9 4" xfId="234"/>
    <cellStyle name="Normal 2 3" xfId="235"/>
    <cellStyle name="Normal 2 3 2" xfId="236"/>
    <cellStyle name="Normal 2 4" xfId="237"/>
    <cellStyle name="Normal 2 4 2" xfId="238"/>
    <cellStyle name="Normal 2 4 2 2" xfId="239"/>
    <cellStyle name="Normal 2 4 2 2 2" xfId="240"/>
    <cellStyle name="Normal 2 4 2 2 2 2" xfId="241"/>
    <cellStyle name="Normal 2 4 2 2 2 2 2" xfId="242"/>
    <cellStyle name="Normal 2 4 2 2 2 3" xfId="243"/>
    <cellStyle name="Normal 2 4 2 2 3" xfId="244"/>
    <cellStyle name="Normal 2 4 2 2 3 2" xfId="245"/>
    <cellStyle name="Normal 2 4 2 3" xfId="246"/>
    <cellStyle name="Normal 2 4 2 4" xfId="247"/>
    <cellStyle name="Normal 2 4 2 5" xfId="248"/>
    <cellStyle name="Normal 2 4 2 6" xfId="249"/>
    <cellStyle name="Normal 2 4 2 7" xfId="250"/>
    <cellStyle name="Normal 2 4 2 7 2" xfId="251"/>
    <cellStyle name="Normal 2 4 2 8" xfId="252"/>
    <cellStyle name="Normal 2 4 2 9" xfId="253"/>
    <cellStyle name="Normal 2 4 3" xfId="254"/>
    <cellStyle name="Normal 2 4 3 2" xfId="255"/>
    <cellStyle name="Normal 2 4 3 2 2" xfId="256"/>
    <cellStyle name="Normal 2 4 3 2 2 2" xfId="257"/>
    <cellStyle name="Normal 2 4 3 2 3" xfId="258"/>
    <cellStyle name="Normal 2 4 3 3" xfId="259"/>
    <cellStyle name="Normal 2 4 3 3 2" xfId="260"/>
    <cellStyle name="Normal 2 4 4" xfId="261"/>
    <cellStyle name="Normal 2 4 5" xfId="262"/>
    <cellStyle name="Normal 2 4 6" xfId="263"/>
    <cellStyle name="Normal 2 4 7" xfId="264"/>
    <cellStyle name="Normal 2 4 7 2" xfId="265"/>
    <cellStyle name="Normal 2 4 8" xfId="266"/>
    <cellStyle name="Normal 2 5" xfId="267"/>
    <cellStyle name="Normal 2 5 2" xfId="268"/>
    <cellStyle name="Normal 2 5 3" xfId="269"/>
    <cellStyle name="Normal 2 5 4" xfId="270"/>
    <cellStyle name="Normal 2 6" xfId="271"/>
    <cellStyle name="Normal 2 6 2" xfId="272"/>
    <cellStyle name="Normal 2 6 2 2" xfId="273"/>
    <cellStyle name="Normal 2 6 2 2 2" xfId="274"/>
    <cellStyle name="Normal 2 6 2 3" xfId="275"/>
    <cellStyle name="Normal 2 6 2 4" xfId="276"/>
    <cellStyle name="Normal 2 6 3" xfId="277"/>
    <cellStyle name="Normal 2 6 3 2" xfId="278"/>
    <cellStyle name="Normal 2 7" xfId="279"/>
    <cellStyle name="Normal 2 7 2" xfId="280"/>
    <cellStyle name="Normal 2 7 2 2" xfId="281"/>
    <cellStyle name="Normal 2 7 3" xfId="282"/>
    <cellStyle name="Normal 2 7 4" xfId="283"/>
    <cellStyle name="Normal 2 7 5" xfId="284"/>
    <cellStyle name="Normal 2 7 6" xfId="285"/>
    <cellStyle name="Normal 2 8" xfId="286"/>
    <cellStyle name="Normal 2 8 2" xfId="287"/>
    <cellStyle name="Normal 2 8 3" xfId="288"/>
    <cellStyle name="Normal 2 9" xfId="289"/>
    <cellStyle name="Normal 20" xfId="290"/>
    <cellStyle name="Normal 20 2" xfId="291"/>
    <cellStyle name="Normal 21" xfId="292"/>
    <cellStyle name="Normal 22" xfId="293"/>
    <cellStyle name="Normal 22 2" xfId="294"/>
    <cellStyle name="Normal 23" xfId="295"/>
    <cellStyle name="Normal 24" xfId="296"/>
    <cellStyle name="Normal 24 2" xfId="297"/>
    <cellStyle name="Normal 27" xfId="298"/>
    <cellStyle name="Normal 3" xfId="299"/>
    <cellStyle name="Normal 3 10" xfId="300"/>
    <cellStyle name="Normal 3 11" xfId="301"/>
    <cellStyle name="Normal 3 12" xfId="302"/>
    <cellStyle name="Normal 3 2" xfId="303"/>
    <cellStyle name="Normal 3 2 10" xfId="304"/>
    <cellStyle name="Normal 3 2 11" xfId="305"/>
    <cellStyle name="Normal 3 2 2" xfId="306"/>
    <cellStyle name="Normal 3 2 2 2" xfId="307"/>
    <cellStyle name="Normal 3 2 2 2 2" xfId="308"/>
    <cellStyle name="Normal 3 2 2 2 2 2" xfId="309"/>
    <cellStyle name="Normal 3 2 2 2 2 2 2" xfId="310"/>
    <cellStyle name="Normal 3 2 2 2 2 2 2 2" xfId="311"/>
    <cellStyle name="Normal 3 2 2 2 2 2 3" xfId="312"/>
    <cellStyle name="Normal 3 2 2 2 2 3" xfId="313"/>
    <cellStyle name="Normal 3 2 2 2 2 3 2" xfId="314"/>
    <cellStyle name="Normal 3 2 2 2 3" xfId="315"/>
    <cellStyle name="Normal 3 2 2 2 4" xfId="316"/>
    <cellStyle name="Normal 3 2 2 2 5" xfId="317"/>
    <cellStyle name="Normal 3 2 2 2 6" xfId="318"/>
    <cellStyle name="Normal 3 2 2 2 7" xfId="319"/>
    <cellStyle name="Normal 3 2 2 2 7 2" xfId="320"/>
    <cellStyle name="Normal 3 2 2 2 8" xfId="321"/>
    <cellStyle name="Normal 3 2 2 3" xfId="322"/>
    <cellStyle name="Normal 3 2 2 3 2" xfId="323"/>
    <cellStyle name="Normal 3 2 2 3 2 2" xfId="324"/>
    <cellStyle name="Normal 3 2 2 3 2 2 2" xfId="325"/>
    <cellStyle name="Normal 3 2 2 3 2 3" xfId="326"/>
    <cellStyle name="Normal 3 2 2 3 3" xfId="327"/>
    <cellStyle name="Normal 3 2 2 3 3 2" xfId="328"/>
    <cellStyle name="Normal 3 2 2 4" xfId="329"/>
    <cellStyle name="Normal 3 2 2 5" xfId="330"/>
    <cellStyle name="Normal 3 2 2 6" xfId="331"/>
    <cellStyle name="Normal 3 2 2 7" xfId="332"/>
    <cellStyle name="Normal 3 2 2 7 2" xfId="333"/>
    <cellStyle name="Normal 3 2 2 8" xfId="334"/>
    <cellStyle name="Normal 3 2 2 9" xfId="335"/>
    <cellStyle name="Normal 3 2 3" xfId="336"/>
    <cellStyle name="Normal 3 2 4" xfId="337"/>
    <cellStyle name="Normal 3 2 4 2" xfId="338"/>
    <cellStyle name="Normal 3 2 4 2 2" xfId="339"/>
    <cellStyle name="Normal 3 2 4 2 2 2" xfId="340"/>
    <cellStyle name="Normal 3 2 4 2 3" xfId="341"/>
    <cellStyle name="Normal 3 2 4 3" xfId="342"/>
    <cellStyle name="Normal 3 2 4 3 2" xfId="343"/>
    <cellStyle name="Normal 3 2 5" xfId="344"/>
    <cellStyle name="Normal 3 2 6" xfId="345"/>
    <cellStyle name="Normal 3 2 7" xfId="346"/>
    <cellStyle name="Normal 3 2 8" xfId="347"/>
    <cellStyle name="Normal 3 2 9" xfId="348"/>
    <cellStyle name="Normal 3 2 9 2" xfId="349"/>
    <cellStyle name="Normal 3 3" xfId="350"/>
    <cellStyle name="Normal 3 3 2" xfId="351"/>
    <cellStyle name="Normal 3 3 2 2" xfId="352"/>
    <cellStyle name="Normal 3 3 2 2 2" xfId="353"/>
    <cellStyle name="Normal 3 3 2 2 2 2" xfId="354"/>
    <cellStyle name="Normal 3 3 2 2 2 2 2" xfId="355"/>
    <cellStyle name="Normal 3 3 2 2 2 3" xfId="356"/>
    <cellStyle name="Normal 3 3 2 2 3" xfId="357"/>
    <cellStyle name="Normal 3 3 2 2 3 2" xfId="358"/>
    <cellStyle name="Normal 3 3 2 3" xfId="359"/>
    <cellStyle name="Normal 3 3 2 4" xfId="360"/>
    <cellStyle name="Normal 3 3 2 5" xfId="361"/>
    <cellStyle name="Normal 3 3 2 6" xfId="362"/>
    <cellStyle name="Normal 3 3 2 7" xfId="363"/>
    <cellStyle name="Normal 3 3 2 7 2" xfId="364"/>
    <cellStyle name="Normal 3 3 2 8" xfId="365"/>
    <cellStyle name="Normal 3 3 2 9" xfId="366"/>
    <cellStyle name="Normal 3 3 3" xfId="367"/>
    <cellStyle name="Normal 3 3 3 2" xfId="368"/>
    <cellStyle name="Normal 3 3 3 2 2" xfId="369"/>
    <cellStyle name="Normal 3 3 3 2 2 2" xfId="370"/>
    <cellStyle name="Normal 3 3 3 2 3" xfId="371"/>
    <cellStyle name="Normal 3 3 3 3" xfId="372"/>
    <cellStyle name="Normal 3 3 3 3 2" xfId="373"/>
    <cellStyle name="Normal 3 3 4" xfId="374"/>
    <cellStyle name="Normal 3 3 5" xfId="375"/>
    <cellStyle name="Normal 3 3 6" xfId="376"/>
    <cellStyle name="Normal 3 3 7" xfId="377"/>
    <cellStyle name="Normal 3 3 7 2" xfId="378"/>
    <cellStyle name="Normal 3 3 8" xfId="379"/>
    <cellStyle name="Normal 3 3 9" xfId="380"/>
    <cellStyle name="Normal 3 4" xfId="381"/>
    <cellStyle name="Normal 3 4 2" xfId="382"/>
    <cellStyle name="Normal 3 4 2 2" xfId="383"/>
    <cellStyle name="Normal 3 4 2 2 2" xfId="384"/>
    <cellStyle name="Normal 3 4 2 3" xfId="385"/>
    <cellStyle name="Normal 3 4 3" xfId="386"/>
    <cellStyle name="Normal 3 4 3 2" xfId="387"/>
    <cellStyle name="Normal 3 5" xfId="388"/>
    <cellStyle name="Normal 3 6" xfId="389"/>
    <cellStyle name="Normal 3 7" xfId="390"/>
    <cellStyle name="Normal 3 8" xfId="391"/>
    <cellStyle name="Normal 3 9" xfId="392"/>
    <cellStyle name="Normal 3 9 2" xfId="393"/>
    <cellStyle name="Normal 4" xfId="394"/>
    <cellStyle name="Normal 4 2" xfId="395"/>
    <cellStyle name="Normal 4 2 2" xfId="396"/>
    <cellStyle name="Normal 4 2 2 2" xfId="397"/>
    <cellStyle name="Normal 4 2 2 2 2" xfId="398"/>
    <cellStyle name="Normal 4 2 2 3" xfId="399"/>
    <cellStyle name="Normal 4 2 2 4" xfId="400"/>
    <cellStyle name="Normal 4 2 2 5" xfId="401"/>
    <cellStyle name="Normal 4 2 3" xfId="402"/>
    <cellStyle name="Normal 4 2 4" xfId="403"/>
    <cellStyle name="Normal 4 2 5" xfId="404"/>
    <cellStyle name="Normal 4 2 5 2" xfId="405"/>
    <cellStyle name="Normal 4 2 6" xfId="406"/>
    <cellStyle name="Normal 4 2 7" xfId="407"/>
    <cellStyle name="Normal 4 2 8" xfId="408"/>
    <cellStyle name="Normal 4 3" xfId="409"/>
    <cellStyle name="Normal 4 3 2" xfId="410"/>
    <cellStyle name="Normal 4 3 2 2" xfId="411"/>
    <cellStyle name="Normal 4 3 3" xfId="412"/>
    <cellStyle name="Normal 4 3 4" xfId="413"/>
    <cellStyle name="Normal 4 3 5" xfId="414"/>
    <cellStyle name="Normal 4 3 6" xfId="415"/>
    <cellStyle name="Normal 4 4" xfId="416"/>
    <cellStyle name="Normal 4 5" xfId="417"/>
    <cellStyle name="Normal 4 5 2" xfId="418"/>
    <cellStyle name="Normal 4 6" xfId="419"/>
    <cellStyle name="Normal 4 7" xfId="420"/>
    <cellStyle name="Normal 4 8" xfId="421"/>
    <cellStyle name="Normal 4 9" xfId="422"/>
    <cellStyle name="Normal 5" xfId="423"/>
    <cellStyle name="Normal 5 2" xfId="424"/>
    <cellStyle name="Normal 5 2 2" xfId="425"/>
    <cellStyle name="Normal 5 3" xfId="426"/>
    <cellStyle name="Normal 6" xfId="427"/>
    <cellStyle name="Normal 6 10" xfId="428"/>
    <cellStyle name="Normal 6 2" xfId="429"/>
    <cellStyle name="Normal 6 2 2" xfId="430"/>
    <cellStyle name="Normal 6 3" xfId="431"/>
    <cellStyle name="Normal 6 4" xfId="432"/>
    <cellStyle name="Normal 6 5" xfId="433"/>
    <cellStyle name="Normal 6 6" xfId="434"/>
    <cellStyle name="Normal 6 7" xfId="435"/>
    <cellStyle name="Normal 6 8" xfId="436"/>
    <cellStyle name="Normal 6 9" xfId="437"/>
    <cellStyle name="Normal 7" xfId="438"/>
    <cellStyle name="Normal 7 10" xfId="439"/>
    <cellStyle name="Normal 7 11" xfId="440"/>
    <cellStyle name="Normal 7 2" xfId="441"/>
    <cellStyle name="Normal 7 2 2" xfId="442"/>
    <cellStyle name="Normal 7 2 2 2" xfId="443"/>
    <cellStyle name="Normal 7 2 2 2 2" xfId="444"/>
    <cellStyle name="Normal 7 2 2 2 2 2" xfId="445"/>
    <cellStyle name="Normal 7 2 2 2 3" xfId="446"/>
    <cellStyle name="Normal 7 2 2 3" xfId="447"/>
    <cellStyle name="Normal 7 2 2 3 2" xfId="448"/>
    <cellStyle name="Normal 7 2 3" xfId="449"/>
    <cellStyle name="Normal 7 2 4" xfId="450"/>
    <cellStyle name="Normal 7 2 5" xfId="451"/>
    <cellStyle name="Normal 7 2 6" xfId="452"/>
    <cellStyle name="Normal 7 2 7" xfId="453"/>
    <cellStyle name="Normal 7 2 7 2" xfId="454"/>
    <cellStyle name="Normal 7 2 8" xfId="455"/>
    <cellStyle name="Normal 7 3" xfId="456"/>
    <cellStyle name="Normal 7 3 2" xfId="457"/>
    <cellStyle name="Normal 7 3 2 2" xfId="458"/>
    <cellStyle name="Normal 7 3 2 2 2" xfId="459"/>
    <cellStyle name="Normal 7 3 2 3" xfId="460"/>
    <cellStyle name="Normal 7 3 3" xfId="461"/>
    <cellStyle name="Normal 7 3 3 2" xfId="462"/>
    <cellStyle name="Normal 7 3 4" xfId="463"/>
    <cellStyle name="Normal 7 3 5" xfId="464"/>
    <cellStyle name="Normal 7 4" xfId="465"/>
    <cellStyle name="Normal 7 4 2" xfId="466"/>
    <cellStyle name="Normal 7 4 3" xfId="467"/>
    <cellStyle name="Normal 7 5" xfId="468"/>
    <cellStyle name="Normal 7 5 2" xfId="469"/>
    <cellStyle name="Normal 7 5 3" xfId="470"/>
    <cellStyle name="Normal 7 5 4" xfId="471"/>
    <cellStyle name="Normal 7 6" xfId="472"/>
    <cellStyle name="Normal 7 7" xfId="473"/>
    <cellStyle name="Normal 7 7 2" xfId="474"/>
    <cellStyle name="Normal 7 8" xfId="475"/>
    <cellStyle name="Normal 7 9" xfId="476"/>
    <cellStyle name="Normal 8" xfId="477"/>
    <cellStyle name="Normal 8 2" xfId="478"/>
    <cellStyle name="Normal 8 2 2" xfId="479"/>
    <cellStyle name="Normal 8 2 2 2" xfId="480"/>
    <cellStyle name="Normal 8 2 3" xfId="481"/>
    <cellStyle name="Normal 8 2 4" xfId="482"/>
    <cellStyle name="Normal 8 3" xfId="483"/>
    <cellStyle name="Normal 8 3 2" xfId="484"/>
    <cellStyle name="Normal 8 3 3" xfId="485"/>
    <cellStyle name="Normal 8 4" xfId="486"/>
    <cellStyle name="Normal 9" xfId="487"/>
    <cellStyle name="Normal 9 2" xfId="488"/>
    <cellStyle name="Normal 9 3" xfId="489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293"/>
  <sheetViews>
    <sheetView workbookViewId="0">
      <pane xSplit="2" ySplit="11" topLeftCell="K63" activePane="bottomRight" state="frozen"/>
      <selection pane="topRight" activeCell="C1" sqref="C1"/>
      <selection pane="bottomLeft" activeCell="A12" sqref="A12"/>
      <selection pane="bottomRight" activeCell="L14" sqref="L14:L27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1.42578125" style="168" customWidth="1"/>
    <col min="5" max="5" width="9.85546875" style="168" customWidth="1"/>
    <col min="6" max="6" width="15.7109375" style="168" customWidth="1"/>
    <col min="7" max="7" width="2.85546875" style="168" customWidth="1"/>
    <col min="8" max="8" width="14.42578125" style="168" customWidth="1"/>
    <col min="9" max="14" width="9.85546875" style="168" customWidth="1"/>
    <col min="15" max="15" width="3.42578125" style="168" customWidth="1"/>
    <col min="16" max="18" width="10.7109375" style="168" customWidth="1"/>
    <col min="19" max="19" width="7.5703125" style="168" customWidth="1"/>
    <col min="20" max="21" width="11.42578125" style="1"/>
    <col min="22" max="22" width="51" style="1" bestFit="1" customWidth="1"/>
    <col min="23" max="25" width="11.42578125" style="1"/>
    <col min="26" max="26" width="17.28515625" style="1" customWidth="1"/>
    <col min="27" max="47" width="11.42578125" style="1"/>
    <col min="48" max="48" width="54.140625" style="1" customWidth="1"/>
    <col min="49" max="16384" width="11.42578125" style="1"/>
  </cols>
  <sheetData>
    <row r="1" spans="1:63" ht="15.75">
      <c r="A1" s="3" t="s">
        <v>0</v>
      </c>
      <c r="B1" s="163" t="s">
        <v>139</v>
      </c>
      <c r="D1" s="201"/>
      <c r="E1" s="175" t="s">
        <v>323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U1" s="19" t="s">
        <v>140</v>
      </c>
      <c r="V1" s="19"/>
      <c r="W1" s="19"/>
      <c r="X1" s="19"/>
      <c r="Y1" s="20"/>
      <c r="Z1" s="98"/>
      <c r="AA1" s="21"/>
      <c r="AB1" s="21"/>
      <c r="AC1" s="21"/>
      <c r="AD1" s="22"/>
      <c r="AE1" s="21"/>
      <c r="AF1" s="21"/>
      <c r="AG1" s="21"/>
      <c r="AH1" s="21"/>
      <c r="AI1" s="21"/>
      <c r="AJ1" s="21"/>
      <c r="AK1" s="21"/>
      <c r="AL1" s="22"/>
      <c r="AM1" s="21"/>
      <c r="AN1" s="22"/>
      <c r="AO1" s="21"/>
      <c r="AP1" s="21"/>
      <c r="AQ1" s="22"/>
      <c r="AR1" s="23"/>
      <c r="AS1" s="23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</row>
    <row r="2" spans="1:63" ht="18">
      <c r="A2" s="4" t="s">
        <v>1</v>
      </c>
      <c r="B2" s="164" t="s">
        <v>2</v>
      </c>
      <c r="D2" s="224"/>
      <c r="E2" s="175" t="s">
        <v>324</v>
      </c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U2" s="25" t="s">
        <v>141</v>
      </c>
      <c r="V2" s="25"/>
      <c r="W2" s="25"/>
      <c r="X2" s="25"/>
      <c r="Y2" s="26"/>
      <c r="Z2" s="98"/>
      <c r="AA2" s="21"/>
      <c r="AB2" s="21"/>
      <c r="AC2" s="21"/>
      <c r="AD2" s="22"/>
      <c r="AE2" s="21" t="s">
        <v>142</v>
      </c>
      <c r="AF2" s="21"/>
      <c r="AG2" s="21"/>
      <c r="AH2" s="21"/>
      <c r="AI2" s="21"/>
      <c r="AJ2" s="21"/>
      <c r="AK2" s="21"/>
      <c r="AL2" s="22"/>
      <c r="AM2" s="21"/>
      <c r="AN2" s="22"/>
      <c r="AO2" s="21"/>
      <c r="AP2" s="21"/>
      <c r="AQ2" s="22"/>
      <c r="AR2" s="23"/>
      <c r="AS2" s="23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</row>
    <row r="3" spans="1:63" ht="15.75">
      <c r="B3" s="165" t="s">
        <v>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U3" s="27" t="s">
        <v>143</v>
      </c>
      <c r="V3" s="27" t="s">
        <v>144</v>
      </c>
      <c r="W3" s="27"/>
      <c r="X3" s="27"/>
      <c r="Y3" s="28"/>
      <c r="Z3" s="98"/>
      <c r="AA3" s="21"/>
      <c r="AB3" s="21"/>
      <c r="AC3" s="21"/>
      <c r="AD3" s="22"/>
      <c r="AE3" s="21"/>
      <c r="AF3" s="21"/>
      <c r="AG3" s="21"/>
      <c r="AH3" s="21"/>
      <c r="AI3" s="21"/>
      <c r="AJ3" s="21"/>
      <c r="AK3" s="21"/>
      <c r="AL3" s="22"/>
      <c r="AM3" s="21"/>
      <c r="AN3" s="22"/>
      <c r="AO3" s="21"/>
      <c r="AP3" s="21"/>
      <c r="AQ3" s="22"/>
      <c r="AR3" s="23"/>
      <c r="AS3" s="23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</row>
    <row r="4" spans="1:63" ht="15.75">
      <c r="B4" s="166" t="s">
        <v>4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U4" s="29"/>
      <c r="V4" s="29"/>
      <c r="W4" s="29"/>
      <c r="X4" s="29"/>
      <c r="Y4" s="29"/>
      <c r="Z4" s="99"/>
      <c r="AA4" s="30"/>
      <c r="AB4" s="30"/>
      <c r="AC4" s="30"/>
      <c r="AD4" s="31"/>
      <c r="AE4" s="30"/>
      <c r="AF4" s="89"/>
      <c r="AG4" s="30"/>
      <c r="AH4" s="30"/>
      <c r="AI4" s="30"/>
      <c r="AJ4" s="30"/>
      <c r="AK4" s="30"/>
      <c r="AL4" s="31"/>
      <c r="AM4" s="30"/>
      <c r="AN4" s="31"/>
      <c r="AO4" s="30"/>
      <c r="AP4" s="30"/>
      <c r="AQ4" s="31"/>
      <c r="AR4" s="32"/>
      <c r="AS4" s="32"/>
      <c r="AT4" s="33"/>
      <c r="AU4" s="33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</row>
    <row r="5" spans="1:63" ht="15.75">
      <c r="B5" s="6" t="s">
        <v>5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U5" s="293" t="s">
        <v>145</v>
      </c>
      <c r="V5" s="293" t="s">
        <v>146</v>
      </c>
      <c r="W5" s="293" t="s">
        <v>147</v>
      </c>
      <c r="X5" s="35"/>
      <c r="Y5" s="293" t="s">
        <v>148</v>
      </c>
      <c r="Z5" s="100"/>
      <c r="AA5" s="289" t="s">
        <v>149</v>
      </c>
      <c r="AB5" s="289" t="s">
        <v>150</v>
      </c>
      <c r="AC5" s="289" t="s">
        <v>151</v>
      </c>
      <c r="AD5" s="289" t="s">
        <v>152</v>
      </c>
      <c r="AE5" s="289" t="s">
        <v>153</v>
      </c>
      <c r="AF5" s="36"/>
      <c r="AG5" s="289" t="s">
        <v>154</v>
      </c>
      <c r="AH5" s="289" t="s">
        <v>155</v>
      </c>
      <c r="AI5" s="289" t="s">
        <v>156</v>
      </c>
      <c r="AJ5" s="289" t="s">
        <v>18</v>
      </c>
      <c r="AK5" s="289" t="s">
        <v>157</v>
      </c>
      <c r="AL5" s="289" t="s">
        <v>158</v>
      </c>
      <c r="AM5" s="289" t="s">
        <v>159</v>
      </c>
      <c r="AN5" s="289" t="s">
        <v>160</v>
      </c>
      <c r="AO5" s="289" t="s">
        <v>161</v>
      </c>
      <c r="AP5" s="289" t="s">
        <v>162</v>
      </c>
      <c r="AQ5" s="289" t="s">
        <v>163</v>
      </c>
      <c r="AR5" s="291" t="s">
        <v>164</v>
      </c>
      <c r="AS5" s="292"/>
      <c r="AT5" s="296" t="s">
        <v>165</v>
      </c>
      <c r="AU5" s="37"/>
      <c r="AV5" s="37" t="s">
        <v>166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</row>
    <row r="6" spans="1:63" ht="45">
      <c r="B6" s="6" t="s">
        <v>6</v>
      </c>
      <c r="D6" s="175"/>
      <c r="E6" s="175"/>
      <c r="F6" s="175"/>
      <c r="G6" s="175"/>
      <c r="H6" s="295" t="s">
        <v>312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U6" s="294"/>
      <c r="V6" s="294"/>
      <c r="W6" s="294"/>
      <c r="X6" s="39" t="s">
        <v>167</v>
      </c>
      <c r="Y6" s="294"/>
      <c r="Z6" s="101" t="s">
        <v>168</v>
      </c>
      <c r="AA6" s="290"/>
      <c r="AB6" s="290"/>
      <c r="AC6" s="290"/>
      <c r="AD6" s="290"/>
      <c r="AE6" s="290"/>
      <c r="AF6" s="40" t="s">
        <v>169</v>
      </c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41" t="s">
        <v>170</v>
      </c>
      <c r="AS6" s="41" t="s">
        <v>171</v>
      </c>
      <c r="AT6" s="289"/>
      <c r="AU6" s="37" t="s">
        <v>172</v>
      </c>
      <c r="AV6" s="37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</row>
    <row r="7" spans="1:63" ht="15.75">
      <c r="D7" s="175"/>
      <c r="E7" s="175"/>
      <c r="F7" s="175"/>
      <c r="G7" s="175"/>
      <c r="H7" s="286" t="s">
        <v>313</v>
      </c>
      <c r="I7" s="287"/>
      <c r="J7" s="287"/>
      <c r="K7" s="287"/>
      <c r="L7" s="287"/>
      <c r="M7" s="287"/>
      <c r="N7" s="288"/>
      <c r="O7" s="175"/>
      <c r="P7" s="286" t="s">
        <v>314</v>
      </c>
      <c r="Q7" s="287"/>
      <c r="R7" s="288"/>
      <c r="U7" s="133"/>
      <c r="V7" s="133"/>
      <c r="W7" s="133"/>
      <c r="X7" s="133"/>
      <c r="Y7" s="133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36"/>
      <c r="AT7" s="135"/>
      <c r="AU7" s="135"/>
      <c r="AV7" s="135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4"/>
    </row>
    <row r="8" spans="1:63" s="5" customFormat="1" ht="24" thickBot="1">
      <c r="A8" s="8" t="s">
        <v>7</v>
      </c>
      <c r="B8" s="9" t="s">
        <v>8</v>
      </c>
      <c r="C8" s="167" t="s">
        <v>11</v>
      </c>
      <c r="D8" s="188" t="s">
        <v>10</v>
      </c>
      <c r="E8" s="188" t="s">
        <v>315</v>
      </c>
      <c r="F8" s="189" t="s">
        <v>11</v>
      </c>
      <c r="G8" s="175"/>
      <c r="H8" s="190" t="s">
        <v>11</v>
      </c>
      <c r="I8" s="190" t="s">
        <v>316</v>
      </c>
      <c r="J8" s="190" t="s">
        <v>317</v>
      </c>
      <c r="K8" s="190" t="s">
        <v>318</v>
      </c>
      <c r="L8" s="190" t="s">
        <v>319</v>
      </c>
      <c r="M8" s="190" t="s">
        <v>320</v>
      </c>
      <c r="N8" s="190" t="s">
        <v>321</v>
      </c>
      <c r="O8" s="184"/>
      <c r="P8" s="190" t="s">
        <v>322</v>
      </c>
      <c r="Q8" s="190" t="s">
        <v>320</v>
      </c>
      <c r="R8" s="190" t="s">
        <v>321</v>
      </c>
      <c r="S8" s="169"/>
      <c r="U8" s="133"/>
      <c r="V8" s="133"/>
      <c r="W8" s="133"/>
      <c r="X8" s="133"/>
      <c r="Y8" s="133"/>
      <c r="Z8" s="134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6"/>
      <c r="AS8" s="136"/>
      <c r="AT8" s="135"/>
      <c r="AU8" s="135"/>
      <c r="AV8" s="135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4"/>
    </row>
    <row r="9" spans="1:63" ht="16.5" thickTop="1">
      <c r="A9" s="11" t="s">
        <v>21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U9" s="133"/>
      <c r="V9" s="133"/>
      <c r="W9" s="133"/>
      <c r="X9" s="133"/>
      <c r="Y9" s="133"/>
      <c r="Z9" s="134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6"/>
      <c r="AS9" s="136"/>
      <c r="AT9" s="135"/>
      <c r="AU9" s="135"/>
      <c r="AV9" s="135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4"/>
    </row>
    <row r="10" spans="1:63" ht="15.75"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U10" s="133"/>
      <c r="V10" s="133"/>
      <c r="W10" s="133"/>
      <c r="X10" s="133"/>
      <c r="Y10" s="133"/>
      <c r="Z10" s="134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6"/>
      <c r="AS10" s="136"/>
      <c r="AT10" s="135"/>
      <c r="AU10" s="135"/>
      <c r="AV10" s="135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4"/>
    </row>
    <row r="11" spans="1:63" ht="15.75">
      <c r="A11" s="10" t="s">
        <v>22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U11" s="133" t="s">
        <v>343</v>
      </c>
      <c r="V11" s="133"/>
      <c r="W11" s="133"/>
      <c r="X11" s="133"/>
      <c r="Y11" s="133"/>
      <c r="Z11" s="134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  <c r="AS11" s="136"/>
      <c r="AT11" s="135"/>
      <c r="AU11" s="135"/>
      <c r="AV11" s="135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4"/>
    </row>
    <row r="12" spans="1:63" ht="15.75">
      <c r="A12" s="2" t="s">
        <v>23</v>
      </c>
      <c r="B12" s="1" t="s">
        <v>24</v>
      </c>
      <c r="C12" s="12">
        <f>+FISCAL!F12</f>
        <v>2750.1</v>
      </c>
      <c r="D12" s="185">
        <v>0</v>
      </c>
      <c r="E12" s="185">
        <f>+Z12</f>
        <v>0</v>
      </c>
      <c r="F12" s="185">
        <f>SUM(C12:E12)</f>
        <v>2750.1</v>
      </c>
      <c r="G12" s="175"/>
      <c r="H12" s="185">
        <f>+C12</f>
        <v>2750.1</v>
      </c>
      <c r="I12" s="191">
        <f>-AJ12</f>
        <v>0</v>
      </c>
      <c r="J12" s="191">
        <f>+C12*0.02</f>
        <v>55.002000000000002</v>
      </c>
      <c r="K12" s="191">
        <f>+C12*7.5%</f>
        <v>206.25749999999999</v>
      </c>
      <c r="L12" s="185">
        <f>SUM(H12:K12)</f>
        <v>3011.3595</v>
      </c>
      <c r="M12" s="191">
        <f>+L12*0.16</f>
        <v>481.81752</v>
      </c>
      <c r="N12" s="191">
        <f>+L12+M12</f>
        <v>3493.1770200000001</v>
      </c>
      <c r="O12" s="175"/>
      <c r="P12" s="185">
        <f>+E12</f>
        <v>0</v>
      </c>
      <c r="Q12" s="192">
        <f>+P12*0.16</f>
        <v>0</v>
      </c>
      <c r="R12" s="192">
        <f>+P12+Q12</f>
        <v>0</v>
      </c>
      <c r="S12" s="170"/>
      <c r="T12" s="1" t="str">
        <f>IF(B12=V12,"SI","NO")</f>
        <v>SI</v>
      </c>
      <c r="U12" s="42" t="s">
        <v>173</v>
      </c>
      <c r="V12" s="42" t="s">
        <v>174</v>
      </c>
      <c r="W12" s="44"/>
      <c r="X12" s="45">
        <v>42632</v>
      </c>
      <c r="Y12" s="42" t="s">
        <v>175</v>
      </c>
      <c r="Z12" s="102"/>
      <c r="AA12" s="64"/>
      <c r="AB12" s="47"/>
      <c r="AC12" s="48"/>
      <c r="AD12" s="52">
        <v>0</v>
      </c>
      <c r="AE12" s="59"/>
      <c r="AF12" s="90"/>
      <c r="AG12" s="49"/>
      <c r="AH12" s="49"/>
      <c r="AI12" s="49"/>
      <c r="AJ12" s="50"/>
      <c r="AK12" s="51">
        <v>0</v>
      </c>
      <c r="AL12" s="52">
        <v>0</v>
      </c>
      <c r="AM12" s="53"/>
      <c r="AN12" s="52">
        <v>0</v>
      </c>
      <c r="AO12" s="54"/>
      <c r="AP12" s="53"/>
      <c r="AQ12" s="52"/>
      <c r="AR12" s="55"/>
      <c r="AS12" s="56"/>
      <c r="AT12" s="57"/>
      <c r="AU12" s="109">
        <v>2744500016</v>
      </c>
      <c r="AV12" s="60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ht="15.75">
      <c r="A13" s="2" t="s">
        <v>25</v>
      </c>
      <c r="B13" s="1" t="s">
        <v>26</v>
      </c>
      <c r="C13" s="185">
        <f>+FISCAL!F13</f>
        <v>3466.7200000000003</v>
      </c>
      <c r="D13" s="185">
        <v>0</v>
      </c>
      <c r="E13" s="185">
        <f t="shared" ref="E13:E54" si="0">+Z13</f>
        <v>0</v>
      </c>
      <c r="F13" s="185">
        <f t="shared" ref="F13:F54" si="1">SUM(C13:E13)</f>
        <v>3466.7200000000003</v>
      </c>
      <c r="G13" s="175"/>
      <c r="H13" s="185">
        <f t="shared" ref="H13:H54" si="2">+C13</f>
        <v>3466.7200000000003</v>
      </c>
      <c r="I13" s="263">
        <f t="shared" ref="I13:I54" si="3">-AJ13</f>
        <v>0</v>
      </c>
      <c r="J13" s="191">
        <f t="shared" ref="J13:J54" si="4">+C13*0.02</f>
        <v>69.334400000000002</v>
      </c>
      <c r="K13" s="191">
        <f t="shared" ref="K13:K54" si="5">+C13*7.5%</f>
        <v>260.00400000000002</v>
      </c>
      <c r="L13" s="185">
        <f t="shared" ref="L13:L54" si="6">SUM(H13:K13)</f>
        <v>3796.0584000000003</v>
      </c>
      <c r="M13" s="191">
        <f t="shared" ref="M13:M54" si="7">+L13*0.16</f>
        <v>607.36934400000007</v>
      </c>
      <c r="N13" s="191">
        <f t="shared" ref="N13:N54" si="8">+L13+M13</f>
        <v>4403.4277440000005</v>
      </c>
      <c r="O13" s="175"/>
      <c r="P13" s="185">
        <f t="shared" ref="P13:P53" si="9">+E13</f>
        <v>0</v>
      </c>
      <c r="Q13" s="192">
        <f t="shared" ref="Q13:Q53" si="10">+P13*0.16</f>
        <v>0</v>
      </c>
      <c r="R13" s="192">
        <f t="shared" ref="R13:R53" si="11">+P13+Q13</f>
        <v>0</v>
      </c>
      <c r="S13" s="170"/>
      <c r="T13" s="182" t="str">
        <f t="shared" ref="T13:T53" si="12">IF(B13=V13,"SI","NO")</f>
        <v>SI</v>
      </c>
      <c r="U13" s="42" t="s">
        <v>176</v>
      </c>
      <c r="V13" s="42" t="s">
        <v>305</v>
      </c>
      <c r="W13" s="44"/>
      <c r="X13" s="45">
        <v>40691</v>
      </c>
      <c r="Y13" s="42" t="s">
        <v>177</v>
      </c>
      <c r="Z13" s="102"/>
      <c r="AA13" s="64"/>
      <c r="AB13" s="47"/>
      <c r="AC13" s="48"/>
      <c r="AD13" s="52">
        <v>0</v>
      </c>
      <c r="AE13" s="59"/>
      <c r="AF13" s="90"/>
      <c r="AG13" s="49"/>
      <c r="AH13" s="49"/>
      <c r="AI13" s="49"/>
      <c r="AJ13" s="50"/>
      <c r="AK13" s="51">
        <v>0</v>
      </c>
      <c r="AL13" s="52">
        <v>0</v>
      </c>
      <c r="AM13" s="53"/>
      <c r="AN13" s="52">
        <v>0</v>
      </c>
      <c r="AO13" s="54"/>
      <c r="AP13" s="53"/>
      <c r="AQ13" s="52"/>
      <c r="AR13" s="55"/>
      <c r="AS13" s="56"/>
      <c r="AT13" s="57"/>
      <c r="AU13" s="57"/>
      <c r="AV13" s="63" t="s">
        <v>178</v>
      </c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ht="15.75">
      <c r="A14" s="2" t="s">
        <v>27</v>
      </c>
      <c r="B14" s="1" t="s">
        <v>28</v>
      </c>
      <c r="C14" s="185">
        <f>+FISCAL!F14</f>
        <v>2333.38</v>
      </c>
      <c r="D14" s="185">
        <v>0</v>
      </c>
      <c r="E14" s="185">
        <f t="shared" si="0"/>
        <v>0</v>
      </c>
      <c r="F14" s="185">
        <f t="shared" si="1"/>
        <v>2333.38</v>
      </c>
      <c r="G14" s="175"/>
      <c r="H14" s="185">
        <f t="shared" si="2"/>
        <v>2333.38</v>
      </c>
      <c r="I14" s="263">
        <f t="shared" si="3"/>
        <v>0</v>
      </c>
      <c r="J14" s="191">
        <f t="shared" si="4"/>
        <v>46.6676</v>
      </c>
      <c r="K14" s="191">
        <f t="shared" si="5"/>
        <v>175.0035</v>
      </c>
      <c r="L14" s="185">
        <f t="shared" si="6"/>
        <v>2555.0511000000001</v>
      </c>
      <c r="M14" s="191">
        <f t="shared" si="7"/>
        <v>408.808176</v>
      </c>
      <c r="N14" s="191">
        <f t="shared" si="8"/>
        <v>2963.8592760000001</v>
      </c>
      <c r="O14" s="175"/>
      <c r="P14" s="185">
        <f t="shared" si="9"/>
        <v>0</v>
      </c>
      <c r="Q14" s="192">
        <f t="shared" si="10"/>
        <v>0</v>
      </c>
      <c r="R14" s="192">
        <f t="shared" si="11"/>
        <v>0</v>
      </c>
      <c r="S14" s="170"/>
      <c r="T14" s="182" t="str">
        <f t="shared" si="12"/>
        <v>SI</v>
      </c>
      <c r="U14" s="42" t="s">
        <v>179</v>
      </c>
      <c r="V14" s="42" t="s">
        <v>180</v>
      </c>
      <c r="W14" s="44"/>
      <c r="X14" s="65">
        <v>42409</v>
      </c>
      <c r="Y14" s="42" t="s">
        <v>181</v>
      </c>
      <c r="Z14" s="102"/>
      <c r="AA14" s="64"/>
      <c r="AB14" s="47"/>
      <c r="AC14" s="48"/>
      <c r="AD14" s="52">
        <v>0</v>
      </c>
      <c r="AE14" s="59"/>
      <c r="AF14" s="91">
        <v>1</v>
      </c>
      <c r="AG14" s="49"/>
      <c r="AH14" s="49"/>
      <c r="AI14" s="49"/>
      <c r="AJ14" s="50"/>
      <c r="AK14" s="51">
        <v>0</v>
      </c>
      <c r="AL14" s="52">
        <v>-1</v>
      </c>
      <c r="AM14" s="53">
        <v>0</v>
      </c>
      <c r="AN14" s="52">
        <v>-1</v>
      </c>
      <c r="AO14" s="54">
        <v>0</v>
      </c>
      <c r="AP14" s="53">
        <v>21.911999999999999</v>
      </c>
      <c r="AQ14" s="52">
        <v>21.911999999999999</v>
      </c>
      <c r="AR14" s="55"/>
      <c r="AS14" s="56"/>
      <c r="AT14" s="57">
        <v>1</v>
      </c>
      <c r="AU14" s="109"/>
      <c r="AV14" s="60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ht="15.75">
      <c r="A15" s="2" t="s">
        <v>29</v>
      </c>
      <c r="B15" s="1" t="s">
        <v>30</v>
      </c>
      <c r="C15" s="185">
        <f>+FISCAL!F15</f>
        <v>3000</v>
      </c>
      <c r="D15" s="185">
        <v>0</v>
      </c>
      <c r="E15" s="185">
        <f t="shared" si="0"/>
        <v>0</v>
      </c>
      <c r="F15" s="185">
        <f t="shared" si="1"/>
        <v>3000</v>
      </c>
      <c r="G15" s="175"/>
      <c r="H15" s="185">
        <f t="shared" si="2"/>
        <v>3000</v>
      </c>
      <c r="I15" s="263">
        <f t="shared" si="3"/>
        <v>0</v>
      </c>
      <c r="J15" s="191">
        <f t="shared" si="4"/>
        <v>60</v>
      </c>
      <c r="K15" s="191">
        <f t="shared" si="5"/>
        <v>225</v>
      </c>
      <c r="L15" s="185">
        <f t="shared" si="6"/>
        <v>3285</v>
      </c>
      <c r="M15" s="191">
        <f t="shared" si="7"/>
        <v>525.6</v>
      </c>
      <c r="N15" s="191">
        <f t="shared" si="8"/>
        <v>3810.6</v>
      </c>
      <c r="O15" s="175"/>
      <c r="P15" s="185">
        <f t="shared" si="9"/>
        <v>0</v>
      </c>
      <c r="Q15" s="192">
        <f t="shared" si="10"/>
        <v>0</v>
      </c>
      <c r="R15" s="192">
        <f t="shared" si="11"/>
        <v>0</v>
      </c>
      <c r="S15" s="170"/>
      <c r="T15" s="182" t="str">
        <f t="shared" si="12"/>
        <v>SI</v>
      </c>
      <c r="U15" s="42" t="s">
        <v>173</v>
      </c>
      <c r="V15" s="42" t="s">
        <v>182</v>
      </c>
      <c r="W15" s="44" t="s">
        <v>183</v>
      </c>
      <c r="X15" s="45">
        <v>42072</v>
      </c>
      <c r="Y15" s="42" t="s">
        <v>184</v>
      </c>
      <c r="Z15" s="102"/>
      <c r="AA15" s="47"/>
      <c r="AB15" s="47"/>
      <c r="AC15" s="48"/>
      <c r="AD15" s="52">
        <v>0</v>
      </c>
      <c r="AE15" s="59"/>
      <c r="AF15" s="91"/>
      <c r="AG15" s="49"/>
      <c r="AH15" s="49"/>
      <c r="AI15" s="49"/>
      <c r="AJ15" s="50"/>
      <c r="AK15" s="51">
        <v>900</v>
      </c>
      <c r="AL15" s="52">
        <v>-900</v>
      </c>
      <c r="AM15" s="53">
        <v>0</v>
      </c>
      <c r="AN15" s="52">
        <v>-900</v>
      </c>
      <c r="AO15" s="54">
        <v>0</v>
      </c>
      <c r="AP15" s="53">
        <v>21.911999999999999</v>
      </c>
      <c r="AQ15" s="52">
        <v>21.911999999999999</v>
      </c>
      <c r="AR15" s="55"/>
      <c r="AS15" s="56"/>
      <c r="AT15" s="57">
        <v>900</v>
      </c>
      <c r="AU15" s="57"/>
      <c r="AV15" s="60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97"/>
    </row>
    <row r="16" spans="1:63" ht="15.75">
      <c r="A16" s="2" t="s">
        <v>31</v>
      </c>
      <c r="B16" s="1" t="s">
        <v>32</v>
      </c>
      <c r="C16" s="185">
        <f>+FISCAL!F16</f>
        <v>2500.0500000000002</v>
      </c>
      <c r="D16" s="185">
        <v>0</v>
      </c>
      <c r="E16" s="185">
        <f t="shared" si="0"/>
        <v>11455</v>
      </c>
      <c r="F16" s="185">
        <f t="shared" si="1"/>
        <v>13955.05</v>
      </c>
      <c r="G16" s="175"/>
      <c r="H16" s="185">
        <f t="shared" si="2"/>
        <v>2500.0500000000002</v>
      </c>
      <c r="I16" s="263">
        <f t="shared" si="3"/>
        <v>0</v>
      </c>
      <c r="J16" s="191">
        <f t="shared" si="4"/>
        <v>50.001000000000005</v>
      </c>
      <c r="K16" s="191">
        <f t="shared" si="5"/>
        <v>187.50375</v>
      </c>
      <c r="L16" s="185">
        <f t="shared" si="6"/>
        <v>2737.5547500000002</v>
      </c>
      <c r="M16" s="191">
        <f t="shared" si="7"/>
        <v>438.00876000000005</v>
      </c>
      <c r="N16" s="191">
        <f t="shared" si="8"/>
        <v>3175.5635100000004</v>
      </c>
      <c r="O16" s="175"/>
      <c r="P16" s="185">
        <f t="shared" si="9"/>
        <v>11455</v>
      </c>
      <c r="Q16" s="192">
        <f t="shared" si="10"/>
        <v>1832.8</v>
      </c>
      <c r="R16" s="192">
        <f t="shared" si="11"/>
        <v>13287.8</v>
      </c>
      <c r="S16" s="170"/>
      <c r="T16" s="182" t="str">
        <f t="shared" si="12"/>
        <v>SI</v>
      </c>
      <c r="U16" s="42" t="s">
        <v>173</v>
      </c>
      <c r="V16" s="42" t="s">
        <v>185</v>
      </c>
      <c r="W16" s="44" t="s">
        <v>186</v>
      </c>
      <c r="X16" s="45">
        <v>42298</v>
      </c>
      <c r="Y16" s="42" t="s">
        <v>187</v>
      </c>
      <c r="Z16" s="102">
        <v>11455</v>
      </c>
      <c r="AA16" s="47"/>
      <c r="AB16" s="47"/>
      <c r="AC16" s="48"/>
      <c r="AD16" s="52">
        <v>11455</v>
      </c>
      <c r="AE16" s="59"/>
      <c r="AF16" s="91"/>
      <c r="AG16" s="49"/>
      <c r="AH16" s="49"/>
      <c r="AI16" s="49"/>
      <c r="AJ16" s="50"/>
      <c r="AK16" s="51">
        <v>0</v>
      </c>
      <c r="AL16" s="52">
        <v>11455</v>
      </c>
      <c r="AM16" s="53">
        <v>1145.5</v>
      </c>
      <c r="AN16" s="52">
        <v>10309.5</v>
      </c>
      <c r="AO16" s="54">
        <v>0</v>
      </c>
      <c r="AP16" s="53">
        <v>21.911999999999999</v>
      </c>
      <c r="AQ16" s="52">
        <v>11476.912</v>
      </c>
      <c r="AR16" s="55"/>
      <c r="AS16" s="61"/>
      <c r="AT16" s="57">
        <v>-10309.5</v>
      </c>
      <c r="AU16" s="57"/>
      <c r="AV16" s="60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97"/>
    </row>
    <row r="17" spans="1:63" ht="15.75">
      <c r="A17" s="2" t="s">
        <v>33</v>
      </c>
      <c r="B17" s="1" t="s">
        <v>34</v>
      </c>
      <c r="C17" s="185">
        <f>+FISCAL!F17</f>
        <v>6500.1</v>
      </c>
      <c r="D17" s="185">
        <v>0</v>
      </c>
      <c r="E17" s="185">
        <f t="shared" si="0"/>
        <v>0</v>
      </c>
      <c r="F17" s="185">
        <f t="shared" si="1"/>
        <v>6500.1</v>
      </c>
      <c r="G17" s="175"/>
      <c r="H17" s="185">
        <f t="shared" si="2"/>
        <v>6500.1</v>
      </c>
      <c r="I17" s="263">
        <f t="shared" si="3"/>
        <v>0</v>
      </c>
      <c r="J17" s="191">
        <f t="shared" si="4"/>
        <v>130.00200000000001</v>
      </c>
      <c r="K17" s="191">
        <f t="shared" si="5"/>
        <v>487.50749999999999</v>
      </c>
      <c r="L17" s="185">
        <f t="shared" si="6"/>
        <v>7117.6095000000005</v>
      </c>
      <c r="M17" s="191">
        <f t="shared" si="7"/>
        <v>1138.8175200000001</v>
      </c>
      <c r="N17" s="191">
        <f t="shared" si="8"/>
        <v>8256.427020000001</v>
      </c>
      <c r="O17" s="175"/>
      <c r="P17" s="185">
        <f t="shared" si="9"/>
        <v>0</v>
      </c>
      <c r="Q17" s="192">
        <f t="shared" si="10"/>
        <v>0</v>
      </c>
      <c r="R17" s="192">
        <f t="shared" si="11"/>
        <v>0</v>
      </c>
      <c r="S17" s="170"/>
      <c r="T17" s="182" t="str">
        <f t="shared" si="12"/>
        <v>SI</v>
      </c>
      <c r="U17" s="42" t="s">
        <v>173</v>
      </c>
      <c r="V17" s="106" t="s">
        <v>188</v>
      </c>
      <c r="W17" s="44" t="s">
        <v>189</v>
      </c>
      <c r="X17" s="45">
        <v>41939</v>
      </c>
      <c r="Y17" s="42" t="s">
        <v>190</v>
      </c>
      <c r="Z17" s="102"/>
      <c r="AA17" s="47"/>
      <c r="AB17" s="47"/>
      <c r="AC17" s="48"/>
      <c r="AD17" s="52">
        <v>0</v>
      </c>
      <c r="AE17" s="59"/>
      <c r="AF17" s="91"/>
      <c r="AG17" s="49"/>
      <c r="AH17" s="49"/>
      <c r="AI17" s="49"/>
      <c r="AJ17" s="50"/>
      <c r="AK17" s="51">
        <v>0</v>
      </c>
      <c r="AL17" s="52">
        <v>0</v>
      </c>
      <c r="AM17" s="53"/>
      <c r="AN17" s="52">
        <v>0</v>
      </c>
      <c r="AO17" s="54"/>
      <c r="AP17" s="53"/>
      <c r="AQ17" s="52"/>
      <c r="AR17" s="55"/>
      <c r="AS17" s="61"/>
      <c r="AT17" s="57"/>
      <c r="AU17" s="57"/>
      <c r="AV17" s="60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97"/>
    </row>
    <row r="18" spans="1:63" ht="15.75">
      <c r="A18" s="2" t="s">
        <v>35</v>
      </c>
      <c r="B18" s="1" t="s">
        <v>36</v>
      </c>
      <c r="C18" s="185">
        <f>+FISCAL!F18</f>
        <v>2800.05</v>
      </c>
      <c r="D18" s="185">
        <v>0</v>
      </c>
      <c r="E18" s="185">
        <f t="shared" si="0"/>
        <v>0</v>
      </c>
      <c r="F18" s="185">
        <f t="shared" si="1"/>
        <v>2800.05</v>
      </c>
      <c r="G18" s="175"/>
      <c r="H18" s="185">
        <f t="shared" si="2"/>
        <v>2800.05</v>
      </c>
      <c r="I18" s="263">
        <f t="shared" si="3"/>
        <v>0</v>
      </c>
      <c r="J18" s="191">
        <f t="shared" si="4"/>
        <v>56.001000000000005</v>
      </c>
      <c r="K18" s="191">
        <f t="shared" si="5"/>
        <v>210.00375</v>
      </c>
      <c r="L18" s="185">
        <f t="shared" si="6"/>
        <v>3066.0547500000002</v>
      </c>
      <c r="M18" s="191">
        <f t="shared" si="7"/>
        <v>490.56876000000005</v>
      </c>
      <c r="N18" s="191">
        <f t="shared" si="8"/>
        <v>3556.6235100000004</v>
      </c>
      <c r="O18" s="175"/>
      <c r="P18" s="185">
        <f t="shared" si="9"/>
        <v>0</v>
      </c>
      <c r="Q18" s="192">
        <f t="shared" si="10"/>
        <v>0</v>
      </c>
      <c r="R18" s="192">
        <f t="shared" si="11"/>
        <v>0</v>
      </c>
      <c r="S18" s="170"/>
      <c r="T18" s="182" t="str">
        <f t="shared" si="12"/>
        <v>SI</v>
      </c>
      <c r="U18" s="42" t="s">
        <v>176</v>
      </c>
      <c r="V18" s="42" t="s">
        <v>191</v>
      </c>
      <c r="W18" s="44" t="s">
        <v>192</v>
      </c>
      <c r="X18" s="45">
        <v>41822</v>
      </c>
      <c r="Y18" s="42" t="s">
        <v>193</v>
      </c>
      <c r="Z18" s="102"/>
      <c r="AA18" s="47"/>
      <c r="AB18" s="47"/>
      <c r="AC18" s="48"/>
      <c r="AD18" s="52">
        <v>0</v>
      </c>
      <c r="AE18" s="59"/>
      <c r="AF18" s="91"/>
      <c r="AG18" s="49"/>
      <c r="AH18" s="49"/>
      <c r="AI18" s="49"/>
      <c r="AJ18" s="50"/>
      <c r="AK18" s="51">
        <v>0</v>
      </c>
      <c r="AL18" s="52">
        <v>0</v>
      </c>
      <c r="AM18" s="53">
        <v>0</v>
      </c>
      <c r="AN18" s="52">
        <v>0</v>
      </c>
      <c r="AO18" s="54">
        <v>0</v>
      </c>
      <c r="AP18" s="53">
        <v>21.911999999999999</v>
      </c>
      <c r="AQ18" s="52">
        <v>21.911999999999999</v>
      </c>
      <c r="AR18" s="55"/>
      <c r="AS18" s="56"/>
      <c r="AT18" s="57">
        <v>0</v>
      </c>
      <c r="AU18" s="57"/>
      <c r="AV18" s="60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ht="15.75">
      <c r="A19" s="2" t="s">
        <v>37</v>
      </c>
      <c r="B19" s="1" t="s">
        <v>38</v>
      </c>
      <c r="C19" s="185">
        <f>+FISCAL!F19</f>
        <v>5868.75</v>
      </c>
      <c r="D19" s="185">
        <v>0</v>
      </c>
      <c r="E19" s="185">
        <f t="shared" si="0"/>
        <v>0</v>
      </c>
      <c r="F19" s="185">
        <f t="shared" si="1"/>
        <v>5868.75</v>
      </c>
      <c r="G19" s="175"/>
      <c r="H19" s="185">
        <f t="shared" si="2"/>
        <v>5868.75</v>
      </c>
      <c r="I19" s="263">
        <f t="shared" si="3"/>
        <v>0</v>
      </c>
      <c r="J19" s="191">
        <f t="shared" si="4"/>
        <v>117.375</v>
      </c>
      <c r="K19" s="191">
        <f t="shared" si="5"/>
        <v>440.15625</v>
      </c>
      <c r="L19" s="185">
        <f t="shared" si="6"/>
        <v>6426.28125</v>
      </c>
      <c r="M19" s="191">
        <f t="shared" si="7"/>
        <v>1028.2049999999999</v>
      </c>
      <c r="N19" s="191">
        <f t="shared" si="8"/>
        <v>7454.4862499999999</v>
      </c>
      <c r="O19" s="175"/>
      <c r="P19" s="185">
        <f t="shared" si="9"/>
        <v>0</v>
      </c>
      <c r="Q19" s="192">
        <f t="shared" si="10"/>
        <v>0</v>
      </c>
      <c r="R19" s="192">
        <f t="shared" si="11"/>
        <v>0</v>
      </c>
      <c r="S19" s="170"/>
      <c r="T19" s="182" t="str">
        <f t="shared" si="12"/>
        <v>SI</v>
      </c>
      <c r="U19" s="42" t="s">
        <v>176</v>
      </c>
      <c r="V19" s="42" t="s">
        <v>194</v>
      </c>
      <c r="W19" s="44"/>
      <c r="X19" s="45">
        <v>42611</v>
      </c>
      <c r="Y19" s="42" t="s">
        <v>195</v>
      </c>
      <c r="Z19" s="102"/>
      <c r="AA19" s="47"/>
      <c r="AB19" s="47"/>
      <c r="AC19" s="48"/>
      <c r="AD19" s="52">
        <v>0</v>
      </c>
      <c r="AE19" s="59"/>
      <c r="AF19" s="91"/>
      <c r="AG19" s="49"/>
      <c r="AH19" s="49"/>
      <c r="AI19" s="49"/>
      <c r="AJ19" s="50"/>
      <c r="AK19" s="51">
        <v>0</v>
      </c>
      <c r="AL19" s="52">
        <v>0</v>
      </c>
      <c r="AM19" s="53">
        <v>0</v>
      </c>
      <c r="AN19" s="52">
        <v>0</v>
      </c>
      <c r="AO19" s="54"/>
      <c r="AP19" s="53"/>
      <c r="AQ19" s="52"/>
      <c r="AR19" s="55"/>
      <c r="AS19" s="56"/>
      <c r="AT19" s="57"/>
      <c r="AU19" s="57" t="s">
        <v>196</v>
      </c>
      <c r="AV19" s="60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ht="15.75">
      <c r="A20" s="2" t="s">
        <v>39</v>
      </c>
      <c r="B20" s="1" t="s">
        <v>40</v>
      </c>
      <c r="C20" s="185">
        <f>+FISCAL!F20</f>
        <v>2800.05</v>
      </c>
      <c r="D20" s="185">
        <v>0</v>
      </c>
      <c r="E20" s="185">
        <f t="shared" si="0"/>
        <v>0</v>
      </c>
      <c r="F20" s="185">
        <f t="shared" si="1"/>
        <v>2800.05</v>
      </c>
      <c r="G20" s="175"/>
      <c r="H20" s="185">
        <f t="shared" si="2"/>
        <v>2800.05</v>
      </c>
      <c r="I20" s="263">
        <f t="shared" si="3"/>
        <v>0</v>
      </c>
      <c r="J20" s="191">
        <f t="shared" si="4"/>
        <v>56.001000000000005</v>
      </c>
      <c r="K20" s="191">
        <f t="shared" si="5"/>
        <v>210.00375</v>
      </c>
      <c r="L20" s="185">
        <f t="shared" si="6"/>
        <v>3066.0547500000002</v>
      </c>
      <c r="M20" s="191">
        <f t="shared" si="7"/>
        <v>490.56876000000005</v>
      </c>
      <c r="N20" s="191">
        <f t="shared" si="8"/>
        <v>3556.6235100000004</v>
      </c>
      <c r="O20" s="175"/>
      <c r="P20" s="185">
        <f t="shared" si="9"/>
        <v>0</v>
      </c>
      <c r="Q20" s="192">
        <f t="shared" si="10"/>
        <v>0</v>
      </c>
      <c r="R20" s="192">
        <f t="shared" si="11"/>
        <v>0</v>
      </c>
      <c r="S20" s="170"/>
      <c r="T20" s="182" t="str">
        <f t="shared" si="12"/>
        <v>SI</v>
      </c>
      <c r="U20" s="42" t="s">
        <v>176</v>
      </c>
      <c r="V20" s="60" t="s">
        <v>197</v>
      </c>
      <c r="W20" s="44" t="s">
        <v>198</v>
      </c>
      <c r="X20" s="45">
        <v>41474</v>
      </c>
      <c r="Y20" s="42" t="s">
        <v>193</v>
      </c>
      <c r="Z20" s="102"/>
      <c r="AA20" s="47"/>
      <c r="AB20" s="47"/>
      <c r="AC20" s="48"/>
      <c r="AD20" s="52">
        <v>0</v>
      </c>
      <c r="AE20" s="59"/>
      <c r="AF20" s="91"/>
      <c r="AG20" s="49"/>
      <c r="AH20" s="49"/>
      <c r="AI20" s="49"/>
      <c r="AJ20" s="50"/>
      <c r="AK20" s="51">
        <v>0</v>
      </c>
      <c r="AL20" s="52">
        <v>0</v>
      </c>
      <c r="AM20" s="53">
        <v>0</v>
      </c>
      <c r="AN20" s="52">
        <v>0</v>
      </c>
      <c r="AO20" s="54">
        <v>0</v>
      </c>
      <c r="AP20" s="53">
        <v>21.911999999999999</v>
      </c>
      <c r="AQ20" s="52">
        <v>21.911999999999999</v>
      </c>
      <c r="AR20" s="55"/>
      <c r="AS20" s="56"/>
      <c r="AT20" s="57">
        <v>0</v>
      </c>
      <c r="AU20" s="57"/>
      <c r="AV20" s="62"/>
      <c r="AW20" s="34"/>
      <c r="AX20" s="34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34"/>
    </row>
    <row r="21" spans="1:63" ht="15.75">
      <c r="A21" s="2" t="s">
        <v>41</v>
      </c>
      <c r="B21" s="1" t="s">
        <v>42</v>
      </c>
      <c r="C21" s="185">
        <f>+FISCAL!F21</f>
        <v>9333.3799999999992</v>
      </c>
      <c r="D21" s="185">
        <v>0</v>
      </c>
      <c r="E21" s="185">
        <f t="shared" si="0"/>
        <v>0</v>
      </c>
      <c r="F21" s="185">
        <f t="shared" si="1"/>
        <v>9333.3799999999992</v>
      </c>
      <c r="G21" s="175"/>
      <c r="H21" s="185">
        <f t="shared" si="2"/>
        <v>9333.3799999999992</v>
      </c>
      <c r="I21" s="263">
        <f t="shared" si="3"/>
        <v>0</v>
      </c>
      <c r="J21" s="191">
        <f t="shared" si="4"/>
        <v>186.66759999999999</v>
      </c>
      <c r="K21" s="191">
        <f t="shared" si="5"/>
        <v>700.00349999999992</v>
      </c>
      <c r="L21" s="185">
        <f t="shared" si="6"/>
        <v>10220.051100000001</v>
      </c>
      <c r="M21" s="191">
        <f t="shared" si="7"/>
        <v>1635.2081760000001</v>
      </c>
      <c r="N21" s="191">
        <f t="shared" si="8"/>
        <v>11855.259276000001</v>
      </c>
      <c r="O21" s="175"/>
      <c r="P21" s="185">
        <f t="shared" si="9"/>
        <v>0</v>
      </c>
      <c r="Q21" s="192">
        <f t="shared" si="10"/>
        <v>0</v>
      </c>
      <c r="R21" s="192">
        <f t="shared" si="11"/>
        <v>0</v>
      </c>
      <c r="S21" s="170"/>
      <c r="T21" s="182" t="str">
        <f t="shared" si="12"/>
        <v>SI</v>
      </c>
      <c r="U21" s="42" t="s">
        <v>199</v>
      </c>
      <c r="V21" s="60" t="s">
        <v>200</v>
      </c>
      <c r="W21" s="44"/>
      <c r="X21" s="45">
        <v>42583</v>
      </c>
      <c r="Y21" s="42" t="s">
        <v>201</v>
      </c>
      <c r="Z21" s="102"/>
      <c r="AA21" s="47"/>
      <c r="AB21" s="47"/>
      <c r="AC21" s="48"/>
      <c r="AD21" s="52">
        <v>0</v>
      </c>
      <c r="AE21" s="59"/>
      <c r="AF21" s="91">
        <v>1</v>
      </c>
      <c r="AG21" s="49"/>
      <c r="AH21" s="49"/>
      <c r="AI21" s="49"/>
      <c r="AJ21" s="50"/>
      <c r="AK21" s="51">
        <v>0</v>
      </c>
      <c r="AL21" s="52">
        <v>-1</v>
      </c>
      <c r="AM21" s="53"/>
      <c r="AN21" s="52">
        <v>-1</v>
      </c>
      <c r="AO21" s="54"/>
      <c r="AP21" s="53"/>
      <c r="AQ21" s="52"/>
      <c r="AR21" s="55"/>
      <c r="AS21" s="56"/>
      <c r="AT21" s="57"/>
      <c r="AU21" s="57"/>
      <c r="AV21" s="62"/>
      <c r="AW21" s="34"/>
      <c r="AX21" s="34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34"/>
    </row>
    <row r="22" spans="1:63" ht="15.75">
      <c r="A22" s="2" t="s">
        <v>43</v>
      </c>
      <c r="B22" s="1" t="s">
        <v>44</v>
      </c>
      <c r="C22" s="185">
        <f>+FISCAL!F22</f>
        <v>3466.7200000000003</v>
      </c>
      <c r="D22" s="185">
        <v>0</v>
      </c>
      <c r="E22" s="185">
        <f t="shared" si="0"/>
        <v>0</v>
      </c>
      <c r="F22" s="185">
        <f t="shared" si="1"/>
        <v>3466.7200000000003</v>
      </c>
      <c r="G22" s="175"/>
      <c r="H22" s="185">
        <f t="shared" si="2"/>
        <v>3466.7200000000003</v>
      </c>
      <c r="I22" s="263">
        <f t="shared" si="3"/>
        <v>0</v>
      </c>
      <c r="J22" s="191">
        <f t="shared" si="4"/>
        <v>69.334400000000002</v>
      </c>
      <c r="K22" s="191">
        <f t="shared" si="5"/>
        <v>260.00400000000002</v>
      </c>
      <c r="L22" s="185">
        <f t="shared" si="6"/>
        <v>3796.0584000000003</v>
      </c>
      <c r="M22" s="191">
        <f t="shared" si="7"/>
        <v>607.36934400000007</v>
      </c>
      <c r="N22" s="191">
        <f t="shared" si="8"/>
        <v>4403.4277440000005</v>
      </c>
      <c r="O22" s="175"/>
      <c r="P22" s="185">
        <f t="shared" si="9"/>
        <v>0</v>
      </c>
      <c r="Q22" s="192">
        <f t="shared" si="10"/>
        <v>0</v>
      </c>
      <c r="R22" s="192">
        <f t="shared" si="11"/>
        <v>0</v>
      </c>
      <c r="S22" s="170"/>
      <c r="T22" s="182" t="str">
        <f t="shared" si="12"/>
        <v>SI</v>
      </c>
      <c r="U22" s="42" t="s">
        <v>173</v>
      </c>
      <c r="V22" s="60" t="s">
        <v>202</v>
      </c>
      <c r="W22" s="44"/>
      <c r="X22" s="45">
        <v>42608</v>
      </c>
      <c r="Y22" s="42" t="s">
        <v>177</v>
      </c>
      <c r="Z22" s="102"/>
      <c r="AA22" s="47"/>
      <c r="AB22" s="47"/>
      <c r="AC22" s="48"/>
      <c r="AD22" s="52">
        <v>0</v>
      </c>
      <c r="AE22" s="59"/>
      <c r="AF22" s="91"/>
      <c r="AG22" s="49"/>
      <c r="AH22" s="49"/>
      <c r="AI22" s="49"/>
      <c r="AJ22" s="50"/>
      <c r="AK22" s="51">
        <v>0</v>
      </c>
      <c r="AL22" s="52">
        <v>0</v>
      </c>
      <c r="AM22" s="53"/>
      <c r="AN22" s="52">
        <v>0</v>
      </c>
      <c r="AO22" s="54"/>
      <c r="AP22" s="53"/>
      <c r="AQ22" s="52"/>
      <c r="AR22" s="55"/>
      <c r="AS22" s="56"/>
      <c r="AT22" s="57"/>
      <c r="AU22" s="57"/>
      <c r="AV22" s="63" t="s">
        <v>178</v>
      </c>
      <c r="AW22" s="34"/>
      <c r="AX22" s="34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34"/>
    </row>
    <row r="23" spans="1:63" ht="15.75">
      <c r="A23" s="2" t="s">
        <v>45</v>
      </c>
      <c r="B23" s="1" t="s">
        <v>46</v>
      </c>
      <c r="C23" s="185">
        <f>+FISCAL!F23</f>
        <v>1733.36</v>
      </c>
      <c r="D23" s="185">
        <v>0</v>
      </c>
      <c r="E23" s="185">
        <f t="shared" si="0"/>
        <v>0</v>
      </c>
      <c r="F23" s="185">
        <f t="shared" si="1"/>
        <v>1733.36</v>
      </c>
      <c r="G23" s="175"/>
      <c r="H23" s="185">
        <f t="shared" si="2"/>
        <v>1733.36</v>
      </c>
      <c r="I23" s="263">
        <f t="shared" si="3"/>
        <v>0</v>
      </c>
      <c r="J23" s="191">
        <f t="shared" si="4"/>
        <v>34.667200000000001</v>
      </c>
      <c r="K23" s="191">
        <f t="shared" si="5"/>
        <v>130.00199999999998</v>
      </c>
      <c r="L23" s="185">
        <f t="shared" si="6"/>
        <v>1898.0291999999999</v>
      </c>
      <c r="M23" s="191">
        <f t="shared" si="7"/>
        <v>303.68467199999998</v>
      </c>
      <c r="N23" s="191">
        <f t="shared" si="8"/>
        <v>2201.7138719999998</v>
      </c>
      <c r="O23" s="175"/>
      <c r="P23" s="185">
        <f t="shared" si="9"/>
        <v>0</v>
      </c>
      <c r="Q23" s="192">
        <f t="shared" si="10"/>
        <v>0</v>
      </c>
      <c r="R23" s="192">
        <f t="shared" si="11"/>
        <v>0</v>
      </c>
      <c r="S23" s="170"/>
      <c r="T23" s="182" t="str">
        <f t="shared" si="12"/>
        <v>SI</v>
      </c>
      <c r="U23" s="42" t="s">
        <v>173</v>
      </c>
      <c r="V23" s="60" t="s">
        <v>203</v>
      </c>
      <c r="W23" s="44"/>
      <c r="X23" s="45">
        <v>42552</v>
      </c>
      <c r="Y23" s="42" t="s">
        <v>177</v>
      </c>
      <c r="Z23" s="102"/>
      <c r="AA23" s="47"/>
      <c r="AB23" s="47"/>
      <c r="AC23" s="48"/>
      <c r="AD23" s="52">
        <v>0</v>
      </c>
      <c r="AE23" s="59"/>
      <c r="AF23" s="91"/>
      <c r="AG23" s="49"/>
      <c r="AH23" s="49"/>
      <c r="AI23" s="49"/>
      <c r="AJ23" s="50"/>
      <c r="AK23" s="51"/>
      <c r="AL23" s="52">
        <v>0</v>
      </c>
      <c r="AM23" s="53">
        <v>0</v>
      </c>
      <c r="AN23" s="52">
        <v>0</v>
      </c>
      <c r="AO23" s="54">
        <v>0</v>
      </c>
      <c r="AP23" s="53">
        <v>21.911999999999999</v>
      </c>
      <c r="AQ23" s="52">
        <v>21.911999999999999</v>
      </c>
      <c r="AR23" s="55"/>
      <c r="AS23" s="56"/>
      <c r="AT23" s="57"/>
      <c r="AU23" s="57"/>
      <c r="AV23" s="62" t="s">
        <v>204</v>
      </c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1:63" s="198" customFormat="1" ht="15.75">
      <c r="A24" s="197" t="s">
        <v>47</v>
      </c>
      <c r="B24" s="198" t="s">
        <v>48</v>
      </c>
      <c r="C24" s="199">
        <f>+FISCAL!F24</f>
        <v>14000</v>
      </c>
      <c r="D24" s="199">
        <v>0</v>
      </c>
      <c r="E24" s="199">
        <f t="shared" si="0"/>
        <v>0</v>
      </c>
      <c r="F24" s="199">
        <f t="shared" si="1"/>
        <v>14000</v>
      </c>
      <c r="H24" s="199">
        <f t="shared" si="2"/>
        <v>14000</v>
      </c>
      <c r="I24" s="263">
        <f t="shared" si="3"/>
        <v>0</v>
      </c>
      <c r="J24" s="200">
        <f t="shared" si="4"/>
        <v>280</v>
      </c>
      <c r="K24" s="200">
        <f t="shared" si="5"/>
        <v>1050</v>
      </c>
      <c r="L24" s="199">
        <f t="shared" si="6"/>
        <v>15330</v>
      </c>
      <c r="M24" s="200">
        <f t="shared" si="7"/>
        <v>2452.8000000000002</v>
      </c>
      <c r="N24" s="200">
        <f t="shared" si="8"/>
        <v>17782.8</v>
      </c>
      <c r="O24" s="201"/>
      <c r="P24" s="199">
        <f t="shared" si="9"/>
        <v>0</v>
      </c>
      <c r="Q24" s="202">
        <f t="shared" si="10"/>
        <v>0</v>
      </c>
      <c r="R24" s="202">
        <f t="shared" si="11"/>
        <v>0</v>
      </c>
      <c r="S24" s="174"/>
      <c r="T24" s="198" t="str">
        <f t="shared" si="12"/>
        <v>SI</v>
      </c>
      <c r="U24" s="203" t="s">
        <v>199</v>
      </c>
      <c r="V24" s="203" t="s">
        <v>205</v>
      </c>
      <c r="W24" s="216"/>
      <c r="X24" s="204">
        <v>38873</v>
      </c>
      <c r="Y24" s="217" t="s">
        <v>206</v>
      </c>
      <c r="Z24" s="205"/>
      <c r="AA24" s="206"/>
      <c r="AB24" s="206"/>
      <c r="AC24" s="207"/>
      <c r="AD24" s="208">
        <v>0</v>
      </c>
      <c r="AE24" s="206"/>
      <c r="AF24" s="209">
        <v>1</v>
      </c>
      <c r="AG24" s="210"/>
      <c r="AH24" s="210"/>
      <c r="AI24" s="210"/>
      <c r="AJ24" s="211"/>
      <c r="AK24" s="212">
        <v>345</v>
      </c>
      <c r="AL24" s="208">
        <v>-346</v>
      </c>
      <c r="AM24" s="210">
        <v>0</v>
      </c>
      <c r="AN24" s="208">
        <v>-346</v>
      </c>
      <c r="AO24" s="210">
        <v>0</v>
      </c>
      <c r="AP24" s="210"/>
      <c r="AQ24" s="208"/>
      <c r="AR24" s="213"/>
      <c r="AS24" s="218"/>
      <c r="AT24" s="215"/>
      <c r="AU24" s="215"/>
      <c r="AV24" s="219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</row>
    <row r="25" spans="1:63" ht="15.75">
      <c r="A25" s="2" t="s">
        <v>49</v>
      </c>
      <c r="B25" s="1" t="s">
        <v>50</v>
      </c>
      <c r="C25" s="185">
        <f>+FISCAL!F25</f>
        <v>0</v>
      </c>
      <c r="D25" s="185">
        <v>0</v>
      </c>
      <c r="E25" s="256">
        <f>+Z25</f>
        <v>3250.05</v>
      </c>
      <c r="F25" s="185">
        <f t="shared" si="1"/>
        <v>3250.05</v>
      </c>
      <c r="G25" s="175"/>
      <c r="H25" s="185">
        <f t="shared" si="2"/>
        <v>0</v>
      </c>
      <c r="I25" s="263">
        <f t="shared" si="3"/>
        <v>0</v>
      </c>
      <c r="J25" s="191">
        <f t="shared" si="4"/>
        <v>0</v>
      </c>
      <c r="K25" s="191">
        <f t="shared" si="5"/>
        <v>0</v>
      </c>
      <c r="L25" s="185">
        <f t="shared" si="6"/>
        <v>0</v>
      </c>
      <c r="M25" s="191">
        <f t="shared" si="7"/>
        <v>0</v>
      </c>
      <c r="N25" s="191">
        <f t="shared" si="8"/>
        <v>0</v>
      </c>
      <c r="O25" s="175"/>
      <c r="P25" s="185">
        <f t="shared" si="9"/>
        <v>3250.05</v>
      </c>
      <c r="Q25" s="192">
        <f t="shared" si="10"/>
        <v>520.00800000000004</v>
      </c>
      <c r="R25" s="192">
        <f t="shared" si="11"/>
        <v>3770.058</v>
      </c>
      <c r="S25" s="170"/>
      <c r="T25" s="182" t="str">
        <f t="shared" si="12"/>
        <v>SI</v>
      </c>
      <c r="U25" s="42" t="s">
        <v>176</v>
      </c>
      <c r="V25" s="106" t="s">
        <v>207</v>
      </c>
      <c r="W25" s="44"/>
      <c r="X25" s="45"/>
      <c r="Y25" s="108" t="s">
        <v>208</v>
      </c>
      <c r="Z25" s="245">
        <v>3250.05</v>
      </c>
      <c r="AA25" s="47"/>
      <c r="AB25" s="47"/>
      <c r="AC25" s="48"/>
      <c r="AD25" s="52">
        <v>0</v>
      </c>
      <c r="AE25" s="59"/>
      <c r="AF25" s="91"/>
      <c r="AG25" s="49"/>
      <c r="AH25" s="49"/>
      <c r="AI25" s="49"/>
      <c r="AJ25" s="50"/>
      <c r="AK25" s="51"/>
      <c r="AL25" s="52">
        <v>0</v>
      </c>
      <c r="AM25" s="53"/>
      <c r="AN25" s="52">
        <v>0</v>
      </c>
      <c r="AO25" s="54"/>
      <c r="AP25" s="53"/>
      <c r="AQ25" s="52"/>
      <c r="AR25" s="55"/>
      <c r="AS25" s="56"/>
      <c r="AT25" s="57"/>
      <c r="AU25" s="57"/>
      <c r="AV25" s="62" t="s">
        <v>209</v>
      </c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</row>
    <row r="26" spans="1:63" ht="15.75">
      <c r="A26" s="2" t="s">
        <v>51</v>
      </c>
      <c r="B26" s="1" t="s">
        <v>52</v>
      </c>
      <c r="C26" s="185">
        <f>+FISCAL!F26</f>
        <v>2500.0500000000002</v>
      </c>
      <c r="D26" s="185">
        <v>0</v>
      </c>
      <c r="E26" s="185">
        <f t="shared" si="0"/>
        <v>0</v>
      </c>
      <c r="F26" s="185">
        <f t="shared" si="1"/>
        <v>2500.0500000000002</v>
      </c>
      <c r="G26" s="175"/>
      <c r="H26" s="185">
        <f t="shared" si="2"/>
        <v>2500.0500000000002</v>
      </c>
      <c r="I26" s="263">
        <f t="shared" si="3"/>
        <v>0</v>
      </c>
      <c r="J26" s="191">
        <f t="shared" si="4"/>
        <v>50.001000000000005</v>
      </c>
      <c r="K26" s="191">
        <f t="shared" si="5"/>
        <v>187.50375</v>
      </c>
      <c r="L26" s="185">
        <f t="shared" si="6"/>
        <v>2737.5547500000002</v>
      </c>
      <c r="M26" s="191">
        <f t="shared" si="7"/>
        <v>438.00876000000005</v>
      </c>
      <c r="N26" s="191">
        <f t="shared" si="8"/>
        <v>3175.5635100000004</v>
      </c>
      <c r="O26" s="175"/>
      <c r="P26" s="185">
        <f t="shared" si="9"/>
        <v>0</v>
      </c>
      <c r="Q26" s="192">
        <f t="shared" si="10"/>
        <v>0</v>
      </c>
      <c r="R26" s="192">
        <f t="shared" si="11"/>
        <v>0</v>
      </c>
      <c r="S26" s="170"/>
      <c r="T26" s="182" t="str">
        <f t="shared" si="12"/>
        <v>SI</v>
      </c>
      <c r="U26" s="42" t="s">
        <v>176</v>
      </c>
      <c r="V26" s="60" t="s">
        <v>210</v>
      </c>
      <c r="W26" s="44" t="s">
        <v>211</v>
      </c>
      <c r="X26" s="45">
        <v>42298</v>
      </c>
      <c r="Y26" s="42" t="s">
        <v>212</v>
      </c>
      <c r="Z26" s="102"/>
      <c r="AA26" s="64"/>
      <c r="AB26" s="47"/>
      <c r="AC26" s="48"/>
      <c r="AD26" s="52">
        <v>0</v>
      </c>
      <c r="AE26" s="59"/>
      <c r="AF26" s="91"/>
      <c r="AG26" s="49"/>
      <c r="AH26" s="49"/>
      <c r="AI26" s="49"/>
      <c r="AJ26" s="50"/>
      <c r="AK26" s="51">
        <v>0</v>
      </c>
      <c r="AL26" s="52">
        <v>0</v>
      </c>
      <c r="AM26" s="53">
        <v>0</v>
      </c>
      <c r="AN26" s="52">
        <v>0</v>
      </c>
      <c r="AO26" s="54">
        <v>0</v>
      </c>
      <c r="AP26" s="53">
        <v>21.911999999999999</v>
      </c>
      <c r="AQ26" s="52">
        <v>21.911999999999999</v>
      </c>
      <c r="AR26" s="55"/>
      <c r="AS26" s="61"/>
      <c r="AT26" s="57">
        <v>0</v>
      </c>
      <c r="AU26" s="57"/>
      <c r="AV26" s="60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</row>
    <row r="27" spans="1:63" ht="15.75">
      <c r="A27" s="2" t="s">
        <v>53</v>
      </c>
      <c r="B27" s="1" t="s">
        <v>54</v>
      </c>
      <c r="C27" s="185">
        <f>+FISCAL!F27</f>
        <v>2500.0500000000002</v>
      </c>
      <c r="D27" s="185">
        <v>0</v>
      </c>
      <c r="E27" s="185">
        <f t="shared" si="0"/>
        <v>0</v>
      </c>
      <c r="F27" s="185">
        <f t="shared" si="1"/>
        <v>2500.0500000000002</v>
      </c>
      <c r="G27" s="175"/>
      <c r="H27" s="185">
        <f t="shared" si="2"/>
        <v>2500.0500000000002</v>
      </c>
      <c r="I27" s="263">
        <f t="shared" si="3"/>
        <v>0</v>
      </c>
      <c r="J27" s="191">
        <f t="shared" si="4"/>
        <v>50.001000000000005</v>
      </c>
      <c r="K27" s="191">
        <f t="shared" si="5"/>
        <v>187.50375</v>
      </c>
      <c r="L27" s="185">
        <f t="shared" si="6"/>
        <v>2737.5547500000002</v>
      </c>
      <c r="M27" s="191">
        <f t="shared" si="7"/>
        <v>438.00876000000005</v>
      </c>
      <c r="N27" s="191">
        <f t="shared" si="8"/>
        <v>3175.5635100000004</v>
      </c>
      <c r="O27" s="175"/>
      <c r="P27" s="185">
        <f t="shared" si="9"/>
        <v>0</v>
      </c>
      <c r="Q27" s="192">
        <f t="shared" si="10"/>
        <v>0</v>
      </c>
      <c r="R27" s="192">
        <f t="shared" si="11"/>
        <v>0</v>
      </c>
      <c r="S27" s="170"/>
      <c r="T27" s="182" t="str">
        <f t="shared" si="12"/>
        <v>SI</v>
      </c>
      <c r="U27" s="42" t="s">
        <v>179</v>
      </c>
      <c r="V27" s="42" t="s">
        <v>218</v>
      </c>
      <c r="W27" s="44"/>
      <c r="X27" s="45">
        <v>42038</v>
      </c>
      <c r="Y27" s="42" t="s">
        <v>219</v>
      </c>
      <c r="Z27" s="102"/>
      <c r="AA27" s="64"/>
      <c r="AB27" s="47"/>
      <c r="AC27" s="48"/>
      <c r="AD27" s="52">
        <v>0</v>
      </c>
      <c r="AE27" s="59"/>
      <c r="AF27" s="91"/>
      <c r="AG27" s="49"/>
      <c r="AH27" s="49"/>
      <c r="AI27" s="49"/>
      <c r="AJ27" s="50"/>
      <c r="AK27" s="51">
        <v>230</v>
      </c>
      <c r="AL27" s="52">
        <v>-230</v>
      </c>
      <c r="AM27" s="53">
        <v>0</v>
      </c>
      <c r="AN27" s="52">
        <v>-230</v>
      </c>
      <c r="AO27" s="54">
        <v>0</v>
      </c>
      <c r="AP27" s="53">
        <v>21.911999999999999</v>
      </c>
      <c r="AQ27" s="52">
        <v>21.911999999999999</v>
      </c>
      <c r="AR27" s="55"/>
      <c r="AS27" s="61"/>
      <c r="AT27" s="57">
        <v>230</v>
      </c>
      <c r="AU27" s="57"/>
      <c r="AV27" s="60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1:63" s="198" customFormat="1" ht="15.75">
      <c r="A28" s="197" t="s">
        <v>55</v>
      </c>
      <c r="B28" s="198" t="s">
        <v>306</v>
      </c>
      <c r="C28" s="199">
        <f>+FISCAL!F28</f>
        <v>20000.099999999999</v>
      </c>
      <c r="D28" s="199">
        <v>0</v>
      </c>
      <c r="E28" s="199">
        <f t="shared" si="0"/>
        <v>0</v>
      </c>
      <c r="F28" s="199">
        <f t="shared" si="1"/>
        <v>20000.099999999999</v>
      </c>
      <c r="H28" s="199">
        <f t="shared" si="2"/>
        <v>20000.099999999999</v>
      </c>
      <c r="I28" s="263">
        <f t="shared" si="3"/>
        <v>0</v>
      </c>
      <c r="J28" s="200">
        <f t="shared" si="4"/>
        <v>400.00199999999995</v>
      </c>
      <c r="K28" s="200">
        <f t="shared" si="5"/>
        <v>1500.0074999999999</v>
      </c>
      <c r="L28" s="199">
        <f t="shared" si="6"/>
        <v>21900.109499999999</v>
      </c>
      <c r="M28" s="200">
        <f t="shared" si="7"/>
        <v>3504.0175199999999</v>
      </c>
      <c r="N28" s="200">
        <f t="shared" si="8"/>
        <v>25404.12702</v>
      </c>
      <c r="O28" s="201"/>
      <c r="P28" s="199">
        <f t="shared" si="9"/>
        <v>0</v>
      </c>
      <c r="Q28" s="202">
        <f t="shared" si="10"/>
        <v>0</v>
      </c>
      <c r="R28" s="202">
        <f t="shared" si="11"/>
        <v>0</v>
      </c>
      <c r="S28" s="174"/>
      <c r="T28" s="198" t="str">
        <f t="shared" si="12"/>
        <v>SI</v>
      </c>
      <c r="U28" s="203" t="s">
        <v>199</v>
      </c>
      <c r="V28" s="203" t="s">
        <v>220</v>
      </c>
      <c r="W28" s="203" t="s">
        <v>221</v>
      </c>
      <c r="X28" s="204">
        <v>41582</v>
      </c>
      <c r="Y28" s="203" t="s">
        <v>222</v>
      </c>
      <c r="Z28" s="205"/>
      <c r="AA28" s="206"/>
      <c r="AB28" s="206"/>
      <c r="AC28" s="207"/>
      <c r="AD28" s="208">
        <v>0</v>
      </c>
      <c r="AE28" s="206"/>
      <c r="AF28" s="209"/>
      <c r="AG28" s="210"/>
      <c r="AH28" s="210"/>
      <c r="AI28" s="210"/>
      <c r="AJ28" s="211"/>
      <c r="AK28" s="212">
        <v>0</v>
      </c>
      <c r="AL28" s="208">
        <v>0</v>
      </c>
      <c r="AM28" s="210">
        <v>0</v>
      </c>
      <c r="AN28" s="208">
        <v>0</v>
      </c>
      <c r="AO28" s="210">
        <v>0</v>
      </c>
      <c r="AP28" s="210">
        <v>21.911999999999999</v>
      </c>
      <c r="AQ28" s="208">
        <v>21.911999999999999</v>
      </c>
      <c r="AR28" s="213"/>
      <c r="AS28" s="214"/>
      <c r="AT28" s="215">
        <v>0</v>
      </c>
      <c r="AU28" s="215"/>
      <c r="AV28" s="203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</row>
    <row r="29" spans="1:63" ht="15.75">
      <c r="A29" s="2" t="s">
        <v>56</v>
      </c>
      <c r="B29" s="1" t="s">
        <v>57</v>
      </c>
      <c r="C29" s="185">
        <f>+FISCAL!F29</f>
        <v>2500.0500000000002</v>
      </c>
      <c r="D29" s="185">
        <v>0</v>
      </c>
      <c r="E29" s="185">
        <f t="shared" si="0"/>
        <v>0</v>
      </c>
      <c r="F29" s="185">
        <f t="shared" si="1"/>
        <v>2500.0500000000002</v>
      </c>
      <c r="G29" s="175"/>
      <c r="H29" s="185">
        <f t="shared" si="2"/>
        <v>2500.0500000000002</v>
      </c>
      <c r="I29" s="263">
        <f t="shared" si="3"/>
        <v>0</v>
      </c>
      <c r="J29" s="191">
        <f t="shared" si="4"/>
        <v>50.001000000000005</v>
      </c>
      <c r="K29" s="191">
        <f t="shared" si="5"/>
        <v>187.50375</v>
      </c>
      <c r="L29" s="185">
        <f t="shared" si="6"/>
        <v>2737.5547500000002</v>
      </c>
      <c r="M29" s="191">
        <f t="shared" si="7"/>
        <v>438.00876000000005</v>
      </c>
      <c r="N29" s="191">
        <f t="shared" si="8"/>
        <v>3175.5635100000004</v>
      </c>
      <c r="O29" s="175"/>
      <c r="P29" s="185">
        <f t="shared" si="9"/>
        <v>0</v>
      </c>
      <c r="Q29" s="192">
        <f t="shared" si="10"/>
        <v>0</v>
      </c>
      <c r="R29" s="192">
        <f t="shared" si="11"/>
        <v>0</v>
      </c>
      <c r="S29" s="170"/>
      <c r="T29" s="182" t="str">
        <f t="shared" si="12"/>
        <v>SI</v>
      </c>
      <c r="U29" s="42" t="s">
        <v>199</v>
      </c>
      <c r="V29" s="60" t="s">
        <v>223</v>
      </c>
      <c r="W29" s="44" t="s">
        <v>224</v>
      </c>
      <c r="X29" s="45">
        <v>42380</v>
      </c>
      <c r="Y29" s="42" t="s">
        <v>225</v>
      </c>
      <c r="Z29" s="102"/>
      <c r="AA29" s="47"/>
      <c r="AB29" s="47"/>
      <c r="AC29" s="48"/>
      <c r="AD29" s="52">
        <v>0</v>
      </c>
      <c r="AE29" s="59"/>
      <c r="AF29" s="91"/>
      <c r="AG29" s="49"/>
      <c r="AH29" s="49"/>
      <c r="AI29" s="49"/>
      <c r="AJ29" s="50"/>
      <c r="AK29" s="51">
        <v>0</v>
      </c>
      <c r="AL29" s="52">
        <v>0</v>
      </c>
      <c r="AM29" s="53">
        <v>0</v>
      </c>
      <c r="AN29" s="52">
        <v>0</v>
      </c>
      <c r="AO29" s="54">
        <v>0</v>
      </c>
      <c r="AP29" s="53">
        <v>21.911999999999999</v>
      </c>
      <c r="AQ29" s="52">
        <v>21.911999999999999</v>
      </c>
      <c r="AR29" s="55"/>
      <c r="AS29" s="61"/>
      <c r="AT29" s="57">
        <v>0</v>
      </c>
      <c r="AU29" s="57"/>
      <c r="AV29" s="60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spans="1:63" ht="15.75">
      <c r="A30" s="2" t="s">
        <v>58</v>
      </c>
      <c r="B30" s="1" t="s">
        <v>59</v>
      </c>
      <c r="C30" s="185">
        <f>+FISCAL!F30</f>
        <v>15946.35</v>
      </c>
      <c r="D30" s="185">
        <v>0</v>
      </c>
      <c r="E30" s="185">
        <f t="shared" si="0"/>
        <v>13890</v>
      </c>
      <c r="F30" s="185">
        <f t="shared" si="1"/>
        <v>29836.35</v>
      </c>
      <c r="G30" s="175"/>
      <c r="H30" s="185">
        <f t="shared" si="2"/>
        <v>15946.35</v>
      </c>
      <c r="I30" s="263">
        <f t="shared" si="3"/>
        <v>0</v>
      </c>
      <c r="J30" s="191">
        <f t="shared" si="4"/>
        <v>318.92700000000002</v>
      </c>
      <c r="K30" s="191">
        <f t="shared" si="5"/>
        <v>1195.9762499999999</v>
      </c>
      <c r="L30" s="185">
        <f t="shared" si="6"/>
        <v>17461.253250000002</v>
      </c>
      <c r="M30" s="191">
        <f t="shared" si="7"/>
        <v>2793.8005200000002</v>
      </c>
      <c r="N30" s="191">
        <f t="shared" si="8"/>
        <v>20255.053770000002</v>
      </c>
      <c r="O30" s="175"/>
      <c r="P30" s="185">
        <f t="shared" si="9"/>
        <v>13890</v>
      </c>
      <c r="Q30" s="192">
        <f t="shared" si="10"/>
        <v>2222.4</v>
      </c>
      <c r="R30" s="192">
        <f t="shared" si="11"/>
        <v>16112.4</v>
      </c>
      <c r="S30" s="170"/>
      <c r="T30" s="182" t="str">
        <f t="shared" si="12"/>
        <v>SI</v>
      </c>
      <c r="U30" s="42" t="s">
        <v>173</v>
      </c>
      <c r="V30" s="106" t="s">
        <v>226</v>
      </c>
      <c r="W30" s="44">
        <v>3</v>
      </c>
      <c r="X30" s="45">
        <v>39465</v>
      </c>
      <c r="Y30" s="42" t="s">
        <v>227</v>
      </c>
      <c r="Z30" s="102">
        <v>13890</v>
      </c>
      <c r="AA30" s="47"/>
      <c r="AB30" s="47"/>
      <c r="AC30" s="48"/>
      <c r="AD30" s="52">
        <v>13890</v>
      </c>
      <c r="AE30" s="59"/>
      <c r="AF30" s="91"/>
      <c r="AG30" s="49"/>
      <c r="AH30" s="49"/>
      <c r="AI30" s="49"/>
      <c r="AJ30" s="107"/>
      <c r="AK30" s="51">
        <v>323.91000000000003</v>
      </c>
      <c r="AL30" s="52">
        <v>13566.09</v>
      </c>
      <c r="AM30" s="53"/>
      <c r="AN30" s="52">
        <v>13566.09</v>
      </c>
      <c r="AO30" s="54"/>
      <c r="AP30" s="53"/>
      <c r="AQ30" s="52"/>
      <c r="AR30" s="55"/>
      <c r="AS30" s="61"/>
      <c r="AT30" s="57"/>
      <c r="AU30" s="57"/>
      <c r="AV30" s="63" t="s">
        <v>228</v>
      </c>
      <c r="AW30" s="34">
        <v>15946.28</v>
      </c>
      <c r="AX30" s="243">
        <f>+AW30/15</f>
        <v>1063.0853333333334</v>
      </c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ht="15.75">
      <c r="A31" s="2" t="s">
        <v>60</v>
      </c>
      <c r="B31" s="1" t="s">
        <v>61</v>
      </c>
      <c r="C31" s="185">
        <f>+FISCAL!F31</f>
        <v>7500</v>
      </c>
      <c r="D31" s="185">
        <v>0</v>
      </c>
      <c r="E31" s="185">
        <f t="shared" si="0"/>
        <v>0</v>
      </c>
      <c r="F31" s="185">
        <f t="shared" si="1"/>
        <v>7500</v>
      </c>
      <c r="G31" s="175"/>
      <c r="H31" s="185">
        <f t="shared" si="2"/>
        <v>7500</v>
      </c>
      <c r="I31" s="263">
        <f t="shared" si="3"/>
        <v>0</v>
      </c>
      <c r="J31" s="191">
        <f t="shared" si="4"/>
        <v>150</v>
      </c>
      <c r="K31" s="191">
        <f t="shared" si="5"/>
        <v>562.5</v>
      </c>
      <c r="L31" s="185">
        <f t="shared" si="6"/>
        <v>8212.5</v>
      </c>
      <c r="M31" s="191">
        <f t="shared" si="7"/>
        <v>1314</v>
      </c>
      <c r="N31" s="191">
        <f t="shared" si="8"/>
        <v>9526.5</v>
      </c>
      <c r="O31" s="175"/>
      <c r="P31" s="185">
        <f t="shared" si="9"/>
        <v>0</v>
      </c>
      <c r="Q31" s="192">
        <f t="shared" si="10"/>
        <v>0</v>
      </c>
      <c r="R31" s="192">
        <f t="shared" si="11"/>
        <v>0</v>
      </c>
      <c r="S31" s="170"/>
      <c r="T31" s="182" t="str">
        <f t="shared" si="12"/>
        <v>SI</v>
      </c>
      <c r="U31" s="42" t="s">
        <v>173</v>
      </c>
      <c r="V31" s="60" t="s">
        <v>229</v>
      </c>
      <c r="W31" s="44"/>
      <c r="X31" s="45">
        <v>40530</v>
      </c>
      <c r="Y31" s="42" t="s">
        <v>230</v>
      </c>
      <c r="Z31" s="102"/>
      <c r="AA31" s="47"/>
      <c r="AB31" s="47"/>
      <c r="AC31" s="48"/>
      <c r="AD31" s="52">
        <v>0</v>
      </c>
      <c r="AE31" s="59"/>
      <c r="AF31" s="91"/>
      <c r="AG31" s="49"/>
      <c r="AH31" s="49"/>
      <c r="AI31" s="49"/>
      <c r="AJ31" s="50"/>
      <c r="AK31" s="51">
        <v>1355</v>
      </c>
      <c r="AL31" s="52">
        <v>-1355</v>
      </c>
      <c r="AM31" s="53">
        <v>0</v>
      </c>
      <c r="AN31" s="52">
        <v>-1355</v>
      </c>
      <c r="AO31" s="54">
        <v>0</v>
      </c>
      <c r="AP31" s="53">
        <v>21.911999999999999</v>
      </c>
      <c r="AQ31" s="52">
        <v>21.911999999999999</v>
      </c>
      <c r="AR31" s="55"/>
      <c r="AS31" s="56"/>
      <c r="AT31" s="57"/>
      <c r="AU31" s="57"/>
      <c r="AV31" s="60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ht="15.75">
      <c r="A32" s="2" t="s">
        <v>62</v>
      </c>
      <c r="B32" s="1" t="s">
        <v>63</v>
      </c>
      <c r="C32" s="185">
        <f>+FISCAL!F32</f>
        <v>3750</v>
      </c>
      <c r="D32" s="185">
        <v>0</v>
      </c>
      <c r="E32" s="185">
        <f t="shared" si="0"/>
        <v>0</v>
      </c>
      <c r="F32" s="185">
        <f t="shared" si="1"/>
        <v>3750</v>
      </c>
      <c r="G32" s="175"/>
      <c r="H32" s="185">
        <f t="shared" si="2"/>
        <v>3750</v>
      </c>
      <c r="I32" s="263">
        <f t="shared" si="3"/>
        <v>0</v>
      </c>
      <c r="J32" s="191">
        <f t="shared" si="4"/>
        <v>75</v>
      </c>
      <c r="K32" s="191">
        <f t="shared" si="5"/>
        <v>281.25</v>
      </c>
      <c r="L32" s="185">
        <f t="shared" si="6"/>
        <v>4106.25</v>
      </c>
      <c r="M32" s="191">
        <f t="shared" si="7"/>
        <v>657</v>
      </c>
      <c r="N32" s="191">
        <f t="shared" si="8"/>
        <v>4763.25</v>
      </c>
      <c r="O32" s="175"/>
      <c r="P32" s="185">
        <f t="shared" si="9"/>
        <v>0</v>
      </c>
      <c r="Q32" s="192">
        <f t="shared" si="10"/>
        <v>0</v>
      </c>
      <c r="R32" s="192">
        <f t="shared" si="11"/>
        <v>0</v>
      </c>
      <c r="S32" s="170"/>
      <c r="T32" s="182" t="str">
        <f t="shared" si="12"/>
        <v>SI</v>
      </c>
      <c r="U32" s="42" t="s">
        <v>199</v>
      </c>
      <c r="V32" s="60" t="s">
        <v>231</v>
      </c>
      <c r="W32" s="42" t="s">
        <v>232</v>
      </c>
      <c r="X32" s="45">
        <v>42310</v>
      </c>
      <c r="Y32" s="42" t="s">
        <v>233</v>
      </c>
      <c r="Z32" s="102"/>
      <c r="AA32" s="47"/>
      <c r="AB32" s="47"/>
      <c r="AC32" s="48"/>
      <c r="AD32" s="52">
        <v>0</v>
      </c>
      <c r="AE32" s="59"/>
      <c r="AF32" s="91"/>
      <c r="AG32" s="49"/>
      <c r="AH32" s="49"/>
      <c r="AI32" s="49"/>
      <c r="AJ32" s="50"/>
      <c r="AK32" s="51">
        <v>0</v>
      </c>
      <c r="AL32" s="52">
        <v>0</v>
      </c>
      <c r="AM32" s="53">
        <v>0</v>
      </c>
      <c r="AN32" s="52">
        <v>0</v>
      </c>
      <c r="AO32" s="54">
        <v>0</v>
      </c>
      <c r="AP32" s="53">
        <v>21.911999999999999</v>
      </c>
      <c r="AQ32" s="52">
        <v>21.911999999999999</v>
      </c>
      <c r="AR32" s="55"/>
      <c r="AS32" s="61"/>
      <c r="AT32" s="57">
        <v>0</v>
      </c>
      <c r="AU32" s="57"/>
      <c r="AV32" s="60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1:63" ht="15.75">
      <c r="A33" s="2" t="s">
        <v>64</v>
      </c>
      <c r="B33" s="1" t="s">
        <v>65</v>
      </c>
      <c r="C33" s="185">
        <f>+FISCAL!F33</f>
        <v>2500.0500000000002</v>
      </c>
      <c r="D33" s="185">
        <v>0</v>
      </c>
      <c r="E33" s="185">
        <f t="shared" si="0"/>
        <v>0</v>
      </c>
      <c r="F33" s="185">
        <f t="shared" si="1"/>
        <v>2500.0500000000002</v>
      </c>
      <c r="G33" s="175"/>
      <c r="H33" s="185">
        <f t="shared" si="2"/>
        <v>2500.0500000000002</v>
      </c>
      <c r="I33" s="263">
        <f t="shared" si="3"/>
        <v>0</v>
      </c>
      <c r="J33" s="191">
        <f t="shared" si="4"/>
        <v>50.001000000000005</v>
      </c>
      <c r="K33" s="191">
        <f t="shared" si="5"/>
        <v>187.50375</v>
      </c>
      <c r="L33" s="185">
        <f t="shared" si="6"/>
        <v>2737.5547500000002</v>
      </c>
      <c r="M33" s="191">
        <f t="shared" si="7"/>
        <v>438.00876000000005</v>
      </c>
      <c r="N33" s="191">
        <f t="shared" si="8"/>
        <v>3175.5635100000004</v>
      </c>
      <c r="O33" s="175"/>
      <c r="P33" s="185">
        <f t="shared" si="9"/>
        <v>0</v>
      </c>
      <c r="Q33" s="192">
        <f t="shared" si="10"/>
        <v>0</v>
      </c>
      <c r="R33" s="192">
        <f t="shared" si="11"/>
        <v>0</v>
      </c>
      <c r="S33" s="170"/>
      <c r="T33" s="182" t="str">
        <f t="shared" si="12"/>
        <v>SI</v>
      </c>
      <c r="U33" s="42" t="s">
        <v>199</v>
      </c>
      <c r="V33" s="60" t="s">
        <v>307</v>
      </c>
      <c r="W33" s="44" t="s">
        <v>239</v>
      </c>
      <c r="X33" s="45">
        <v>42374</v>
      </c>
      <c r="Y33" s="42" t="s">
        <v>240</v>
      </c>
      <c r="Z33" s="102"/>
      <c r="AA33" s="47"/>
      <c r="AB33" s="47"/>
      <c r="AC33" s="48"/>
      <c r="AD33" s="52">
        <v>0</v>
      </c>
      <c r="AE33" s="59"/>
      <c r="AF33" s="91"/>
      <c r="AG33" s="49"/>
      <c r="AH33" s="49"/>
      <c r="AI33" s="49"/>
      <c r="AJ33" s="50"/>
      <c r="AK33" s="51">
        <v>0</v>
      </c>
      <c r="AL33" s="52">
        <v>0</v>
      </c>
      <c r="AM33" s="53">
        <v>0</v>
      </c>
      <c r="AN33" s="52">
        <v>0</v>
      </c>
      <c r="AO33" s="54">
        <v>0</v>
      </c>
      <c r="AP33" s="53">
        <v>21.911999999999999</v>
      </c>
      <c r="AQ33" s="52">
        <v>21.911999999999999</v>
      </c>
      <c r="AR33" s="55"/>
      <c r="AS33" s="56"/>
      <c r="AT33" s="57">
        <v>0</v>
      </c>
      <c r="AU33" s="57"/>
      <c r="AV33" s="63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pans="1:63" ht="15.75">
      <c r="A34" s="2" t="s">
        <v>66</v>
      </c>
      <c r="B34" s="1" t="s">
        <v>67</v>
      </c>
      <c r="C34" s="185">
        <f>+FISCAL!F34</f>
        <v>3200</v>
      </c>
      <c r="D34" s="185">
        <v>0</v>
      </c>
      <c r="E34" s="185">
        <f t="shared" si="0"/>
        <v>0</v>
      </c>
      <c r="F34" s="185">
        <f t="shared" si="1"/>
        <v>3200</v>
      </c>
      <c r="G34" s="175"/>
      <c r="H34" s="185">
        <f t="shared" si="2"/>
        <v>3200</v>
      </c>
      <c r="I34" s="263">
        <f t="shared" si="3"/>
        <v>0</v>
      </c>
      <c r="J34" s="191">
        <f t="shared" si="4"/>
        <v>64</v>
      </c>
      <c r="K34" s="191">
        <f t="shared" si="5"/>
        <v>240</v>
      </c>
      <c r="L34" s="185">
        <f t="shared" si="6"/>
        <v>3504</v>
      </c>
      <c r="M34" s="191">
        <f t="shared" si="7"/>
        <v>560.64</v>
      </c>
      <c r="N34" s="191">
        <f t="shared" si="8"/>
        <v>4064.64</v>
      </c>
      <c r="O34" s="175"/>
      <c r="P34" s="185">
        <f t="shared" si="9"/>
        <v>0</v>
      </c>
      <c r="Q34" s="192">
        <f t="shared" si="10"/>
        <v>0</v>
      </c>
      <c r="R34" s="192">
        <f t="shared" si="11"/>
        <v>0</v>
      </c>
      <c r="S34" s="170"/>
      <c r="T34" s="182" t="str">
        <f t="shared" si="12"/>
        <v>SI</v>
      </c>
      <c r="U34" s="42" t="s">
        <v>199</v>
      </c>
      <c r="V34" s="60" t="s">
        <v>241</v>
      </c>
      <c r="W34" s="44"/>
      <c r="X34" s="45">
        <v>42653</v>
      </c>
      <c r="Y34" s="42" t="s">
        <v>242</v>
      </c>
      <c r="Z34" s="102"/>
      <c r="AA34" s="47"/>
      <c r="AB34" s="47"/>
      <c r="AC34" s="48"/>
      <c r="AD34" s="52">
        <v>0</v>
      </c>
      <c r="AE34" s="59"/>
      <c r="AF34" s="91"/>
      <c r="AG34" s="49"/>
      <c r="AH34" s="49"/>
      <c r="AI34" s="49"/>
      <c r="AJ34" s="50"/>
      <c r="AK34" s="51">
        <v>1450</v>
      </c>
      <c r="AL34" s="52">
        <v>-1450</v>
      </c>
      <c r="AM34" s="53">
        <v>0</v>
      </c>
      <c r="AN34" s="52">
        <v>-1450</v>
      </c>
      <c r="AO34" s="54"/>
      <c r="AP34" s="53"/>
      <c r="AQ34" s="52"/>
      <c r="AR34" s="55"/>
      <c r="AS34" s="56"/>
      <c r="AT34" s="57"/>
      <c r="AU34" s="109">
        <v>1127295456</v>
      </c>
      <c r="AV34" s="63" t="s">
        <v>178</v>
      </c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  <row r="35" spans="1:63" ht="15.75">
      <c r="A35" s="2" t="s">
        <v>68</v>
      </c>
      <c r="B35" s="1" t="s">
        <v>69</v>
      </c>
      <c r="C35" s="185">
        <f>+FISCAL!F35</f>
        <v>3000</v>
      </c>
      <c r="D35" s="185">
        <v>0</v>
      </c>
      <c r="E35" s="185">
        <f t="shared" si="0"/>
        <v>0</v>
      </c>
      <c r="F35" s="185">
        <f t="shared" si="1"/>
        <v>3000</v>
      </c>
      <c r="G35" s="175"/>
      <c r="H35" s="185">
        <f t="shared" si="2"/>
        <v>3000</v>
      </c>
      <c r="I35" s="263">
        <f t="shared" si="3"/>
        <v>0</v>
      </c>
      <c r="J35" s="191">
        <f t="shared" si="4"/>
        <v>60</v>
      </c>
      <c r="K35" s="191">
        <f t="shared" si="5"/>
        <v>225</v>
      </c>
      <c r="L35" s="185">
        <f t="shared" si="6"/>
        <v>3285</v>
      </c>
      <c r="M35" s="191">
        <f t="shared" si="7"/>
        <v>525.6</v>
      </c>
      <c r="N35" s="191">
        <f t="shared" si="8"/>
        <v>3810.6</v>
      </c>
      <c r="O35" s="175"/>
      <c r="P35" s="185">
        <f t="shared" si="9"/>
        <v>0</v>
      </c>
      <c r="Q35" s="192">
        <f t="shared" si="10"/>
        <v>0</v>
      </c>
      <c r="R35" s="192">
        <f t="shared" si="11"/>
        <v>0</v>
      </c>
      <c r="S35" s="170"/>
      <c r="T35" s="182" t="str">
        <f t="shared" si="12"/>
        <v>SI</v>
      </c>
      <c r="U35" s="60" t="s">
        <v>173</v>
      </c>
      <c r="V35" s="60" t="s">
        <v>247</v>
      </c>
      <c r="W35" s="66"/>
      <c r="X35" s="65">
        <v>42499</v>
      </c>
      <c r="Y35" s="60" t="s">
        <v>248</v>
      </c>
      <c r="Z35" s="103"/>
      <c r="AA35" s="47"/>
      <c r="AB35" s="47"/>
      <c r="AC35" s="48"/>
      <c r="AD35" s="52">
        <v>0</v>
      </c>
      <c r="AE35" s="59"/>
      <c r="AF35" s="91"/>
      <c r="AG35" s="49"/>
      <c r="AH35" s="49"/>
      <c r="AI35" s="49"/>
      <c r="AJ35" s="50"/>
      <c r="AK35" s="51">
        <v>0</v>
      </c>
      <c r="AL35" s="52">
        <v>0</v>
      </c>
      <c r="AM35" s="53">
        <v>0</v>
      </c>
      <c r="AN35" s="52">
        <v>0</v>
      </c>
      <c r="AO35" s="54">
        <v>0</v>
      </c>
      <c r="AP35" s="53">
        <v>21.911999999999999</v>
      </c>
      <c r="AQ35" s="52">
        <v>21.911999999999999</v>
      </c>
      <c r="AR35" s="68"/>
      <c r="AS35" s="69"/>
      <c r="AT35" s="57">
        <v>0</v>
      </c>
      <c r="AU35" s="70"/>
      <c r="AV35" s="63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63" ht="15.75">
      <c r="A36" s="2" t="s">
        <v>70</v>
      </c>
      <c r="B36" s="1" t="s">
        <v>71</v>
      </c>
      <c r="C36" s="185">
        <f>+FISCAL!F36</f>
        <v>1950</v>
      </c>
      <c r="D36" s="185">
        <v>0</v>
      </c>
      <c r="E36" s="185">
        <f t="shared" si="0"/>
        <v>2000</v>
      </c>
      <c r="F36" s="185">
        <f t="shared" si="1"/>
        <v>3950</v>
      </c>
      <c r="G36" s="175"/>
      <c r="H36" s="185">
        <f t="shared" si="2"/>
        <v>1950</v>
      </c>
      <c r="I36" s="263">
        <f t="shared" si="3"/>
        <v>0</v>
      </c>
      <c r="J36" s="191">
        <f t="shared" si="4"/>
        <v>39</v>
      </c>
      <c r="K36" s="191">
        <f t="shared" si="5"/>
        <v>146.25</v>
      </c>
      <c r="L36" s="185">
        <f t="shared" si="6"/>
        <v>2135.25</v>
      </c>
      <c r="M36" s="191">
        <f t="shared" si="7"/>
        <v>341.64</v>
      </c>
      <c r="N36" s="191">
        <f t="shared" si="8"/>
        <v>2476.89</v>
      </c>
      <c r="O36" s="175"/>
      <c r="P36" s="185">
        <f t="shared" si="9"/>
        <v>2000</v>
      </c>
      <c r="Q36" s="192">
        <f t="shared" si="10"/>
        <v>320</v>
      </c>
      <c r="R36" s="192">
        <f t="shared" si="11"/>
        <v>2320</v>
      </c>
      <c r="S36" s="170"/>
      <c r="T36" s="182" t="str">
        <f t="shared" si="12"/>
        <v>SI</v>
      </c>
      <c r="U36" s="60" t="s">
        <v>176</v>
      </c>
      <c r="V36" s="60" t="s">
        <v>249</v>
      </c>
      <c r="W36" s="66" t="s">
        <v>250</v>
      </c>
      <c r="X36" s="45">
        <v>42086</v>
      </c>
      <c r="Y36" s="60" t="s">
        <v>251</v>
      </c>
      <c r="Z36" s="103">
        <v>2000</v>
      </c>
      <c r="AA36" s="47"/>
      <c r="AB36" s="47"/>
      <c r="AC36" s="48"/>
      <c r="AD36" s="52">
        <v>2000</v>
      </c>
      <c r="AE36" s="59"/>
      <c r="AF36" s="91">
        <v>2</v>
      </c>
      <c r="AG36" s="49"/>
      <c r="AH36" s="49"/>
      <c r="AI36" s="49"/>
      <c r="AJ36" s="67"/>
      <c r="AK36" s="67">
        <v>0</v>
      </c>
      <c r="AL36" s="52">
        <v>1998</v>
      </c>
      <c r="AM36" s="53">
        <v>0</v>
      </c>
      <c r="AN36" s="52">
        <v>1998</v>
      </c>
      <c r="AO36" s="54">
        <v>200</v>
      </c>
      <c r="AP36" s="53">
        <v>21.911999999999999</v>
      </c>
      <c r="AQ36" s="52">
        <v>2221.9119999999998</v>
      </c>
      <c r="AR36" s="55"/>
      <c r="AS36" s="61"/>
      <c r="AT36" s="57">
        <v>-1998</v>
      </c>
      <c r="AU36" s="57"/>
      <c r="AV36" s="6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</row>
    <row r="37" spans="1:63" ht="15.75" customHeight="1">
      <c r="A37" s="2" t="s">
        <v>72</v>
      </c>
      <c r="B37" s="1" t="s">
        <v>73</v>
      </c>
      <c r="C37" s="185">
        <f>+FISCAL!F37</f>
        <v>500.01</v>
      </c>
      <c r="D37" s="185">
        <v>0</v>
      </c>
      <c r="E37" s="185">
        <f t="shared" si="0"/>
        <v>0</v>
      </c>
      <c r="F37" s="185">
        <f t="shared" si="1"/>
        <v>500.01</v>
      </c>
      <c r="G37" s="175"/>
      <c r="H37" s="185">
        <f t="shared" si="2"/>
        <v>500.01</v>
      </c>
      <c r="I37" s="263">
        <f t="shared" si="3"/>
        <v>0</v>
      </c>
      <c r="J37" s="191">
        <f t="shared" si="4"/>
        <v>10.0002</v>
      </c>
      <c r="K37" s="191">
        <f t="shared" si="5"/>
        <v>37.500749999999996</v>
      </c>
      <c r="L37" s="185">
        <f t="shared" si="6"/>
        <v>547.51094999999998</v>
      </c>
      <c r="M37" s="191">
        <f t="shared" si="7"/>
        <v>87.601752000000005</v>
      </c>
      <c r="N37" s="191">
        <f t="shared" si="8"/>
        <v>635.11270200000001</v>
      </c>
      <c r="O37" s="175"/>
      <c r="P37" s="185">
        <f t="shared" si="9"/>
        <v>0</v>
      </c>
      <c r="Q37" s="192">
        <f t="shared" si="10"/>
        <v>0</v>
      </c>
      <c r="R37" s="192">
        <f t="shared" si="11"/>
        <v>0</v>
      </c>
      <c r="S37" s="170"/>
      <c r="T37" s="182" t="str">
        <f t="shared" si="12"/>
        <v>SI</v>
      </c>
      <c r="U37" s="43" t="s">
        <v>199</v>
      </c>
      <c r="V37" s="43" t="s">
        <v>252</v>
      </c>
      <c r="W37" s="110" t="s">
        <v>253</v>
      </c>
      <c r="X37" s="111">
        <v>41464</v>
      </c>
      <c r="Y37" s="43" t="s">
        <v>240</v>
      </c>
      <c r="Z37" s="112"/>
      <c r="AA37" s="113"/>
      <c r="AB37" s="113"/>
      <c r="AC37" s="126"/>
      <c r="AD37" s="127">
        <v>0</v>
      </c>
      <c r="AE37" s="113"/>
      <c r="AF37" s="117"/>
      <c r="AG37" s="114"/>
      <c r="AH37" s="114"/>
      <c r="AI37" s="114"/>
      <c r="AJ37" s="128"/>
      <c r="AK37" s="115"/>
      <c r="AL37" s="127">
        <v>0</v>
      </c>
      <c r="AM37" s="114">
        <v>0</v>
      </c>
      <c r="AN37" s="127">
        <v>0</v>
      </c>
      <c r="AO37" s="114">
        <v>0</v>
      </c>
      <c r="AP37" s="114">
        <v>21.911999999999999</v>
      </c>
      <c r="AQ37" s="127">
        <v>21.911999999999999</v>
      </c>
      <c r="AR37" s="129"/>
      <c r="AS37" s="130"/>
      <c r="AT37" s="131">
        <v>0</v>
      </c>
      <c r="AU37" s="131"/>
      <c r="AV37" s="132" t="s">
        <v>254</v>
      </c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</row>
    <row r="38" spans="1:63" ht="15.75">
      <c r="A38" s="2" t="s">
        <v>74</v>
      </c>
      <c r="B38" s="1" t="s">
        <v>75</v>
      </c>
      <c r="C38" s="185">
        <f>+FISCAL!F38</f>
        <v>1750.05</v>
      </c>
      <c r="D38" s="185">
        <v>0</v>
      </c>
      <c r="E38" s="185">
        <f t="shared" si="0"/>
        <v>0</v>
      </c>
      <c r="F38" s="185">
        <f t="shared" si="1"/>
        <v>1750.05</v>
      </c>
      <c r="G38" s="175"/>
      <c r="H38" s="185">
        <f t="shared" si="2"/>
        <v>1750.05</v>
      </c>
      <c r="I38" s="263">
        <f t="shared" si="3"/>
        <v>0</v>
      </c>
      <c r="J38" s="191">
        <f t="shared" si="4"/>
        <v>35.000999999999998</v>
      </c>
      <c r="K38" s="191">
        <f t="shared" si="5"/>
        <v>131.25375</v>
      </c>
      <c r="L38" s="185">
        <f t="shared" si="6"/>
        <v>1916.30475</v>
      </c>
      <c r="M38" s="191">
        <f t="shared" si="7"/>
        <v>306.60876000000002</v>
      </c>
      <c r="N38" s="191">
        <f t="shared" si="8"/>
        <v>2222.9135099999999</v>
      </c>
      <c r="O38" s="175"/>
      <c r="P38" s="185">
        <f t="shared" si="9"/>
        <v>0</v>
      </c>
      <c r="Q38" s="192">
        <f t="shared" si="10"/>
        <v>0</v>
      </c>
      <c r="R38" s="192">
        <f t="shared" si="11"/>
        <v>0</v>
      </c>
      <c r="S38" s="170"/>
      <c r="T38" s="182" t="str">
        <f t="shared" si="12"/>
        <v>SI</v>
      </c>
      <c r="U38" s="42" t="s">
        <v>199</v>
      </c>
      <c r="V38" s="42" t="s">
        <v>255</v>
      </c>
      <c r="W38" s="44">
        <v>56</v>
      </c>
      <c r="X38" s="45">
        <v>40033</v>
      </c>
      <c r="Y38" s="42" t="s">
        <v>256</v>
      </c>
      <c r="Z38" s="102"/>
      <c r="AA38" s="47"/>
      <c r="AB38" s="47"/>
      <c r="AC38" s="48"/>
      <c r="AD38" s="52">
        <v>0</v>
      </c>
      <c r="AE38" s="59"/>
      <c r="AF38" s="91"/>
      <c r="AG38" s="49"/>
      <c r="AH38" s="49"/>
      <c r="AI38" s="49"/>
      <c r="AJ38" s="50"/>
      <c r="AK38" s="51">
        <v>0</v>
      </c>
      <c r="AL38" s="52">
        <v>0</v>
      </c>
      <c r="AM38" s="53">
        <v>0</v>
      </c>
      <c r="AN38" s="52">
        <v>0</v>
      </c>
      <c r="AO38" s="54">
        <v>0</v>
      </c>
      <c r="AP38" s="53">
        <v>21.911999999999999</v>
      </c>
      <c r="AQ38" s="52">
        <v>21.911999999999999</v>
      </c>
      <c r="AR38" s="55"/>
      <c r="AS38" s="56"/>
      <c r="AT38" s="57">
        <v>0</v>
      </c>
      <c r="AU38" s="57"/>
      <c r="AV38" s="60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</row>
    <row r="39" spans="1:63" ht="15.75">
      <c r="A39" s="2" t="s">
        <v>76</v>
      </c>
      <c r="B39" s="1" t="s">
        <v>77</v>
      </c>
      <c r="C39" s="185">
        <f>+FISCAL!F39</f>
        <v>3000</v>
      </c>
      <c r="D39" s="185">
        <v>0</v>
      </c>
      <c r="E39" s="185">
        <f t="shared" si="0"/>
        <v>0</v>
      </c>
      <c r="F39" s="185">
        <f t="shared" si="1"/>
        <v>3000</v>
      </c>
      <c r="G39" s="175"/>
      <c r="H39" s="185">
        <f t="shared" si="2"/>
        <v>3000</v>
      </c>
      <c r="I39" s="263">
        <f t="shared" si="3"/>
        <v>0</v>
      </c>
      <c r="J39" s="191">
        <f t="shared" si="4"/>
        <v>60</v>
      </c>
      <c r="K39" s="191">
        <f t="shared" si="5"/>
        <v>225</v>
      </c>
      <c r="L39" s="185">
        <f t="shared" si="6"/>
        <v>3285</v>
      </c>
      <c r="M39" s="191">
        <f t="shared" si="7"/>
        <v>525.6</v>
      </c>
      <c r="N39" s="191">
        <f t="shared" si="8"/>
        <v>3810.6</v>
      </c>
      <c r="O39" s="175"/>
      <c r="P39" s="185">
        <f t="shared" si="9"/>
        <v>0</v>
      </c>
      <c r="Q39" s="192">
        <f t="shared" si="10"/>
        <v>0</v>
      </c>
      <c r="R39" s="192">
        <f t="shared" si="11"/>
        <v>0</v>
      </c>
      <c r="S39" s="170"/>
      <c r="T39" s="182" t="str">
        <f t="shared" si="12"/>
        <v>SI</v>
      </c>
      <c r="U39" s="42" t="s">
        <v>199</v>
      </c>
      <c r="V39" s="42" t="s">
        <v>257</v>
      </c>
      <c r="W39" s="44"/>
      <c r="X39" s="45">
        <v>42591</v>
      </c>
      <c r="Y39" s="42" t="s">
        <v>258</v>
      </c>
      <c r="Z39" s="102"/>
      <c r="AA39" s="47"/>
      <c r="AB39" s="47"/>
      <c r="AC39" s="48"/>
      <c r="AD39" s="52">
        <v>0</v>
      </c>
      <c r="AE39" s="59"/>
      <c r="AF39" s="91"/>
      <c r="AG39" s="49"/>
      <c r="AH39" s="49"/>
      <c r="AI39" s="49"/>
      <c r="AJ39" s="50"/>
      <c r="AK39" s="51">
        <v>0</v>
      </c>
      <c r="AL39" s="52">
        <v>0</v>
      </c>
      <c r="AM39" s="53"/>
      <c r="AN39" s="52">
        <v>0</v>
      </c>
      <c r="AO39" s="54"/>
      <c r="AP39" s="53"/>
      <c r="AQ39" s="52"/>
      <c r="AR39" s="55"/>
      <c r="AS39" s="56"/>
      <c r="AT39" s="57"/>
      <c r="AU39" s="57"/>
      <c r="AV39" s="60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</row>
    <row r="40" spans="1:63" ht="15.75">
      <c r="A40" s="2" t="s">
        <v>78</v>
      </c>
      <c r="B40" s="1" t="s">
        <v>79</v>
      </c>
      <c r="C40" s="185">
        <f>+FISCAL!F40</f>
        <v>2750.1</v>
      </c>
      <c r="D40" s="185">
        <v>0</v>
      </c>
      <c r="E40" s="185">
        <f t="shared" si="0"/>
        <v>0</v>
      </c>
      <c r="F40" s="185">
        <f t="shared" si="1"/>
        <v>2750.1</v>
      </c>
      <c r="G40" s="175"/>
      <c r="H40" s="185">
        <f t="shared" si="2"/>
        <v>2750.1</v>
      </c>
      <c r="I40" s="263">
        <f t="shared" si="3"/>
        <v>0</v>
      </c>
      <c r="J40" s="191">
        <f t="shared" si="4"/>
        <v>55.002000000000002</v>
      </c>
      <c r="K40" s="191">
        <f t="shared" si="5"/>
        <v>206.25749999999999</v>
      </c>
      <c r="L40" s="185">
        <f t="shared" si="6"/>
        <v>3011.3595</v>
      </c>
      <c r="M40" s="191">
        <f t="shared" si="7"/>
        <v>481.81752</v>
      </c>
      <c r="N40" s="191">
        <f t="shared" si="8"/>
        <v>3493.1770200000001</v>
      </c>
      <c r="O40" s="175"/>
      <c r="P40" s="185">
        <f t="shared" si="9"/>
        <v>0</v>
      </c>
      <c r="Q40" s="192">
        <f t="shared" si="10"/>
        <v>0</v>
      </c>
      <c r="R40" s="192">
        <f t="shared" si="11"/>
        <v>0</v>
      </c>
      <c r="S40" s="170"/>
      <c r="T40" s="182" t="str">
        <f t="shared" si="12"/>
        <v>SI</v>
      </c>
      <c r="U40" s="42" t="s">
        <v>176</v>
      </c>
      <c r="V40" s="60" t="s">
        <v>259</v>
      </c>
      <c r="W40" s="44" t="s">
        <v>260</v>
      </c>
      <c r="X40" s="45">
        <v>42275</v>
      </c>
      <c r="Y40" s="42" t="s">
        <v>230</v>
      </c>
      <c r="Z40" s="102"/>
      <c r="AA40" s="47"/>
      <c r="AB40" s="47"/>
      <c r="AC40" s="48"/>
      <c r="AD40" s="52">
        <v>0</v>
      </c>
      <c r="AE40" s="59"/>
      <c r="AF40" s="91"/>
      <c r="AG40" s="49"/>
      <c r="AH40" s="49"/>
      <c r="AI40" s="49"/>
      <c r="AJ40" s="50"/>
      <c r="AK40" s="51">
        <v>0</v>
      </c>
      <c r="AL40" s="52">
        <v>0</v>
      </c>
      <c r="AM40" s="53">
        <v>0</v>
      </c>
      <c r="AN40" s="52">
        <v>0</v>
      </c>
      <c r="AO40" s="54">
        <v>0</v>
      </c>
      <c r="AP40" s="53">
        <v>21.911999999999999</v>
      </c>
      <c r="AQ40" s="52">
        <v>21.911999999999999</v>
      </c>
      <c r="AR40" s="55"/>
      <c r="AS40" s="61"/>
      <c r="AT40" s="57">
        <v>0</v>
      </c>
      <c r="AU40" s="57"/>
      <c r="AV40" s="71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</row>
    <row r="41" spans="1:63" ht="15.75">
      <c r="A41" s="2" t="s">
        <v>80</v>
      </c>
      <c r="B41" s="1" t="s">
        <v>81</v>
      </c>
      <c r="C41" s="185">
        <f>+FISCAL!F41</f>
        <v>3750</v>
      </c>
      <c r="D41" s="185">
        <v>0</v>
      </c>
      <c r="E41" s="185">
        <f t="shared" si="0"/>
        <v>0</v>
      </c>
      <c r="F41" s="185">
        <f t="shared" si="1"/>
        <v>3750</v>
      </c>
      <c r="G41" s="175"/>
      <c r="H41" s="185">
        <f t="shared" si="2"/>
        <v>3750</v>
      </c>
      <c r="I41" s="263">
        <f t="shared" si="3"/>
        <v>0</v>
      </c>
      <c r="J41" s="191">
        <f t="shared" si="4"/>
        <v>75</v>
      </c>
      <c r="K41" s="191">
        <f t="shared" si="5"/>
        <v>281.25</v>
      </c>
      <c r="L41" s="185">
        <f t="shared" si="6"/>
        <v>4106.25</v>
      </c>
      <c r="M41" s="191">
        <f t="shared" si="7"/>
        <v>657</v>
      </c>
      <c r="N41" s="191">
        <f t="shared" si="8"/>
        <v>4763.25</v>
      </c>
      <c r="O41" s="175"/>
      <c r="P41" s="185">
        <f t="shared" si="9"/>
        <v>0</v>
      </c>
      <c r="Q41" s="192">
        <f t="shared" si="10"/>
        <v>0</v>
      </c>
      <c r="R41" s="192">
        <f t="shared" si="11"/>
        <v>0</v>
      </c>
      <c r="S41" s="170"/>
      <c r="T41" s="182" t="str">
        <f t="shared" si="12"/>
        <v>SI</v>
      </c>
      <c r="U41" s="42" t="s">
        <v>199</v>
      </c>
      <c r="V41" s="42" t="s">
        <v>261</v>
      </c>
      <c r="W41" s="42">
        <v>23</v>
      </c>
      <c r="X41" s="45">
        <v>39114</v>
      </c>
      <c r="Y41" s="42" t="s">
        <v>262</v>
      </c>
      <c r="Z41" s="102"/>
      <c r="AA41" s="47"/>
      <c r="AB41" s="47"/>
      <c r="AC41" s="48"/>
      <c r="AD41" s="52">
        <v>0</v>
      </c>
      <c r="AE41" s="59"/>
      <c r="AF41" s="91"/>
      <c r="AG41" s="49"/>
      <c r="AH41" s="49"/>
      <c r="AI41" s="49"/>
      <c r="AJ41" s="50"/>
      <c r="AK41" s="51">
        <v>357.22</v>
      </c>
      <c r="AL41" s="52">
        <v>-357.22</v>
      </c>
      <c r="AM41" s="53">
        <v>0</v>
      </c>
      <c r="AN41" s="52">
        <v>-357.22</v>
      </c>
      <c r="AO41" s="54">
        <v>0</v>
      </c>
      <c r="AP41" s="53">
        <v>21.911999999999999</v>
      </c>
      <c r="AQ41" s="52">
        <v>21.911999999999999</v>
      </c>
      <c r="AR41" s="55"/>
      <c r="AS41" s="72"/>
      <c r="AT41" s="57">
        <v>357.22</v>
      </c>
      <c r="AU41" s="57"/>
      <c r="AV41" s="60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</row>
    <row r="42" spans="1:63" ht="15.75">
      <c r="A42" s="2" t="s">
        <v>82</v>
      </c>
      <c r="B42" s="1" t="s">
        <v>83</v>
      </c>
      <c r="C42" s="185">
        <f>+FISCAL!F42</f>
        <v>400</v>
      </c>
      <c r="D42" s="185">
        <v>0</v>
      </c>
      <c r="E42" s="185">
        <f t="shared" si="0"/>
        <v>0</v>
      </c>
      <c r="F42" s="185">
        <f t="shared" si="1"/>
        <v>400</v>
      </c>
      <c r="G42" s="175"/>
      <c r="H42" s="185">
        <f t="shared" si="2"/>
        <v>400</v>
      </c>
      <c r="I42" s="263">
        <f t="shared" si="3"/>
        <v>0</v>
      </c>
      <c r="J42" s="191">
        <f t="shared" si="4"/>
        <v>8</v>
      </c>
      <c r="K42" s="191">
        <f t="shared" si="5"/>
        <v>30</v>
      </c>
      <c r="L42" s="185">
        <f t="shared" si="6"/>
        <v>438</v>
      </c>
      <c r="M42" s="191">
        <f t="shared" si="7"/>
        <v>70.08</v>
      </c>
      <c r="N42" s="191">
        <f t="shared" si="8"/>
        <v>508.08</v>
      </c>
      <c r="O42" s="175"/>
      <c r="P42" s="185">
        <f t="shared" si="9"/>
        <v>0</v>
      </c>
      <c r="Q42" s="192">
        <f t="shared" si="10"/>
        <v>0</v>
      </c>
      <c r="R42" s="192">
        <f t="shared" si="11"/>
        <v>0</v>
      </c>
      <c r="S42" s="170"/>
      <c r="T42" s="182" t="str">
        <f t="shared" si="12"/>
        <v>SI</v>
      </c>
      <c r="U42" s="43" t="s">
        <v>176</v>
      </c>
      <c r="V42" s="43" t="s">
        <v>263</v>
      </c>
      <c r="W42" s="110">
        <v>12</v>
      </c>
      <c r="X42" s="111">
        <v>39356</v>
      </c>
      <c r="Y42" s="43" t="s">
        <v>251</v>
      </c>
      <c r="Z42" s="112"/>
      <c r="AA42" s="43"/>
      <c r="AB42" s="113"/>
      <c r="AC42" s="48"/>
      <c r="AD42" s="52">
        <v>0</v>
      </c>
      <c r="AE42" s="113"/>
      <c r="AF42" s="117"/>
      <c r="AG42" s="114"/>
      <c r="AH42" s="114"/>
      <c r="AI42" s="114"/>
      <c r="AJ42" s="115"/>
      <c r="AK42" s="115">
        <v>0</v>
      </c>
      <c r="AL42" s="52">
        <v>0</v>
      </c>
      <c r="AM42" s="53">
        <v>0</v>
      </c>
      <c r="AN42" s="52">
        <v>0</v>
      </c>
      <c r="AO42" s="54">
        <v>0</v>
      </c>
      <c r="AP42" s="53">
        <v>21.911999999999999</v>
      </c>
      <c r="AQ42" s="52">
        <v>21.911999999999999</v>
      </c>
      <c r="AR42" s="55"/>
      <c r="AS42" s="72"/>
      <c r="AT42" s="57">
        <v>0</v>
      </c>
      <c r="AU42" s="57"/>
      <c r="AV42" s="116" t="s">
        <v>264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</row>
    <row r="43" spans="1:63" ht="15.75">
      <c r="A43" s="2" t="s">
        <v>84</v>
      </c>
      <c r="B43" s="1" t="s">
        <v>85</v>
      </c>
      <c r="C43" s="185">
        <f>+FISCAL!F43</f>
        <v>5500.05</v>
      </c>
      <c r="D43" s="185">
        <v>0</v>
      </c>
      <c r="E43" s="185">
        <f t="shared" si="0"/>
        <v>0</v>
      </c>
      <c r="F43" s="185">
        <f t="shared" si="1"/>
        <v>5500.05</v>
      </c>
      <c r="G43" s="175"/>
      <c r="H43" s="185">
        <f t="shared" si="2"/>
        <v>5500.05</v>
      </c>
      <c r="I43" s="263">
        <f t="shared" si="3"/>
        <v>0</v>
      </c>
      <c r="J43" s="191">
        <f t="shared" si="4"/>
        <v>110.001</v>
      </c>
      <c r="K43" s="191">
        <f t="shared" si="5"/>
        <v>412.50375000000003</v>
      </c>
      <c r="L43" s="185">
        <f t="shared" si="6"/>
        <v>6022.5547500000002</v>
      </c>
      <c r="M43" s="191">
        <f t="shared" si="7"/>
        <v>963.60876000000007</v>
      </c>
      <c r="N43" s="191">
        <f t="shared" si="8"/>
        <v>6986.1635100000003</v>
      </c>
      <c r="O43" s="175"/>
      <c r="P43" s="185">
        <f t="shared" si="9"/>
        <v>0</v>
      </c>
      <c r="Q43" s="192">
        <f t="shared" si="10"/>
        <v>0</v>
      </c>
      <c r="R43" s="192">
        <f t="shared" si="11"/>
        <v>0</v>
      </c>
      <c r="S43" s="170"/>
      <c r="T43" s="182" t="str">
        <f t="shared" si="12"/>
        <v>SI</v>
      </c>
      <c r="U43" s="60" t="s">
        <v>173</v>
      </c>
      <c r="V43" s="106" t="s">
        <v>308</v>
      </c>
      <c r="W43" s="76" t="s">
        <v>265</v>
      </c>
      <c r="X43" s="45">
        <v>42325</v>
      </c>
      <c r="Y43" s="42" t="s">
        <v>266</v>
      </c>
      <c r="Z43" s="103"/>
      <c r="AA43" s="60"/>
      <c r="AB43" s="47"/>
      <c r="AC43" s="48"/>
      <c r="AD43" s="52">
        <v>0</v>
      </c>
      <c r="AE43" s="59"/>
      <c r="AF43" s="91"/>
      <c r="AG43" s="49"/>
      <c r="AH43" s="49"/>
      <c r="AI43" s="49"/>
      <c r="AJ43" s="67"/>
      <c r="AK43" s="67">
        <v>0</v>
      </c>
      <c r="AL43" s="52">
        <v>0</v>
      </c>
      <c r="AM43" s="53">
        <v>0</v>
      </c>
      <c r="AN43" s="52">
        <v>0</v>
      </c>
      <c r="AO43" s="54">
        <v>0</v>
      </c>
      <c r="AP43" s="53"/>
      <c r="AQ43" s="52"/>
      <c r="AR43" s="55"/>
      <c r="AS43" s="72"/>
      <c r="AT43" s="57"/>
      <c r="AU43" s="57"/>
      <c r="AV43" s="60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</row>
    <row r="44" spans="1:63" ht="15.75">
      <c r="A44" s="2" t="s">
        <v>86</v>
      </c>
      <c r="B44" s="1" t="s">
        <v>87</v>
      </c>
      <c r="C44" s="185">
        <f>+FISCAL!F44</f>
        <v>7500</v>
      </c>
      <c r="D44" s="185">
        <v>0</v>
      </c>
      <c r="E44" s="185">
        <f t="shared" si="0"/>
        <v>0</v>
      </c>
      <c r="F44" s="185">
        <f t="shared" si="1"/>
        <v>7500</v>
      </c>
      <c r="G44" s="175"/>
      <c r="H44" s="185">
        <f t="shared" si="2"/>
        <v>7500</v>
      </c>
      <c r="I44" s="263">
        <f t="shared" si="3"/>
        <v>0</v>
      </c>
      <c r="J44" s="191">
        <f t="shared" si="4"/>
        <v>150</v>
      </c>
      <c r="K44" s="191">
        <f t="shared" si="5"/>
        <v>562.5</v>
      </c>
      <c r="L44" s="185">
        <f t="shared" si="6"/>
        <v>8212.5</v>
      </c>
      <c r="M44" s="191">
        <f t="shared" si="7"/>
        <v>1314</v>
      </c>
      <c r="N44" s="191">
        <f t="shared" si="8"/>
        <v>9526.5</v>
      </c>
      <c r="O44" s="175"/>
      <c r="P44" s="185">
        <f t="shared" si="9"/>
        <v>0</v>
      </c>
      <c r="Q44" s="192">
        <f t="shared" si="10"/>
        <v>0</v>
      </c>
      <c r="R44" s="192">
        <f t="shared" si="11"/>
        <v>0</v>
      </c>
      <c r="S44" s="170"/>
      <c r="T44" s="182" t="str">
        <f t="shared" si="12"/>
        <v>SI</v>
      </c>
      <c r="U44" s="42" t="s">
        <v>269</v>
      </c>
      <c r="V44" s="42" t="s">
        <v>270</v>
      </c>
      <c r="W44" s="44">
        <v>9</v>
      </c>
      <c r="X44" s="45">
        <v>39814</v>
      </c>
      <c r="Y44" s="42" t="s">
        <v>269</v>
      </c>
      <c r="Z44" s="102"/>
      <c r="AA44" s="47"/>
      <c r="AB44" s="47"/>
      <c r="AC44" s="48"/>
      <c r="AD44" s="52">
        <v>0</v>
      </c>
      <c r="AE44" s="59"/>
      <c r="AF44" s="91"/>
      <c r="AG44" s="49"/>
      <c r="AH44" s="49"/>
      <c r="AI44" s="49"/>
      <c r="AJ44" s="50"/>
      <c r="AK44" s="51">
        <v>870</v>
      </c>
      <c r="AL44" s="52">
        <v>-870</v>
      </c>
      <c r="AM44" s="53">
        <v>0</v>
      </c>
      <c r="AN44" s="52">
        <v>-870</v>
      </c>
      <c r="AO44" s="54">
        <v>0</v>
      </c>
      <c r="AP44" s="53">
        <v>21.911999999999999</v>
      </c>
      <c r="AQ44" s="52">
        <v>21.911999999999999</v>
      </c>
      <c r="AR44" s="55"/>
      <c r="AS44" s="61"/>
      <c r="AT44" s="57">
        <v>870</v>
      </c>
      <c r="AU44" s="57"/>
      <c r="AV44" s="60"/>
      <c r="AW44" s="34"/>
      <c r="AX44" s="34"/>
      <c r="AY44" s="34"/>
      <c r="AZ44" s="34"/>
      <c r="BA44" s="34"/>
      <c r="BB44" s="34"/>
      <c r="BC44" s="34"/>
      <c r="BD44" s="34"/>
      <c r="BE44" s="34"/>
      <c r="BG44" s="34"/>
      <c r="BH44" s="34"/>
      <c r="BI44" s="34"/>
      <c r="BJ44" s="34"/>
      <c r="BK44" s="34"/>
    </row>
    <row r="45" spans="1:63" ht="15.75">
      <c r="A45" s="2" t="s">
        <v>88</v>
      </c>
      <c r="B45" s="1" t="s">
        <v>89</v>
      </c>
      <c r="C45" s="185">
        <f>+FISCAL!F45</f>
        <v>3000</v>
      </c>
      <c r="D45" s="185">
        <v>0</v>
      </c>
      <c r="E45" s="185">
        <f t="shared" si="0"/>
        <v>0</v>
      </c>
      <c r="F45" s="185">
        <f t="shared" si="1"/>
        <v>3000</v>
      </c>
      <c r="G45" s="175"/>
      <c r="H45" s="185">
        <f t="shared" si="2"/>
        <v>3000</v>
      </c>
      <c r="I45" s="263">
        <f t="shared" si="3"/>
        <v>0</v>
      </c>
      <c r="J45" s="191">
        <f t="shared" si="4"/>
        <v>60</v>
      </c>
      <c r="K45" s="191">
        <f t="shared" si="5"/>
        <v>225</v>
      </c>
      <c r="L45" s="185">
        <f t="shared" si="6"/>
        <v>3285</v>
      </c>
      <c r="M45" s="191">
        <f t="shared" si="7"/>
        <v>525.6</v>
      </c>
      <c r="N45" s="191">
        <f t="shared" si="8"/>
        <v>3810.6</v>
      </c>
      <c r="O45" s="175"/>
      <c r="P45" s="185">
        <f t="shared" si="9"/>
        <v>0</v>
      </c>
      <c r="Q45" s="192">
        <f t="shared" si="10"/>
        <v>0</v>
      </c>
      <c r="R45" s="192">
        <f t="shared" si="11"/>
        <v>0</v>
      </c>
      <c r="S45" s="170"/>
      <c r="T45" s="182" t="str">
        <f t="shared" si="12"/>
        <v>SI</v>
      </c>
      <c r="U45" s="42" t="s">
        <v>176</v>
      </c>
      <c r="V45" s="60" t="s">
        <v>274</v>
      </c>
      <c r="W45" s="44" t="s">
        <v>275</v>
      </c>
      <c r="X45" s="45">
        <v>42222</v>
      </c>
      <c r="Y45" s="42" t="s">
        <v>276</v>
      </c>
      <c r="Z45" s="102"/>
      <c r="AA45" s="47"/>
      <c r="AB45" s="47"/>
      <c r="AC45" s="48"/>
      <c r="AD45" s="52">
        <v>0</v>
      </c>
      <c r="AE45" s="59"/>
      <c r="AF45" s="91"/>
      <c r="AG45" s="49"/>
      <c r="AH45" s="49"/>
      <c r="AI45" s="49"/>
      <c r="AJ45" s="50"/>
      <c r="AK45" s="51">
        <v>0</v>
      </c>
      <c r="AL45" s="52">
        <v>0</v>
      </c>
      <c r="AM45" s="53">
        <v>0</v>
      </c>
      <c r="AN45" s="52">
        <v>0</v>
      </c>
      <c r="AO45" s="54">
        <v>0</v>
      </c>
      <c r="AP45" s="53">
        <v>21.911999999999999</v>
      </c>
      <c r="AQ45" s="52">
        <v>21.911999999999999</v>
      </c>
      <c r="AR45" s="55"/>
      <c r="AS45" s="61"/>
      <c r="AT45" s="57">
        <v>0</v>
      </c>
      <c r="AU45" s="57"/>
      <c r="AV45" s="60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J45" s="34"/>
      <c r="BK45" s="34"/>
    </row>
    <row r="46" spans="1:63" ht="15.75">
      <c r="A46" s="2" t="s">
        <v>90</v>
      </c>
      <c r="B46" s="1" t="s">
        <v>91</v>
      </c>
      <c r="C46" s="185">
        <f>+FISCAL!F46</f>
        <v>1866.76</v>
      </c>
      <c r="D46" s="185">
        <v>0</v>
      </c>
      <c r="E46" s="185">
        <f t="shared" si="0"/>
        <v>0</v>
      </c>
      <c r="F46" s="185">
        <f t="shared" si="1"/>
        <v>1866.76</v>
      </c>
      <c r="G46" s="175"/>
      <c r="H46" s="185">
        <f t="shared" si="2"/>
        <v>1866.76</v>
      </c>
      <c r="I46" s="263">
        <f t="shared" si="3"/>
        <v>0</v>
      </c>
      <c r="J46" s="191">
        <f t="shared" si="4"/>
        <v>37.3352</v>
      </c>
      <c r="K46" s="191">
        <f t="shared" si="5"/>
        <v>140.00700000000001</v>
      </c>
      <c r="L46" s="185">
        <f t="shared" si="6"/>
        <v>2044.1022</v>
      </c>
      <c r="M46" s="191">
        <f t="shared" si="7"/>
        <v>327.056352</v>
      </c>
      <c r="N46" s="191">
        <f t="shared" si="8"/>
        <v>2371.1585519999999</v>
      </c>
      <c r="O46" s="175"/>
      <c r="P46" s="185">
        <f t="shared" si="9"/>
        <v>0</v>
      </c>
      <c r="Q46" s="192">
        <f t="shared" si="10"/>
        <v>0</v>
      </c>
      <c r="R46" s="192">
        <f t="shared" si="11"/>
        <v>0</v>
      </c>
      <c r="S46" s="170"/>
      <c r="T46" s="182" t="str">
        <f t="shared" si="12"/>
        <v>SI</v>
      </c>
      <c r="U46" s="42" t="s">
        <v>176</v>
      </c>
      <c r="V46" s="42" t="s">
        <v>280</v>
      </c>
      <c r="W46" s="44" t="s">
        <v>281</v>
      </c>
      <c r="X46" s="45">
        <v>41428</v>
      </c>
      <c r="Y46" s="42" t="s">
        <v>282</v>
      </c>
      <c r="Z46" s="102"/>
      <c r="AA46" s="47"/>
      <c r="AB46" s="47"/>
      <c r="AC46" s="48"/>
      <c r="AD46" s="52">
        <v>0</v>
      </c>
      <c r="AE46" s="59"/>
      <c r="AF46" s="91">
        <v>1</v>
      </c>
      <c r="AG46" s="49"/>
      <c r="AH46" s="49"/>
      <c r="AI46" s="49"/>
      <c r="AJ46" s="50"/>
      <c r="AK46" s="51">
        <v>0</v>
      </c>
      <c r="AL46" s="52">
        <v>-1</v>
      </c>
      <c r="AM46" s="53">
        <v>0</v>
      </c>
      <c r="AN46" s="52">
        <v>-1</v>
      </c>
      <c r="AO46" s="54">
        <v>0</v>
      </c>
      <c r="AP46" s="53">
        <v>21.911999999999999</v>
      </c>
      <c r="AQ46" s="52">
        <v>21.911999999999999</v>
      </c>
      <c r="AR46" s="55"/>
      <c r="AS46" s="56"/>
      <c r="AT46" s="57">
        <v>1</v>
      </c>
      <c r="AU46" s="57"/>
      <c r="AV46" s="60"/>
      <c r="AW46" s="34"/>
      <c r="AX46" s="34"/>
      <c r="AY46" s="34"/>
      <c r="AZ46" s="34"/>
      <c r="BA46" s="34"/>
      <c r="BB46" s="34"/>
      <c r="BC46" s="34"/>
      <c r="BD46" s="34"/>
      <c r="BE46" s="34"/>
      <c r="BF46" s="58"/>
      <c r="BG46" s="58"/>
      <c r="BJ46" s="34"/>
      <c r="BK46" s="34"/>
    </row>
    <row r="47" spans="1:63" ht="15.75">
      <c r="A47" s="2" t="s">
        <v>92</v>
      </c>
      <c r="B47" s="1" t="s">
        <v>93</v>
      </c>
      <c r="C47" s="185">
        <f>+FISCAL!F47</f>
        <v>7000.05</v>
      </c>
      <c r="D47" s="193">
        <v>0</v>
      </c>
      <c r="E47" s="185">
        <f t="shared" si="0"/>
        <v>0</v>
      </c>
      <c r="F47" s="185">
        <f t="shared" si="1"/>
        <v>7000.05</v>
      </c>
      <c r="G47" s="194"/>
      <c r="H47" s="185">
        <f t="shared" si="2"/>
        <v>7000.05</v>
      </c>
      <c r="I47" s="263">
        <f t="shared" si="3"/>
        <v>-435</v>
      </c>
      <c r="J47" s="191">
        <f t="shared" si="4"/>
        <v>140.001</v>
      </c>
      <c r="K47" s="191">
        <f t="shared" si="5"/>
        <v>525.00374999999997</v>
      </c>
      <c r="L47" s="185">
        <f t="shared" si="6"/>
        <v>7230.0547500000002</v>
      </c>
      <c r="M47" s="191">
        <f t="shared" si="7"/>
        <v>1156.8087600000001</v>
      </c>
      <c r="N47" s="191">
        <f t="shared" si="8"/>
        <v>8386.863510000001</v>
      </c>
      <c r="O47" s="195"/>
      <c r="P47" s="185">
        <f t="shared" si="9"/>
        <v>0</v>
      </c>
      <c r="Q47" s="192">
        <f t="shared" si="10"/>
        <v>0</v>
      </c>
      <c r="R47" s="192">
        <f t="shared" si="11"/>
        <v>0</v>
      </c>
      <c r="S47" s="170"/>
      <c r="T47" s="182" t="str">
        <f t="shared" si="12"/>
        <v>SI</v>
      </c>
      <c r="U47" s="42" t="s">
        <v>283</v>
      </c>
      <c r="V47" s="42" t="s">
        <v>284</v>
      </c>
      <c r="W47" s="44">
        <v>8</v>
      </c>
      <c r="X47" s="45">
        <v>39608</v>
      </c>
      <c r="Y47" s="42" t="s">
        <v>285</v>
      </c>
      <c r="Z47" s="102"/>
      <c r="AA47" s="47"/>
      <c r="AB47" s="47"/>
      <c r="AC47" s="48"/>
      <c r="AD47" s="52">
        <v>0</v>
      </c>
      <c r="AE47" s="59"/>
      <c r="AF47" s="91"/>
      <c r="AG47" s="49"/>
      <c r="AH47" s="49"/>
      <c r="AI47" s="49"/>
      <c r="AJ47" s="50">
        <v>435</v>
      </c>
      <c r="AK47" s="51">
        <v>0</v>
      </c>
      <c r="AL47" s="52">
        <v>-435</v>
      </c>
      <c r="AM47" s="53">
        <v>0</v>
      </c>
      <c r="AN47" s="52">
        <v>-435</v>
      </c>
      <c r="AO47" s="54">
        <v>0</v>
      </c>
      <c r="AP47" s="53">
        <v>21.911999999999999</v>
      </c>
      <c r="AQ47" s="52">
        <v>21.911999999999999</v>
      </c>
      <c r="AR47" s="55"/>
      <c r="AS47" s="61"/>
      <c r="AT47" s="57">
        <v>435</v>
      </c>
      <c r="AU47" s="57"/>
      <c r="AV47" s="63" t="s">
        <v>286</v>
      </c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</row>
    <row r="48" spans="1:63" ht="15.75">
      <c r="A48" s="2" t="s">
        <v>94</v>
      </c>
      <c r="B48" s="1" t="s">
        <v>95</v>
      </c>
      <c r="C48" s="185">
        <f>+FISCAL!F48</f>
        <v>6250.05</v>
      </c>
      <c r="D48" s="185">
        <v>0</v>
      </c>
      <c r="E48" s="185">
        <f t="shared" si="0"/>
        <v>6250</v>
      </c>
      <c r="F48" s="185">
        <f t="shared" si="1"/>
        <v>12500.05</v>
      </c>
      <c r="G48" s="175"/>
      <c r="H48" s="185">
        <f t="shared" si="2"/>
        <v>6250.05</v>
      </c>
      <c r="I48" s="263">
        <f t="shared" si="3"/>
        <v>0</v>
      </c>
      <c r="J48" s="191">
        <f t="shared" si="4"/>
        <v>125.001</v>
      </c>
      <c r="K48" s="191">
        <f t="shared" si="5"/>
        <v>468.75374999999997</v>
      </c>
      <c r="L48" s="185">
        <f t="shared" si="6"/>
        <v>6843.8047500000002</v>
      </c>
      <c r="M48" s="191">
        <f t="shared" si="7"/>
        <v>1095.0087600000002</v>
      </c>
      <c r="N48" s="191">
        <f t="shared" si="8"/>
        <v>7938.81351</v>
      </c>
      <c r="O48" s="175"/>
      <c r="P48" s="185">
        <f t="shared" si="9"/>
        <v>6250</v>
      </c>
      <c r="Q48" s="192">
        <f t="shared" si="10"/>
        <v>1000</v>
      </c>
      <c r="R48" s="192">
        <f t="shared" si="11"/>
        <v>7250</v>
      </c>
      <c r="S48" s="170"/>
      <c r="T48" s="182" t="str">
        <f t="shared" si="12"/>
        <v>SI</v>
      </c>
      <c r="U48" s="42" t="s">
        <v>173</v>
      </c>
      <c r="V48" s="106" t="s">
        <v>287</v>
      </c>
      <c r="W48" s="44" t="s">
        <v>288</v>
      </c>
      <c r="X48" s="45">
        <v>41793</v>
      </c>
      <c r="Y48" s="42" t="s">
        <v>289</v>
      </c>
      <c r="Z48" s="102">
        <v>6250</v>
      </c>
      <c r="AA48" s="47"/>
      <c r="AB48" s="47"/>
      <c r="AC48" s="48"/>
      <c r="AD48" s="52">
        <v>6250</v>
      </c>
      <c r="AE48" s="59"/>
      <c r="AF48" s="91"/>
      <c r="AG48" s="49"/>
      <c r="AH48" s="49"/>
      <c r="AI48" s="49"/>
      <c r="AJ48" s="50"/>
      <c r="AK48" s="51">
        <v>0</v>
      </c>
      <c r="AL48" s="52">
        <v>6250</v>
      </c>
      <c r="AM48" s="53"/>
      <c r="AN48" s="52">
        <v>6250</v>
      </c>
      <c r="AO48" s="54"/>
      <c r="AP48" s="53"/>
      <c r="AQ48" s="52"/>
      <c r="AR48" s="55"/>
      <c r="AS48" s="61"/>
      <c r="AT48" s="57"/>
      <c r="AU48" s="57"/>
      <c r="AV48" s="63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</row>
    <row r="49" spans="1:63" ht="15.75">
      <c r="A49" s="2" t="s">
        <v>96</v>
      </c>
      <c r="B49" s="1" t="s">
        <v>97</v>
      </c>
      <c r="C49" s="185">
        <f>+FISCAL!F49</f>
        <v>2100</v>
      </c>
      <c r="D49" s="185">
        <v>0</v>
      </c>
      <c r="E49" s="185">
        <f t="shared" si="0"/>
        <v>1300</v>
      </c>
      <c r="F49" s="185">
        <f t="shared" si="1"/>
        <v>3400</v>
      </c>
      <c r="G49" s="175"/>
      <c r="H49" s="185">
        <f t="shared" si="2"/>
        <v>2100</v>
      </c>
      <c r="I49" s="263">
        <f t="shared" si="3"/>
        <v>0</v>
      </c>
      <c r="J49" s="191">
        <f t="shared" si="4"/>
        <v>42</v>
      </c>
      <c r="K49" s="191">
        <f t="shared" si="5"/>
        <v>157.5</v>
      </c>
      <c r="L49" s="185">
        <f t="shared" si="6"/>
        <v>2299.5</v>
      </c>
      <c r="M49" s="191">
        <f t="shared" si="7"/>
        <v>367.92</v>
      </c>
      <c r="N49" s="191">
        <f t="shared" si="8"/>
        <v>2667.42</v>
      </c>
      <c r="O49" s="175"/>
      <c r="P49" s="185">
        <f t="shared" si="9"/>
        <v>1300</v>
      </c>
      <c r="Q49" s="192">
        <f t="shared" si="10"/>
        <v>208</v>
      </c>
      <c r="R49" s="192">
        <f t="shared" si="11"/>
        <v>1508</v>
      </c>
      <c r="S49" s="170"/>
      <c r="T49" s="182" t="str">
        <f t="shared" si="12"/>
        <v>SI</v>
      </c>
      <c r="U49" s="42" t="s">
        <v>176</v>
      </c>
      <c r="V49" s="42" t="s">
        <v>290</v>
      </c>
      <c r="W49" s="44"/>
      <c r="X49" s="45">
        <v>42626</v>
      </c>
      <c r="Y49" s="42" t="s">
        <v>251</v>
      </c>
      <c r="Z49" s="102">
        <v>1300</v>
      </c>
      <c r="AA49" s="47"/>
      <c r="AB49" s="47"/>
      <c r="AC49" s="48"/>
      <c r="AD49" s="52">
        <v>1300</v>
      </c>
      <c r="AE49" s="59"/>
      <c r="AF49" s="91">
        <v>1</v>
      </c>
      <c r="AG49" s="49"/>
      <c r="AH49" s="49"/>
      <c r="AI49" s="49"/>
      <c r="AJ49" s="50"/>
      <c r="AK49" s="51">
        <v>0</v>
      </c>
      <c r="AL49" s="52">
        <v>1299</v>
      </c>
      <c r="AM49" s="53"/>
      <c r="AN49" s="52">
        <v>1299</v>
      </c>
      <c r="AO49" s="54"/>
      <c r="AP49" s="53"/>
      <c r="AQ49" s="52"/>
      <c r="AR49" s="55"/>
      <c r="AS49" s="61"/>
      <c r="AT49" s="57"/>
      <c r="AU49" s="75">
        <v>1136601197</v>
      </c>
      <c r="AV49" s="63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spans="1:63" ht="15.75">
      <c r="A50" s="2" t="s">
        <v>98</v>
      </c>
      <c r="B50" s="1" t="s">
        <v>99</v>
      </c>
      <c r="C50" s="185">
        <f>+FISCAL!F50</f>
        <v>5868.75</v>
      </c>
      <c r="D50" s="185">
        <v>0</v>
      </c>
      <c r="E50" s="185">
        <f t="shared" si="0"/>
        <v>0</v>
      </c>
      <c r="F50" s="185">
        <f t="shared" si="1"/>
        <v>5868.75</v>
      </c>
      <c r="G50" s="175"/>
      <c r="H50" s="185">
        <f t="shared" si="2"/>
        <v>5868.75</v>
      </c>
      <c r="I50" s="263">
        <f t="shared" si="3"/>
        <v>0</v>
      </c>
      <c r="J50" s="191">
        <f t="shared" si="4"/>
        <v>117.375</v>
      </c>
      <c r="K50" s="191">
        <f t="shared" si="5"/>
        <v>440.15625</v>
      </c>
      <c r="L50" s="185">
        <f t="shared" si="6"/>
        <v>6426.28125</v>
      </c>
      <c r="M50" s="191">
        <f t="shared" si="7"/>
        <v>1028.2049999999999</v>
      </c>
      <c r="N50" s="191">
        <f t="shared" si="8"/>
        <v>7454.4862499999999</v>
      </c>
      <c r="O50" s="175"/>
      <c r="P50" s="185">
        <f t="shared" si="9"/>
        <v>0</v>
      </c>
      <c r="Q50" s="192">
        <f t="shared" si="10"/>
        <v>0</v>
      </c>
      <c r="R50" s="192">
        <f t="shared" si="11"/>
        <v>0</v>
      </c>
      <c r="S50" s="170"/>
      <c r="T50" s="182" t="str">
        <f t="shared" si="12"/>
        <v>SI</v>
      </c>
      <c r="U50" s="42" t="s">
        <v>199</v>
      </c>
      <c r="V50" s="42" t="s">
        <v>291</v>
      </c>
      <c r="W50" s="44"/>
      <c r="X50" s="45">
        <v>42569</v>
      </c>
      <c r="Y50" s="42" t="s">
        <v>292</v>
      </c>
      <c r="Z50" s="102"/>
      <c r="AA50" s="47"/>
      <c r="AB50" s="47"/>
      <c r="AC50" s="48"/>
      <c r="AD50" s="52">
        <v>0</v>
      </c>
      <c r="AE50" s="59"/>
      <c r="AF50" s="91"/>
      <c r="AG50" s="49"/>
      <c r="AH50" s="49"/>
      <c r="AI50" s="49"/>
      <c r="AJ50" s="50"/>
      <c r="AK50" s="51">
        <v>0</v>
      </c>
      <c r="AL50" s="52">
        <v>0</v>
      </c>
      <c r="AM50" s="53">
        <v>0</v>
      </c>
      <c r="AN50" s="52">
        <v>0</v>
      </c>
      <c r="AO50" s="54">
        <v>0</v>
      </c>
      <c r="AP50" s="53">
        <v>21.911999999999999</v>
      </c>
      <c r="AQ50" s="52">
        <v>21.911999999999999</v>
      </c>
      <c r="AR50" s="55"/>
      <c r="AS50" s="61"/>
      <c r="AT50" s="57"/>
      <c r="AU50" s="57"/>
      <c r="AV50" s="60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spans="1:63" ht="15.75">
      <c r="A51" s="2" t="s">
        <v>100</v>
      </c>
      <c r="B51" s="1" t="s">
        <v>101</v>
      </c>
      <c r="C51" s="185">
        <f>+FISCAL!F51</f>
        <v>3500</v>
      </c>
      <c r="D51" s="185">
        <v>0</v>
      </c>
      <c r="E51" s="185">
        <f t="shared" si="0"/>
        <v>0</v>
      </c>
      <c r="F51" s="185">
        <f t="shared" si="1"/>
        <v>3500</v>
      </c>
      <c r="G51" s="175"/>
      <c r="H51" s="185">
        <f t="shared" si="2"/>
        <v>3500</v>
      </c>
      <c r="I51" s="263">
        <f t="shared" si="3"/>
        <v>0</v>
      </c>
      <c r="J51" s="191">
        <f t="shared" si="4"/>
        <v>70</v>
      </c>
      <c r="K51" s="191">
        <f t="shared" si="5"/>
        <v>262.5</v>
      </c>
      <c r="L51" s="185">
        <f t="shared" si="6"/>
        <v>3832.5</v>
      </c>
      <c r="M51" s="191">
        <f t="shared" si="7"/>
        <v>613.20000000000005</v>
      </c>
      <c r="N51" s="191">
        <f t="shared" si="8"/>
        <v>4445.7</v>
      </c>
      <c r="O51" s="175"/>
      <c r="P51" s="185">
        <f t="shared" si="9"/>
        <v>0</v>
      </c>
      <c r="Q51" s="192">
        <f t="shared" si="10"/>
        <v>0</v>
      </c>
      <c r="R51" s="192">
        <f t="shared" si="11"/>
        <v>0</v>
      </c>
      <c r="S51" s="170"/>
      <c r="T51" s="182" t="str">
        <f t="shared" si="12"/>
        <v>SI</v>
      </c>
      <c r="U51" s="42" t="s">
        <v>176</v>
      </c>
      <c r="V51" s="42" t="s">
        <v>293</v>
      </c>
      <c r="W51" s="44">
        <v>18</v>
      </c>
      <c r="X51" s="45">
        <v>38733</v>
      </c>
      <c r="Y51" s="42" t="s">
        <v>294</v>
      </c>
      <c r="Z51" s="102"/>
      <c r="AA51" s="47"/>
      <c r="AB51" s="47"/>
      <c r="AC51" s="48"/>
      <c r="AD51" s="52">
        <v>0</v>
      </c>
      <c r="AE51" s="59"/>
      <c r="AF51" s="91">
        <v>1</v>
      </c>
      <c r="AG51" s="49"/>
      <c r="AH51" s="49"/>
      <c r="AI51" s="49"/>
      <c r="AJ51" s="50"/>
      <c r="AK51" s="51">
        <v>955</v>
      </c>
      <c r="AL51" s="52">
        <v>-956</v>
      </c>
      <c r="AM51" s="53">
        <v>0</v>
      </c>
      <c r="AN51" s="52">
        <v>-956</v>
      </c>
      <c r="AO51" s="54">
        <v>0</v>
      </c>
      <c r="AP51" s="53">
        <v>21.911999999999999</v>
      </c>
      <c r="AQ51" s="52">
        <v>21.911999999999999</v>
      </c>
      <c r="AR51" s="55"/>
      <c r="AS51" s="61"/>
      <c r="AT51" s="57">
        <v>956</v>
      </c>
      <c r="AU51" s="57"/>
      <c r="AV51" s="60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spans="1:63" ht="15.75">
      <c r="A52" s="2" t="s">
        <v>102</v>
      </c>
      <c r="B52" s="1" t="s">
        <v>103</v>
      </c>
      <c r="C52" s="185">
        <f>+FISCAL!F52</f>
        <v>5477.36</v>
      </c>
      <c r="D52" s="185">
        <v>0</v>
      </c>
      <c r="E52" s="185">
        <f t="shared" si="0"/>
        <v>0</v>
      </c>
      <c r="F52" s="185">
        <f t="shared" si="1"/>
        <v>5477.36</v>
      </c>
      <c r="G52" s="175"/>
      <c r="H52" s="185">
        <f t="shared" si="2"/>
        <v>5477.36</v>
      </c>
      <c r="I52" s="263">
        <f t="shared" si="3"/>
        <v>0</v>
      </c>
      <c r="J52" s="191">
        <f t="shared" si="4"/>
        <v>109.54719999999999</v>
      </c>
      <c r="K52" s="191">
        <f t="shared" si="5"/>
        <v>410.80199999999996</v>
      </c>
      <c r="L52" s="185">
        <f t="shared" si="6"/>
        <v>5997.7091999999993</v>
      </c>
      <c r="M52" s="191">
        <f t="shared" si="7"/>
        <v>959.63347199999987</v>
      </c>
      <c r="N52" s="191">
        <f t="shared" si="8"/>
        <v>6957.3426719999989</v>
      </c>
      <c r="O52" s="175"/>
      <c r="P52" s="185">
        <f t="shared" si="9"/>
        <v>0</v>
      </c>
      <c r="Q52" s="192">
        <f t="shared" si="10"/>
        <v>0</v>
      </c>
      <c r="R52" s="192">
        <f t="shared" si="11"/>
        <v>0</v>
      </c>
      <c r="S52" s="170"/>
      <c r="T52" s="182" t="str">
        <f t="shared" si="12"/>
        <v>SI</v>
      </c>
      <c r="U52" s="42" t="s">
        <v>283</v>
      </c>
      <c r="V52" s="42" t="s">
        <v>295</v>
      </c>
      <c r="W52" s="44"/>
      <c r="X52" s="45">
        <v>42608</v>
      </c>
      <c r="Y52" s="42" t="s">
        <v>296</v>
      </c>
      <c r="Z52" s="102"/>
      <c r="AA52" s="47"/>
      <c r="AB52" s="47"/>
      <c r="AC52" s="48"/>
      <c r="AD52" s="52">
        <v>0</v>
      </c>
      <c r="AE52" s="59"/>
      <c r="AF52" s="91">
        <v>1</v>
      </c>
      <c r="AG52" s="49"/>
      <c r="AH52" s="49"/>
      <c r="AI52" s="49"/>
      <c r="AJ52" s="50"/>
      <c r="AK52" s="51">
        <v>0</v>
      </c>
      <c r="AL52" s="52">
        <v>-1</v>
      </c>
      <c r="AM52" s="53">
        <v>0</v>
      </c>
      <c r="AN52" s="52">
        <v>-1</v>
      </c>
      <c r="AO52" s="54">
        <v>0</v>
      </c>
      <c r="AP52" s="53"/>
      <c r="AQ52" s="52"/>
      <c r="AR52" s="55"/>
      <c r="AS52" s="61"/>
      <c r="AT52" s="57"/>
      <c r="AU52" s="57"/>
      <c r="AV52" s="60"/>
      <c r="AW52" s="34"/>
      <c r="AX52" s="34"/>
      <c r="AY52" s="73"/>
      <c r="AZ52" s="74"/>
      <c r="BA52" s="74"/>
      <c r="BB52" s="74"/>
      <c r="BC52" s="74"/>
      <c r="BD52" s="34"/>
      <c r="BE52" s="34"/>
      <c r="BF52" s="34"/>
      <c r="BG52" s="34"/>
      <c r="BH52" s="34"/>
      <c r="BI52" s="34"/>
      <c r="BJ52" s="34"/>
      <c r="BK52" s="34"/>
    </row>
    <row r="53" spans="1:63" ht="15.75">
      <c r="A53" s="2" t="s">
        <v>104</v>
      </c>
      <c r="B53" s="1" t="s">
        <v>105</v>
      </c>
      <c r="C53" s="185">
        <f>+FISCAL!F53</f>
        <v>3750</v>
      </c>
      <c r="D53" s="185">
        <v>0</v>
      </c>
      <c r="E53" s="185">
        <f t="shared" si="0"/>
        <v>0</v>
      </c>
      <c r="F53" s="185">
        <f t="shared" si="1"/>
        <v>3750</v>
      </c>
      <c r="G53" s="175"/>
      <c r="H53" s="185">
        <f t="shared" si="2"/>
        <v>3750</v>
      </c>
      <c r="I53" s="263">
        <f t="shared" si="3"/>
        <v>0</v>
      </c>
      <c r="J53" s="191">
        <f t="shared" si="4"/>
        <v>75</v>
      </c>
      <c r="K53" s="191">
        <f t="shared" si="5"/>
        <v>281.25</v>
      </c>
      <c r="L53" s="185">
        <f t="shared" si="6"/>
        <v>4106.25</v>
      </c>
      <c r="M53" s="191">
        <f t="shared" si="7"/>
        <v>657</v>
      </c>
      <c r="N53" s="191">
        <f t="shared" si="8"/>
        <v>4763.25</v>
      </c>
      <c r="O53" s="175"/>
      <c r="P53" s="185">
        <f t="shared" si="9"/>
        <v>0</v>
      </c>
      <c r="Q53" s="192">
        <f t="shared" si="10"/>
        <v>0</v>
      </c>
      <c r="R53" s="192">
        <f t="shared" si="11"/>
        <v>0</v>
      </c>
      <c r="S53" s="170"/>
      <c r="T53" s="182" t="str">
        <f t="shared" si="12"/>
        <v>SI</v>
      </c>
      <c r="U53" s="42" t="s">
        <v>269</v>
      </c>
      <c r="V53" s="42" t="s">
        <v>297</v>
      </c>
      <c r="W53" s="42" t="s">
        <v>298</v>
      </c>
      <c r="X53" s="45">
        <v>42321</v>
      </c>
      <c r="Y53" s="42" t="s">
        <v>269</v>
      </c>
      <c r="Z53" s="102"/>
      <c r="AA53" s="47"/>
      <c r="AB53" s="47"/>
      <c r="AC53" s="48"/>
      <c r="AD53" s="52">
        <v>0</v>
      </c>
      <c r="AE53" s="59"/>
      <c r="AF53" s="91"/>
      <c r="AG53" s="49"/>
      <c r="AH53" s="49"/>
      <c r="AI53" s="49"/>
      <c r="AJ53" s="50"/>
      <c r="AK53" s="51">
        <v>340</v>
      </c>
      <c r="AL53" s="52">
        <v>-340</v>
      </c>
      <c r="AM53" s="53">
        <v>0</v>
      </c>
      <c r="AN53" s="52">
        <v>-340</v>
      </c>
      <c r="AO53" s="54">
        <v>0</v>
      </c>
      <c r="AP53" s="53">
        <v>21.911999999999999</v>
      </c>
      <c r="AQ53" s="52">
        <v>21.911999999999999</v>
      </c>
      <c r="AR53" s="55"/>
      <c r="AS53" s="56"/>
      <c r="AT53" s="57">
        <v>340</v>
      </c>
      <c r="AU53" s="57"/>
      <c r="AV53" s="60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</row>
    <row r="54" spans="1:63" ht="15.75">
      <c r="A54" s="2" t="s">
        <v>106</v>
      </c>
      <c r="B54" s="1" t="s">
        <v>107</v>
      </c>
      <c r="C54" s="185">
        <f>+FISCAL!F54</f>
        <v>3033.38</v>
      </c>
      <c r="D54" s="185">
        <v>0</v>
      </c>
      <c r="E54" s="185">
        <f t="shared" si="0"/>
        <v>0</v>
      </c>
      <c r="F54" s="185">
        <f t="shared" si="1"/>
        <v>3033.38</v>
      </c>
      <c r="G54" s="183"/>
      <c r="H54" s="185">
        <f t="shared" si="2"/>
        <v>3033.38</v>
      </c>
      <c r="I54" s="263">
        <f t="shared" si="3"/>
        <v>0</v>
      </c>
      <c r="J54" s="191">
        <f t="shared" si="4"/>
        <v>60.6676</v>
      </c>
      <c r="K54" s="191">
        <f t="shared" si="5"/>
        <v>227.5035</v>
      </c>
      <c r="L54" s="185">
        <f t="shared" si="6"/>
        <v>3321.5511000000001</v>
      </c>
      <c r="M54" s="191">
        <f t="shared" si="7"/>
        <v>531.44817599999999</v>
      </c>
      <c r="N54" s="191">
        <f t="shared" si="8"/>
        <v>3852.999276</v>
      </c>
      <c r="O54" s="175"/>
      <c r="P54" s="185">
        <f>+E54</f>
        <v>0</v>
      </c>
      <c r="Q54" s="192">
        <f>+P54*0.16</f>
        <v>0</v>
      </c>
      <c r="R54" s="192">
        <f>+P54+Q54</f>
        <v>0</v>
      </c>
      <c r="S54" s="170"/>
      <c r="T54" s="182" t="str">
        <f>IF(B54=V54,"SI","NO")</f>
        <v>SI</v>
      </c>
      <c r="U54" s="42" t="s">
        <v>173</v>
      </c>
      <c r="V54" s="60" t="s">
        <v>300</v>
      </c>
      <c r="W54" s="42"/>
      <c r="X54" s="45">
        <v>42169</v>
      </c>
      <c r="Y54" s="42" t="s">
        <v>258</v>
      </c>
      <c r="Z54" s="102"/>
      <c r="AA54" s="47"/>
      <c r="AB54" s="47"/>
      <c r="AC54" s="48"/>
      <c r="AD54" s="52">
        <v>0</v>
      </c>
      <c r="AE54" s="59"/>
      <c r="AF54" s="91">
        <v>1</v>
      </c>
      <c r="AG54" s="49"/>
      <c r="AH54" s="49"/>
      <c r="AI54" s="49"/>
      <c r="AJ54" s="50"/>
      <c r="AK54" s="51">
        <v>0</v>
      </c>
      <c r="AL54" s="52">
        <v>-1</v>
      </c>
      <c r="AM54" s="53">
        <v>0</v>
      </c>
      <c r="AN54" s="52">
        <v>-1</v>
      </c>
      <c r="AO54" s="54">
        <v>0</v>
      </c>
      <c r="AP54" s="53">
        <v>21.911999999999999</v>
      </c>
      <c r="AQ54" s="52">
        <v>21.911999999999999</v>
      </c>
      <c r="AR54" s="55"/>
      <c r="AS54" s="56"/>
      <c r="AT54" s="57">
        <v>1</v>
      </c>
      <c r="AU54" s="75"/>
      <c r="AV54" s="60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63" s="7" customFormat="1" ht="15">
      <c r="A55" s="15" t="s">
        <v>108</v>
      </c>
      <c r="C55" s="7" t="s">
        <v>109</v>
      </c>
      <c r="D55" s="183" t="s">
        <v>109</v>
      </c>
      <c r="E55" s="183" t="s">
        <v>109</v>
      </c>
      <c r="F55" s="183" t="s">
        <v>109</v>
      </c>
      <c r="G55" s="175"/>
      <c r="H55" s="183" t="s">
        <v>109</v>
      </c>
      <c r="I55" s="183" t="s">
        <v>109</v>
      </c>
      <c r="J55" s="183" t="s">
        <v>109</v>
      </c>
      <c r="K55" s="183" t="s">
        <v>109</v>
      </c>
      <c r="L55" s="183" t="s">
        <v>109</v>
      </c>
      <c r="M55" s="183" t="s">
        <v>109</v>
      </c>
      <c r="N55" s="183" t="s">
        <v>109</v>
      </c>
      <c r="O55" s="175"/>
      <c r="P55" s="183" t="s">
        <v>109</v>
      </c>
      <c r="Q55" s="183" t="s">
        <v>109</v>
      </c>
      <c r="R55" s="183" t="s">
        <v>109</v>
      </c>
      <c r="S55" s="171"/>
      <c r="T55" s="1"/>
    </row>
    <row r="56" spans="1:63" ht="15.75">
      <c r="C56" s="17">
        <f>SUM(C12:C55)</f>
        <v>192895.86999999997</v>
      </c>
      <c r="D56" s="187">
        <f t="shared" ref="D56:F56" si="13">SUM(D12:D55)</f>
        <v>0</v>
      </c>
      <c r="E56" s="187">
        <f t="shared" si="13"/>
        <v>38145.050000000003</v>
      </c>
      <c r="F56" s="187">
        <f t="shared" si="13"/>
        <v>231040.91999999995</v>
      </c>
      <c r="G56" s="175"/>
      <c r="H56" s="187">
        <f t="shared" ref="H56:N56" si="14">SUM(H12:H55)</f>
        <v>192895.86999999997</v>
      </c>
      <c r="I56" s="187">
        <f t="shared" si="14"/>
        <v>-435</v>
      </c>
      <c r="J56" s="187">
        <f t="shared" si="14"/>
        <v>3857.9174000000007</v>
      </c>
      <c r="K56" s="187">
        <f t="shared" si="14"/>
        <v>14467.190249999996</v>
      </c>
      <c r="L56" s="187">
        <f t="shared" si="14"/>
        <v>210785.97765000004</v>
      </c>
      <c r="M56" s="187">
        <f t="shared" si="14"/>
        <v>33725.756423999999</v>
      </c>
      <c r="N56" s="187">
        <f t="shared" si="14"/>
        <v>244511.73407400012</v>
      </c>
      <c r="O56" s="175"/>
      <c r="P56" s="187">
        <f>SUM(P12:P55)</f>
        <v>38145.050000000003</v>
      </c>
      <c r="Q56" s="187">
        <f t="shared" ref="Q56:R56" si="15">SUM(Q12:Q55)</f>
        <v>6103.2080000000005</v>
      </c>
      <c r="R56" s="187">
        <f t="shared" si="15"/>
        <v>44248.258000000002</v>
      </c>
      <c r="S56" s="172"/>
      <c r="U56" s="63"/>
      <c r="V56" s="42"/>
      <c r="W56" s="42"/>
      <c r="X56" s="42"/>
      <c r="Y56" s="42"/>
      <c r="Z56" s="102"/>
      <c r="AA56" s="46"/>
      <c r="AB56" s="46"/>
      <c r="AC56" s="48"/>
      <c r="AD56" s="52"/>
      <c r="AE56" s="59"/>
      <c r="AF56" s="90"/>
      <c r="AG56" s="49"/>
      <c r="AH56" s="49"/>
      <c r="AI56" s="49"/>
      <c r="AJ56" s="53"/>
      <c r="AK56" s="53"/>
      <c r="AL56" s="52"/>
      <c r="AM56" s="53"/>
      <c r="AN56" s="52"/>
      <c r="AO56" s="54">
        <v>0</v>
      </c>
      <c r="AP56" s="53"/>
      <c r="AQ56" s="52">
        <v>0</v>
      </c>
      <c r="AR56" s="55"/>
      <c r="AS56" s="77"/>
      <c r="AT56" s="57"/>
      <c r="AU56" s="57"/>
      <c r="AV56" s="60"/>
      <c r="AW56" s="34"/>
      <c r="AX56" s="34"/>
      <c r="AY56" s="33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</row>
    <row r="57" spans="1:63" ht="15.75">
      <c r="D57" s="185"/>
      <c r="E57" s="185"/>
      <c r="F57" s="185"/>
      <c r="G57" s="175"/>
      <c r="H57" s="185"/>
      <c r="I57" s="191"/>
      <c r="J57" s="191"/>
      <c r="K57" s="191"/>
      <c r="L57" s="185"/>
      <c r="M57" s="191"/>
      <c r="N57" s="191"/>
      <c r="O57" s="175"/>
      <c r="P57" s="185"/>
      <c r="Q57" s="192"/>
      <c r="R57" s="192"/>
      <c r="U57" s="78"/>
      <c r="V57" s="79"/>
      <c r="W57" s="42"/>
      <c r="X57" s="42"/>
      <c r="Y57" s="79"/>
      <c r="Z57" s="104"/>
      <c r="AA57" s="80"/>
      <c r="AB57" s="80"/>
      <c r="AC57" s="80"/>
      <c r="AD57" s="81"/>
      <c r="AE57" s="80"/>
      <c r="AF57" s="92"/>
      <c r="AG57" s="82"/>
      <c r="AH57" s="82"/>
      <c r="AI57" s="82"/>
      <c r="AJ57" s="82"/>
      <c r="AK57" s="82"/>
      <c r="AL57" s="83"/>
      <c r="AM57" s="82"/>
      <c r="AN57" s="81"/>
      <c r="AO57" s="82"/>
      <c r="AP57" s="82"/>
      <c r="AQ57" s="81"/>
      <c r="AR57" s="84"/>
      <c r="AS57" s="84"/>
      <c r="AT57" s="34"/>
      <c r="AU57" s="34"/>
      <c r="AV57" s="34"/>
      <c r="AW57" s="34"/>
      <c r="AX57" s="33"/>
      <c r="AY57" s="33"/>
      <c r="AZ57" s="33"/>
      <c r="BA57" s="33"/>
      <c r="BB57" s="33"/>
      <c r="BC57" s="33"/>
      <c r="BD57" s="33"/>
      <c r="BE57" s="34"/>
      <c r="BF57" s="34"/>
      <c r="BG57" s="34"/>
      <c r="BH57" s="34"/>
      <c r="BI57" s="34"/>
      <c r="BJ57" s="34"/>
      <c r="BK57" s="34"/>
    </row>
    <row r="58" spans="1:63" ht="16.5" thickBot="1">
      <c r="A58" s="10" t="s">
        <v>110</v>
      </c>
      <c r="D58" s="185"/>
      <c r="E58" s="185"/>
      <c r="F58" s="185"/>
      <c r="G58" s="175"/>
      <c r="H58" s="185"/>
      <c r="I58" s="191"/>
      <c r="J58" s="191"/>
      <c r="K58" s="191"/>
      <c r="L58" s="185"/>
      <c r="M58" s="191"/>
      <c r="N58" s="191"/>
      <c r="O58" s="175"/>
      <c r="P58" s="185"/>
      <c r="Q58" s="192"/>
      <c r="R58" s="192"/>
      <c r="U58" s="33"/>
      <c r="V58" s="85" t="s">
        <v>303</v>
      </c>
      <c r="W58" s="85"/>
      <c r="X58" s="85"/>
      <c r="Y58" s="85"/>
      <c r="Z58" s="105">
        <v>66511.22</v>
      </c>
      <c r="AA58" s="86">
        <v>0</v>
      </c>
      <c r="AB58" s="86">
        <v>0</v>
      </c>
      <c r="AC58" s="86">
        <v>0</v>
      </c>
      <c r="AD58" s="86">
        <v>66511.22</v>
      </c>
      <c r="AE58" s="86">
        <v>887.99</v>
      </c>
      <c r="AF58" s="93">
        <v>10</v>
      </c>
      <c r="AG58" s="86">
        <v>0</v>
      </c>
      <c r="AH58" s="86">
        <v>0</v>
      </c>
      <c r="AI58" s="86">
        <v>0</v>
      </c>
      <c r="AJ58" s="86">
        <v>435</v>
      </c>
      <c r="AK58" s="86">
        <v>7821.13</v>
      </c>
      <c r="AL58" s="86">
        <v>57357.099999999991</v>
      </c>
      <c r="AM58" s="86">
        <v>2389.848</v>
      </c>
      <c r="AN58" s="86">
        <v>54472.279999999992</v>
      </c>
      <c r="AO58" s="86">
        <v>1198.462</v>
      </c>
      <c r="AP58" s="86">
        <v>766.92000000000019</v>
      </c>
      <c r="AQ58" s="86">
        <v>37848.481999999982</v>
      </c>
      <c r="AR58" s="84"/>
      <c r="AS58" s="84"/>
      <c r="AT58" s="34"/>
      <c r="AU58" s="34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4"/>
      <c r="BG58" s="34"/>
      <c r="BH58" s="34"/>
      <c r="BI58" s="34"/>
      <c r="BJ58" s="34"/>
      <c r="BK58" s="34"/>
    </row>
    <row r="59" spans="1:63" ht="16.5" thickTop="1">
      <c r="A59" s="2" t="s">
        <v>111</v>
      </c>
      <c r="B59" s="1" t="s">
        <v>309</v>
      </c>
      <c r="C59" s="12">
        <f>+FISCAL!C59</f>
        <v>1200</v>
      </c>
      <c r="D59" s="185">
        <f>+FISCAL!D59</f>
        <v>1017.9</v>
      </c>
      <c r="E59" s="185">
        <v>0</v>
      </c>
      <c r="F59" s="185">
        <f t="shared" ref="F59:F72" si="16">SUM(C59:E59)</f>
        <v>2217.9</v>
      </c>
      <c r="G59" s="175"/>
      <c r="H59" s="185">
        <f>+FISCAL!F59</f>
        <v>2217.9</v>
      </c>
      <c r="I59" s="191">
        <f t="shared" ref="I59:I72" si="17">+AC59</f>
        <v>0</v>
      </c>
      <c r="J59" s="191">
        <f t="shared" ref="J59:J72" si="18">+C59*0.02</f>
        <v>24</v>
      </c>
      <c r="K59" s="191">
        <f t="shared" ref="K59:K72" si="19">+C59*7.5%</f>
        <v>90</v>
      </c>
      <c r="L59" s="185">
        <f t="shared" ref="L59:L72" si="20">SUM(H59:K59)</f>
        <v>2331.9</v>
      </c>
      <c r="M59" s="191">
        <f t="shared" ref="M59:M72" si="21">+L59*0.16</f>
        <v>373.10400000000004</v>
      </c>
      <c r="N59" s="191">
        <f t="shared" ref="N59:N72" si="22">+L59+M59</f>
        <v>2705.0039999999999</v>
      </c>
      <c r="O59" s="175"/>
      <c r="P59" s="185">
        <v>0</v>
      </c>
      <c r="Q59" s="192">
        <v>0</v>
      </c>
      <c r="R59" s="192">
        <v>0</v>
      </c>
      <c r="S59" s="170"/>
      <c r="T59" s="1" t="str">
        <f t="shared" ref="T59:T77" si="23">IF(B59=V59,"SI","NO")</f>
        <v>SI</v>
      </c>
      <c r="U59" s="137" t="s">
        <v>176</v>
      </c>
      <c r="V59" s="140" t="s">
        <v>213</v>
      </c>
      <c r="W59" s="142"/>
      <c r="X59" s="143">
        <v>42635</v>
      </c>
      <c r="Y59" s="137" t="s">
        <v>214</v>
      </c>
      <c r="Z59" s="144">
        <v>1017.9</v>
      </c>
      <c r="AA59" s="145"/>
      <c r="AB59" s="146"/>
      <c r="AC59" s="147"/>
      <c r="AD59" s="148">
        <v>1017.9</v>
      </c>
      <c r="AE59" s="149"/>
      <c r="AF59" s="150"/>
      <c r="AG59" s="151"/>
      <c r="AH59" s="151"/>
      <c r="AI59" s="151"/>
      <c r="AJ59" s="152"/>
      <c r="AK59" s="153">
        <v>0</v>
      </c>
      <c r="AL59" s="148">
        <v>1017.9</v>
      </c>
      <c r="AM59" s="154">
        <v>0</v>
      </c>
      <c r="AN59" s="148">
        <v>1017.9</v>
      </c>
      <c r="AO59" s="155"/>
      <c r="AP59" s="154"/>
      <c r="AQ59" s="148"/>
      <c r="AR59" s="156"/>
      <c r="AS59" s="158"/>
      <c r="AT59" s="159"/>
      <c r="AU59" s="160">
        <v>1132634759</v>
      </c>
      <c r="AV59" s="140"/>
      <c r="AW59" s="34"/>
      <c r="AX59" s="34"/>
      <c r="AY59" s="34"/>
      <c r="AZ59" s="34"/>
      <c r="BA59" s="34"/>
      <c r="BB59" s="34"/>
      <c r="BC59" s="34"/>
      <c r="BD59" s="34"/>
      <c r="BE59" s="34"/>
      <c r="BF59" s="33"/>
      <c r="BG59" s="33"/>
      <c r="BH59" s="34"/>
      <c r="BI59" s="34"/>
      <c r="BJ59" s="34"/>
      <c r="BK59" s="34"/>
    </row>
    <row r="60" spans="1:63" ht="15.75">
      <c r="A60" s="2" t="s">
        <v>112</v>
      </c>
      <c r="B60" s="1" t="s">
        <v>113</v>
      </c>
      <c r="C60" s="185">
        <f>+FISCAL!C60</f>
        <v>1200</v>
      </c>
      <c r="D60" s="185">
        <f>+FISCAL!D60</f>
        <v>1730</v>
      </c>
      <c r="E60" s="185">
        <v>0</v>
      </c>
      <c r="F60" s="185">
        <f t="shared" si="16"/>
        <v>2930</v>
      </c>
      <c r="G60" s="175"/>
      <c r="H60" s="185">
        <f>+FISCAL!F60</f>
        <v>2930</v>
      </c>
      <c r="I60" s="191">
        <f t="shared" si="17"/>
        <v>0</v>
      </c>
      <c r="J60" s="191">
        <f t="shared" si="18"/>
        <v>24</v>
      </c>
      <c r="K60" s="191">
        <f t="shared" si="19"/>
        <v>90</v>
      </c>
      <c r="L60" s="185">
        <f t="shared" si="20"/>
        <v>3044</v>
      </c>
      <c r="M60" s="191">
        <f t="shared" si="21"/>
        <v>487.04</v>
      </c>
      <c r="N60" s="191">
        <f t="shared" si="22"/>
        <v>3531.04</v>
      </c>
      <c r="O60" s="175"/>
      <c r="P60" s="185">
        <v>0</v>
      </c>
      <c r="Q60" s="192">
        <v>0</v>
      </c>
      <c r="R60" s="192">
        <v>0</v>
      </c>
      <c r="S60" s="170"/>
      <c r="T60" s="1" t="str">
        <f t="shared" si="23"/>
        <v>SI</v>
      </c>
      <c r="U60" s="139" t="s">
        <v>215</v>
      </c>
      <c r="V60" s="141" t="s">
        <v>216</v>
      </c>
      <c r="W60" s="44"/>
      <c r="X60" s="65">
        <v>42429</v>
      </c>
      <c r="Y60" s="42" t="s">
        <v>214</v>
      </c>
      <c r="Z60" s="102">
        <v>1730</v>
      </c>
      <c r="AA60" s="64"/>
      <c r="AB60" s="47"/>
      <c r="AC60" s="48"/>
      <c r="AD60" s="52">
        <v>1730</v>
      </c>
      <c r="AE60" s="59"/>
      <c r="AF60" s="91"/>
      <c r="AG60" s="49"/>
      <c r="AH60" s="49"/>
      <c r="AI60" s="49"/>
      <c r="AJ60" s="50"/>
      <c r="AK60" s="51">
        <v>0</v>
      </c>
      <c r="AL60" s="52">
        <v>1730</v>
      </c>
      <c r="AM60" s="53">
        <v>0</v>
      </c>
      <c r="AN60" s="52">
        <v>1730</v>
      </c>
      <c r="AO60" s="54">
        <v>173</v>
      </c>
      <c r="AP60" s="53">
        <v>21.911999999999999</v>
      </c>
      <c r="AQ60" s="52">
        <v>1924.912</v>
      </c>
      <c r="AR60" s="55"/>
      <c r="AS60" s="56"/>
      <c r="AT60" s="57">
        <v>-1730</v>
      </c>
      <c r="AU60" s="57"/>
      <c r="AV60" s="60"/>
      <c r="AW60" s="34"/>
      <c r="AX60" s="34"/>
      <c r="AY60" s="34"/>
      <c r="AZ60" s="34"/>
      <c r="BA60" s="34"/>
      <c r="BB60" s="34"/>
      <c r="BC60" s="34"/>
      <c r="BD60" s="34"/>
      <c r="BE60" s="34"/>
      <c r="BF60" s="18"/>
      <c r="BG60" s="18"/>
      <c r="BH60" s="33"/>
      <c r="BI60" s="34"/>
      <c r="BJ60" s="34"/>
      <c r="BK60" s="34"/>
    </row>
    <row r="61" spans="1:63" ht="15.75">
      <c r="A61" s="2" t="s">
        <v>114</v>
      </c>
      <c r="B61" s="1" t="s">
        <v>115</v>
      </c>
      <c r="C61" s="185">
        <f>+FISCAL!C61</f>
        <v>1200</v>
      </c>
      <c r="D61" s="185">
        <f>+FISCAL!D61</f>
        <v>1920</v>
      </c>
      <c r="E61" s="185">
        <v>0</v>
      </c>
      <c r="F61" s="185">
        <f t="shared" si="16"/>
        <v>3120</v>
      </c>
      <c r="G61" s="175"/>
      <c r="H61" s="185">
        <f>+FISCAL!F61</f>
        <v>3120</v>
      </c>
      <c r="I61" s="191">
        <f t="shared" si="17"/>
        <v>0</v>
      </c>
      <c r="J61" s="191">
        <f t="shared" si="18"/>
        <v>24</v>
      </c>
      <c r="K61" s="191">
        <f t="shared" si="19"/>
        <v>90</v>
      </c>
      <c r="L61" s="185">
        <f t="shared" si="20"/>
        <v>3234</v>
      </c>
      <c r="M61" s="191">
        <f t="shared" si="21"/>
        <v>517.44000000000005</v>
      </c>
      <c r="N61" s="191">
        <f t="shared" si="22"/>
        <v>3751.44</v>
      </c>
      <c r="O61" s="175"/>
      <c r="P61" s="185">
        <v>0</v>
      </c>
      <c r="Q61" s="192">
        <v>0</v>
      </c>
      <c r="R61" s="192">
        <v>0</v>
      </c>
      <c r="S61" s="170"/>
      <c r="T61" s="1" t="str">
        <f t="shared" si="23"/>
        <v>SI</v>
      </c>
      <c r="U61" s="42" t="s">
        <v>215</v>
      </c>
      <c r="V61" s="42" t="s">
        <v>217</v>
      </c>
      <c r="W61" s="44"/>
      <c r="X61" s="65">
        <v>42599</v>
      </c>
      <c r="Y61" s="42" t="s">
        <v>214</v>
      </c>
      <c r="Z61" s="102">
        <v>1920</v>
      </c>
      <c r="AA61" s="64"/>
      <c r="AB61" s="47"/>
      <c r="AC61" s="48"/>
      <c r="AD61" s="52">
        <v>1920</v>
      </c>
      <c r="AE61" s="59"/>
      <c r="AF61" s="91"/>
      <c r="AG61" s="49"/>
      <c r="AH61" s="49"/>
      <c r="AI61" s="49"/>
      <c r="AJ61" s="50"/>
      <c r="AK61" s="51">
        <v>0</v>
      </c>
      <c r="AL61" s="52">
        <v>1920</v>
      </c>
      <c r="AM61" s="53">
        <v>0</v>
      </c>
      <c r="AN61" s="52">
        <v>1920</v>
      </c>
      <c r="AO61" s="54">
        <v>192</v>
      </c>
      <c r="AP61" s="53">
        <v>21.911999999999999</v>
      </c>
      <c r="AQ61" s="52">
        <v>2133.9119999999998</v>
      </c>
      <c r="AR61" s="55"/>
      <c r="AS61" s="56"/>
      <c r="AT61" s="57"/>
      <c r="AU61" s="57"/>
      <c r="AV61" s="60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3"/>
      <c r="BI61" s="34"/>
      <c r="BJ61" s="34"/>
      <c r="BK61" s="34"/>
    </row>
    <row r="62" spans="1:63" s="222" customFormat="1" ht="15.75">
      <c r="A62" s="221" t="s">
        <v>116</v>
      </c>
      <c r="B62" s="222" t="s">
        <v>117</v>
      </c>
      <c r="C62" s="223">
        <f>+FISCAL!C62</f>
        <v>400</v>
      </c>
      <c r="D62" s="223">
        <f>+FISCAL!D62</f>
        <v>1297.5</v>
      </c>
      <c r="E62" s="223">
        <v>0</v>
      </c>
      <c r="F62" s="223">
        <f t="shared" si="16"/>
        <v>1697.5</v>
      </c>
      <c r="G62" s="224"/>
      <c r="H62" s="223">
        <f>+FISCAL!F62</f>
        <v>2497.5</v>
      </c>
      <c r="I62" s="225">
        <f t="shared" si="17"/>
        <v>0</v>
      </c>
      <c r="J62" s="225">
        <f t="shared" si="18"/>
        <v>8</v>
      </c>
      <c r="K62" s="225">
        <f t="shared" si="19"/>
        <v>30</v>
      </c>
      <c r="L62" s="223">
        <f t="shared" si="20"/>
        <v>2535.5</v>
      </c>
      <c r="M62" s="225">
        <f t="shared" si="21"/>
        <v>405.68</v>
      </c>
      <c r="N62" s="225">
        <f t="shared" si="22"/>
        <v>2941.18</v>
      </c>
      <c r="O62" s="224"/>
      <c r="P62" s="223">
        <v>0</v>
      </c>
      <c r="Q62" s="226">
        <v>0</v>
      </c>
      <c r="R62" s="226">
        <v>0</v>
      </c>
      <c r="S62" s="227"/>
      <c r="T62" s="222" t="str">
        <f t="shared" si="23"/>
        <v>SI</v>
      </c>
      <c r="U62" s="177" t="s">
        <v>215</v>
      </c>
      <c r="V62" s="177" t="s">
        <v>234</v>
      </c>
      <c r="W62" s="177"/>
      <c r="X62" s="178">
        <v>42660</v>
      </c>
      <c r="Y62" s="177" t="s">
        <v>235</v>
      </c>
      <c r="Z62" s="179">
        <v>1297.5</v>
      </c>
      <c r="AA62" s="180"/>
      <c r="AB62" s="180"/>
      <c r="AC62" s="123"/>
      <c r="AD62" s="228">
        <v>1297.5</v>
      </c>
      <c r="AE62" s="180"/>
      <c r="AF62" s="229"/>
      <c r="AG62" s="230"/>
      <c r="AH62" s="230"/>
      <c r="AI62" s="230"/>
      <c r="AJ62" s="231"/>
      <c r="AK62" s="232"/>
      <c r="AL62" s="228">
        <v>1297.5</v>
      </c>
      <c r="AM62" s="230">
        <v>0</v>
      </c>
      <c r="AN62" s="228">
        <v>1297.5</v>
      </c>
      <c r="AO62" s="230"/>
      <c r="AP62" s="230"/>
      <c r="AQ62" s="228"/>
      <c r="AR62" s="233"/>
      <c r="AS62" s="234"/>
      <c r="AT62" s="235"/>
      <c r="AU62" s="125">
        <v>1168261504</v>
      </c>
      <c r="AV62" s="181" t="s">
        <v>236</v>
      </c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</row>
    <row r="63" spans="1:63" ht="15.75">
      <c r="A63" s="2" t="s">
        <v>118</v>
      </c>
      <c r="B63" s="1" t="s">
        <v>119</v>
      </c>
      <c r="C63" s="185">
        <f>+FISCAL!C63</f>
        <v>1200</v>
      </c>
      <c r="D63" s="185">
        <f>+FISCAL!D63</f>
        <v>1745.44</v>
      </c>
      <c r="E63" s="185">
        <v>0</v>
      </c>
      <c r="F63" s="185">
        <f t="shared" si="16"/>
        <v>2945.44</v>
      </c>
      <c r="G63" s="175"/>
      <c r="H63" s="185">
        <f>+FISCAL!F63</f>
        <v>2945.44</v>
      </c>
      <c r="I63" s="191">
        <f t="shared" si="17"/>
        <v>0</v>
      </c>
      <c r="J63" s="191">
        <f t="shared" si="18"/>
        <v>24</v>
      </c>
      <c r="K63" s="191">
        <f t="shared" si="19"/>
        <v>90</v>
      </c>
      <c r="L63" s="185">
        <f t="shared" si="20"/>
        <v>3059.44</v>
      </c>
      <c r="M63" s="191">
        <f t="shared" si="21"/>
        <v>489.5104</v>
      </c>
      <c r="N63" s="191">
        <f t="shared" si="22"/>
        <v>3548.9504000000002</v>
      </c>
      <c r="O63" s="175"/>
      <c r="P63" s="185">
        <v>0</v>
      </c>
      <c r="Q63" s="192">
        <v>0</v>
      </c>
      <c r="R63" s="192">
        <v>0</v>
      </c>
      <c r="S63" s="170"/>
      <c r="T63" s="1" t="str">
        <f t="shared" si="23"/>
        <v>SI</v>
      </c>
      <c r="U63" s="42" t="s">
        <v>215</v>
      </c>
      <c r="V63" s="60" t="s">
        <v>237</v>
      </c>
      <c r="W63" s="42"/>
      <c r="X63" s="45">
        <v>42598</v>
      </c>
      <c r="Y63" s="42" t="s">
        <v>238</v>
      </c>
      <c r="Z63" s="102">
        <v>1745.44</v>
      </c>
      <c r="AA63" s="47"/>
      <c r="AB63" s="47"/>
      <c r="AC63" s="48"/>
      <c r="AD63" s="52">
        <v>1745.44</v>
      </c>
      <c r="AE63" s="59"/>
      <c r="AF63" s="91"/>
      <c r="AG63" s="49"/>
      <c r="AH63" s="49"/>
      <c r="AI63" s="49"/>
      <c r="AJ63" s="50"/>
      <c r="AK63" s="51">
        <v>0</v>
      </c>
      <c r="AL63" s="52">
        <v>1745.44</v>
      </c>
      <c r="AM63" s="53">
        <v>0</v>
      </c>
      <c r="AN63" s="52">
        <v>1745.44</v>
      </c>
      <c r="AO63" s="54">
        <v>174.54400000000001</v>
      </c>
      <c r="AP63" s="53">
        <v>21.911999999999999</v>
      </c>
      <c r="AQ63" s="52">
        <v>1941.8960000000002</v>
      </c>
      <c r="AR63" s="55"/>
      <c r="AS63" s="61"/>
      <c r="AT63" s="57"/>
      <c r="AU63" s="57"/>
      <c r="AV63" s="60"/>
      <c r="AW63" s="34"/>
      <c r="AX63" s="34"/>
      <c r="AY63" s="34"/>
      <c r="AZ63" s="34"/>
      <c r="BA63" s="34"/>
      <c r="BB63" s="34"/>
      <c r="BC63" s="18"/>
      <c r="BD63" s="18"/>
      <c r="BE63" s="18"/>
      <c r="BF63" s="34"/>
      <c r="BG63" s="34"/>
      <c r="BH63" s="18"/>
      <c r="BI63" s="34"/>
      <c r="BJ63" s="34"/>
      <c r="BK63" s="34"/>
    </row>
    <row r="64" spans="1:63" ht="15.75">
      <c r="A64" s="2" t="s">
        <v>120</v>
      </c>
      <c r="B64" s="1" t="s">
        <v>121</v>
      </c>
      <c r="C64" s="185">
        <f>+FISCAL!C64</f>
        <v>1200</v>
      </c>
      <c r="D64" s="185">
        <f>+FISCAL!D64</f>
        <v>0</v>
      </c>
      <c r="E64" s="185">
        <v>0</v>
      </c>
      <c r="F64" s="185">
        <f t="shared" si="16"/>
        <v>1200</v>
      </c>
      <c r="G64" s="175"/>
      <c r="H64" s="185">
        <f>+FISCAL!F64</f>
        <v>1200</v>
      </c>
      <c r="I64" s="191">
        <f t="shared" si="17"/>
        <v>0</v>
      </c>
      <c r="J64" s="191">
        <f t="shared" si="18"/>
        <v>24</v>
      </c>
      <c r="K64" s="191">
        <f t="shared" si="19"/>
        <v>90</v>
      </c>
      <c r="L64" s="185">
        <f t="shared" si="20"/>
        <v>1314</v>
      </c>
      <c r="M64" s="191">
        <f t="shared" si="21"/>
        <v>210.24</v>
      </c>
      <c r="N64" s="191">
        <f t="shared" si="22"/>
        <v>1524.24</v>
      </c>
      <c r="O64" s="175"/>
      <c r="P64" s="185">
        <v>0</v>
      </c>
      <c r="Q64" s="192">
        <v>0</v>
      </c>
      <c r="R64" s="192">
        <v>0</v>
      </c>
      <c r="S64" s="170"/>
      <c r="T64" s="1" t="str">
        <f t="shared" si="23"/>
        <v>SI</v>
      </c>
      <c r="U64" s="60" t="s">
        <v>215</v>
      </c>
      <c r="V64" s="60" t="s">
        <v>243</v>
      </c>
      <c r="W64" s="66"/>
      <c r="X64" s="65">
        <v>5</v>
      </c>
      <c r="Y64" s="60" t="s">
        <v>235</v>
      </c>
      <c r="Z64" s="103"/>
      <c r="AA64" s="47"/>
      <c r="AB64" s="47"/>
      <c r="AC64" s="48"/>
      <c r="AD64" s="52">
        <v>0</v>
      </c>
      <c r="AE64" s="59"/>
      <c r="AF64" s="91"/>
      <c r="AG64" s="49"/>
      <c r="AH64" s="49"/>
      <c r="AI64" s="49"/>
      <c r="AJ64" s="67"/>
      <c r="AK64" s="67">
        <v>0</v>
      </c>
      <c r="AL64" s="52">
        <v>0</v>
      </c>
      <c r="AM64" s="53">
        <v>0</v>
      </c>
      <c r="AN64" s="52">
        <v>0</v>
      </c>
      <c r="AO64" s="54">
        <v>0</v>
      </c>
      <c r="AP64" s="53">
        <v>21.911999999999999</v>
      </c>
      <c r="AQ64" s="52">
        <v>21.911999999999999</v>
      </c>
      <c r="AR64" s="55"/>
      <c r="AS64" s="61"/>
      <c r="AT64" s="57">
        <v>0</v>
      </c>
      <c r="AU64" s="161"/>
      <c r="AV64" s="60"/>
      <c r="AW64" s="34"/>
      <c r="AX64" s="34"/>
      <c r="AY64" s="34"/>
      <c r="AZ64" s="34"/>
      <c r="BA64" s="34"/>
      <c r="BB64" s="34"/>
      <c r="BC64" s="34"/>
      <c r="BD64" s="34"/>
      <c r="BE64" s="34"/>
      <c r="BF64" s="33"/>
      <c r="BG64" s="33"/>
      <c r="BH64" s="18"/>
      <c r="BI64" s="34"/>
      <c r="BJ64" s="34"/>
      <c r="BK64" s="34"/>
    </row>
    <row r="65" spans="1:67" ht="15.75">
      <c r="A65" s="2" t="s">
        <v>122</v>
      </c>
      <c r="B65" s="1" t="s">
        <v>123</v>
      </c>
      <c r="C65" s="185">
        <f>+FISCAL!C65</f>
        <v>1200</v>
      </c>
      <c r="D65" s="185">
        <f>+FISCAL!D65</f>
        <v>5428.5</v>
      </c>
      <c r="E65" s="185">
        <v>0</v>
      </c>
      <c r="F65" s="185">
        <f t="shared" si="16"/>
        <v>6628.5</v>
      </c>
      <c r="G65" s="175"/>
      <c r="H65" s="185">
        <f>+FISCAL!F65</f>
        <v>6628.5</v>
      </c>
      <c r="I65" s="191">
        <f t="shared" si="17"/>
        <v>0</v>
      </c>
      <c r="J65" s="191">
        <f t="shared" si="18"/>
        <v>24</v>
      </c>
      <c r="K65" s="191">
        <f t="shared" si="19"/>
        <v>90</v>
      </c>
      <c r="L65" s="185">
        <f t="shared" si="20"/>
        <v>6742.5</v>
      </c>
      <c r="M65" s="191">
        <f t="shared" si="21"/>
        <v>1078.8</v>
      </c>
      <c r="N65" s="191">
        <f t="shared" si="22"/>
        <v>7821.3</v>
      </c>
      <c r="O65" s="175"/>
      <c r="P65" s="185">
        <v>0</v>
      </c>
      <c r="Q65" s="192">
        <v>0</v>
      </c>
      <c r="R65" s="192">
        <v>0</v>
      </c>
      <c r="S65" s="170"/>
      <c r="T65" s="1" t="str">
        <f t="shared" si="23"/>
        <v>SI</v>
      </c>
      <c r="U65" s="42" t="s">
        <v>215</v>
      </c>
      <c r="V65" s="42" t="s">
        <v>244</v>
      </c>
      <c r="W65" s="44" t="s">
        <v>245</v>
      </c>
      <c r="X65" s="45">
        <v>41852</v>
      </c>
      <c r="Y65" s="42" t="s">
        <v>214</v>
      </c>
      <c r="Z65" s="102">
        <v>5428.5</v>
      </c>
      <c r="AA65" s="47"/>
      <c r="AB65" s="47"/>
      <c r="AC65" s="48"/>
      <c r="AD65" s="52">
        <v>5428.5</v>
      </c>
      <c r="AE65" s="59">
        <v>887.99</v>
      </c>
      <c r="AF65" s="91"/>
      <c r="AG65" s="49"/>
      <c r="AH65" s="49"/>
      <c r="AI65" s="49"/>
      <c r="AJ65" s="50"/>
      <c r="AK65" s="51">
        <v>0</v>
      </c>
      <c r="AL65" s="52">
        <v>4540.51</v>
      </c>
      <c r="AM65" s="53">
        <v>542.85</v>
      </c>
      <c r="AN65" s="52">
        <v>3997.6600000000003</v>
      </c>
      <c r="AO65" s="54">
        <v>0</v>
      </c>
      <c r="AP65" s="53">
        <v>21.911999999999999</v>
      </c>
      <c r="AQ65" s="52">
        <v>5450.4120000000003</v>
      </c>
      <c r="AR65" s="55"/>
      <c r="AS65" s="61"/>
      <c r="AT65" s="57">
        <v>-3997.6600000000003</v>
      </c>
      <c r="AU65" s="57"/>
      <c r="AV65" s="63" t="s">
        <v>246</v>
      </c>
      <c r="AW65" s="34"/>
      <c r="AX65" s="34"/>
      <c r="AY65" s="34"/>
      <c r="AZ65" s="34"/>
      <c r="BA65" s="34"/>
      <c r="BB65" s="34"/>
      <c r="BC65" s="34"/>
      <c r="BD65" s="34"/>
      <c r="BE65" s="34"/>
      <c r="BF65" s="18"/>
      <c r="BG65" s="18"/>
      <c r="BH65" s="33"/>
      <c r="BI65" s="33"/>
      <c r="BJ65" s="34"/>
      <c r="BK65" s="33"/>
    </row>
    <row r="66" spans="1:67" ht="15.75">
      <c r="A66" s="2" t="s">
        <v>124</v>
      </c>
      <c r="B66" s="1" t="s">
        <v>125</v>
      </c>
      <c r="C66" s="185">
        <f>+FISCAL!C66</f>
        <v>1200</v>
      </c>
      <c r="D66" s="185">
        <f>+FISCAL!D66</f>
        <v>1055.18</v>
      </c>
      <c r="E66" s="185">
        <v>0</v>
      </c>
      <c r="F66" s="185">
        <f t="shared" si="16"/>
        <v>2255.1800000000003</v>
      </c>
      <c r="G66" s="175"/>
      <c r="H66" s="185">
        <f>+FISCAL!F66</f>
        <v>2255.1800000000003</v>
      </c>
      <c r="I66" s="191">
        <f t="shared" si="17"/>
        <v>0</v>
      </c>
      <c r="J66" s="191">
        <f t="shared" si="18"/>
        <v>24</v>
      </c>
      <c r="K66" s="191">
        <f t="shared" si="19"/>
        <v>90</v>
      </c>
      <c r="L66" s="185">
        <f t="shared" si="20"/>
        <v>2369.1800000000003</v>
      </c>
      <c r="M66" s="191">
        <f t="shared" si="21"/>
        <v>379.06880000000007</v>
      </c>
      <c r="N66" s="191">
        <f t="shared" si="22"/>
        <v>2748.2488000000003</v>
      </c>
      <c r="O66" s="175"/>
      <c r="P66" s="185">
        <v>0</v>
      </c>
      <c r="Q66" s="192">
        <v>0</v>
      </c>
      <c r="R66" s="192">
        <v>0</v>
      </c>
      <c r="S66" s="170"/>
      <c r="T66" s="1" t="str">
        <f t="shared" si="23"/>
        <v>SI</v>
      </c>
      <c r="U66" s="42" t="s">
        <v>215</v>
      </c>
      <c r="V66" s="42" t="s">
        <v>267</v>
      </c>
      <c r="W66" s="44" t="s">
        <v>268</v>
      </c>
      <c r="X66" s="45">
        <v>40122</v>
      </c>
      <c r="Y66" s="42" t="s">
        <v>238</v>
      </c>
      <c r="Z66" s="102">
        <v>1055.18</v>
      </c>
      <c r="AA66" s="47"/>
      <c r="AB66" s="47"/>
      <c r="AC66" s="48"/>
      <c r="AD66" s="52">
        <v>1055.18</v>
      </c>
      <c r="AE66" s="59"/>
      <c r="AF66" s="91"/>
      <c r="AG66" s="49"/>
      <c r="AH66" s="49"/>
      <c r="AI66" s="49"/>
      <c r="AJ66" s="50"/>
      <c r="AK66" s="51">
        <v>0</v>
      </c>
      <c r="AL66" s="52">
        <v>1055.18</v>
      </c>
      <c r="AM66" s="53">
        <v>0</v>
      </c>
      <c r="AN66" s="52">
        <v>1055.18</v>
      </c>
      <c r="AO66" s="54">
        <v>105.51800000000001</v>
      </c>
      <c r="AP66" s="53">
        <v>21.911999999999999</v>
      </c>
      <c r="AQ66" s="52">
        <v>1182.6100000000001</v>
      </c>
      <c r="AR66" s="55"/>
      <c r="AS66" s="61"/>
      <c r="AT66" s="57">
        <v>-1055.18</v>
      </c>
      <c r="AU66" s="57"/>
      <c r="AV66" s="60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18"/>
      <c r="BI66" s="33"/>
      <c r="BJ66" s="34"/>
      <c r="BK66" s="33"/>
    </row>
    <row r="67" spans="1:67" ht="15.75">
      <c r="A67" s="2" t="s">
        <v>126</v>
      </c>
      <c r="B67" s="1" t="s">
        <v>127</v>
      </c>
      <c r="C67" s="185">
        <f>+FISCAL!C67</f>
        <v>1750.05</v>
      </c>
      <c r="D67" s="185">
        <f>+FISCAL!D67</f>
        <v>0</v>
      </c>
      <c r="E67" s="193">
        <v>0</v>
      </c>
      <c r="F67" s="185">
        <f t="shared" si="16"/>
        <v>1750.05</v>
      </c>
      <c r="G67" s="194"/>
      <c r="H67" s="185">
        <f>+FISCAL!F67</f>
        <v>1866.72</v>
      </c>
      <c r="I67" s="191">
        <f t="shared" si="17"/>
        <v>0</v>
      </c>
      <c r="J67" s="191">
        <f t="shared" si="18"/>
        <v>35.000999999999998</v>
      </c>
      <c r="K67" s="191">
        <f t="shared" si="19"/>
        <v>131.25375</v>
      </c>
      <c r="L67" s="185">
        <f t="shared" si="20"/>
        <v>2032.9747500000001</v>
      </c>
      <c r="M67" s="191">
        <f t="shared" si="21"/>
        <v>325.27596</v>
      </c>
      <c r="N67" s="191">
        <f t="shared" si="22"/>
        <v>2358.2507100000003</v>
      </c>
      <c r="O67" s="195"/>
      <c r="P67" s="185">
        <v>0</v>
      </c>
      <c r="Q67" s="192">
        <v>0</v>
      </c>
      <c r="R67" s="192">
        <v>0</v>
      </c>
      <c r="S67" s="170"/>
      <c r="T67" s="1" t="str">
        <f t="shared" si="23"/>
        <v>SI</v>
      </c>
      <c r="U67" s="42" t="s">
        <v>199</v>
      </c>
      <c r="V67" s="42" t="s">
        <v>310</v>
      </c>
      <c r="W67" s="44"/>
      <c r="X67" s="45">
        <v>39516</v>
      </c>
      <c r="Y67" s="42" t="s">
        <v>256</v>
      </c>
      <c r="Z67" s="102"/>
      <c r="AA67" s="46"/>
      <c r="AB67" s="46"/>
      <c r="AC67" s="48"/>
      <c r="AD67" s="52">
        <v>0</v>
      </c>
      <c r="AE67" s="59"/>
      <c r="AF67" s="95"/>
      <c r="AG67" s="49"/>
      <c r="AH67" s="49"/>
      <c r="AI67" s="49"/>
      <c r="AJ67" s="46"/>
      <c r="AK67" s="46">
        <v>200</v>
      </c>
      <c r="AL67" s="52">
        <v>0</v>
      </c>
      <c r="AM67" s="53">
        <v>0</v>
      </c>
      <c r="AN67" s="52">
        <v>-200</v>
      </c>
      <c r="AO67" s="54">
        <v>0</v>
      </c>
      <c r="AP67" s="53">
        <v>0</v>
      </c>
      <c r="AQ67" s="52">
        <v>0</v>
      </c>
      <c r="AR67" s="88"/>
      <c r="AS67" s="88"/>
      <c r="AT67" s="42"/>
      <c r="AU67" s="162"/>
      <c r="AV67" s="118" t="s">
        <v>178</v>
      </c>
      <c r="AW67" s="18"/>
      <c r="AX67" s="18"/>
      <c r="AY67" s="18"/>
      <c r="AZ67" s="18"/>
      <c r="BA67" s="18"/>
      <c r="BB67" s="18"/>
      <c r="BC67" s="18"/>
      <c r="BD67" s="18"/>
      <c r="BE67" s="18"/>
      <c r="BF67" s="33"/>
      <c r="BG67" s="33"/>
      <c r="BH67" s="34"/>
      <c r="BI67" s="33"/>
      <c r="BJ67" s="33"/>
      <c r="BK67" s="33"/>
    </row>
    <row r="68" spans="1:67" ht="15.75">
      <c r="A68" s="2" t="s">
        <v>128</v>
      </c>
      <c r="B68" s="1" t="s">
        <v>129</v>
      </c>
      <c r="C68" s="185">
        <f>+FISCAL!C68</f>
        <v>1200</v>
      </c>
      <c r="D68" s="185">
        <f>+FISCAL!D68</f>
        <v>7014.98</v>
      </c>
      <c r="E68" s="193">
        <v>0</v>
      </c>
      <c r="F68" s="185">
        <f t="shared" si="16"/>
        <v>8214.98</v>
      </c>
      <c r="G68" s="194"/>
      <c r="H68" s="185">
        <f>+FISCAL!F68</f>
        <v>8214.98</v>
      </c>
      <c r="I68" s="191">
        <f t="shared" si="17"/>
        <v>0</v>
      </c>
      <c r="J68" s="191">
        <f t="shared" si="18"/>
        <v>24</v>
      </c>
      <c r="K68" s="191">
        <f t="shared" si="19"/>
        <v>90</v>
      </c>
      <c r="L68" s="185">
        <f t="shared" si="20"/>
        <v>8328.98</v>
      </c>
      <c r="M68" s="191">
        <f t="shared" si="21"/>
        <v>1332.6368</v>
      </c>
      <c r="N68" s="191">
        <f t="shared" si="22"/>
        <v>9661.6167999999998</v>
      </c>
      <c r="O68" s="195"/>
      <c r="P68" s="185">
        <v>0</v>
      </c>
      <c r="Q68" s="192">
        <v>0</v>
      </c>
      <c r="R68" s="192">
        <v>0</v>
      </c>
      <c r="S68" s="170"/>
      <c r="T68" s="1" t="str">
        <f t="shared" si="23"/>
        <v>SI</v>
      </c>
      <c r="U68" s="42" t="s">
        <v>215</v>
      </c>
      <c r="V68" s="42" t="s">
        <v>271</v>
      </c>
      <c r="W68" s="42">
        <v>33</v>
      </c>
      <c r="X68" s="45">
        <v>39833</v>
      </c>
      <c r="Y68" s="42" t="s">
        <v>272</v>
      </c>
      <c r="Z68" s="102">
        <v>7014.98</v>
      </c>
      <c r="AA68" s="47"/>
      <c r="AB68" s="47"/>
      <c r="AC68" s="48"/>
      <c r="AD68" s="52">
        <v>7014.98</v>
      </c>
      <c r="AE68" s="59"/>
      <c r="AF68" s="91"/>
      <c r="AG68" s="49"/>
      <c r="AH68" s="49"/>
      <c r="AI68" s="49"/>
      <c r="AJ68" s="50"/>
      <c r="AK68" s="51">
        <v>0</v>
      </c>
      <c r="AL68" s="52">
        <v>7014.98</v>
      </c>
      <c r="AM68" s="53">
        <v>701.49800000000005</v>
      </c>
      <c r="AN68" s="52">
        <v>6313.482</v>
      </c>
      <c r="AO68" s="54">
        <v>0</v>
      </c>
      <c r="AP68" s="53">
        <v>21.911999999999999</v>
      </c>
      <c r="AQ68" s="52">
        <v>7036.8919999999998</v>
      </c>
      <c r="AR68" s="55"/>
      <c r="AS68" s="61"/>
      <c r="AT68" s="57">
        <v>-6313.482</v>
      </c>
      <c r="AU68" s="57"/>
      <c r="AV68" s="60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3"/>
      <c r="BI68" s="18"/>
      <c r="BJ68" s="33"/>
      <c r="BK68" s="18"/>
    </row>
    <row r="69" spans="1:67" ht="15.75">
      <c r="A69" s="2" t="s">
        <v>130</v>
      </c>
      <c r="B69" s="1" t="s">
        <v>131</v>
      </c>
      <c r="C69" s="185">
        <f>+FISCAL!C69</f>
        <v>1200</v>
      </c>
      <c r="D69" s="185">
        <f>+FISCAL!D69</f>
        <v>3534</v>
      </c>
      <c r="E69" s="193">
        <v>0</v>
      </c>
      <c r="F69" s="185">
        <f t="shared" si="16"/>
        <v>4734</v>
      </c>
      <c r="G69" s="194"/>
      <c r="H69" s="185">
        <f>+FISCAL!F69</f>
        <v>4734</v>
      </c>
      <c r="I69" s="191">
        <f t="shared" si="17"/>
        <v>0</v>
      </c>
      <c r="J69" s="191">
        <f t="shared" si="18"/>
        <v>24</v>
      </c>
      <c r="K69" s="191">
        <f t="shared" si="19"/>
        <v>90</v>
      </c>
      <c r="L69" s="185">
        <f t="shared" si="20"/>
        <v>4848</v>
      </c>
      <c r="M69" s="191">
        <f t="shared" si="21"/>
        <v>775.68000000000006</v>
      </c>
      <c r="N69" s="191">
        <f t="shared" si="22"/>
        <v>5623.68</v>
      </c>
      <c r="O69" s="195"/>
      <c r="P69" s="185">
        <v>0</v>
      </c>
      <c r="Q69" s="192">
        <v>0</v>
      </c>
      <c r="R69" s="192">
        <v>0</v>
      </c>
      <c r="S69" s="170"/>
      <c r="T69" s="1" t="str">
        <f t="shared" si="23"/>
        <v>SI</v>
      </c>
      <c r="U69" s="60" t="s">
        <v>215</v>
      </c>
      <c r="V69" s="60" t="s">
        <v>273</v>
      </c>
      <c r="W69" s="66"/>
      <c r="X69" s="65">
        <v>42429</v>
      </c>
      <c r="Y69" s="42" t="s">
        <v>235</v>
      </c>
      <c r="Z69" s="102">
        <v>3534</v>
      </c>
      <c r="AA69" s="47"/>
      <c r="AB69" s="47"/>
      <c r="AC69" s="48"/>
      <c r="AD69" s="52">
        <v>3534</v>
      </c>
      <c r="AE69" s="59"/>
      <c r="AF69" s="91"/>
      <c r="AG69" s="49"/>
      <c r="AH69" s="49"/>
      <c r="AI69" s="49"/>
      <c r="AJ69" s="67"/>
      <c r="AK69" s="51">
        <v>0</v>
      </c>
      <c r="AL69" s="52">
        <v>3534</v>
      </c>
      <c r="AM69" s="53">
        <v>0</v>
      </c>
      <c r="AN69" s="52">
        <v>3534</v>
      </c>
      <c r="AO69" s="54">
        <v>353.40000000000003</v>
      </c>
      <c r="AP69" s="53">
        <v>21.911999999999999</v>
      </c>
      <c r="AQ69" s="52">
        <v>3909.3119999999999</v>
      </c>
      <c r="AR69" s="55"/>
      <c r="AS69" s="61"/>
      <c r="AT69" s="57">
        <v>-3534</v>
      </c>
      <c r="AU69" s="57"/>
      <c r="AV69" s="60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18"/>
      <c r="BI69" s="18"/>
      <c r="BJ69" s="33"/>
      <c r="BK69" s="18"/>
    </row>
    <row r="70" spans="1:67" ht="15.75">
      <c r="A70" s="2" t="s">
        <v>132</v>
      </c>
      <c r="B70" s="1" t="s">
        <v>311</v>
      </c>
      <c r="C70" s="185">
        <f>+FISCAL!C70</f>
        <v>1200</v>
      </c>
      <c r="D70" s="185">
        <f>+FISCAL!D70</f>
        <v>0</v>
      </c>
      <c r="E70" s="193">
        <v>0</v>
      </c>
      <c r="F70" s="185">
        <f t="shared" si="16"/>
        <v>1200</v>
      </c>
      <c r="G70" s="194"/>
      <c r="H70" s="185">
        <f>+FISCAL!F70</f>
        <v>1200</v>
      </c>
      <c r="I70" s="191">
        <f t="shared" si="17"/>
        <v>0</v>
      </c>
      <c r="J70" s="191">
        <f t="shared" si="18"/>
        <v>24</v>
      </c>
      <c r="K70" s="191">
        <f t="shared" si="19"/>
        <v>90</v>
      </c>
      <c r="L70" s="185">
        <f t="shared" si="20"/>
        <v>1314</v>
      </c>
      <c r="M70" s="191">
        <f t="shared" si="21"/>
        <v>210.24</v>
      </c>
      <c r="N70" s="191">
        <f t="shared" si="22"/>
        <v>1524.24</v>
      </c>
      <c r="O70" s="195"/>
      <c r="P70" s="185">
        <v>0</v>
      </c>
      <c r="Q70" s="192">
        <v>0</v>
      </c>
      <c r="R70" s="192">
        <v>0</v>
      </c>
      <c r="S70" s="170"/>
      <c r="T70" s="1" t="str">
        <f t="shared" si="23"/>
        <v>SI</v>
      </c>
      <c r="U70" s="42" t="s">
        <v>176</v>
      </c>
      <c r="V70" s="42" t="s">
        <v>277</v>
      </c>
      <c r="W70" s="44" t="s">
        <v>278</v>
      </c>
      <c r="X70" s="45">
        <v>40298</v>
      </c>
      <c r="Y70" s="42" t="s">
        <v>279</v>
      </c>
      <c r="Z70" s="102"/>
      <c r="AA70" s="47"/>
      <c r="AB70" s="47"/>
      <c r="AC70" s="48"/>
      <c r="AD70" s="52">
        <v>0</v>
      </c>
      <c r="AE70" s="59"/>
      <c r="AF70" s="91"/>
      <c r="AG70" s="49"/>
      <c r="AH70" s="49"/>
      <c r="AI70" s="49"/>
      <c r="AJ70" s="50"/>
      <c r="AK70" s="51">
        <v>390</v>
      </c>
      <c r="AL70" s="52">
        <v>-390</v>
      </c>
      <c r="AM70" s="53">
        <v>0</v>
      </c>
      <c r="AN70" s="52">
        <v>-390</v>
      </c>
      <c r="AO70" s="54">
        <v>0</v>
      </c>
      <c r="AP70" s="53">
        <v>21.911999999999999</v>
      </c>
      <c r="AQ70" s="52">
        <v>21.911999999999999</v>
      </c>
      <c r="AR70" s="55"/>
      <c r="AS70" s="61"/>
      <c r="AT70" s="57">
        <v>390</v>
      </c>
      <c r="AU70" s="57"/>
      <c r="AV70" s="62"/>
      <c r="AW70" s="34"/>
      <c r="AX70" s="34"/>
      <c r="AY70" s="34"/>
      <c r="AZ70" s="34"/>
      <c r="BA70" s="34"/>
      <c r="BB70" s="34"/>
      <c r="BC70" s="34"/>
      <c r="BD70" s="34"/>
      <c r="BE70" s="58"/>
      <c r="BF70" s="34"/>
      <c r="BG70" s="34"/>
      <c r="BH70" s="34"/>
      <c r="BI70" s="33"/>
      <c r="BJ70" s="18"/>
      <c r="BK70" s="33"/>
    </row>
    <row r="71" spans="1:67" ht="15.75">
      <c r="A71" s="2" t="s">
        <v>133</v>
      </c>
      <c r="B71" s="1" t="s">
        <v>134</v>
      </c>
      <c r="C71" s="185">
        <f>+FISCAL!C71</f>
        <v>1200</v>
      </c>
      <c r="D71" s="185">
        <f>+FISCAL!D71</f>
        <v>4949.72</v>
      </c>
      <c r="E71" s="193">
        <v>0</v>
      </c>
      <c r="F71" s="185">
        <f t="shared" si="16"/>
        <v>6149.72</v>
      </c>
      <c r="G71" s="194"/>
      <c r="H71" s="185">
        <f>+FISCAL!F71</f>
        <v>6149.72</v>
      </c>
      <c r="I71" s="191">
        <f t="shared" si="17"/>
        <v>0</v>
      </c>
      <c r="J71" s="191">
        <f t="shared" si="18"/>
        <v>24</v>
      </c>
      <c r="K71" s="191">
        <f t="shared" si="19"/>
        <v>90</v>
      </c>
      <c r="L71" s="185">
        <f t="shared" si="20"/>
        <v>6263.72</v>
      </c>
      <c r="M71" s="191">
        <f t="shared" si="21"/>
        <v>1002.1952000000001</v>
      </c>
      <c r="N71" s="191">
        <f t="shared" si="22"/>
        <v>7265.9152000000004</v>
      </c>
      <c r="O71" s="195"/>
      <c r="P71" s="185">
        <v>0</v>
      </c>
      <c r="Q71" s="192">
        <v>0</v>
      </c>
      <c r="R71" s="192">
        <v>0</v>
      </c>
      <c r="S71" s="170"/>
      <c r="T71" s="1" t="str">
        <f t="shared" si="23"/>
        <v>SI</v>
      </c>
      <c r="U71" s="42" t="s">
        <v>215</v>
      </c>
      <c r="V71" s="42" t="s">
        <v>299</v>
      </c>
      <c r="W71" s="42"/>
      <c r="X71" s="45">
        <v>42632</v>
      </c>
      <c r="Y71" s="42" t="s">
        <v>235</v>
      </c>
      <c r="Z71" s="102">
        <v>4949.72</v>
      </c>
      <c r="AA71" s="47"/>
      <c r="AB71" s="47"/>
      <c r="AC71" s="48"/>
      <c r="AD71" s="52">
        <v>4949.72</v>
      </c>
      <c r="AE71" s="59"/>
      <c r="AF71" s="91"/>
      <c r="AG71" s="49"/>
      <c r="AH71" s="49"/>
      <c r="AI71" s="49"/>
      <c r="AJ71" s="50"/>
      <c r="AK71" s="51">
        <v>0</v>
      </c>
      <c r="AL71" s="52">
        <v>4949.72</v>
      </c>
      <c r="AM71" s="53">
        <v>494.97200000000004</v>
      </c>
      <c r="AN71" s="52">
        <v>4454.7480000000005</v>
      </c>
      <c r="AO71" s="54"/>
      <c r="AP71" s="53"/>
      <c r="AQ71" s="52"/>
      <c r="AR71" s="55"/>
      <c r="AS71" s="56"/>
      <c r="AT71" s="57"/>
      <c r="AU71" s="75">
        <v>2643837181</v>
      </c>
      <c r="AV71" s="60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18"/>
      <c r="BJ71" s="18"/>
      <c r="BK71" s="18"/>
    </row>
    <row r="72" spans="1:67" ht="15.75">
      <c r="A72" s="2" t="s">
        <v>135</v>
      </c>
      <c r="B72" s="1" t="s">
        <v>136</v>
      </c>
      <c r="C72" s="185">
        <f>+FISCAL!C72</f>
        <v>1200</v>
      </c>
      <c r="D72" s="185">
        <f>+FISCAL!D72</f>
        <v>1923</v>
      </c>
      <c r="E72" s="193">
        <v>0</v>
      </c>
      <c r="F72" s="185">
        <f t="shared" si="16"/>
        <v>3123</v>
      </c>
      <c r="G72" s="194"/>
      <c r="H72" s="185">
        <f>+FISCAL!F72</f>
        <v>3123</v>
      </c>
      <c r="I72" s="191">
        <f t="shared" si="17"/>
        <v>0</v>
      </c>
      <c r="J72" s="191">
        <f t="shared" si="18"/>
        <v>24</v>
      </c>
      <c r="K72" s="191">
        <f t="shared" si="19"/>
        <v>90</v>
      </c>
      <c r="L72" s="185">
        <f t="shared" si="20"/>
        <v>3237</v>
      </c>
      <c r="M72" s="191">
        <f t="shared" si="21"/>
        <v>517.91999999999996</v>
      </c>
      <c r="N72" s="191">
        <f t="shared" si="22"/>
        <v>3754.92</v>
      </c>
      <c r="O72" s="195"/>
      <c r="P72" s="185">
        <v>0</v>
      </c>
      <c r="Q72" s="192">
        <v>0</v>
      </c>
      <c r="R72" s="192">
        <v>0</v>
      </c>
      <c r="S72" s="170"/>
      <c r="T72" s="1" t="str">
        <f t="shared" si="23"/>
        <v>SI</v>
      </c>
      <c r="U72" s="42" t="s">
        <v>215</v>
      </c>
      <c r="V72" s="42" t="s">
        <v>301</v>
      </c>
      <c r="W72" s="44" t="s">
        <v>302</v>
      </c>
      <c r="X72" s="45">
        <v>41939</v>
      </c>
      <c r="Y72" s="42" t="s">
        <v>214</v>
      </c>
      <c r="Z72" s="102">
        <v>1923</v>
      </c>
      <c r="AA72" s="47"/>
      <c r="AB72" s="47"/>
      <c r="AC72" s="48"/>
      <c r="AD72" s="52">
        <v>1923</v>
      </c>
      <c r="AE72" s="59"/>
      <c r="AF72" s="90"/>
      <c r="AG72" s="49"/>
      <c r="AH72" s="49"/>
      <c r="AI72" s="49"/>
      <c r="AJ72" s="50"/>
      <c r="AK72" s="51">
        <v>305</v>
      </c>
      <c r="AL72" s="52">
        <v>1618</v>
      </c>
      <c r="AM72" s="53">
        <v>0</v>
      </c>
      <c r="AN72" s="52">
        <v>1618</v>
      </c>
      <c r="AO72" s="54">
        <v>192.3</v>
      </c>
      <c r="AP72" s="53">
        <v>21.911999999999999</v>
      </c>
      <c r="AQ72" s="52">
        <v>2137.212</v>
      </c>
      <c r="AR72" s="55"/>
      <c r="AS72" s="61"/>
      <c r="AT72" s="57">
        <v>-1618</v>
      </c>
      <c r="AU72" s="57"/>
      <c r="AV72" s="60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3"/>
      <c r="BJ72" s="33"/>
      <c r="BK72" s="33"/>
    </row>
    <row r="73" spans="1:67" s="7" customFormat="1" ht="15.75">
      <c r="A73" s="15" t="s">
        <v>108</v>
      </c>
      <c r="C73" s="7" t="s">
        <v>109</v>
      </c>
      <c r="D73" s="183" t="s">
        <v>109</v>
      </c>
      <c r="E73" s="183" t="s">
        <v>109</v>
      </c>
      <c r="F73" s="183" t="s">
        <v>109</v>
      </c>
      <c r="G73" s="183"/>
      <c r="H73" s="183" t="s">
        <v>109</v>
      </c>
      <c r="I73" s="183" t="s">
        <v>109</v>
      </c>
      <c r="J73" s="183" t="s">
        <v>109</v>
      </c>
      <c r="K73" s="183" t="s">
        <v>109</v>
      </c>
      <c r="L73" s="183" t="s">
        <v>109</v>
      </c>
      <c r="M73" s="183" t="s">
        <v>109</v>
      </c>
      <c r="N73" s="183" t="s">
        <v>109</v>
      </c>
      <c r="O73" s="175"/>
      <c r="P73" s="183" t="s">
        <v>109</v>
      </c>
      <c r="Q73" s="183" t="s">
        <v>109</v>
      </c>
      <c r="R73" s="183" t="s">
        <v>109</v>
      </c>
      <c r="S73" s="170"/>
      <c r="T73" s="1" t="str">
        <f t="shared" si="23"/>
        <v>SI</v>
      </c>
      <c r="U73" s="42"/>
      <c r="V73" s="42"/>
      <c r="W73" s="42"/>
      <c r="X73" s="42"/>
      <c r="Y73" s="42"/>
      <c r="Z73" s="102"/>
      <c r="AA73" s="46"/>
      <c r="AB73" s="46"/>
      <c r="AC73" s="46"/>
      <c r="AD73" s="87"/>
      <c r="AE73" s="46"/>
      <c r="AF73" s="94"/>
      <c r="AG73" s="46"/>
      <c r="AH73" s="46"/>
      <c r="AI73" s="46"/>
      <c r="AJ73" s="46"/>
      <c r="AK73" s="46"/>
      <c r="AL73" s="87"/>
      <c r="AM73" s="46"/>
      <c r="AN73" s="87"/>
      <c r="AO73" s="46"/>
      <c r="AP73" s="46"/>
      <c r="AQ73" s="87"/>
      <c r="AR73" s="157"/>
      <c r="AS73" s="157"/>
      <c r="AT73" s="60"/>
      <c r="AU73" s="60"/>
      <c r="AV73" s="42"/>
      <c r="AW73" s="33"/>
      <c r="AX73" s="33"/>
      <c r="AY73" s="33"/>
      <c r="AZ73" s="33"/>
      <c r="BA73" s="33"/>
      <c r="BB73" s="33"/>
      <c r="BC73" s="33"/>
      <c r="BD73" s="33"/>
      <c r="BE73" s="33"/>
      <c r="BF73" s="34"/>
      <c r="BG73" s="34"/>
      <c r="BH73" s="34"/>
      <c r="BI73" s="18"/>
      <c r="BJ73" s="18"/>
      <c r="BK73" s="18"/>
    </row>
    <row r="74" spans="1:67" ht="15.75">
      <c r="C74" s="17">
        <f>SUM(C59:C73)</f>
        <v>16550.05</v>
      </c>
      <c r="D74" s="187">
        <f t="shared" ref="D74:F74" si="24">SUM(D59:D73)</f>
        <v>31616.22</v>
      </c>
      <c r="E74" s="187">
        <f t="shared" si="24"/>
        <v>0</v>
      </c>
      <c r="F74" s="187">
        <f t="shared" si="24"/>
        <v>48166.270000000004</v>
      </c>
      <c r="G74" s="187"/>
      <c r="H74" s="187">
        <f t="shared" ref="H74" si="25">SUM(H59:H73)</f>
        <v>49082.94</v>
      </c>
      <c r="I74" s="187">
        <f t="shared" ref="I74" si="26">SUM(I59:I73)</f>
        <v>0</v>
      </c>
      <c r="J74" s="187">
        <f t="shared" ref="J74" si="27">SUM(J59:J73)</f>
        <v>331.00099999999998</v>
      </c>
      <c r="K74" s="187">
        <f t="shared" ref="K74" si="28">SUM(K59:K73)</f>
        <v>1241.2537499999999</v>
      </c>
      <c r="L74" s="187">
        <f t="shared" ref="L74" si="29">SUM(L59:L73)</f>
        <v>50655.194750000002</v>
      </c>
      <c r="M74" s="187">
        <f t="shared" ref="M74" si="30">SUM(M59:M73)</f>
        <v>8104.8311600000006</v>
      </c>
      <c r="N74" s="187">
        <f t="shared" ref="N74" si="31">SUM(N59:N73)</f>
        <v>58760.025910000004</v>
      </c>
      <c r="O74" s="175"/>
      <c r="P74" s="187">
        <f t="shared" ref="P74" si="32">SUM(P59:P73)</f>
        <v>0</v>
      </c>
      <c r="Q74" s="187">
        <f t="shared" ref="Q74" si="33">SUM(Q59:Q73)</f>
        <v>0</v>
      </c>
      <c r="R74" s="187">
        <f t="shared" ref="R74" si="34">SUM(R59:R73)</f>
        <v>0</v>
      </c>
      <c r="S74" s="170"/>
      <c r="T74" s="1" t="str">
        <f t="shared" si="23"/>
        <v>SI</v>
      </c>
      <c r="U74" s="138" t="s">
        <v>304</v>
      </c>
      <c r="V74" s="138"/>
      <c r="W74" s="42"/>
      <c r="X74" s="42"/>
      <c r="Y74" s="42"/>
      <c r="Z74" s="102"/>
      <c r="AA74" s="46"/>
      <c r="AB74" s="46"/>
      <c r="AC74" s="46"/>
      <c r="AD74" s="87"/>
      <c r="AE74" s="46"/>
      <c r="AF74" s="94"/>
      <c r="AG74" s="46"/>
      <c r="AH74" s="46"/>
      <c r="AI74" s="46"/>
      <c r="AJ74" s="46"/>
      <c r="AK74" s="46"/>
      <c r="AL74" s="87"/>
      <c r="AM74" s="46">
        <v>2389.848</v>
      </c>
      <c r="AN74" s="87"/>
      <c r="AO74" s="46"/>
      <c r="AP74" s="46"/>
      <c r="AQ74" s="87"/>
      <c r="AR74" s="88"/>
      <c r="AS74" s="88"/>
      <c r="AT74" s="42"/>
      <c r="AU74" s="42"/>
      <c r="AV74" s="42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4"/>
      <c r="BI74" s="34"/>
      <c r="BJ74" s="34"/>
      <c r="BK74" s="34"/>
      <c r="BL74" s="7"/>
      <c r="BM74" s="7"/>
      <c r="BN74" s="7"/>
      <c r="BO74" s="7"/>
    </row>
    <row r="75" spans="1:67" ht="15.75">
      <c r="D75" s="175"/>
      <c r="E75" s="175"/>
      <c r="F75" s="175"/>
      <c r="G75" s="175"/>
      <c r="H75" s="191"/>
      <c r="I75" s="191"/>
      <c r="J75" s="191"/>
      <c r="K75" s="191"/>
      <c r="L75" s="191"/>
      <c r="M75" s="191"/>
      <c r="N75" s="191"/>
      <c r="O75" s="175"/>
      <c r="P75" s="175"/>
      <c r="Q75" s="175"/>
      <c r="R75" s="175"/>
      <c r="S75" s="171"/>
      <c r="T75" s="1" t="str">
        <f t="shared" si="23"/>
        <v>SI</v>
      </c>
      <c r="U75" s="33"/>
      <c r="V75" s="30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BF75" s="18"/>
      <c r="BG75" s="18"/>
      <c r="BH75" s="34"/>
      <c r="BI75" s="34"/>
      <c r="BJ75" s="18"/>
    </row>
    <row r="76" spans="1:67" s="7" customFormat="1" ht="15.75">
      <c r="A76" s="14"/>
      <c r="C76" s="7" t="s">
        <v>137</v>
      </c>
      <c r="D76" s="183" t="s">
        <v>137</v>
      </c>
      <c r="E76" s="183" t="s">
        <v>137</v>
      </c>
      <c r="F76" s="183" t="s">
        <v>137</v>
      </c>
      <c r="G76" s="183"/>
      <c r="H76" s="183" t="s">
        <v>137</v>
      </c>
      <c r="I76" s="183" t="s">
        <v>137</v>
      </c>
      <c r="J76" s="183" t="s">
        <v>137</v>
      </c>
      <c r="K76" s="183" t="s">
        <v>137</v>
      </c>
      <c r="L76" s="183" t="s">
        <v>137</v>
      </c>
      <c r="M76" s="183" t="s">
        <v>137</v>
      </c>
      <c r="N76" s="183" t="s">
        <v>137</v>
      </c>
      <c r="O76" s="175"/>
      <c r="P76" s="183" t="s">
        <v>137</v>
      </c>
      <c r="Q76" s="183" t="s">
        <v>137</v>
      </c>
      <c r="R76" s="183" t="s">
        <v>137</v>
      </c>
      <c r="S76" s="172"/>
      <c r="T76" s="1" t="str">
        <f t="shared" si="23"/>
        <v>SI</v>
      </c>
      <c r="U76" s="33"/>
      <c r="V76" s="3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8"/>
      <c r="BJ76" s="1"/>
    </row>
    <row r="77" spans="1:67" ht="15">
      <c r="A77" s="15" t="s">
        <v>138</v>
      </c>
      <c r="B77" s="1" t="s">
        <v>139</v>
      </c>
      <c r="C77" s="17">
        <f>+C74+C56</f>
        <v>209445.91999999995</v>
      </c>
      <c r="D77" s="187">
        <f t="shared" ref="D77:R77" si="35">+D74+D56</f>
        <v>31616.22</v>
      </c>
      <c r="E77" s="187">
        <f t="shared" si="35"/>
        <v>38145.050000000003</v>
      </c>
      <c r="F77" s="187">
        <f t="shared" si="35"/>
        <v>279207.18999999994</v>
      </c>
      <c r="G77" s="187"/>
      <c r="H77" s="187">
        <f t="shared" si="35"/>
        <v>241978.80999999997</v>
      </c>
      <c r="I77" s="187">
        <f t="shared" si="35"/>
        <v>-435</v>
      </c>
      <c r="J77" s="187">
        <f t="shared" si="35"/>
        <v>4188.9184000000005</v>
      </c>
      <c r="K77" s="187">
        <f t="shared" si="35"/>
        <v>15708.443999999996</v>
      </c>
      <c r="L77" s="187">
        <f t="shared" si="35"/>
        <v>261441.17240000004</v>
      </c>
      <c r="M77" s="187">
        <f t="shared" si="35"/>
        <v>41830.587584000001</v>
      </c>
      <c r="N77" s="187">
        <f t="shared" si="35"/>
        <v>303271.75998400012</v>
      </c>
      <c r="O77" s="175"/>
      <c r="P77" s="187">
        <f t="shared" si="35"/>
        <v>38145.050000000003</v>
      </c>
      <c r="Q77" s="187">
        <f t="shared" si="35"/>
        <v>6103.2080000000005</v>
      </c>
      <c r="R77" s="187">
        <f t="shared" si="35"/>
        <v>44248.258000000002</v>
      </c>
      <c r="T77" s="1" t="str">
        <f t="shared" si="23"/>
        <v>NO</v>
      </c>
      <c r="BH77" s="18"/>
    </row>
    <row r="78" spans="1:67" ht="15">
      <c r="D78" s="175"/>
      <c r="E78" s="175"/>
      <c r="F78" s="175"/>
      <c r="G78" s="175"/>
      <c r="H78" s="196"/>
      <c r="I78" s="175"/>
      <c r="J78" s="175"/>
      <c r="K78" s="175"/>
      <c r="L78" s="175"/>
      <c r="M78" s="175"/>
      <c r="N78" s="175"/>
      <c r="O78" s="183"/>
      <c r="P78" s="175"/>
      <c r="Q78" s="175"/>
      <c r="R78" s="175"/>
      <c r="S78" s="171"/>
      <c r="BH78" s="18"/>
      <c r="BI78" s="18"/>
      <c r="BJ78" s="7"/>
      <c r="BK78" s="18"/>
    </row>
    <row r="79" spans="1:67" ht="15.75">
      <c r="C79" s="1" t="s">
        <v>139</v>
      </c>
      <c r="D79" s="182" t="s">
        <v>139</v>
      </c>
      <c r="E79" s="175"/>
      <c r="F79" s="175"/>
      <c r="G79" s="175"/>
      <c r="H79" s="175"/>
      <c r="I79" s="182" t="s">
        <v>139</v>
      </c>
      <c r="J79" s="182" t="s">
        <v>139</v>
      </c>
      <c r="K79" s="182" t="s">
        <v>139</v>
      </c>
      <c r="L79" s="182" t="s">
        <v>139</v>
      </c>
      <c r="M79" s="182" t="s">
        <v>139</v>
      </c>
      <c r="N79" s="182" t="s">
        <v>139</v>
      </c>
      <c r="O79" s="175"/>
      <c r="P79" s="182" t="s">
        <v>139</v>
      </c>
      <c r="Q79" s="182" t="s">
        <v>139</v>
      </c>
      <c r="R79" s="182" t="s">
        <v>139</v>
      </c>
      <c r="S79" s="172"/>
      <c r="U79" s="18"/>
      <c r="V79" s="18"/>
      <c r="W79" s="18"/>
      <c r="X79" s="18"/>
      <c r="Y79" s="18"/>
      <c r="Z79" s="18"/>
      <c r="AA79" s="33"/>
      <c r="AB79" s="33"/>
      <c r="AC79" s="33"/>
      <c r="AD79" s="33"/>
      <c r="AE79" s="33"/>
      <c r="AF79" s="96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BI79" s="18"/>
      <c r="BK79" s="18"/>
    </row>
    <row r="80" spans="1:67" ht="15.75">
      <c r="A80" s="2" t="s">
        <v>139</v>
      </c>
      <c r="B80" s="1" t="s">
        <v>139</v>
      </c>
      <c r="C80" s="16"/>
      <c r="D80" s="186"/>
      <c r="E80" s="186"/>
      <c r="F80" s="175"/>
      <c r="G80" s="175"/>
      <c r="H80" s="187"/>
      <c r="I80" s="186"/>
      <c r="J80" s="186"/>
      <c r="K80" s="186"/>
      <c r="L80" s="186"/>
      <c r="M80" s="186"/>
      <c r="N80" s="186"/>
      <c r="O80" s="175"/>
      <c r="P80" s="186"/>
      <c r="Q80" s="186"/>
      <c r="R80" s="186"/>
      <c r="U80" s="18"/>
      <c r="V80" s="18"/>
      <c r="W80" s="18"/>
      <c r="X80" s="18"/>
      <c r="Y80" s="18"/>
      <c r="Z80" s="18"/>
      <c r="AA80" s="33"/>
      <c r="AB80" s="33"/>
      <c r="AC80" s="33"/>
      <c r="AD80" s="33"/>
      <c r="AE80" s="33"/>
      <c r="AF80" s="96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BI80" s="18"/>
      <c r="BJ80" s="18"/>
      <c r="BK80" s="18"/>
    </row>
    <row r="81" spans="4:62" ht="15.75"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83"/>
      <c r="P81" s="175"/>
      <c r="Q81" s="175"/>
      <c r="R81" s="175"/>
      <c r="U81" s="18"/>
      <c r="V81" s="18"/>
      <c r="W81" s="18"/>
      <c r="X81" s="18"/>
      <c r="Y81" s="18"/>
      <c r="Z81" s="18"/>
      <c r="AA81" s="33"/>
      <c r="AB81" s="33"/>
      <c r="AC81" s="33"/>
      <c r="AD81" s="33"/>
      <c r="AE81" s="33"/>
      <c r="AF81" s="96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BJ81" s="18"/>
    </row>
    <row r="82" spans="4:62" ht="15.75"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3"/>
      <c r="U82" s="18"/>
      <c r="V82" s="18"/>
      <c r="W82" s="18"/>
      <c r="X82" s="18"/>
      <c r="Y82" s="18"/>
      <c r="Z82" s="18"/>
      <c r="AA82" s="33"/>
      <c r="AB82" s="33"/>
      <c r="AC82" s="33"/>
      <c r="AD82" s="33"/>
      <c r="AE82" s="33"/>
      <c r="AF82" s="96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BJ82" s="18"/>
    </row>
    <row r="83" spans="4:62" ht="15.75"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U83" s="18"/>
      <c r="V83" s="18"/>
      <c r="W83" s="18"/>
      <c r="X83" s="18"/>
      <c r="Y83" s="18"/>
      <c r="Z83" s="18"/>
      <c r="AA83" s="33"/>
      <c r="AB83" s="33"/>
      <c r="AC83" s="33"/>
      <c r="AD83" s="33"/>
      <c r="AE83" s="33"/>
      <c r="AF83" s="96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4:62" ht="15.75"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U84" s="18"/>
      <c r="V84" s="18"/>
      <c r="W84" s="18"/>
      <c r="X84" s="18"/>
      <c r="Y84" s="18"/>
      <c r="Z84" s="18"/>
      <c r="AA84" s="33"/>
      <c r="AB84" s="33"/>
      <c r="AC84" s="33"/>
      <c r="AD84" s="33"/>
      <c r="AE84" s="33"/>
      <c r="AF84" s="96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4:62" ht="15.75"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U85" s="18"/>
      <c r="V85" s="18"/>
      <c r="W85" s="18"/>
      <c r="X85" s="18"/>
      <c r="Y85" s="18"/>
      <c r="Z85" s="18"/>
      <c r="AA85" s="33"/>
      <c r="AB85" s="33"/>
      <c r="AC85" s="33"/>
      <c r="AD85" s="33"/>
      <c r="AE85" s="33"/>
      <c r="AF85" s="96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4:62" ht="15.75"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U86" s="18"/>
      <c r="V86" s="18"/>
      <c r="W86" s="18"/>
      <c r="X86" s="18"/>
      <c r="Y86" s="18"/>
      <c r="Z86" s="18"/>
      <c r="AA86" s="33"/>
      <c r="AB86" s="33"/>
      <c r="AC86" s="33"/>
      <c r="AD86" s="33"/>
      <c r="AE86" s="33"/>
      <c r="AF86" s="96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4:62" ht="15.75"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U87" s="18"/>
      <c r="V87" s="18"/>
      <c r="W87" s="18"/>
      <c r="X87" s="18"/>
      <c r="Y87" s="18"/>
      <c r="Z87" s="18"/>
      <c r="AA87" s="33"/>
      <c r="AB87" s="33"/>
      <c r="AC87" s="33"/>
      <c r="AD87" s="33"/>
      <c r="AE87" s="33"/>
      <c r="AF87" s="96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4:62" ht="15.75"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U88" s="18"/>
      <c r="V88" s="18"/>
      <c r="W88" s="18"/>
      <c r="X88" s="18"/>
      <c r="Y88" s="18"/>
      <c r="Z88" s="18"/>
      <c r="AA88" s="33"/>
      <c r="AB88" s="33"/>
      <c r="AC88" s="33"/>
      <c r="AD88" s="33"/>
      <c r="AE88" s="33"/>
      <c r="AF88" s="96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4:62" ht="15.75"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U89" s="18"/>
      <c r="V89" s="18"/>
      <c r="W89" s="18"/>
      <c r="X89" s="18"/>
      <c r="Y89" s="18"/>
      <c r="Z89" s="18"/>
      <c r="AA89" s="33"/>
      <c r="AB89" s="33"/>
      <c r="AC89" s="33"/>
      <c r="AD89" s="33"/>
      <c r="AE89" s="33"/>
      <c r="AF89" s="96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4:62" ht="15.75"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AA90" s="33"/>
      <c r="AB90" s="33"/>
      <c r="AC90" s="33"/>
      <c r="AD90" s="33"/>
      <c r="AE90" s="33"/>
      <c r="AF90" s="96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4:62" ht="15.75"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AA91" s="33"/>
      <c r="AB91" s="33"/>
      <c r="AC91" s="33"/>
      <c r="AD91" s="33"/>
      <c r="AE91" s="33"/>
      <c r="AF91" s="96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4:62" ht="15.75"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AA92" s="33"/>
      <c r="AB92" s="33"/>
      <c r="AC92" s="33"/>
      <c r="AD92" s="33"/>
      <c r="AE92" s="33"/>
      <c r="AF92" s="96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4:62" ht="15.75"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AA93" s="33"/>
      <c r="AB93" s="33"/>
      <c r="AC93" s="33"/>
      <c r="AD93" s="33"/>
      <c r="AE93" s="33"/>
      <c r="AF93" s="96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4:62" ht="15.75"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AA94" s="33"/>
      <c r="AB94" s="33"/>
      <c r="AC94" s="33"/>
      <c r="AD94" s="33"/>
      <c r="AE94" s="33"/>
      <c r="AF94" s="96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4:62" ht="15.75"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AA95" s="33"/>
      <c r="AB95" s="33"/>
      <c r="AC95" s="33"/>
      <c r="AD95" s="33"/>
      <c r="AE95" s="33"/>
      <c r="AF95" s="96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4:62" ht="15.75"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AA96" s="33"/>
      <c r="AB96" s="33"/>
      <c r="AC96" s="33"/>
      <c r="AD96" s="33"/>
      <c r="AE96" s="33"/>
      <c r="AF96" s="96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8:45" ht="15.75"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AA97" s="33"/>
      <c r="AB97" s="33"/>
      <c r="AC97" s="33"/>
      <c r="AD97" s="33"/>
      <c r="AE97" s="33"/>
      <c r="AF97" s="96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8:45" ht="15.75"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AA98" s="33"/>
      <c r="AB98" s="33"/>
      <c r="AC98" s="33"/>
      <c r="AD98" s="33"/>
      <c r="AE98" s="33"/>
      <c r="AF98" s="96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8:45" ht="15.75">
      <c r="AA99" s="33"/>
      <c r="AB99" s="33"/>
      <c r="AC99" s="33"/>
      <c r="AD99" s="33"/>
      <c r="AE99" s="33"/>
      <c r="AF99" s="96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8:45" ht="15.75">
      <c r="AA100" s="33"/>
      <c r="AB100" s="33"/>
      <c r="AC100" s="33"/>
      <c r="AD100" s="33"/>
      <c r="AE100" s="33"/>
      <c r="AF100" s="96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8:45" ht="15.75">
      <c r="AA101" s="33"/>
      <c r="AB101" s="33"/>
      <c r="AC101" s="33"/>
      <c r="AD101" s="33"/>
      <c r="AE101" s="33"/>
      <c r="AF101" s="96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8:45" ht="15.75">
      <c r="AA102" s="33"/>
      <c r="AB102" s="33"/>
      <c r="AC102" s="33"/>
      <c r="AD102" s="33"/>
      <c r="AE102" s="33"/>
      <c r="AF102" s="96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8:45" ht="15.75">
      <c r="AA103" s="33"/>
      <c r="AB103" s="33"/>
      <c r="AC103" s="33"/>
      <c r="AD103" s="33"/>
      <c r="AE103" s="33"/>
      <c r="AF103" s="96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8:45" ht="15.75">
      <c r="AA104" s="33"/>
      <c r="AB104" s="33"/>
      <c r="AC104" s="33"/>
      <c r="AD104" s="33"/>
      <c r="AE104" s="33"/>
      <c r="AF104" s="96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8:45" ht="15.75">
      <c r="AA105" s="33"/>
      <c r="AB105" s="33"/>
      <c r="AC105" s="33"/>
      <c r="AD105" s="33"/>
      <c r="AE105" s="33"/>
      <c r="AF105" s="96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8:45" ht="15.75">
      <c r="AA106" s="33"/>
      <c r="AB106" s="33"/>
      <c r="AC106" s="33"/>
      <c r="AD106" s="33"/>
      <c r="AE106" s="33"/>
      <c r="AF106" s="96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8:45" ht="15.75">
      <c r="AA107" s="33"/>
      <c r="AB107" s="33"/>
      <c r="AC107" s="33"/>
      <c r="AD107" s="33"/>
      <c r="AE107" s="33"/>
      <c r="AF107" s="96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8:45" ht="15.75">
      <c r="AA108" s="33"/>
      <c r="AB108" s="33"/>
      <c r="AC108" s="33"/>
      <c r="AD108" s="33"/>
      <c r="AE108" s="33"/>
      <c r="AF108" s="96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8:45" ht="15.75">
      <c r="AA109" s="33"/>
      <c r="AB109" s="33"/>
      <c r="AC109" s="33"/>
      <c r="AD109" s="33"/>
      <c r="AE109" s="33"/>
      <c r="AF109" s="96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8:45" ht="15.75">
      <c r="AA110" s="33"/>
      <c r="AB110" s="33"/>
      <c r="AC110" s="33"/>
      <c r="AD110" s="33"/>
      <c r="AE110" s="33"/>
      <c r="AF110" s="96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8:45" ht="15.75">
      <c r="AA111" s="33"/>
      <c r="AB111" s="33"/>
      <c r="AC111" s="33"/>
      <c r="AD111" s="33"/>
      <c r="AE111" s="33"/>
      <c r="AF111" s="96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8:45" ht="15.75">
      <c r="AA112" s="33"/>
      <c r="AB112" s="33"/>
      <c r="AC112" s="33"/>
      <c r="AD112" s="33"/>
      <c r="AE112" s="33"/>
      <c r="AF112" s="96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27:45" ht="15.75">
      <c r="AA113" s="33"/>
      <c r="AB113" s="33"/>
      <c r="AC113" s="33"/>
      <c r="AD113" s="33"/>
      <c r="AE113" s="33"/>
      <c r="AF113" s="96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27:45" ht="15.75">
      <c r="AA114" s="33"/>
      <c r="AB114" s="33"/>
      <c r="AC114" s="33"/>
      <c r="AD114" s="33"/>
      <c r="AE114" s="33"/>
      <c r="AF114" s="96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27:45" ht="15.75">
      <c r="AA115" s="33"/>
      <c r="AB115" s="33"/>
      <c r="AC115" s="33"/>
      <c r="AD115" s="33"/>
      <c r="AE115" s="33"/>
      <c r="AF115" s="96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27:45" ht="15.75">
      <c r="AA116" s="33"/>
      <c r="AB116" s="33"/>
      <c r="AC116" s="33"/>
      <c r="AD116" s="33"/>
      <c r="AE116" s="33"/>
      <c r="AF116" s="96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</row>
    <row r="117" spans="27:45" ht="15.75">
      <c r="AA117" s="33"/>
      <c r="AB117" s="33"/>
      <c r="AC117" s="33"/>
      <c r="AD117" s="33"/>
      <c r="AE117" s="33"/>
      <c r="AF117" s="96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</row>
    <row r="118" spans="27:45" ht="15.75">
      <c r="AA118" s="33"/>
      <c r="AB118" s="33"/>
      <c r="AC118" s="33"/>
      <c r="AD118" s="33"/>
      <c r="AE118" s="33"/>
      <c r="AF118" s="96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27:45" ht="15.75">
      <c r="AA119" s="33"/>
      <c r="AB119" s="33"/>
      <c r="AC119" s="33"/>
      <c r="AD119" s="33"/>
      <c r="AE119" s="33"/>
      <c r="AF119" s="96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27:45" ht="15.75">
      <c r="AA120" s="33"/>
      <c r="AB120" s="33"/>
      <c r="AC120" s="33"/>
      <c r="AD120" s="33"/>
      <c r="AE120" s="33"/>
      <c r="AF120" s="96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27:45" ht="15.75">
      <c r="AA121" s="33"/>
      <c r="AB121" s="33"/>
      <c r="AC121" s="33"/>
      <c r="AD121" s="33"/>
      <c r="AE121" s="33"/>
      <c r="AF121" s="96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27:45" ht="15.75">
      <c r="AA122" s="33"/>
      <c r="AB122" s="33"/>
      <c r="AC122" s="33"/>
      <c r="AD122" s="33"/>
      <c r="AE122" s="33"/>
      <c r="AF122" s="96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27:45" ht="15.75">
      <c r="AA123" s="33"/>
      <c r="AB123" s="33"/>
      <c r="AC123" s="33"/>
      <c r="AD123" s="33"/>
      <c r="AE123" s="33"/>
      <c r="AF123" s="96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27:45" ht="15.75">
      <c r="AA124" s="33"/>
      <c r="AB124" s="33"/>
      <c r="AC124" s="33"/>
      <c r="AD124" s="33"/>
      <c r="AE124" s="33"/>
      <c r="AF124" s="96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27:45" ht="15.75">
      <c r="AA125" s="33"/>
      <c r="AB125" s="33"/>
      <c r="AC125" s="33"/>
      <c r="AD125" s="33"/>
      <c r="AE125" s="33"/>
      <c r="AF125" s="96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27:45" ht="15.75">
      <c r="AA126" s="33"/>
      <c r="AB126" s="33"/>
      <c r="AC126" s="33"/>
      <c r="AD126" s="33"/>
      <c r="AE126" s="33"/>
      <c r="AF126" s="96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27:45" ht="15.75">
      <c r="AA127" s="33"/>
      <c r="AB127" s="33"/>
      <c r="AC127" s="33"/>
      <c r="AD127" s="33"/>
      <c r="AE127" s="33"/>
      <c r="AF127" s="96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27:45" ht="15.75">
      <c r="AA128" s="33"/>
      <c r="AB128" s="33"/>
      <c r="AC128" s="33"/>
      <c r="AD128" s="33"/>
      <c r="AE128" s="33"/>
      <c r="AF128" s="96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27:45" ht="15.75">
      <c r="AA129" s="33"/>
      <c r="AB129" s="33"/>
      <c r="AC129" s="33"/>
      <c r="AD129" s="33"/>
      <c r="AE129" s="33"/>
      <c r="AF129" s="96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27:45" ht="15.75">
      <c r="AA130" s="33"/>
      <c r="AB130" s="33"/>
      <c r="AC130" s="33"/>
      <c r="AD130" s="33"/>
      <c r="AE130" s="33"/>
      <c r="AF130" s="96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27:45" ht="15.75">
      <c r="AA131" s="33"/>
      <c r="AB131" s="33"/>
      <c r="AC131" s="33"/>
      <c r="AD131" s="33"/>
      <c r="AE131" s="33"/>
      <c r="AF131" s="96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27:45" ht="15.75">
      <c r="AA132" s="33"/>
      <c r="AB132" s="33"/>
      <c r="AC132" s="33"/>
      <c r="AD132" s="33"/>
      <c r="AE132" s="33"/>
      <c r="AF132" s="96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27:45" ht="15.75">
      <c r="AA133" s="33"/>
      <c r="AB133" s="33"/>
      <c r="AC133" s="33"/>
      <c r="AD133" s="33"/>
      <c r="AE133" s="33"/>
      <c r="AF133" s="96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27:45" ht="15.75">
      <c r="AA134" s="33"/>
      <c r="AB134" s="33"/>
      <c r="AC134" s="33"/>
      <c r="AD134" s="33"/>
      <c r="AE134" s="33"/>
      <c r="AF134" s="96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27:45" ht="15.75">
      <c r="AA135" s="33"/>
      <c r="AB135" s="33"/>
      <c r="AC135" s="33"/>
      <c r="AD135" s="33"/>
      <c r="AE135" s="33"/>
      <c r="AF135" s="96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27:45" ht="15.75">
      <c r="AA136" s="33"/>
      <c r="AB136" s="33"/>
      <c r="AC136" s="33"/>
      <c r="AD136" s="33"/>
      <c r="AE136" s="33"/>
      <c r="AF136" s="96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27:45" ht="15.75">
      <c r="AA137" s="33"/>
      <c r="AB137" s="33"/>
      <c r="AC137" s="33"/>
      <c r="AD137" s="33"/>
      <c r="AE137" s="33"/>
      <c r="AF137" s="96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27:45" ht="15.75">
      <c r="AA138" s="33"/>
      <c r="AB138" s="33"/>
      <c r="AC138" s="33"/>
      <c r="AD138" s="33"/>
      <c r="AE138" s="33"/>
      <c r="AF138" s="96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27:45" ht="15.75">
      <c r="AA139" s="33"/>
      <c r="AB139" s="33"/>
      <c r="AC139" s="33"/>
      <c r="AD139" s="33"/>
      <c r="AE139" s="33"/>
      <c r="AF139" s="96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27:45" ht="15.75">
      <c r="AA140" s="33"/>
      <c r="AB140" s="33"/>
      <c r="AC140" s="33"/>
      <c r="AD140" s="33"/>
      <c r="AE140" s="33"/>
      <c r="AF140" s="96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27:45" ht="15.75">
      <c r="AA141" s="33"/>
      <c r="AB141" s="33"/>
      <c r="AC141" s="33"/>
      <c r="AD141" s="33"/>
      <c r="AE141" s="33"/>
      <c r="AF141" s="96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27:45" ht="15.75">
      <c r="AA142" s="33"/>
      <c r="AB142" s="33"/>
      <c r="AC142" s="33"/>
      <c r="AD142" s="33"/>
      <c r="AE142" s="33"/>
      <c r="AF142" s="96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27:45" ht="15.75">
      <c r="AA143" s="33"/>
      <c r="AB143" s="33"/>
      <c r="AC143" s="33"/>
      <c r="AD143" s="33"/>
      <c r="AE143" s="33"/>
      <c r="AF143" s="96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27:45" ht="15.75">
      <c r="AA144" s="33"/>
      <c r="AB144" s="33"/>
      <c r="AC144" s="33"/>
      <c r="AD144" s="33"/>
      <c r="AE144" s="33"/>
      <c r="AF144" s="96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27:45" ht="15.75">
      <c r="AA145" s="33"/>
      <c r="AB145" s="33"/>
      <c r="AC145" s="33"/>
      <c r="AD145" s="33"/>
      <c r="AE145" s="33"/>
      <c r="AF145" s="96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27:45" ht="15.75">
      <c r="AA146" s="33"/>
      <c r="AB146" s="33"/>
      <c r="AC146" s="33"/>
      <c r="AD146" s="33"/>
      <c r="AE146" s="33"/>
      <c r="AF146" s="96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27:45" ht="15.75">
      <c r="AA147" s="33"/>
      <c r="AB147" s="33"/>
      <c r="AC147" s="33"/>
      <c r="AD147" s="33"/>
      <c r="AE147" s="33"/>
      <c r="AF147" s="96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27:45" ht="15.75">
      <c r="AA148" s="33"/>
      <c r="AB148" s="33"/>
      <c r="AC148" s="33"/>
      <c r="AD148" s="33"/>
      <c r="AE148" s="33"/>
      <c r="AF148" s="96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27:45" ht="15.75">
      <c r="AA149" s="33"/>
      <c r="AB149" s="33"/>
      <c r="AC149" s="33"/>
      <c r="AD149" s="33"/>
      <c r="AE149" s="33"/>
      <c r="AF149" s="96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27:45" ht="15.75">
      <c r="AA150" s="33"/>
      <c r="AB150" s="33"/>
      <c r="AC150" s="33"/>
      <c r="AD150" s="33"/>
      <c r="AE150" s="33"/>
      <c r="AF150" s="96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27:45" ht="15.75">
      <c r="AA151" s="33"/>
      <c r="AB151" s="33"/>
      <c r="AC151" s="33"/>
      <c r="AD151" s="33"/>
      <c r="AE151" s="33"/>
      <c r="AF151" s="96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27:45" ht="15.75">
      <c r="AA152" s="33"/>
      <c r="AB152" s="33"/>
      <c r="AC152" s="33"/>
      <c r="AD152" s="33"/>
      <c r="AE152" s="33"/>
      <c r="AF152" s="96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27:45" ht="15.75">
      <c r="AA153" s="33"/>
      <c r="AB153" s="33"/>
      <c r="AC153" s="33"/>
      <c r="AD153" s="33"/>
      <c r="AE153" s="33"/>
      <c r="AF153" s="96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27:45" ht="15.75">
      <c r="AA154" s="33"/>
      <c r="AB154" s="33"/>
      <c r="AC154" s="33"/>
      <c r="AD154" s="33"/>
      <c r="AE154" s="33"/>
      <c r="AF154" s="96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27:45" ht="15.75">
      <c r="AA155" s="33"/>
      <c r="AB155" s="33"/>
      <c r="AC155" s="33"/>
      <c r="AD155" s="33"/>
      <c r="AE155" s="33"/>
      <c r="AF155" s="96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27:45" ht="15.75">
      <c r="AA156" s="33"/>
      <c r="AB156" s="33"/>
      <c r="AC156" s="33"/>
      <c r="AD156" s="33"/>
      <c r="AE156" s="33"/>
      <c r="AF156" s="96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  <row r="157" spans="27:45" ht="15.75">
      <c r="AA157" s="33"/>
      <c r="AB157" s="33"/>
      <c r="AC157" s="33"/>
      <c r="AD157" s="33"/>
      <c r="AE157" s="33"/>
      <c r="AF157" s="96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</row>
    <row r="158" spans="27:45" ht="15.75">
      <c r="AA158" s="33"/>
      <c r="AB158" s="33"/>
      <c r="AC158" s="33"/>
      <c r="AD158" s="33"/>
      <c r="AE158" s="33"/>
      <c r="AF158" s="96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27:45" ht="15.75">
      <c r="AA159" s="33"/>
      <c r="AB159" s="33"/>
      <c r="AC159" s="33"/>
      <c r="AD159" s="33"/>
      <c r="AE159" s="33"/>
      <c r="AF159" s="96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</row>
    <row r="160" spans="27:45" ht="15.75">
      <c r="AA160" s="33"/>
      <c r="AB160" s="33"/>
      <c r="AC160" s="33"/>
      <c r="AD160" s="33"/>
      <c r="AE160" s="33"/>
      <c r="AF160" s="96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</row>
    <row r="161" spans="27:45" ht="15.75">
      <c r="AA161" s="33"/>
      <c r="AB161" s="33"/>
      <c r="AC161" s="33"/>
      <c r="AD161" s="33"/>
      <c r="AE161" s="33"/>
      <c r="AF161" s="96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</row>
    <row r="162" spans="27:45" ht="15.75">
      <c r="AA162" s="33"/>
      <c r="AB162" s="33"/>
      <c r="AC162" s="33"/>
      <c r="AD162" s="33"/>
      <c r="AE162" s="33"/>
      <c r="AF162" s="96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</row>
    <row r="163" spans="27:45" ht="15.75">
      <c r="AA163" s="33"/>
      <c r="AB163" s="33"/>
      <c r="AC163" s="33"/>
      <c r="AD163" s="33"/>
      <c r="AE163" s="33"/>
      <c r="AF163" s="96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</row>
    <row r="164" spans="27:45" ht="15.75">
      <c r="AA164" s="33"/>
      <c r="AB164" s="33"/>
      <c r="AC164" s="33"/>
      <c r="AD164" s="33"/>
      <c r="AE164" s="33"/>
      <c r="AF164" s="96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</row>
    <row r="165" spans="27:45" ht="15.75">
      <c r="AA165" s="33"/>
      <c r="AB165" s="33"/>
      <c r="AC165" s="33"/>
      <c r="AD165" s="33"/>
      <c r="AE165" s="33"/>
      <c r="AF165" s="96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</row>
    <row r="166" spans="27:45" ht="15.75">
      <c r="AA166" s="33"/>
      <c r="AB166" s="33"/>
      <c r="AC166" s="33"/>
      <c r="AD166" s="33"/>
      <c r="AE166" s="33"/>
      <c r="AF166" s="96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</row>
    <row r="167" spans="27:45" ht="15.75">
      <c r="AA167" s="33"/>
      <c r="AB167" s="33"/>
      <c r="AC167" s="33"/>
      <c r="AD167" s="33"/>
      <c r="AE167" s="33"/>
      <c r="AF167" s="96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</row>
    <row r="168" spans="27:45" ht="15.75">
      <c r="AA168" s="33"/>
      <c r="AB168" s="33"/>
      <c r="AC168" s="33"/>
      <c r="AD168" s="33"/>
      <c r="AE168" s="33"/>
      <c r="AF168" s="96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</row>
    <row r="169" spans="27:45" ht="15.75">
      <c r="AA169" s="33"/>
      <c r="AB169" s="33"/>
      <c r="AC169" s="33"/>
      <c r="AD169" s="33"/>
      <c r="AE169" s="33"/>
      <c r="AF169" s="96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</row>
    <row r="170" spans="27:45" ht="15.75">
      <c r="AA170" s="33"/>
      <c r="AB170" s="33"/>
      <c r="AC170" s="33"/>
      <c r="AD170" s="33"/>
      <c r="AE170" s="33"/>
      <c r="AF170" s="96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</row>
    <row r="171" spans="27:45" ht="15.75">
      <c r="AA171" s="33"/>
      <c r="AB171" s="33"/>
      <c r="AC171" s="33"/>
      <c r="AD171" s="33"/>
      <c r="AE171" s="33"/>
      <c r="AF171" s="96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</row>
    <row r="172" spans="27:45" ht="15.75">
      <c r="AA172" s="33"/>
      <c r="AB172" s="33"/>
      <c r="AC172" s="33"/>
      <c r="AD172" s="33"/>
      <c r="AE172" s="33"/>
      <c r="AF172" s="96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</row>
    <row r="173" spans="27:45" ht="15.75">
      <c r="AA173" s="33"/>
      <c r="AB173" s="33"/>
      <c r="AC173" s="33"/>
      <c r="AD173" s="33"/>
      <c r="AE173" s="33"/>
      <c r="AF173" s="96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</row>
    <row r="174" spans="27:45" ht="15.75">
      <c r="AA174" s="33"/>
      <c r="AB174" s="33"/>
      <c r="AC174" s="33"/>
      <c r="AD174" s="33"/>
      <c r="AE174" s="33"/>
      <c r="AF174" s="96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</row>
    <row r="175" spans="27:45" ht="15.75">
      <c r="AA175" s="33"/>
      <c r="AB175" s="33"/>
      <c r="AC175" s="33"/>
      <c r="AD175" s="33"/>
      <c r="AE175" s="33"/>
      <c r="AF175" s="96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</row>
    <row r="176" spans="27:45" ht="15.75">
      <c r="AA176" s="33"/>
      <c r="AB176" s="33"/>
      <c r="AC176" s="33"/>
      <c r="AD176" s="33"/>
      <c r="AE176" s="33"/>
      <c r="AF176" s="96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</row>
    <row r="177" spans="27:45" ht="15.75">
      <c r="AA177" s="33"/>
      <c r="AB177" s="33"/>
      <c r="AC177" s="33"/>
      <c r="AD177" s="33"/>
      <c r="AE177" s="33"/>
      <c r="AF177" s="96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</row>
    <row r="178" spans="27:45" ht="15.75">
      <c r="AA178" s="33"/>
      <c r="AB178" s="33"/>
      <c r="AC178" s="33"/>
      <c r="AD178" s="33"/>
      <c r="AE178" s="33"/>
      <c r="AF178" s="96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</row>
    <row r="179" spans="27:45" ht="15.75">
      <c r="AA179" s="33"/>
      <c r="AB179" s="33"/>
      <c r="AC179" s="33"/>
      <c r="AD179" s="33"/>
      <c r="AE179" s="33"/>
      <c r="AF179" s="96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</row>
    <row r="180" spans="27:45" ht="15.75">
      <c r="AA180" s="33"/>
      <c r="AB180" s="33"/>
      <c r="AC180" s="33"/>
      <c r="AD180" s="33"/>
      <c r="AE180" s="33"/>
      <c r="AF180" s="96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</row>
    <row r="181" spans="27:45" ht="15.75">
      <c r="AA181" s="33"/>
      <c r="AB181" s="33"/>
      <c r="AC181" s="33"/>
      <c r="AD181" s="33"/>
      <c r="AE181" s="33"/>
      <c r="AF181" s="96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</row>
    <row r="182" spans="27:45" ht="15.75">
      <c r="AA182" s="33"/>
      <c r="AB182" s="33"/>
      <c r="AC182" s="33"/>
      <c r="AD182" s="33"/>
      <c r="AE182" s="33"/>
      <c r="AF182" s="96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</row>
    <row r="183" spans="27:45" ht="15.75">
      <c r="AA183" s="33"/>
      <c r="AB183" s="33"/>
      <c r="AC183" s="33"/>
      <c r="AD183" s="33"/>
      <c r="AE183" s="33"/>
      <c r="AF183" s="96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</row>
    <row r="184" spans="27:45" ht="15.75">
      <c r="AA184" s="33"/>
      <c r="AB184" s="33"/>
      <c r="AC184" s="33"/>
      <c r="AD184" s="33"/>
      <c r="AE184" s="33"/>
      <c r="AF184" s="96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</row>
    <row r="185" spans="27:45" ht="15.75">
      <c r="AA185" s="33"/>
      <c r="AB185" s="33"/>
      <c r="AC185" s="33"/>
      <c r="AD185" s="33"/>
      <c r="AE185" s="33"/>
      <c r="AF185" s="96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</row>
    <row r="186" spans="27:45" ht="15.75">
      <c r="AA186" s="33"/>
      <c r="AB186" s="33"/>
      <c r="AC186" s="33"/>
      <c r="AD186" s="33"/>
      <c r="AE186" s="33"/>
      <c r="AF186" s="96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</row>
    <row r="187" spans="27:45" ht="15.75">
      <c r="AA187" s="33"/>
      <c r="AB187" s="33"/>
      <c r="AC187" s="33"/>
      <c r="AD187" s="33"/>
      <c r="AE187" s="33"/>
      <c r="AF187" s="96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</row>
    <row r="188" spans="27:45" ht="15.75">
      <c r="AA188" s="33"/>
      <c r="AB188" s="33"/>
      <c r="AC188" s="33"/>
      <c r="AD188" s="33"/>
      <c r="AE188" s="33"/>
      <c r="AF188" s="96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27:45" ht="15.75">
      <c r="AA189" s="33"/>
      <c r="AB189" s="33"/>
      <c r="AC189" s="33"/>
      <c r="AD189" s="33"/>
      <c r="AE189" s="33"/>
      <c r="AF189" s="96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27:45" ht="15.75">
      <c r="AA190" s="33"/>
      <c r="AB190" s="33"/>
      <c r="AC190" s="33"/>
      <c r="AD190" s="33"/>
      <c r="AE190" s="33"/>
      <c r="AF190" s="96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</row>
    <row r="191" spans="27:45" ht="15.75">
      <c r="AA191" s="33"/>
      <c r="AB191" s="33"/>
      <c r="AC191" s="33"/>
      <c r="AD191" s="33"/>
      <c r="AE191" s="33"/>
      <c r="AF191" s="96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</row>
    <row r="192" spans="27:45" ht="15.75">
      <c r="AA192" s="33"/>
      <c r="AB192" s="33"/>
      <c r="AC192" s="33"/>
      <c r="AD192" s="33"/>
      <c r="AE192" s="33"/>
      <c r="AF192" s="96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</row>
    <row r="193" spans="27:45" ht="15.75">
      <c r="AA193" s="33"/>
      <c r="AB193" s="33"/>
      <c r="AC193" s="33"/>
      <c r="AD193" s="33"/>
      <c r="AE193" s="33"/>
      <c r="AF193" s="96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</row>
    <row r="194" spans="27:45" ht="15.75">
      <c r="AA194" s="33"/>
      <c r="AB194" s="33"/>
      <c r="AC194" s="33"/>
      <c r="AD194" s="33"/>
      <c r="AE194" s="33"/>
      <c r="AF194" s="96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27:45" ht="15.75">
      <c r="AA195" s="33"/>
      <c r="AB195" s="33"/>
      <c r="AC195" s="33"/>
      <c r="AD195" s="33"/>
      <c r="AE195" s="33"/>
      <c r="AF195" s="96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27:45" ht="15.75">
      <c r="AA196" s="33"/>
      <c r="AB196" s="33"/>
      <c r="AC196" s="33"/>
      <c r="AD196" s="33"/>
      <c r="AE196" s="33"/>
      <c r="AF196" s="96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27:45" ht="15.75">
      <c r="AA197" s="33"/>
      <c r="AB197" s="33"/>
      <c r="AC197" s="33"/>
      <c r="AD197" s="33"/>
      <c r="AE197" s="33"/>
      <c r="AF197" s="96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27:45" ht="15.75">
      <c r="AA198" s="33"/>
      <c r="AB198" s="33"/>
      <c r="AC198" s="33"/>
      <c r="AD198" s="33"/>
      <c r="AE198" s="33"/>
      <c r="AF198" s="96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27:45" ht="15.75">
      <c r="AA199" s="33"/>
      <c r="AB199" s="33"/>
      <c r="AC199" s="33"/>
      <c r="AD199" s="33"/>
      <c r="AE199" s="33"/>
      <c r="AF199" s="96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</row>
    <row r="200" spans="27:45" ht="15.75">
      <c r="AA200" s="33"/>
      <c r="AB200" s="33"/>
      <c r="AC200" s="33"/>
      <c r="AD200" s="33"/>
      <c r="AE200" s="33"/>
      <c r="AF200" s="96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</row>
    <row r="201" spans="27:45" ht="15.75">
      <c r="AA201" s="33"/>
      <c r="AB201" s="33"/>
      <c r="AC201" s="33"/>
      <c r="AD201" s="33"/>
      <c r="AE201" s="33"/>
      <c r="AF201" s="96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27:45" ht="15.75">
      <c r="AA202" s="33"/>
      <c r="AB202" s="33"/>
      <c r="AC202" s="33"/>
      <c r="AD202" s="33"/>
      <c r="AE202" s="33"/>
      <c r="AF202" s="96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27:45" ht="15.75">
      <c r="AA203" s="33"/>
      <c r="AB203" s="33"/>
      <c r="AC203" s="33"/>
      <c r="AD203" s="33"/>
      <c r="AE203" s="33"/>
      <c r="AF203" s="96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</row>
    <row r="204" spans="27:45" ht="15.75">
      <c r="AA204" s="33"/>
      <c r="AB204" s="33"/>
      <c r="AC204" s="33"/>
      <c r="AD204" s="33"/>
      <c r="AE204" s="33"/>
      <c r="AF204" s="96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</row>
    <row r="205" spans="27:45" ht="15.75">
      <c r="AA205" s="33"/>
      <c r="AB205" s="33"/>
      <c r="AC205" s="33"/>
      <c r="AD205" s="33"/>
      <c r="AE205" s="33"/>
      <c r="AF205" s="96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</row>
    <row r="206" spans="27:45" ht="15.75">
      <c r="AA206" s="33"/>
      <c r="AB206" s="33"/>
      <c r="AC206" s="33"/>
      <c r="AD206" s="33"/>
      <c r="AE206" s="33"/>
      <c r="AF206" s="96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</row>
    <row r="207" spans="27:45" ht="15.75">
      <c r="AA207" s="33"/>
      <c r="AB207" s="33"/>
      <c r="AC207" s="33"/>
      <c r="AD207" s="33"/>
      <c r="AE207" s="33"/>
      <c r="AF207" s="96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</row>
    <row r="208" spans="27:45" ht="15.75">
      <c r="AA208" s="33"/>
      <c r="AB208" s="33"/>
      <c r="AC208" s="33"/>
      <c r="AD208" s="33"/>
      <c r="AE208" s="33"/>
      <c r="AF208" s="96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</row>
    <row r="209" spans="27:45" ht="15.75">
      <c r="AA209" s="33"/>
      <c r="AB209" s="33"/>
      <c r="AC209" s="33"/>
      <c r="AD209" s="33"/>
      <c r="AE209" s="33"/>
      <c r="AF209" s="96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27:45" ht="15.75">
      <c r="AA210" s="33"/>
      <c r="AB210" s="33"/>
      <c r="AC210" s="33"/>
      <c r="AD210" s="33"/>
      <c r="AE210" s="33"/>
      <c r="AF210" s="96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27:45" ht="15.75">
      <c r="AA211" s="33"/>
      <c r="AB211" s="33"/>
      <c r="AC211" s="33"/>
      <c r="AD211" s="33"/>
      <c r="AE211" s="33"/>
      <c r="AF211" s="96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</row>
    <row r="212" spans="27:45" ht="15.75">
      <c r="AA212" s="33"/>
      <c r="AB212" s="33"/>
      <c r="AC212" s="33"/>
      <c r="AD212" s="33"/>
      <c r="AE212" s="33"/>
      <c r="AF212" s="96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</row>
    <row r="213" spans="27:45" ht="15.75">
      <c r="AA213" s="33"/>
      <c r="AB213" s="33"/>
      <c r="AC213" s="33"/>
      <c r="AD213" s="33"/>
      <c r="AE213" s="33"/>
      <c r="AF213" s="96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</row>
    <row r="214" spans="27:45" ht="15.75">
      <c r="AA214" s="33"/>
      <c r="AB214" s="33"/>
      <c r="AC214" s="33"/>
      <c r="AD214" s="33"/>
      <c r="AE214" s="33"/>
      <c r="AF214" s="96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27:45" ht="15.75">
      <c r="AA215" s="33"/>
      <c r="AB215" s="33"/>
      <c r="AC215" s="33"/>
      <c r="AD215" s="33"/>
      <c r="AE215" s="33"/>
      <c r="AF215" s="96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27:45" ht="15.75">
      <c r="AA216" s="33"/>
      <c r="AB216" s="33"/>
      <c r="AC216" s="33"/>
      <c r="AD216" s="33"/>
      <c r="AE216" s="33"/>
      <c r="AF216" s="96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</row>
    <row r="217" spans="27:45" ht="15.75">
      <c r="AA217" s="33"/>
      <c r="AB217" s="33"/>
      <c r="AC217" s="33"/>
      <c r="AD217" s="33"/>
      <c r="AE217" s="33"/>
      <c r="AF217" s="96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</row>
    <row r="218" spans="27:45" ht="15.75">
      <c r="AA218" s="33"/>
      <c r="AB218" s="33"/>
      <c r="AC218" s="33"/>
      <c r="AD218" s="33"/>
      <c r="AE218" s="33"/>
      <c r="AF218" s="96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</row>
    <row r="219" spans="27:45" ht="15.75">
      <c r="AA219" s="33"/>
      <c r="AB219" s="33"/>
      <c r="AC219" s="33"/>
      <c r="AD219" s="33"/>
      <c r="AE219" s="33"/>
      <c r="AF219" s="96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</row>
    <row r="220" spans="27:45" ht="15.75">
      <c r="AA220" s="33"/>
      <c r="AB220" s="33"/>
      <c r="AC220" s="33"/>
      <c r="AD220" s="33"/>
      <c r="AE220" s="33"/>
      <c r="AF220" s="96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</row>
    <row r="221" spans="27:45" ht="15.75">
      <c r="AA221" s="33"/>
      <c r="AB221" s="33"/>
      <c r="AC221" s="33"/>
      <c r="AD221" s="33"/>
      <c r="AE221" s="33"/>
      <c r="AF221" s="96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</row>
    <row r="222" spans="27:45" ht="15.75">
      <c r="AA222" s="33"/>
      <c r="AB222" s="33"/>
      <c r="AC222" s="33"/>
      <c r="AD222" s="33"/>
      <c r="AE222" s="33"/>
      <c r="AF222" s="96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</row>
    <row r="223" spans="27:45" ht="15.75">
      <c r="AA223" s="33"/>
      <c r="AB223" s="33"/>
      <c r="AC223" s="33"/>
      <c r="AD223" s="33"/>
      <c r="AE223" s="33"/>
      <c r="AF223" s="96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</row>
    <row r="224" spans="27:45" ht="15.75">
      <c r="AA224" s="33"/>
      <c r="AB224" s="33"/>
      <c r="AC224" s="33"/>
      <c r="AD224" s="33"/>
      <c r="AE224" s="33"/>
      <c r="AF224" s="96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</row>
    <row r="225" spans="27:45" ht="15.75">
      <c r="AA225" s="33"/>
      <c r="AB225" s="33"/>
      <c r="AC225" s="33"/>
      <c r="AD225" s="33"/>
      <c r="AE225" s="33"/>
      <c r="AF225" s="96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</row>
    <row r="226" spans="27:45" ht="15.75">
      <c r="AA226" s="33"/>
      <c r="AB226" s="33"/>
      <c r="AC226" s="33"/>
      <c r="AD226" s="33"/>
      <c r="AE226" s="33"/>
      <c r="AF226" s="96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</row>
    <row r="227" spans="27:45" ht="15.75">
      <c r="AA227" s="33"/>
      <c r="AB227" s="33"/>
      <c r="AC227" s="33"/>
      <c r="AD227" s="33"/>
      <c r="AE227" s="33"/>
      <c r="AF227" s="96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</row>
    <row r="228" spans="27:45" ht="15.75">
      <c r="AA228" s="33"/>
      <c r="AB228" s="33"/>
      <c r="AC228" s="33"/>
      <c r="AD228" s="33"/>
      <c r="AE228" s="33"/>
      <c r="AF228" s="96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</row>
    <row r="229" spans="27:45" ht="15.75">
      <c r="AA229" s="33"/>
      <c r="AB229" s="33"/>
      <c r="AC229" s="33"/>
      <c r="AD229" s="33"/>
      <c r="AE229" s="33"/>
      <c r="AF229" s="96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</row>
    <row r="230" spans="27:45" ht="15.75">
      <c r="AA230" s="33"/>
      <c r="AB230" s="33"/>
      <c r="AC230" s="33"/>
      <c r="AD230" s="33"/>
      <c r="AE230" s="33"/>
      <c r="AF230" s="96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</row>
    <row r="231" spans="27:45" ht="15.75">
      <c r="AA231" s="33"/>
      <c r="AB231" s="33"/>
      <c r="AC231" s="33"/>
      <c r="AD231" s="33"/>
      <c r="AE231" s="33"/>
      <c r="AF231" s="96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</row>
    <row r="232" spans="27:45" ht="15.75">
      <c r="AA232" s="33"/>
      <c r="AB232" s="33"/>
      <c r="AC232" s="33"/>
      <c r="AD232" s="33"/>
      <c r="AE232" s="33"/>
      <c r="AF232" s="96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</row>
    <row r="233" spans="27:45" ht="15.75">
      <c r="AA233" s="33"/>
      <c r="AB233" s="33"/>
      <c r="AC233" s="33"/>
      <c r="AD233" s="33"/>
      <c r="AE233" s="33"/>
      <c r="AF233" s="96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</row>
    <row r="234" spans="27:45" ht="15.75">
      <c r="AA234" s="33"/>
      <c r="AB234" s="33"/>
      <c r="AC234" s="33"/>
      <c r="AD234" s="33"/>
      <c r="AE234" s="33"/>
      <c r="AF234" s="96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</row>
    <row r="235" spans="27:45" ht="15.75">
      <c r="AA235" s="33"/>
      <c r="AB235" s="33"/>
      <c r="AC235" s="33"/>
      <c r="AD235" s="33"/>
      <c r="AE235" s="33"/>
      <c r="AF235" s="96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</row>
    <row r="236" spans="27:45" ht="15.75">
      <c r="AA236" s="33"/>
      <c r="AB236" s="33"/>
      <c r="AC236" s="33"/>
      <c r="AD236" s="33"/>
      <c r="AE236" s="33"/>
      <c r="AF236" s="96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</row>
    <row r="237" spans="27:45" ht="15.75">
      <c r="AA237" s="33"/>
      <c r="AB237" s="33"/>
      <c r="AC237" s="33"/>
      <c r="AD237" s="33"/>
      <c r="AE237" s="33"/>
      <c r="AF237" s="96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</row>
    <row r="238" spans="27:45" ht="15.75">
      <c r="AA238" s="33"/>
      <c r="AB238" s="33"/>
      <c r="AC238" s="33"/>
      <c r="AD238" s="33"/>
      <c r="AE238" s="33"/>
      <c r="AF238" s="96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</row>
    <row r="239" spans="27:45" ht="15.75">
      <c r="AA239" s="33"/>
      <c r="AB239" s="33"/>
      <c r="AC239" s="33"/>
      <c r="AD239" s="33"/>
      <c r="AE239" s="33"/>
      <c r="AF239" s="96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</row>
    <row r="240" spans="27:45" ht="15.75">
      <c r="AA240" s="33"/>
      <c r="AB240" s="33"/>
      <c r="AC240" s="33"/>
      <c r="AD240" s="33"/>
      <c r="AE240" s="33"/>
      <c r="AF240" s="96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</row>
    <row r="241" spans="27:45" ht="15.75">
      <c r="AA241" s="33"/>
      <c r="AB241" s="33"/>
      <c r="AC241" s="33"/>
      <c r="AD241" s="33"/>
      <c r="AE241" s="33"/>
      <c r="AF241" s="96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</row>
    <row r="242" spans="27:45" ht="15.75">
      <c r="AA242" s="33"/>
      <c r="AB242" s="33"/>
      <c r="AC242" s="33"/>
      <c r="AD242" s="33"/>
      <c r="AE242" s="33"/>
      <c r="AF242" s="96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</row>
    <row r="243" spans="27:45" ht="15.75">
      <c r="AA243" s="33"/>
      <c r="AB243" s="33"/>
      <c r="AC243" s="33"/>
      <c r="AD243" s="33"/>
      <c r="AE243" s="33"/>
      <c r="AF243" s="96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</row>
    <row r="244" spans="27:45" ht="15.75">
      <c r="AA244" s="33"/>
      <c r="AB244" s="33"/>
      <c r="AC244" s="33"/>
      <c r="AD244" s="33"/>
      <c r="AE244" s="33"/>
      <c r="AF244" s="96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</row>
    <row r="245" spans="27:45" ht="15.75">
      <c r="AA245" s="33"/>
      <c r="AB245" s="33"/>
      <c r="AC245" s="33"/>
      <c r="AD245" s="33"/>
      <c r="AE245" s="33"/>
      <c r="AF245" s="96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</row>
    <row r="246" spans="27:45" ht="15.75">
      <c r="AA246" s="33"/>
      <c r="AB246" s="33"/>
      <c r="AC246" s="33"/>
      <c r="AD246" s="33"/>
      <c r="AE246" s="33"/>
      <c r="AF246" s="96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</row>
    <row r="247" spans="27:45" ht="15.75">
      <c r="AA247" s="33"/>
      <c r="AB247" s="33"/>
      <c r="AC247" s="33"/>
      <c r="AD247" s="33"/>
      <c r="AE247" s="33"/>
      <c r="AF247" s="96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</row>
    <row r="248" spans="27:45" ht="15.75">
      <c r="AA248" s="33"/>
      <c r="AB248" s="33"/>
      <c r="AC248" s="33"/>
      <c r="AD248" s="33"/>
      <c r="AE248" s="33"/>
      <c r="AF248" s="96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</row>
    <row r="249" spans="27:45" ht="15.75">
      <c r="AA249" s="33"/>
      <c r="AB249" s="33"/>
      <c r="AC249" s="33"/>
      <c r="AD249" s="33"/>
      <c r="AE249" s="33"/>
      <c r="AF249" s="96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</row>
    <row r="250" spans="27:45" ht="15.75">
      <c r="AA250" s="33"/>
      <c r="AB250" s="33"/>
      <c r="AC250" s="33"/>
      <c r="AD250" s="33"/>
      <c r="AE250" s="33"/>
      <c r="AF250" s="96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</row>
    <row r="251" spans="27:45" ht="15.75">
      <c r="AA251" s="33"/>
      <c r="AB251" s="33"/>
      <c r="AC251" s="33"/>
      <c r="AD251" s="33"/>
      <c r="AE251" s="33"/>
      <c r="AF251" s="96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</row>
    <row r="252" spans="27:45" ht="15.75">
      <c r="AA252" s="33"/>
      <c r="AB252" s="33"/>
      <c r="AC252" s="33"/>
      <c r="AD252" s="33"/>
      <c r="AE252" s="33"/>
      <c r="AF252" s="96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</row>
    <row r="253" spans="27:45" ht="15.75">
      <c r="AA253" s="33"/>
      <c r="AB253" s="33"/>
      <c r="AC253" s="33"/>
      <c r="AD253" s="33"/>
      <c r="AE253" s="33"/>
      <c r="AF253" s="96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</row>
    <row r="254" spans="27:45" ht="15.75">
      <c r="AA254" s="33"/>
      <c r="AB254" s="33"/>
      <c r="AC254" s="33"/>
      <c r="AD254" s="33"/>
      <c r="AE254" s="33"/>
      <c r="AF254" s="96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</row>
    <row r="255" spans="27:45" ht="15.75">
      <c r="AA255" s="33"/>
      <c r="AB255" s="33"/>
      <c r="AC255" s="33"/>
      <c r="AD255" s="33"/>
      <c r="AE255" s="33"/>
      <c r="AF255" s="96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</row>
    <row r="256" spans="27:45" ht="15.75">
      <c r="AA256" s="33"/>
      <c r="AB256" s="33"/>
      <c r="AC256" s="33"/>
      <c r="AD256" s="33"/>
      <c r="AE256" s="33"/>
      <c r="AF256" s="96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</row>
    <row r="257" spans="27:45" ht="15.75">
      <c r="AA257" s="33"/>
      <c r="AB257" s="33"/>
      <c r="AC257" s="33"/>
      <c r="AD257" s="33"/>
      <c r="AE257" s="33"/>
      <c r="AF257" s="96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</row>
    <row r="258" spans="27:45" ht="15.75">
      <c r="AA258" s="33"/>
      <c r="AB258" s="33"/>
      <c r="AC258" s="33"/>
      <c r="AD258" s="33"/>
      <c r="AE258" s="33"/>
      <c r="AF258" s="96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</row>
    <row r="259" spans="27:45" ht="15.75">
      <c r="AA259" s="33"/>
      <c r="AB259" s="33"/>
      <c r="AC259" s="33"/>
      <c r="AD259" s="33"/>
      <c r="AE259" s="33"/>
      <c r="AF259" s="96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</row>
    <row r="260" spans="27:45" ht="15.75">
      <c r="AA260" s="33"/>
      <c r="AB260" s="33"/>
      <c r="AC260" s="33"/>
      <c r="AD260" s="33"/>
      <c r="AE260" s="33"/>
      <c r="AF260" s="96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</row>
    <row r="261" spans="27:45" ht="15.75">
      <c r="AA261" s="33"/>
      <c r="AB261" s="33"/>
      <c r="AC261" s="33"/>
      <c r="AD261" s="33"/>
      <c r="AE261" s="33"/>
      <c r="AF261" s="96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</row>
    <row r="262" spans="27:45" ht="15.75">
      <c r="AA262" s="33"/>
      <c r="AB262" s="33"/>
      <c r="AC262" s="33"/>
      <c r="AD262" s="33"/>
      <c r="AE262" s="33"/>
      <c r="AF262" s="96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</row>
    <row r="263" spans="27:45" ht="15.75">
      <c r="AA263" s="33"/>
      <c r="AB263" s="33"/>
      <c r="AC263" s="33"/>
      <c r="AD263" s="33"/>
      <c r="AE263" s="33"/>
      <c r="AF263" s="96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</row>
    <row r="264" spans="27:45" ht="15.75">
      <c r="AA264" s="33"/>
      <c r="AB264" s="33"/>
      <c r="AC264" s="33"/>
      <c r="AD264" s="33"/>
      <c r="AE264" s="33"/>
      <c r="AF264" s="96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</row>
    <row r="265" spans="27:45" ht="15.75">
      <c r="AA265" s="33"/>
      <c r="AB265" s="33"/>
      <c r="AC265" s="33"/>
      <c r="AD265" s="33"/>
      <c r="AE265" s="33"/>
      <c r="AF265" s="96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</row>
    <row r="266" spans="27:45" ht="15.75">
      <c r="AA266" s="33"/>
      <c r="AB266" s="33"/>
      <c r="AC266" s="33"/>
      <c r="AD266" s="33"/>
      <c r="AE266" s="33"/>
      <c r="AF266" s="96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</row>
    <row r="267" spans="27:45" ht="15.75">
      <c r="AA267" s="33"/>
      <c r="AB267" s="33"/>
      <c r="AC267" s="33"/>
      <c r="AD267" s="33"/>
      <c r="AE267" s="33"/>
      <c r="AF267" s="96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</row>
    <row r="268" spans="27:45" ht="15.75">
      <c r="AA268" s="33"/>
      <c r="AB268" s="33"/>
      <c r="AC268" s="33"/>
      <c r="AD268" s="33"/>
      <c r="AE268" s="33"/>
      <c r="AF268" s="96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</row>
    <row r="269" spans="27:45" ht="15.75">
      <c r="AA269" s="33"/>
      <c r="AB269" s="33"/>
      <c r="AC269" s="33"/>
      <c r="AD269" s="33"/>
      <c r="AE269" s="33"/>
      <c r="AF269" s="96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</row>
    <row r="270" spans="27:45" ht="15.75">
      <c r="AA270" s="33"/>
      <c r="AB270" s="33"/>
      <c r="AC270" s="33"/>
      <c r="AD270" s="33"/>
      <c r="AE270" s="33"/>
      <c r="AF270" s="96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</row>
    <row r="271" spans="27:45" ht="15.75">
      <c r="AA271" s="33"/>
      <c r="AB271" s="33"/>
      <c r="AC271" s="33"/>
      <c r="AD271" s="33"/>
      <c r="AE271" s="33"/>
      <c r="AF271" s="96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</row>
    <row r="272" spans="27:45" ht="15.75">
      <c r="AA272" s="33"/>
      <c r="AB272" s="33"/>
      <c r="AC272" s="33"/>
      <c r="AD272" s="33"/>
      <c r="AE272" s="33"/>
      <c r="AF272" s="96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</row>
    <row r="273" spans="27:45" ht="15.75">
      <c r="AA273" s="33"/>
      <c r="AB273" s="33"/>
      <c r="AC273" s="33"/>
      <c r="AD273" s="33"/>
      <c r="AE273" s="33"/>
      <c r="AF273" s="96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</row>
    <row r="274" spans="27:45" ht="15.75">
      <c r="AA274" s="33"/>
      <c r="AB274" s="33"/>
      <c r="AC274" s="33"/>
      <c r="AD274" s="33"/>
      <c r="AE274" s="33"/>
      <c r="AF274" s="96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</row>
    <row r="275" spans="27:45" ht="15.75">
      <c r="AA275" s="33"/>
      <c r="AB275" s="33"/>
      <c r="AC275" s="33"/>
      <c r="AD275" s="33"/>
      <c r="AE275" s="33"/>
      <c r="AF275" s="96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</row>
    <row r="276" spans="27:45" ht="15.75">
      <c r="AA276" s="33"/>
      <c r="AB276" s="33"/>
      <c r="AC276" s="33"/>
      <c r="AD276" s="33"/>
      <c r="AE276" s="33"/>
      <c r="AF276" s="96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</row>
    <row r="277" spans="27:45" ht="15.75">
      <c r="AA277" s="33"/>
      <c r="AB277" s="33"/>
      <c r="AC277" s="33"/>
      <c r="AD277" s="33"/>
      <c r="AE277" s="33"/>
      <c r="AF277" s="96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</row>
    <row r="278" spans="27:45" ht="15.75">
      <c r="AA278" s="33"/>
      <c r="AB278" s="33"/>
      <c r="AC278" s="33"/>
      <c r="AD278" s="33"/>
      <c r="AE278" s="33"/>
      <c r="AF278" s="96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</row>
    <row r="279" spans="27:45" ht="15.75">
      <c r="AA279" s="33"/>
      <c r="AB279" s="33"/>
      <c r="AC279" s="33"/>
      <c r="AD279" s="33"/>
      <c r="AE279" s="33"/>
      <c r="AF279" s="96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</row>
    <row r="280" spans="27:45" ht="15.75">
      <c r="AA280" s="33"/>
      <c r="AB280" s="33"/>
      <c r="AC280" s="33"/>
      <c r="AD280" s="33"/>
      <c r="AE280" s="33"/>
      <c r="AF280" s="96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</row>
    <row r="281" spans="27:45" ht="15.75">
      <c r="AA281" s="33"/>
      <c r="AB281" s="33"/>
      <c r="AC281" s="33"/>
      <c r="AD281" s="33"/>
      <c r="AE281" s="33"/>
      <c r="AF281" s="96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</row>
    <row r="282" spans="27:45" ht="15.75">
      <c r="AA282" s="33"/>
      <c r="AB282" s="33"/>
      <c r="AC282" s="33"/>
      <c r="AD282" s="33"/>
      <c r="AE282" s="33"/>
      <c r="AF282" s="96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</row>
    <row r="283" spans="27:45" ht="15.75">
      <c r="AA283" s="33"/>
      <c r="AB283" s="33"/>
      <c r="AC283" s="33"/>
      <c r="AD283" s="33"/>
      <c r="AE283" s="33"/>
      <c r="AF283" s="96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</row>
    <row r="284" spans="27:45" ht="15.75">
      <c r="AA284" s="33"/>
      <c r="AB284" s="33"/>
      <c r="AC284" s="33"/>
      <c r="AD284" s="33"/>
      <c r="AE284" s="33"/>
      <c r="AF284" s="96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</row>
    <row r="285" spans="27:45" ht="15.75">
      <c r="AA285" s="33"/>
      <c r="AB285" s="33"/>
      <c r="AC285" s="33"/>
      <c r="AD285" s="33"/>
      <c r="AE285" s="33"/>
      <c r="AF285" s="96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</row>
    <row r="286" spans="27:45" ht="15.75">
      <c r="AA286" s="33"/>
      <c r="AB286" s="33"/>
      <c r="AC286" s="33"/>
      <c r="AD286" s="33"/>
      <c r="AE286" s="33"/>
      <c r="AF286" s="96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</row>
    <row r="287" spans="27:45" ht="15.75">
      <c r="AA287" s="33"/>
      <c r="AB287" s="33"/>
      <c r="AC287" s="33"/>
      <c r="AD287" s="33"/>
      <c r="AE287" s="33"/>
      <c r="AF287" s="96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</row>
    <row r="288" spans="27:45" ht="15.75">
      <c r="AA288" s="33"/>
      <c r="AB288" s="33"/>
      <c r="AC288" s="33"/>
      <c r="AD288" s="33"/>
      <c r="AE288" s="33"/>
      <c r="AF288" s="96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</row>
    <row r="289" spans="27:45" ht="15.75">
      <c r="AA289" s="33"/>
      <c r="AB289" s="33"/>
      <c r="AC289" s="33"/>
      <c r="AD289" s="33"/>
      <c r="AE289" s="33"/>
      <c r="AF289" s="96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</row>
    <row r="290" spans="27:45" ht="15.75">
      <c r="AA290" s="33"/>
      <c r="AB290" s="33"/>
      <c r="AC290" s="33"/>
      <c r="AD290" s="33"/>
      <c r="AE290" s="33"/>
      <c r="AF290" s="96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</row>
    <row r="291" spans="27:45" ht="15.75">
      <c r="AA291" s="33"/>
      <c r="AB291" s="33"/>
      <c r="AC291" s="33"/>
      <c r="AD291" s="33"/>
      <c r="AE291" s="33"/>
      <c r="AF291" s="96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</row>
    <row r="292" spans="27:45" ht="15.75">
      <c r="AA292" s="33"/>
      <c r="AB292" s="33"/>
      <c r="AC292" s="33"/>
      <c r="AD292" s="33"/>
      <c r="AE292" s="33"/>
      <c r="AF292" s="96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</row>
    <row r="293" spans="27:45" ht="15.75">
      <c r="AA293" s="33"/>
      <c r="AB293" s="33"/>
      <c r="AC293" s="33"/>
      <c r="AD293" s="33"/>
      <c r="AE293" s="33"/>
      <c r="AF293" s="96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</row>
  </sheetData>
  <autoFilter ref="A11:BO56"/>
  <sortState ref="U59:BH74">
    <sortCondition ref="V59:V74"/>
  </sortState>
  <mergeCells count="25">
    <mergeCell ref="AB5:AB6"/>
    <mergeCell ref="H6:R6"/>
    <mergeCell ref="AT5:AT6"/>
    <mergeCell ref="AJ5:AJ6"/>
    <mergeCell ref="AK5:AK6"/>
    <mergeCell ref="AL5:AL6"/>
    <mergeCell ref="AM5:AM6"/>
    <mergeCell ref="AN5:AN6"/>
    <mergeCell ref="AO5:AO6"/>
    <mergeCell ref="H7:N7"/>
    <mergeCell ref="P7:R7"/>
    <mergeCell ref="AP5:AP6"/>
    <mergeCell ref="AQ5:AQ6"/>
    <mergeCell ref="AR5:AS5"/>
    <mergeCell ref="AC5:AC6"/>
    <mergeCell ref="AD5:AD6"/>
    <mergeCell ref="AE5:AE6"/>
    <mergeCell ref="AG5:AG6"/>
    <mergeCell ref="AH5:AH6"/>
    <mergeCell ref="AI5:AI6"/>
    <mergeCell ref="U5:U6"/>
    <mergeCell ref="V5:V6"/>
    <mergeCell ref="W5:W6"/>
    <mergeCell ref="Y5:Y6"/>
    <mergeCell ref="AA5:AA6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293"/>
  <sheetViews>
    <sheetView workbookViewId="0">
      <pane xSplit="2" ySplit="11" topLeftCell="C66" activePane="bottomRight" state="frozen"/>
      <selection pane="topRight" activeCell="C1" sqref="C1"/>
      <selection pane="bottomLeft" activeCell="A12" sqref="A12"/>
      <selection pane="bottomRight" activeCell="E62" sqref="E62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2.85546875" style="1" customWidth="1"/>
    <col min="5" max="5" width="12.42578125" style="246" customWidth="1"/>
    <col min="6" max="6" width="15.7109375" style="1" customWidth="1"/>
    <col min="7" max="7" width="10.85546875" style="1" customWidth="1"/>
    <col min="8" max="8" width="12" style="1" customWidth="1"/>
    <col min="9" max="9" width="10.85546875" style="1" customWidth="1"/>
    <col min="10" max="10" width="11.7109375" style="1" customWidth="1"/>
    <col min="11" max="11" width="10.5703125" style="1" customWidth="1"/>
    <col min="12" max="12" width="9.140625" style="1" customWidth="1"/>
    <col min="13" max="13" width="10.5703125" style="1" customWidth="1"/>
    <col min="14" max="15" width="15.7109375" style="1" customWidth="1"/>
    <col min="16" max="17" width="11.42578125" style="1"/>
    <col min="18" max="18" width="51" style="1" bestFit="1" customWidth="1"/>
    <col min="19" max="43" width="11.42578125" style="1"/>
    <col min="44" max="44" width="54.140625" style="1" customWidth="1"/>
    <col min="45" max="16384" width="11.42578125" style="1"/>
  </cols>
  <sheetData>
    <row r="1" spans="1:59" ht="15.75">
      <c r="A1" s="3" t="s">
        <v>0</v>
      </c>
      <c r="B1" s="297" t="s">
        <v>139</v>
      </c>
      <c r="C1" s="298"/>
      <c r="Q1" s="19" t="s">
        <v>140</v>
      </c>
      <c r="R1" s="19"/>
      <c r="S1" s="19"/>
      <c r="T1" s="19"/>
      <c r="U1" s="20"/>
      <c r="V1" s="98"/>
      <c r="W1" s="21"/>
      <c r="X1" s="21"/>
      <c r="Y1" s="21"/>
      <c r="Z1" s="22"/>
      <c r="AA1" s="21"/>
      <c r="AB1" s="21"/>
      <c r="AC1" s="21"/>
      <c r="AD1" s="21"/>
      <c r="AE1" s="21"/>
      <c r="AF1" s="21"/>
      <c r="AG1" s="21"/>
      <c r="AH1" s="22"/>
      <c r="AI1" s="21"/>
      <c r="AJ1" s="22"/>
      <c r="AK1" s="21"/>
      <c r="AL1" s="21"/>
      <c r="AM1" s="22"/>
      <c r="AN1" s="23"/>
      <c r="AO1" s="23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</row>
    <row r="2" spans="1:59" ht="18">
      <c r="A2" s="4" t="s">
        <v>1</v>
      </c>
      <c r="B2" s="264" t="s">
        <v>2</v>
      </c>
      <c r="C2" s="262"/>
      <c r="Q2" s="25" t="s">
        <v>141</v>
      </c>
      <c r="R2" s="25"/>
      <c r="S2" s="25"/>
      <c r="T2" s="25"/>
      <c r="U2" s="26"/>
      <c r="V2" s="98"/>
      <c r="W2" s="21"/>
      <c r="X2" s="21"/>
      <c r="Y2" s="21"/>
      <c r="Z2" s="22"/>
      <c r="AA2" s="21" t="s">
        <v>142</v>
      </c>
      <c r="AB2" s="21"/>
      <c r="AC2" s="21"/>
      <c r="AD2" s="21"/>
      <c r="AE2" s="21"/>
      <c r="AF2" s="21"/>
      <c r="AG2" s="21"/>
      <c r="AH2" s="22"/>
      <c r="AI2" s="21"/>
      <c r="AJ2" s="22"/>
      <c r="AK2" s="21"/>
      <c r="AL2" s="21"/>
      <c r="AM2" s="22"/>
      <c r="AN2" s="23"/>
      <c r="AO2" s="23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</row>
    <row r="3" spans="1:59" ht="15.75">
      <c r="B3" s="265" t="s">
        <v>3</v>
      </c>
      <c r="C3" s="253"/>
      <c r="D3" s="7"/>
      <c r="E3" s="248"/>
      <c r="Q3" s="27" t="s">
        <v>143</v>
      </c>
      <c r="R3" s="27" t="s">
        <v>144</v>
      </c>
      <c r="S3" s="27"/>
      <c r="T3" s="27"/>
      <c r="U3" s="28"/>
      <c r="V3" s="98"/>
      <c r="W3" s="21"/>
      <c r="X3" s="21"/>
      <c r="Y3" s="21"/>
      <c r="Z3" s="22"/>
      <c r="AA3" s="21"/>
      <c r="AB3" s="21"/>
      <c r="AC3" s="21"/>
      <c r="AD3" s="21"/>
      <c r="AE3" s="21"/>
      <c r="AF3" s="21"/>
      <c r="AG3" s="21"/>
      <c r="AH3" s="22"/>
      <c r="AI3" s="21"/>
      <c r="AJ3" s="22"/>
      <c r="AK3" s="21"/>
      <c r="AL3" s="21"/>
      <c r="AM3" s="22"/>
      <c r="AN3" s="23"/>
      <c r="AO3" s="23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</row>
    <row r="4" spans="1:59" ht="15.75">
      <c r="B4" s="266" t="s">
        <v>4</v>
      </c>
      <c r="C4" s="253"/>
      <c r="D4" s="7"/>
      <c r="E4" s="248"/>
      <c r="Q4" s="29"/>
      <c r="R4" s="29"/>
      <c r="S4" s="29"/>
      <c r="T4" s="29"/>
      <c r="U4" s="29"/>
      <c r="V4" s="99"/>
      <c r="W4" s="30"/>
      <c r="X4" s="30"/>
      <c r="Y4" s="30"/>
      <c r="Z4" s="31"/>
      <c r="AA4" s="30"/>
      <c r="AB4" s="89"/>
      <c r="AC4" s="30"/>
      <c r="AD4" s="30"/>
      <c r="AE4" s="30"/>
      <c r="AF4" s="30"/>
      <c r="AG4" s="30"/>
      <c r="AH4" s="31"/>
      <c r="AI4" s="30"/>
      <c r="AJ4" s="31"/>
      <c r="AK4" s="30"/>
      <c r="AL4" s="30"/>
      <c r="AM4" s="31"/>
      <c r="AN4" s="32"/>
      <c r="AO4" s="32"/>
      <c r="AP4" s="33"/>
      <c r="AQ4" s="33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ht="15.75">
      <c r="B5" s="255" t="s">
        <v>5</v>
      </c>
      <c r="C5" s="255"/>
      <c r="Q5" s="293" t="s">
        <v>145</v>
      </c>
      <c r="R5" s="293" t="s">
        <v>146</v>
      </c>
      <c r="S5" s="293" t="s">
        <v>147</v>
      </c>
      <c r="T5" s="35"/>
      <c r="U5" s="293" t="s">
        <v>148</v>
      </c>
      <c r="V5" s="100"/>
      <c r="W5" s="289" t="s">
        <v>149</v>
      </c>
      <c r="X5" s="289" t="s">
        <v>150</v>
      </c>
      <c r="Y5" s="289" t="s">
        <v>151</v>
      </c>
      <c r="Z5" s="289" t="s">
        <v>152</v>
      </c>
      <c r="AA5" s="289" t="s">
        <v>153</v>
      </c>
      <c r="AB5" s="36"/>
      <c r="AC5" s="289" t="s">
        <v>154</v>
      </c>
      <c r="AD5" s="289" t="s">
        <v>155</v>
      </c>
      <c r="AE5" s="289" t="s">
        <v>156</v>
      </c>
      <c r="AF5" s="289" t="s">
        <v>18</v>
      </c>
      <c r="AG5" s="289" t="s">
        <v>157</v>
      </c>
      <c r="AH5" s="289" t="s">
        <v>158</v>
      </c>
      <c r="AI5" s="289" t="s">
        <v>159</v>
      </c>
      <c r="AJ5" s="289" t="s">
        <v>160</v>
      </c>
      <c r="AK5" s="289" t="s">
        <v>161</v>
      </c>
      <c r="AL5" s="289" t="s">
        <v>162</v>
      </c>
      <c r="AM5" s="289" t="s">
        <v>163</v>
      </c>
      <c r="AN5" s="291" t="s">
        <v>164</v>
      </c>
      <c r="AO5" s="292"/>
      <c r="AP5" s="296" t="s">
        <v>165</v>
      </c>
      <c r="AQ5" s="37"/>
      <c r="AR5" s="37" t="s">
        <v>166</v>
      </c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</row>
    <row r="6" spans="1:59" ht="47.25">
      <c r="B6" s="6" t="s">
        <v>6</v>
      </c>
      <c r="Q6" s="294"/>
      <c r="R6" s="294"/>
      <c r="S6" s="294"/>
      <c r="T6" s="39" t="s">
        <v>167</v>
      </c>
      <c r="U6" s="294"/>
      <c r="V6" s="101" t="s">
        <v>168</v>
      </c>
      <c r="W6" s="290"/>
      <c r="X6" s="290"/>
      <c r="Y6" s="290"/>
      <c r="Z6" s="290"/>
      <c r="AA6" s="290"/>
      <c r="AB6" s="40" t="s">
        <v>169</v>
      </c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41" t="s">
        <v>170</v>
      </c>
      <c r="AO6" s="41" t="s">
        <v>171</v>
      </c>
      <c r="AP6" s="289"/>
      <c r="AQ6" s="37" t="s">
        <v>172</v>
      </c>
      <c r="AR6" s="37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</row>
    <row r="7" spans="1:59" ht="15.75">
      <c r="Q7" s="133"/>
      <c r="R7" s="133"/>
      <c r="S7" s="133"/>
      <c r="T7" s="133"/>
      <c r="U7" s="133"/>
      <c r="V7" s="134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6"/>
      <c r="AO7" s="136"/>
      <c r="AP7" s="135"/>
      <c r="AQ7" s="135"/>
      <c r="AR7" s="135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4"/>
    </row>
    <row r="8" spans="1:59" s="242" customFormat="1" ht="23.25" thickBot="1">
      <c r="A8" s="252" t="s">
        <v>7</v>
      </c>
      <c r="B8" s="259" t="s">
        <v>8</v>
      </c>
      <c r="C8" s="259" t="s">
        <v>9</v>
      </c>
      <c r="D8" s="259" t="s">
        <v>10</v>
      </c>
      <c r="E8" s="259" t="s">
        <v>329</v>
      </c>
      <c r="F8" s="260" t="s">
        <v>11</v>
      </c>
      <c r="G8" s="259" t="s">
        <v>12</v>
      </c>
      <c r="H8" s="259" t="s">
        <v>13</v>
      </c>
      <c r="I8" s="259" t="s">
        <v>14</v>
      </c>
      <c r="J8" s="259" t="s">
        <v>15</v>
      </c>
      <c r="K8" s="259" t="s">
        <v>16</v>
      </c>
      <c r="L8" s="259" t="s">
        <v>17</v>
      </c>
      <c r="M8" s="259" t="s">
        <v>18</v>
      </c>
      <c r="N8" s="260" t="s">
        <v>19</v>
      </c>
      <c r="O8" s="261" t="s">
        <v>20</v>
      </c>
      <c r="Q8" s="241"/>
      <c r="R8" s="241"/>
      <c r="S8" s="241"/>
      <c r="T8" s="241"/>
      <c r="U8" s="241"/>
      <c r="V8" s="240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8"/>
      <c r="AO8" s="238"/>
      <c r="AP8" s="239"/>
      <c r="AQ8" s="239"/>
      <c r="AR8" s="239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6"/>
    </row>
    <row r="9" spans="1:59" ht="16.5" thickTop="1">
      <c r="A9" s="11" t="s">
        <v>21</v>
      </c>
      <c r="Q9" s="133"/>
      <c r="R9" s="133"/>
      <c r="S9" s="133"/>
      <c r="T9" s="133"/>
      <c r="U9" s="133"/>
      <c r="V9" s="134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6"/>
      <c r="AO9" s="136"/>
      <c r="AP9" s="135"/>
      <c r="AQ9" s="135"/>
      <c r="AR9" s="135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4"/>
    </row>
    <row r="10" spans="1:59" ht="15.75">
      <c r="Q10" s="133"/>
      <c r="R10" s="133"/>
      <c r="S10" s="133"/>
      <c r="T10" s="133"/>
      <c r="U10" s="133"/>
      <c r="V10" s="134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6"/>
      <c r="AP10" s="135"/>
      <c r="AQ10" s="135"/>
      <c r="AR10" s="135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4"/>
    </row>
    <row r="11" spans="1:59" ht="15.75">
      <c r="A11" s="10" t="s">
        <v>22</v>
      </c>
      <c r="Q11" s="133"/>
      <c r="R11" s="133"/>
      <c r="S11" s="133"/>
      <c r="T11" s="133"/>
      <c r="U11" s="133"/>
      <c r="V11" s="134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6"/>
      <c r="AO11" s="136"/>
      <c r="AP11" s="135"/>
      <c r="AQ11" s="135"/>
      <c r="AR11" s="135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4"/>
    </row>
    <row r="12" spans="1:59" ht="15.75">
      <c r="A12" s="2" t="s">
        <v>23</v>
      </c>
      <c r="B12" s="1" t="s">
        <v>24</v>
      </c>
      <c r="C12" s="12">
        <v>2750.1</v>
      </c>
      <c r="D12" s="12">
        <v>0</v>
      </c>
      <c r="E12" s="256">
        <v>0</v>
      </c>
      <c r="F12" s="12">
        <f>SUM(C12:E12)</f>
        <v>2750.1</v>
      </c>
      <c r="G12" s="12">
        <v>0</v>
      </c>
      <c r="H12" s="12">
        <v>49.79</v>
      </c>
      <c r="I12" s="12">
        <v>72.819999999999993</v>
      </c>
      <c r="J12" s="12">
        <v>0</v>
      </c>
      <c r="K12" s="13">
        <v>-0.11</v>
      </c>
      <c r="L12" s="12">
        <v>0</v>
      </c>
      <c r="M12" s="12">
        <v>0</v>
      </c>
      <c r="N12" s="12">
        <f>SUM(G12:M12)</f>
        <v>122.49999999999999</v>
      </c>
      <c r="O12" s="12">
        <f>+F12-N12</f>
        <v>2627.6</v>
      </c>
      <c r="P12" s="1" t="str">
        <f>IF(B12=R12,"SI","NO")</f>
        <v>SI</v>
      </c>
      <c r="Q12" s="42" t="s">
        <v>173</v>
      </c>
      <c r="R12" s="42" t="s">
        <v>174</v>
      </c>
      <c r="S12" s="44"/>
      <c r="T12" s="45">
        <v>42632</v>
      </c>
      <c r="U12" s="42" t="s">
        <v>175</v>
      </c>
      <c r="V12" s="102"/>
      <c r="W12" s="64"/>
      <c r="X12" s="47"/>
      <c r="Y12" s="48"/>
      <c r="Z12" s="52">
        <v>0</v>
      </c>
      <c r="AA12" s="59"/>
      <c r="AB12" s="90"/>
      <c r="AC12" s="49"/>
      <c r="AD12" s="49"/>
      <c r="AE12" s="49"/>
      <c r="AF12" s="50"/>
      <c r="AG12" s="51">
        <v>0</v>
      </c>
      <c r="AH12" s="52">
        <v>0</v>
      </c>
      <c r="AI12" s="53"/>
      <c r="AJ12" s="52">
        <v>0</v>
      </c>
      <c r="AK12" s="54"/>
      <c r="AL12" s="53"/>
      <c r="AM12" s="52"/>
      <c r="AN12" s="55"/>
      <c r="AO12" s="56"/>
      <c r="AP12" s="57"/>
      <c r="AQ12" s="109">
        <v>2744500016</v>
      </c>
      <c r="AR12" s="60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</row>
    <row r="13" spans="1:59" ht="15.75">
      <c r="A13" s="2" t="s">
        <v>25</v>
      </c>
      <c r="B13" s="1" t="s">
        <v>26</v>
      </c>
      <c r="C13" s="12">
        <v>3250.05</v>
      </c>
      <c r="D13" s="12">
        <v>0</v>
      </c>
      <c r="E13" s="256">
        <v>216.67</v>
      </c>
      <c r="F13" s="256">
        <f t="shared" ref="F13:F54" si="0">SUM(C13:E13)</f>
        <v>3466.7200000000003</v>
      </c>
      <c r="G13" s="12">
        <v>0</v>
      </c>
      <c r="H13" s="12">
        <v>148.04</v>
      </c>
      <c r="I13" s="12">
        <v>87.07</v>
      </c>
      <c r="J13" s="12">
        <v>0</v>
      </c>
      <c r="K13" s="13">
        <v>0.01</v>
      </c>
      <c r="L13" s="12">
        <v>0</v>
      </c>
      <c r="M13" s="12">
        <v>0</v>
      </c>
      <c r="N13" s="256">
        <f>SUM(G13:M13)</f>
        <v>235.11999999999998</v>
      </c>
      <c r="O13" s="256">
        <f t="shared" ref="O13:O54" si="1">+F13-N13</f>
        <v>3231.6000000000004</v>
      </c>
      <c r="P13" s="1" t="str">
        <f t="shared" ref="P13:P76" si="2">IF(B13=R13,"SI","NO")</f>
        <v>SI</v>
      </c>
      <c r="Q13" s="42" t="s">
        <v>176</v>
      </c>
      <c r="R13" s="42" t="s">
        <v>305</v>
      </c>
      <c r="S13" s="44"/>
      <c r="T13" s="45">
        <v>40691</v>
      </c>
      <c r="U13" s="42" t="s">
        <v>177</v>
      </c>
      <c r="V13" s="102"/>
      <c r="W13" s="64"/>
      <c r="X13" s="47"/>
      <c r="Y13" s="48"/>
      <c r="Z13" s="52">
        <v>0</v>
      </c>
      <c r="AA13" s="59"/>
      <c r="AB13" s="90"/>
      <c r="AC13" s="49"/>
      <c r="AD13" s="49"/>
      <c r="AE13" s="49"/>
      <c r="AF13" s="50"/>
      <c r="AG13" s="51">
        <v>0</v>
      </c>
      <c r="AH13" s="52">
        <v>0</v>
      </c>
      <c r="AI13" s="53"/>
      <c r="AJ13" s="52">
        <v>0</v>
      </c>
      <c r="AK13" s="54"/>
      <c r="AL13" s="53"/>
      <c r="AM13" s="52"/>
      <c r="AN13" s="55"/>
      <c r="AO13" s="56"/>
      <c r="AP13" s="57"/>
      <c r="AQ13" s="57"/>
      <c r="AR13" s="63" t="s">
        <v>178</v>
      </c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</row>
    <row r="14" spans="1:59" ht="15.75">
      <c r="A14" s="2" t="s">
        <v>27</v>
      </c>
      <c r="B14" s="1" t="s">
        <v>28</v>
      </c>
      <c r="C14" s="12">
        <v>2333.38</v>
      </c>
      <c r="D14" s="12">
        <v>0</v>
      </c>
      <c r="E14" s="256">
        <v>0</v>
      </c>
      <c r="F14" s="256">
        <f t="shared" si="0"/>
        <v>2333.38</v>
      </c>
      <c r="G14" s="12">
        <v>0</v>
      </c>
      <c r="H14" s="12">
        <v>7.67</v>
      </c>
      <c r="I14" s="12">
        <v>60.1</v>
      </c>
      <c r="J14" s="12">
        <v>0</v>
      </c>
      <c r="K14" s="12">
        <v>0.01</v>
      </c>
      <c r="L14" s="12">
        <v>0</v>
      </c>
      <c r="M14" s="12">
        <v>0</v>
      </c>
      <c r="N14" s="256">
        <f t="shared" ref="N14:N53" si="3">SUM(G14:M14)</f>
        <v>67.78</v>
      </c>
      <c r="O14" s="256">
        <f t="shared" si="1"/>
        <v>2265.6</v>
      </c>
      <c r="P14" s="1" t="str">
        <f t="shared" si="2"/>
        <v>SI</v>
      </c>
      <c r="Q14" s="42" t="s">
        <v>179</v>
      </c>
      <c r="R14" s="42" t="s">
        <v>180</v>
      </c>
      <c r="S14" s="44"/>
      <c r="T14" s="65">
        <v>42409</v>
      </c>
      <c r="U14" s="42" t="s">
        <v>181</v>
      </c>
      <c r="V14" s="102"/>
      <c r="W14" s="64"/>
      <c r="X14" s="47"/>
      <c r="Y14" s="48"/>
      <c r="Z14" s="52">
        <v>0</v>
      </c>
      <c r="AA14" s="59"/>
      <c r="AB14" s="91">
        <v>1</v>
      </c>
      <c r="AC14" s="49"/>
      <c r="AD14" s="49"/>
      <c r="AE14" s="49"/>
      <c r="AF14" s="50"/>
      <c r="AG14" s="51">
        <v>0</v>
      </c>
      <c r="AH14" s="52">
        <v>-1</v>
      </c>
      <c r="AI14" s="53">
        <v>0</v>
      </c>
      <c r="AJ14" s="52">
        <v>-1</v>
      </c>
      <c r="AK14" s="54">
        <v>0</v>
      </c>
      <c r="AL14" s="53">
        <v>21.911999999999999</v>
      </c>
      <c r="AM14" s="52">
        <v>21.911999999999999</v>
      </c>
      <c r="AN14" s="55"/>
      <c r="AO14" s="56"/>
      <c r="AP14" s="57">
        <v>1</v>
      </c>
      <c r="AQ14" s="109"/>
      <c r="AR14" s="60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</row>
    <row r="15" spans="1:59" ht="15.75">
      <c r="A15" s="2" t="s">
        <v>29</v>
      </c>
      <c r="B15" s="1" t="s">
        <v>30</v>
      </c>
      <c r="C15" s="12">
        <v>3000</v>
      </c>
      <c r="D15" s="12">
        <v>0</v>
      </c>
      <c r="E15" s="256">
        <v>0</v>
      </c>
      <c r="F15" s="256">
        <f t="shared" si="0"/>
        <v>3000</v>
      </c>
      <c r="G15" s="12">
        <v>0</v>
      </c>
      <c r="H15" s="12">
        <v>76.98</v>
      </c>
      <c r="I15" s="12">
        <v>79.540000000000006</v>
      </c>
      <c r="J15" s="12">
        <v>900</v>
      </c>
      <c r="K15" s="13">
        <v>-0.12</v>
      </c>
      <c r="L15" s="12">
        <v>0</v>
      </c>
      <c r="M15" s="12">
        <v>0</v>
      </c>
      <c r="N15" s="256">
        <f t="shared" si="3"/>
        <v>1056.4000000000001</v>
      </c>
      <c r="O15" s="256">
        <f t="shared" si="1"/>
        <v>1943.6</v>
      </c>
      <c r="P15" s="1" t="str">
        <f t="shared" si="2"/>
        <v>SI</v>
      </c>
      <c r="Q15" s="42" t="s">
        <v>173</v>
      </c>
      <c r="R15" s="42" t="s">
        <v>182</v>
      </c>
      <c r="S15" s="44" t="s">
        <v>183</v>
      </c>
      <c r="T15" s="45">
        <v>42072</v>
      </c>
      <c r="U15" s="42" t="s">
        <v>184</v>
      </c>
      <c r="V15" s="102"/>
      <c r="W15" s="47"/>
      <c r="X15" s="47"/>
      <c r="Y15" s="48"/>
      <c r="Z15" s="52">
        <v>0</v>
      </c>
      <c r="AA15" s="59"/>
      <c r="AB15" s="91"/>
      <c r="AC15" s="49"/>
      <c r="AD15" s="49"/>
      <c r="AE15" s="49"/>
      <c r="AF15" s="50"/>
      <c r="AG15" s="51">
        <v>900</v>
      </c>
      <c r="AH15" s="52">
        <v>-900</v>
      </c>
      <c r="AI15" s="53">
        <v>0</v>
      </c>
      <c r="AJ15" s="52">
        <v>-900</v>
      </c>
      <c r="AK15" s="54">
        <v>0</v>
      </c>
      <c r="AL15" s="53">
        <v>21.911999999999999</v>
      </c>
      <c r="AM15" s="52">
        <v>21.911999999999999</v>
      </c>
      <c r="AN15" s="55"/>
      <c r="AO15" s="56"/>
      <c r="AP15" s="57">
        <v>900</v>
      </c>
      <c r="AQ15" s="57"/>
      <c r="AR15" s="60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97"/>
    </row>
    <row r="16" spans="1:59" ht="15.75">
      <c r="A16" s="2" t="s">
        <v>31</v>
      </c>
      <c r="B16" s="1" t="s">
        <v>32</v>
      </c>
      <c r="C16" s="12">
        <v>2500.0500000000002</v>
      </c>
      <c r="D16" s="12">
        <v>0</v>
      </c>
      <c r="E16" s="256">
        <v>0</v>
      </c>
      <c r="F16" s="256">
        <f t="shared" si="0"/>
        <v>2500.0500000000002</v>
      </c>
      <c r="G16" s="12">
        <v>0</v>
      </c>
      <c r="H16" s="12">
        <v>7.67</v>
      </c>
      <c r="I16" s="12">
        <v>66.2</v>
      </c>
      <c r="J16" s="12">
        <v>0</v>
      </c>
      <c r="K16" s="13">
        <v>-0.02</v>
      </c>
      <c r="L16" s="12">
        <v>0</v>
      </c>
      <c r="M16" s="12">
        <v>0</v>
      </c>
      <c r="N16" s="256">
        <f t="shared" si="3"/>
        <v>73.850000000000009</v>
      </c>
      <c r="O16" s="256">
        <f t="shared" si="1"/>
        <v>2426.2000000000003</v>
      </c>
      <c r="P16" s="1" t="str">
        <f t="shared" si="2"/>
        <v>SI</v>
      </c>
      <c r="Q16" s="42" t="s">
        <v>173</v>
      </c>
      <c r="R16" s="42" t="s">
        <v>185</v>
      </c>
      <c r="S16" s="44" t="s">
        <v>186</v>
      </c>
      <c r="T16" s="45">
        <v>42298</v>
      </c>
      <c r="U16" s="42" t="s">
        <v>187</v>
      </c>
      <c r="V16" s="102">
        <v>11455</v>
      </c>
      <c r="W16" s="47"/>
      <c r="X16" s="47"/>
      <c r="Y16" s="48"/>
      <c r="Z16" s="52">
        <v>11455</v>
      </c>
      <c r="AA16" s="59"/>
      <c r="AB16" s="91"/>
      <c r="AC16" s="49"/>
      <c r="AD16" s="49"/>
      <c r="AE16" s="49"/>
      <c r="AF16" s="50"/>
      <c r="AG16" s="51">
        <v>0</v>
      </c>
      <c r="AH16" s="52">
        <v>11455</v>
      </c>
      <c r="AI16" s="53">
        <v>1145.5</v>
      </c>
      <c r="AJ16" s="52">
        <v>10309.5</v>
      </c>
      <c r="AK16" s="54">
        <v>0</v>
      </c>
      <c r="AL16" s="53">
        <v>21.911999999999999</v>
      </c>
      <c r="AM16" s="52">
        <v>11476.912</v>
      </c>
      <c r="AN16" s="55"/>
      <c r="AO16" s="61"/>
      <c r="AP16" s="57">
        <v>-10309.5</v>
      </c>
      <c r="AQ16" s="57"/>
      <c r="AR16" s="60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97"/>
    </row>
    <row r="17" spans="1:59" ht="15.75">
      <c r="A17" s="2" t="s">
        <v>33</v>
      </c>
      <c r="B17" s="1" t="s">
        <v>34</v>
      </c>
      <c r="C17" s="12">
        <v>6500.1</v>
      </c>
      <c r="D17" s="12">
        <v>0</v>
      </c>
      <c r="E17" s="256">
        <v>0</v>
      </c>
      <c r="F17" s="256">
        <f t="shared" si="0"/>
        <v>6500.1</v>
      </c>
      <c r="G17" s="12">
        <v>0</v>
      </c>
      <c r="H17" s="12">
        <v>841.16</v>
      </c>
      <c r="I17" s="12">
        <v>187.08</v>
      </c>
      <c r="J17" s="12">
        <v>0</v>
      </c>
      <c r="K17" s="12">
        <v>0.06</v>
      </c>
      <c r="L17" s="12">
        <v>0</v>
      </c>
      <c r="M17" s="12">
        <v>0</v>
      </c>
      <c r="N17" s="256">
        <f t="shared" si="3"/>
        <v>1028.3</v>
      </c>
      <c r="O17" s="256">
        <f t="shared" si="1"/>
        <v>5471.8</v>
      </c>
      <c r="P17" s="1" t="str">
        <f t="shared" si="2"/>
        <v>SI</v>
      </c>
      <c r="Q17" s="42" t="s">
        <v>173</v>
      </c>
      <c r="R17" s="106" t="s">
        <v>188</v>
      </c>
      <c r="S17" s="44" t="s">
        <v>189</v>
      </c>
      <c r="T17" s="45">
        <v>41939</v>
      </c>
      <c r="U17" s="42" t="s">
        <v>190</v>
      </c>
      <c r="V17" s="102"/>
      <c r="W17" s="47"/>
      <c r="X17" s="47"/>
      <c r="Y17" s="48"/>
      <c r="Z17" s="52">
        <v>0</v>
      </c>
      <c r="AA17" s="59"/>
      <c r="AB17" s="91"/>
      <c r="AC17" s="49"/>
      <c r="AD17" s="49"/>
      <c r="AE17" s="49"/>
      <c r="AF17" s="50"/>
      <c r="AG17" s="51">
        <v>0</v>
      </c>
      <c r="AH17" s="52">
        <v>0</v>
      </c>
      <c r="AI17" s="53"/>
      <c r="AJ17" s="52">
        <v>0</v>
      </c>
      <c r="AK17" s="54"/>
      <c r="AL17" s="53"/>
      <c r="AM17" s="52"/>
      <c r="AN17" s="55"/>
      <c r="AO17" s="61"/>
      <c r="AP17" s="57"/>
      <c r="AQ17" s="57"/>
      <c r="AR17" s="60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97"/>
    </row>
    <row r="18" spans="1:59" ht="15.75">
      <c r="A18" s="2" t="s">
        <v>35</v>
      </c>
      <c r="B18" s="1" t="s">
        <v>36</v>
      </c>
      <c r="C18" s="12">
        <v>2800.05</v>
      </c>
      <c r="D18" s="12">
        <v>0</v>
      </c>
      <c r="E18" s="256">
        <v>0</v>
      </c>
      <c r="F18" s="256">
        <f t="shared" si="0"/>
        <v>2800.05</v>
      </c>
      <c r="G18" s="12">
        <v>0</v>
      </c>
      <c r="H18" s="12">
        <v>55.23</v>
      </c>
      <c r="I18" s="12">
        <v>74.33</v>
      </c>
      <c r="J18" s="12">
        <v>0</v>
      </c>
      <c r="K18" s="12">
        <v>0.09</v>
      </c>
      <c r="L18" s="12">
        <v>0</v>
      </c>
      <c r="M18" s="12">
        <v>0</v>
      </c>
      <c r="N18" s="256">
        <f t="shared" si="3"/>
        <v>129.65</v>
      </c>
      <c r="O18" s="256">
        <f t="shared" si="1"/>
        <v>2670.4</v>
      </c>
      <c r="P18" s="1" t="str">
        <f t="shared" si="2"/>
        <v>SI</v>
      </c>
      <c r="Q18" s="42" t="s">
        <v>176</v>
      </c>
      <c r="R18" s="42" t="s">
        <v>191</v>
      </c>
      <c r="S18" s="44" t="s">
        <v>192</v>
      </c>
      <c r="T18" s="45">
        <v>41822</v>
      </c>
      <c r="U18" s="42" t="s">
        <v>193</v>
      </c>
      <c r="V18" s="102"/>
      <c r="W18" s="47"/>
      <c r="X18" s="47"/>
      <c r="Y18" s="48"/>
      <c r="Z18" s="52">
        <v>0</v>
      </c>
      <c r="AA18" s="59"/>
      <c r="AB18" s="91"/>
      <c r="AC18" s="49"/>
      <c r="AD18" s="49"/>
      <c r="AE18" s="49"/>
      <c r="AF18" s="50"/>
      <c r="AG18" s="51">
        <v>0</v>
      </c>
      <c r="AH18" s="52">
        <v>0</v>
      </c>
      <c r="AI18" s="53">
        <v>0</v>
      </c>
      <c r="AJ18" s="52">
        <v>0</v>
      </c>
      <c r="AK18" s="54">
        <v>0</v>
      </c>
      <c r="AL18" s="53">
        <v>21.911999999999999</v>
      </c>
      <c r="AM18" s="52">
        <v>21.911999999999999</v>
      </c>
      <c r="AN18" s="55"/>
      <c r="AO18" s="56"/>
      <c r="AP18" s="57">
        <v>0</v>
      </c>
      <c r="AQ18" s="57"/>
      <c r="AR18" s="60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</row>
    <row r="19" spans="1:59" ht="15.75">
      <c r="A19" s="2" t="s">
        <v>37</v>
      </c>
      <c r="B19" s="1" t="s">
        <v>38</v>
      </c>
      <c r="C19" s="12">
        <v>5868.75</v>
      </c>
      <c r="D19" s="12">
        <v>0</v>
      </c>
      <c r="E19" s="256">
        <v>0</v>
      </c>
      <c r="F19" s="256">
        <f t="shared" si="0"/>
        <v>5868.75</v>
      </c>
      <c r="G19" s="12">
        <v>0</v>
      </c>
      <c r="H19" s="12">
        <v>706.3</v>
      </c>
      <c r="I19" s="12">
        <v>167.55</v>
      </c>
      <c r="J19" s="12">
        <v>0</v>
      </c>
      <c r="K19" s="13">
        <v>-0.1</v>
      </c>
      <c r="L19" s="12">
        <v>0</v>
      </c>
      <c r="M19" s="12">
        <v>0</v>
      </c>
      <c r="N19" s="256">
        <f t="shared" si="3"/>
        <v>873.74999999999989</v>
      </c>
      <c r="O19" s="256">
        <f t="shared" si="1"/>
        <v>4995</v>
      </c>
      <c r="P19" s="1" t="str">
        <f t="shared" si="2"/>
        <v>SI</v>
      </c>
      <c r="Q19" s="42" t="s">
        <v>176</v>
      </c>
      <c r="R19" s="42" t="s">
        <v>194</v>
      </c>
      <c r="S19" s="44"/>
      <c r="T19" s="45">
        <v>42611</v>
      </c>
      <c r="U19" s="42" t="s">
        <v>195</v>
      </c>
      <c r="V19" s="102"/>
      <c r="W19" s="47"/>
      <c r="X19" s="47"/>
      <c r="Y19" s="48"/>
      <c r="Z19" s="52">
        <v>0</v>
      </c>
      <c r="AA19" s="59"/>
      <c r="AB19" s="91"/>
      <c r="AC19" s="49"/>
      <c r="AD19" s="49"/>
      <c r="AE19" s="49"/>
      <c r="AF19" s="50"/>
      <c r="AG19" s="51">
        <v>0</v>
      </c>
      <c r="AH19" s="52">
        <v>0</v>
      </c>
      <c r="AI19" s="53">
        <v>0</v>
      </c>
      <c r="AJ19" s="52">
        <v>0</v>
      </c>
      <c r="AK19" s="54"/>
      <c r="AL19" s="53"/>
      <c r="AM19" s="52"/>
      <c r="AN19" s="55"/>
      <c r="AO19" s="56"/>
      <c r="AP19" s="57"/>
      <c r="AQ19" s="57" t="s">
        <v>196</v>
      </c>
      <c r="AR19" s="60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</row>
    <row r="20" spans="1:59" ht="15.75">
      <c r="A20" s="2" t="s">
        <v>39</v>
      </c>
      <c r="B20" s="1" t="s">
        <v>40</v>
      </c>
      <c r="C20" s="12">
        <v>2800.05</v>
      </c>
      <c r="D20" s="12">
        <v>0</v>
      </c>
      <c r="E20" s="256">
        <v>0</v>
      </c>
      <c r="F20" s="256">
        <f t="shared" si="0"/>
        <v>2800.05</v>
      </c>
      <c r="G20" s="12">
        <v>0</v>
      </c>
      <c r="H20" s="12">
        <v>55.23</v>
      </c>
      <c r="I20" s="12">
        <v>74.44</v>
      </c>
      <c r="J20" s="12">
        <v>0</v>
      </c>
      <c r="K20" s="12">
        <v>0.18</v>
      </c>
      <c r="L20" s="12">
        <v>0</v>
      </c>
      <c r="M20" s="12">
        <v>0</v>
      </c>
      <c r="N20" s="256">
        <f t="shared" si="3"/>
        <v>129.85</v>
      </c>
      <c r="O20" s="256">
        <f t="shared" si="1"/>
        <v>2670.2000000000003</v>
      </c>
      <c r="P20" s="1" t="str">
        <f t="shared" si="2"/>
        <v>SI</v>
      </c>
      <c r="Q20" s="42" t="s">
        <v>176</v>
      </c>
      <c r="R20" s="60" t="s">
        <v>197</v>
      </c>
      <c r="S20" s="44" t="s">
        <v>198</v>
      </c>
      <c r="T20" s="45">
        <v>41474</v>
      </c>
      <c r="U20" s="42" t="s">
        <v>193</v>
      </c>
      <c r="V20" s="102"/>
      <c r="W20" s="47"/>
      <c r="X20" s="47"/>
      <c r="Y20" s="48"/>
      <c r="Z20" s="52">
        <v>0</v>
      </c>
      <c r="AA20" s="59"/>
      <c r="AB20" s="91"/>
      <c r="AC20" s="49"/>
      <c r="AD20" s="49"/>
      <c r="AE20" s="49"/>
      <c r="AF20" s="50"/>
      <c r="AG20" s="51">
        <v>0</v>
      </c>
      <c r="AH20" s="52">
        <v>0</v>
      </c>
      <c r="AI20" s="53">
        <v>0</v>
      </c>
      <c r="AJ20" s="52">
        <v>0</v>
      </c>
      <c r="AK20" s="54">
        <v>0</v>
      </c>
      <c r="AL20" s="53">
        <v>21.911999999999999</v>
      </c>
      <c r="AM20" s="52">
        <v>21.911999999999999</v>
      </c>
      <c r="AN20" s="55"/>
      <c r="AO20" s="56"/>
      <c r="AP20" s="57">
        <v>0</v>
      </c>
      <c r="AQ20" s="57"/>
      <c r="AR20" s="62"/>
      <c r="AS20" s="34"/>
      <c r="AT20" s="34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34"/>
    </row>
    <row r="21" spans="1:59" ht="15.75">
      <c r="A21" s="2" t="s">
        <v>41</v>
      </c>
      <c r="B21" s="1" t="s">
        <v>42</v>
      </c>
      <c r="C21" s="12">
        <v>9333.3799999999992</v>
      </c>
      <c r="D21" s="12">
        <v>0</v>
      </c>
      <c r="E21" s="256">
        <v>0</v>
      </c>
      <c r="F21" s="256">
        <f t="shared" si="0"/>
        <v>9333.3799999999992</v>
      </c>
      <c r="G21" s="12">
        <v>0</v>
      </c>
      <c r="H21" s="12">
        <f>1588.75/15*14</f>
        <v>1482.8333333333335</v>
      </c>
      <c r="I21" s="12">
        <v>283.17</v>
      </c>
      <c r="J21" s="12">
        <v>0</v>
      </c>
      <c r="K21" s="13">
        <v>-0.02</v>
      </c>
      <c r="L21" s="12">
        <v>0</v>
      </c>
      <c r="M21" s="12">
        <v>0</v>
      </c>
      <c r="N21" s="256">
        <f t="shared" si="3"/>
        <v>1765.9833333333336</v>
      </c>
      <c r="O21" s="256">
        <f t="shared" si="1"/>
        <v>7567.3966666666656</v>
      </c>
      <c r="P21" s="1" t="str">
        <f t="shared" si="2"/>
        <v>SI</v>
      </c>
      <c r="Q21" s="42" t="s">
        <v>199</v>
      </c>
      <c r="R21" s="60" t="s">
        <v>200</v>
      </c>
      <c r="S21" s="44"/>
      <c r="T21" s="45">
        <v>42583</v>
      </c>
      <c r="U21" s="42" t="s">
        <v>201</v>
      </c>
      <c r="V21" s="102"/>
      <c r="W21" s="47"/>
      <c r="X21" s="47"/>
      <c r="Y21" s="48"/>
      <c r="Z21" s="52">
        <v>0</v>
      </c>
      <c r="AA21" s="59"/>
      <c r="AB21" s="91">
        <v>1</v>
      </c>
      <c r="AC21" s="49"/>
      <c r="AD21" s="49"/>
      <c r="AE21" s="49"/>
      <c r="AF21" s="50"/>
      <c r="AG21" s="51">
        <v>0</v>
      </c>
      <c r="AH21" s="52">
        <v>-1</v>
      </c>
      <c r="AI21" s="53"/>
      <c r="AJ21" s="52">
        <v>-1</v>
      </c>
      <c r="AK21" s="54"/>
      <c r="AL21" s="53"/>
      <c r="AM21" s="52"/>
      <c r="AN21" s="55"/>
      <c r="AO21" s="56"/>
      <c r="AP21" s="57"/>
      <c r="AQ21" s="57"/>
      <c r="AR21" s="62"/>
      <c r="AS21" s="34"/>
      <c r="AT21" s="34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34"/>
    </row>
    <row r="22" spans="1:59" ht="15.75">
      <c r="A22" s="2" t="s">
        <v>43</v>
      </c>
      <c r="B22" s="1" t="s">
        <v>44</v>
      </c>
      <c r="C22" s="12">
        <v>3250.05</v>
      </c>
      <c r="D22" s="12">
        <v>0</v>
      </c>
      <c r="E22" s="256">
        <v>216.67</v>
      </c>
      <c r="F22" s="256">
        <f t="shared" si="0"/>
        <v>3466.7200000000003</v>
      </c>
      <c r="G22" s="12">
        <v>0</v>
      </c>
      <c r="H22" s="12">
        <v>148.04</v>
      </c>
      <c r="I22" s="12">
        <v>86.53</v>
      </c>
      <c r="J22" s="12">
        <v>0</v>
      </c>
      <c r="K22" s="12">
        <v>0.15</v>
      </c>
      <c r="L22" s="12">
        <v>0</v>
      </c>
      <c r="M22" s="12">
        <v>0</v>
      </c>
      <c r="N22" s="256">
        <f t="shared" si="3"/>
        <v>234.72</v>
      </c>
      <c r="O22" s="256">
        <f t="shared" si="1"/>
        <v>3232.0000000000005</v>
      </c>
      <c r="P22" s="1" t="str">
        <f t="shared" si="2"/>
        <v>SI</v>
      </c>
      <c r="Q22" s="42" t="s">
        <v>173</v>
      </c>
      <c r="R22" s="60" t="s">
        <v>202</v>
      </c>
      <c r="S22" s="44"/>
      <c r="T22" s="45">
        <v>42608</v>
      </c>
      <c r="U22" s="42" t="s">
        <v>177</v>
      </c>
      <c r="V22" s="102"/>
      <c r="W22" s="47"/>
      <c r="X22" s="47"/>
      <c r="Y22" s="48"/>
      <c r="Z22" s="52">
        <v>0</v>
      </c>
      <c r="AA22" s="59"/>
      <c r="AB22" s="91"/>
      <c r="AC22" s="49"/>
      <c r="AD22" s="49"/>
      <c r="AE22" s="49"/>
      <c r="AF22" s="50"/>
      <c r="AG22" s="51">
        <v>0</v>
      </c>
      <c r="AH22" s="52">
        <v>0</v>
      </c>
      <c r="AI22" s="53"/>
      <c r="AJ22" s="52">
        <v>0</v>
      </c>
      <c r="AK22" s="54"/>
      <c r="AL22" s="53"/>
      <c r="AM22" s="52"/>
      <c r="AN22" s="55"/>
      <c r="AO22" s="56"/>
      <c r="AP22" s="57"/>
      <c r="AQ22" s="57"/>
      <c r="AR22" s="63" t="s">
        <v>178</v>
      </c>
      <c r="AS22" s="34"/>
      <c r="AT22" s="34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34"/>
    </row>
    <row r="23" spans="1:59" ht="15.75">
      <c r="A23" s="2" t="s">
        <v>45</v>
      </c>
      <c r="B23" s="1" t="s">
        <v>46</v>
      </c>
      <c r="C23" s="12">
        <v>1733.36</v>
      </c>
      <c r="D23" s="12">
        <v>0</v>
      </c>
      <c r="E23" s="256">
        <v>0</v>
      </c>
      <c r="F23" s="256">
        <f t="shared" si="0"/>
        <v>1733.36</v>
      </c>
      <c r="G23" s="12">
        <v>0</v>
      </c>
      <c r="H23" s="12">
        <f>124.46/15*8</f>
        <v>66.37866666666666</v>
      </c>
      <c r="I23" s="12">
        <v>43.25</v>
      </c>
      <c r="J23" s="12">
        <v>0</v>
      </c>
      <c r="K23" s="12">
        <v>-7.0000000000000007E-2</v>
      </c>
      <c r="L23" s="12">
        <v>0</v>
      </c>
      <c r="M23" s="12">
        <v>0</v>
      </c>
      <c r="N23" s="256">
        <f t="shared" si="3"/>
        <v>109.55866666666667</v>
      </c>
      <c r="O23" s="256">
        <f t="shared" si="1"/>
        <v>1623.8013333333333</v>
      </c>
      <c r="P23" s="1" t="str">
        <f t="shared" si="2"/>
        <v>SI</v>
      </c>
      <c r="Q23" s="42" t="s">
        <v>173</v>
      </c>
      <c r="R23" s="60" t="s">
        <v>203</v>
      </c>
      <c r="S23" s="44"/>
      <c r="T23" s="45">
        <v>42552</v>
      </c>
      <c r="U23" s="42" t="s">
        <v>177</v>
      </c>
      <c r="V23" s="102"/>
      <c r="W23" s="47"/>
      <c r="X23" s="47"/>
      <c r="Y23" s="48"/>
      <c r="Z23" s="52">
        <v>0</v>
      </c>
      <c r="AA23" s="59"/>
      <c r="AB23" s="91"/>
      <c r="AC23" s="49"/>
      <c r="AD23" s="49"/>
      <c r="AE23" s="49"/>
      <c r="AF23" s="50"/>
      <c r="AG23" s="51"/>
      <c r="AH23" s="52">
        <v>0</v>
      </c>
      <c r="AI23" s="53">
        <v>0</v>
      </c>
      <c r="AJ23" s="52">
        <v>0</v>
      </c>
      <c r="AK23" s="54">
        <v>0</v>
      </c>
      <c r="AL23" s="53">
        <v>21.911999999999999</v>
      </c>
      <c r="AM23" s="52">
        <v>21.911999999999999</v>
      </c>
      <c r="AN23" s="55"/>
      <c r="AO23" s="56"/>
      <c r="AP23" s="57"/>
      <c r="AQ23" s="57"/>
      <c r="AR23" s="62" t="s">
        <v>204</v>
      </c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</row>
    <row r="24" spans="1:59" ht="15.75">
      <c r="A24" s="2" t="s">
        <v>47</v>
      </c>
      <c r="B24" s="1" t="s">
        <v>48</v>
      </c>
      <c r="C24" s="12">
        <v>14000</v>
      </c>
      <c r="D24" s="12">
        <v>0</v>
      </c>
      <c r="E24" s="256">
        <v>0</v>
      </c>
      <c r="F24" s="256">
        <f t="shared" si="0"/>
        <v>14000</v>
      </c>
      <c r="G24" s="12">
        <v>0</v>
      </c>
      <c r="H24" s="12">
        <f>2759.37/15*14</f>
        <v>2575.4119999999998</v>
      </c>
      <c r="I24" s="12">
        <v>434.67</v>
      </c>
      <c r="J24" s="12">
        <v>345</v>
      </c>
      <c r="K24" s="13">
        <v>-0.08</v>
      </c>
      <c r="L24" s="12">
        <v>0</v>
      </c>
      <c r="M24" s="12">
        <v>0</v>
      </c>
      <c r="N24" s="256">
        <f t="shared" si="3"/>
        <v>3355.002</v>
      </c>
      <c r="O24" s="256">
        <f t="shared" si="1"/>
        <v>10644.998</v>
      </c>
      <c r="P24" s="1" t="str">
        <f t="shared" si="2"/>
        <v>SI</v>
      </c>
      <c r="Q24" s="42" t="s">
        <v>199</v>
      </c>
      <c r="R24" s="60" t="s">
        <v>205</v>
      </c>
      <c r="S24" s="44"/>
      <c r="T24" s="45">
        <v>38873</v>
      </c>
      <c r="U24" s="108" t="s">
        <v>206</v>
      </c>
      <c r="V24" s="102"/>
      <c r="W24" s="47"/>
      <c r="X24" s="47"/>
      <c r="Y24" s="48"/>
      <c r="Z24" s="52">
        <v>0</v>
      </c>
      <c r="AA24" s="59"/>
      <c r="AB24" s="91">
        <v>1</v>
      </c>
      <c r="AC24" s="49"/>
      <c r="AD24" s="49"/>
      <c r="AE24" s="49"/>
      <c r="AF24" s="50"/>
      <c r="AG24" s="51">
        <v>345</v>
      </c>
      <c r="AH24" s="52">
        <v>-346</v>
      </c>
      <c r="AI24" s="53">
        <v>0</v>
      </c>
      <c r="AJ24" s="52">
        <v>-346</v>
      </c>
      <c r="AK24" s="54">
        <v>0</v>
      </c>
      <c r="AL24" s="53"/>
      <c r="AM24" s="52"/>
      <c r="AN24" s="55"/>
      <c r="AO24" s="56"/>
      <c r="AP24" s="57"/>
      <c r="AQ24" s="57"/>
      <c r="AR24" s="62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</row>
    <row r="25" spans="1:59" ht="15.75">
      <c r="A25" s="2" t="s">
        <v>49</v>
      </c>
      <c r="B25" s="1" t="s">
        <v>50</v>
      </c>
      <c r="C25" s="12">
        <v>0</v>
      </c>
      <c r="D25" s="12">
        <v>0</v>
      </c>
      <c r="E25" s="256">
        <v>0</v>
      </c>
      <c r="F25" s="256">
        <f t="shared" si="0"/>
        <v>0</v>
      </c>
      <c r="G25" s="12">
        <v>0</v>
      </c>
      <c r="H25" s="12">
        <v>0</v>
      </c>
      <c r="I25" s="12">
        <v>0</v>
      </c>
      <c r="J25" s="12">
        <v>0</v>
      </c>
      <c r="K25" s="13">
        <v>0</v>
      </c>
      <c r="L25" s="12">
        <v>0</v>
      </c>
      <c r="M25" s="12">
        <v>0</v>
      </c>
      <c r="N25" s="256">
        <f t="shared" si="3"/>
        <v>0</v>
      </c>
      <c r="O25" s="256">
        <f t="shared" si="1"/>
        <v>0</v>
      </c>
      <c r="P25" s="1" t="str">
        <f t="shared" si="2"/>
        <v>SI</v>
      </c>
      <c r="Q25" s="42" t="s">
        <v>176</v>
      </c>
      <c r="R25" s="106" t="s">
        <v>207</v>
      </c>
      <c r="S25" s="44"/>
      <c r="T25" s="45"/>
      <c r="U25" s="108" t="s">
        <v>208</v>
      </c>
      <c r="V25" s="102">
        <v>3250.05</v>
      </c>
      <c r="W25" s="47"/>
      <c r="X25" s="47"/>
      <c r="Y25" s="48"/>
      <c r="Z25" s="52">
        <v>0</v>
      </c>
      <c r="AA25" s="59"/>
      <c r="AB25" s="91"/>
      <c r="AC25" s="49"/>
      <c r="AD25" s="49"/>
      <c r="AE25" s="49"/>
      <c r="AF25" s="50"/>
      <c r="AG25" s="51"/>
      <c r="AH25" s="52">
        <v>0</v>
      </c>
      <c r="AI25" s="53"/>
      <c r="AJ25" s="52">
        <v>0</v>
      </c>
      <c r="AK25" s="54"/>
      <c r="AL25" s="53"/>
      <c r="AM25" s="52"/>
      <c r="AN25" s="55"/>
      <c r="AO25" s="56"/>
      <c r="AP25" s="57"/>
      <c r="AQ25" s="57"/>
      <c r="AR25" s="62" t="s">
        <v>209</v>
      </c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</row>
    <row r="26" spans="1:59" ht="15.75">
      <c r="A26" s="2" t="s">
        <v>51</v>
      </c>
      <c r="B26" s="1" t="s">
        <v>52</v>
      </c>
      <c r="C26" s="12">
        <v>2500.0500000000002</v>
      </c>
      <c r="D26" s="12">
        <v>0</v>
      </c>
      <c r="E26" s="256">
        <v>0</v>
      </c>
      <c r="F26" s="256">
        <f t="shared" si="0"/>
        <v>2500.0500000000002</v>
      </c>
      <c r="G26" s="12">
        <v>0</v>
      </c>
      <c r="H26" s="12">
        <v>7.67</v>
      </c>
      <c r="I26" s="12">
        <v>79.989999999999995</v>
      </c>
      <c r="J26" s="12">
        <v>0</v>
      </c>
      <c r="K26" s="13">
        <v>-0.01</v>
      </c>
      <c r="L26" s="12">
        <v>0</v>
      </c>
      <c r="M26" s="12">
        <v>0</v>
      </c>
      <c r="N26" s="256">
        <f t="shared" si="3"/>
        <v>87.649999999999991</v>
      </c>
      <c r="O26" s="256">
        <f t="shared" si="1"/>
        <v>2412.4</v>
      </c>
      <c r="P26" s="1" t="str">
        <f t="shared" si="2"/>
        <v>SI</v>
      </c>
      <c r="Q26" s="42" t="s">
        <v>176</v>
      </c>
      <c r="R26" s="60" t="s">
        <v>210</v>
      </c>
      <c r="S26" s="44" t="s">
        <v>211</v>
      </c>
      <c r="T26" s="45">
        <v>42298</v>
      </c>
      <c r="U26" s="42" t="s">
        <v>212</v>
      </c>
      <c r="V26" s="102"/>
      <c r="W26" s="64"/>
      <c r="X26" s="47"/>
      <c r="Y26" s="48"/>
      <c r="Z26" s="52">
        <v>0</v>
      </c>
      <c r="AA26" s="59"/>
      <c r="AB26" s="91"/>
      <c r="AC26" s="49"/>
      <c r="AD26" s="49"/>
      <c r="AE26" s="49"/>
      <c r="AF26" s="50"/>
      <c r="AG26" s="51">
        <v>0</v>
      </c>
      <c r="AH26" s="52">
        <v>0</v>
      </c>
      <c r="AI26" s="53">
        <v>0</v>
      </c>
      <c r="AJ26" s="52">
        <v>0</v>
      </c>
      <c r="AK26" s="54">
        <v>0</v>
      </c>
      <c r="AL26" s="53">
        <v>21.911999999999999</v>
      </c>
      <c r="AM26" s="52">
        <v>21.911999999999999</v>
      </c>
      <c r="AN26" s="55"/>
      <c r="AO26" s="61"/>
      <c r="AP26" s="57">
        <v>0</v>
      </c>
      <c r="AQ26" s="57"/>
      <c r="AR26" s="60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</row>
    <row r="27" spans="1:59" ht="15.75">
      <c r="A27" s="2" t="s">
        <v>53</v>
      </c>
      <c r="B27" s="1" t="s">
        <v>54</v>
      </c>
      <c r="C27" s="12">
        <v>2500.0500000000002</v>
      </c>
      <c r="D27" s="12">
        <v>0</v>
      </c>
      <c r="E27" s="256">
        <v>0</v>
      </c>
      <c r="F27" s="256">
        <f t="shared" si="0"/>
        <v>2500.0500000000002</v>
      </c>
      <c r="G27" s="12">
        <v>0</v>
      </c>
      <c r="H27" s="12">
        <v>7.67</v>
      </c>
      <c r="I27" s="12">
        <v>66.290000000000006</v>
      </c>
      <c r="J27" s="12">
        <v>230</v>
      </c>
      <c r="K27" s="13">
        <v>-0.11</v>
      </c>
      <c r="L27" s="12">
        <v>0</v>
      </c>
      <c r="M27" s="12">
        <v>0</v>
      </c>
      <c r="N27" s="256">
        <f t="shared" si="3"/>
        <v>303.85000000000002</v>
      </c>
      <c r="O27" s="256">
        <f t="shared" si="1"/>
        <v>2196.2000000000003</v>
      </c>
      <c r="P27" s="1" t="str">
        <f t="shared" si="2"/>
        <v>SI</v>
      </c>
      <c r="Q27" s="42" t="s">
        <v>179</v>
      </c>
      <c r="R27" s="42" t="s">
        <v>218</v>
      </c>
      <c r="S27" s="44"/>
      <c r="T27" s="45">
        <v>42038</v>
      </c>
      <c r="U27" s="42" t="s">
        <v>219</v>
      </c>
      <c r="V27" s="102"/>
      <c r="W27" s="64"/>
      <c r="X27" s="47"/>
      <c r="Y27" s="48"/>
      <c r="Z27" s="52">
        <v>0</v>
      </c>
      <c r="AA27" s="59"/>
      <c r="AB27" s="91"/>
      <c r="AC27" s="49"/>
      <c r="AD27" s="49"/>
      <c r="AE27" s="49"/>
      <c r="AF27" s="50"/>
      <c r="AG27" s="51">
        <v>230</v>
      </c>
      <c r="AH27" s="52">
        <v>-230</v>
      </c>
      <c r="AI27" s="53">
        <v>0</v>
      </c>
      <c r="AJ27" s="52">
        <v>-230</v>
      </c>
      <c r="AK27" s="54">
        <v>0</v>
      </c>
      <c r="AL27" s="53">
        <v>21.911999999999999</v>
      </c>
      <c r="AM27" s="52">
        <v>21.911999999999999</v>
      </c>
      <c r="AN27" s="55"/>
      <c r="AO27" s="61"/>
      <c r="AP27" s="57">
        <v>230</v>
      </c>
      <c r="AQ27" s="57"/>
      <c r="AR27" s="60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</row>
    <row r="28" spans="1:59" ht="15.75">
      <c r="A28" s="2" t="s">
        <v>55</v>
      </c>
      <c r="B28" s="1" t="s">
        <v>306</v>
      </c>
      <c r="C28" s="12">
        <v>20000.099999999999</v>
      </c>
      <c r="D28" s="12">
        <v>0</v>
      </c>
      <c r="E28" s="256">
        <v>0</v>
      </c>
      <c r="F28" s="256">
        <f t="shared" si="0"/>
        <v>20000.099999999999</v>
      </c>
      <c r="G28" s="12">
        <v>0</v>
      </c>
      <c r="H28" s="12">
        <v>4184.68</v>
      </c>
      <c r="I28" s="12">
        <v>604.74</v>
      </c>
      <c r="J28" s="12">
        <v>0</v>
      </c>
      <c r="K28" s="12">
        <v>0.08</v>
      </c>
      <c r="L28" s="12">
        <v>0</v>
      </c>
      <c r="M28" s="12">
        <v>0</v>
      </c>
      <c r="N28" s="256">
        <f t="shared" si="3"/>
        <v>4789.5</v>
      </c>
      <c r="O28" s="256">
        <f t="shared" si="1"/>
        <v>15210.599999999999</v>
      </c>
      <c r="P28" s="1" t="str">
        <f t="shared" si="2"/>
        <v>SI</v>
      </c>
      <c r="Q28" s="42" t="s">
        <v>199</v>
      </c>
      <c r="R28" s="42" t="s">
        <v>220</v>
      </c>
      <c r="S28" s="42" t="s">
        <v>221</v>
      </c>
      <c r="T28" s="45">
        <v>41582</v>
      </c>
      <c r="U28" s="42" t="s">
        <v>222</v>
      </c>
      <c r="V28" s="102"/>
      <c r="W28" s="47"/>
      <c r="X28" s="47"/>
      <c r="Y28" s="48"/>
      <c r="Z28" s="52">
        <v>0</v>
      </c>
      <c r="AA28" s="59"/>
      <c r="AB28" s="91"/>
      <c r="AC28" s="49"/>
      <c r="AD28" s="49"/>
      <c r="AE28" s="49"/>
      <c r="AF28" s="50"/>
      <c r="AG28" s="51">
        <v>0</v>
      </c>
      <c r="AH28" s="52">
        <v>0</v>
      </c>
      <c r="AI28" s="53">
        <v>0</v>
      </c>
      <c r="AJ28" s="52">
        <v>0</v>
      </c>
      <c r="AK28" s="54">
        <v>0</v>
      </c>
      <c r="AL28" s="53">
        <v>21.911999999999999</v>
      </c>
      <c r="AM28" s="52">
        <v>21.911999999999999</v>
      </c>
      <c r="AN28" s="55"/>
      <c r="AO28" s="61"/>
      <c r="AP28" s="57">
        <v>0</v>
      </c>
      <c r="AQ28" s="57"/>
      <c r="AR28" s="60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</row>
    <row r="29" spans="1:59" ht="15.75">
      <c r="A29" s="2" t="s">
        <v>56</v>
      </c>
      <c r="B29" s="1" t="s">
        <v>57</v>
      </c>
      <c r="C29" s="12">
        <v>2500.0500000000002</v>
      </c>
      <c r="D29" s="12">
        <v>0</v>
      </c>
      <c r="E29" s="256">
        <v>0</v>
      </c>
      <c r="F29" s="256">
        <f t="shared" si="0"/>
        <v>2500.0500000000002</v>
      </c>
      <c r="G29" s="12">
        <v>0</v>
      </c>
      <c r="H29" s="12">
        <v>7.67</v>
      </c>
      <c r="I29" s="12">
        <v>66.2</v>
      </c>
      <c r="J29" s="12">
        <v>0</v>
      </c>
      <c r="K29" s="13">
        <v>-0.02</v>
      </c>
      <c r="L29" s="12">
        <v>0</v>
      </c>
      <c r="M29" s="12">
        <v>0</v>
      </c>
      <c r="N29" s="256">
        <f t="shared" si="3"/>
        <v>73.850000000000009</v>
      </c>
      <c r="O29" s="256">
        <f t="shared" si="1"/>
        <v>2426.2000000000003</v>
      </c>
      <c r="P29" s="1" t="str">
        <f t="shared" si="2"/>
        <v>SI</v>
      </c>
      <c r="Q29" s="42" t="s">
        <v>199</v>
      </c>
      <c r="R29" s="60" t="s">
        <v>223</v>
      </c>
      <c r="S29" s="44" t="s">
        <v>224</v>
      </c>
      <c r="T29" s="45">
        <v>42380</v>
      </c>
      <c r="U29" s="42" t="s">
        <v>225</v>
      </c>
      <c r="V29" s="102"/>
      <c r="W29" s="47"/>
      <c r="X29" s="47"/>
      <c r="Y29" s="48"/>
      <c r="Z29" s="52">
        <v>0</v>
      </c>
      <c r="AA29" s="59"/>
      <c r="AB29" s="91"/>
      <c r="AC29" s="49"/>
      <c r="AD29" s="49"/>
      <c r="AE29" s="49"/>
      <c r="AF29" s="50"/>
      <c r="AG29" s="51">
        <v>0</v>
      </c>
      <c r="AH29" s="52">
        <v>0</v>
      </c>
      <c r="AI29" s="53">
        <v>0</v>
      </c>
      <c r="AJ29" s="52">
        <v>0</v>
      </c>
      <c r="AK29" s="54">
        <v>0</v>
      </c>
      <c r="AL29" s="53">
        <v>21.911999999999999</v>
      </c>
      <c r="AM29" s="52">
        <v>21.911999999999999</v>
      </c>
      <c r="AN29" s="55"/>
      <c r="AO29" s="61"/>
      <c r="AP29" s="57">
        <v>0</v>
      </c>
      <c r="AQ29" s="57"/>
      <c r="AR29" s="60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</row>
    <row r="30" spans="1:59" ht="15.75">
      <c r="A30" s="2" t="s">
        <v>58</v>
      </c>
      <c r="B30" s="1" t="s">
        <v>59</v>
      </c>
      <c r="C30" s="12">
        <v>15946.35</v>
      </c>
      <c r="D30" s="12">
        <v>0</v>
      </c>
      <c r="E30" s="256">
        <v>0</v>
      </c>
      <c r="F30" s="256">
        <f t="shared" si="0"/>
        <v>15946.35</v>
      </c>
      <c r="G30" s="12">
        <v>0</v>
      </c>
      <c r="H30" s="12">
        <v>2981.95</v>
      </c>
      <c r="I30" s="12">
        <v>481.92</v>
      </c>
      <c r="J30" s="12">
        <v>323.91000000000003</v>
      </c>
      <c r="K30" s="12">
        <v>0.17</v>
      </c>
      <c r="L30" s="12">
        <v>0</v>
      </c>
      <c r="M30" s="12">
        <v>0</v>
      </c>
      <c r="N30" s="256">
        <f t="shared" si="3"/>
        <v>3787.95</v>
      </c>
      <c r="O30" s="256">
        <f t="shared" si="1"/>
        <v>12158.400000000001</v>
      </c>
      <c r="P30" s="1" t="str">
        <f t="shared" si="2"/>
        <v>SI</v>
      </c>
      <c r="Q30" s="42" t="s">
        <v>173</v>
      </c>
      <c r="R30" s="106" t="s">
        <v>226</v>
      </c>
      <c r="S30" s="44">
        <v>3</v>
      </c>
      <c r="T30" s="45">
        <v>39465</v>
      </c>
      <c r="U30" s="42" t="s">
        <v>227</v>
      </c>
      <c r="V30" s="102">
        <v>13890</v>
      </c>
      <c r="W30" s="47"/>
      <c r="X30" s="47"/>
      <c r="Y30" s="48"/>
      <c r="Z30" s="52">
        <v>13890</v>
      </c>
      <c r="AA30" s="59"/>
      <c r="AB30" s="91"/>
      <c r="AC30" s="49"/>
      <c r="AD30" s="49"/>
      <c r="AE30" s="49"/>
      <c r="AF30" s="107"/>
      <c r="AG30" s="51">
        <v>323.91000000000003</v>
      </c>
      <c r="AH30" s="52">
        <v>13566.09</v>
      </c>
      <c r="AI30" s="53"/>
      <c r="AJ30" s="52">
        <v>13566.09</v>
      </c>
      <c r="AK30" s="54"/>
      <c r="AL30" s="53"/>
      <c r="AM30" s="52"/>
      <c r="AN30" s="55"/>
      <c r="AO30" s="61"/>
      <c r="AP30" s="57"/>
      <c r="AQ30" s="57"/>
      <c r="AR30" s="63" t="s">
        <v>228</v>
      </c>
      <c r="AS30" s="243">
        <f>15946.28/15</f>
        <v>1063.0853333333334</v>
      </c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</row>
    <row r="31" spans="1:59" ht="15.75">
      <c r="A31" s="2" t="s">
        <v>60</v>
      </c>
      <c r="B31" s="1" t="s">
        <v>61</v>
      </c>
      <c r="C31" s="12">
        <v>7500</v>
      </c>
      <c r="D31" s="12">
        <v>0</v>
      </c>
      <c r="E31" s="256">
        <v>0</v>
      </c>
      <c r="F31" s="256">
        <f t="shared" si="0"/>
        <v>7500</v>
      </c>
      <c r="G31" s="12">
        <v>0</v>
      </c>
      <c r="H31" s="12">
        <v>1054.74</v>
      </c>
      <c r="I31" s="12">
        <v>219.22</v>
      </c>
      <c r="J31" s="12">
        <v>1355</v>
      </c>
      <c r="K31" s="12">
        <v>0.04</v>
      </c>
      <c r="L31" s="12">
        <v>0</v>
      </c>
      <c r="M31" s="12">
        <v>0</v>
      </c>
      <c r="N31" s="256">
        <f t="shared" si="3"/>
        <v>2629</v>
      </c>
      <c r="O31" s="256">
        <f t="shared" si="1"/>
        <v>4871</v>
      </c>
      <c r="P31" s="1" t="str">
        <f t="shared" si="2"/>
        <v>SI</v>
      </c>
      <c r="Q31" s="42" t="s">
        <v>173</v>
      </c>
      <c r="R31" s="60" t="s">
        <v>229</v>
      </c>
      <c r="S31" s="44"/>
      <c r="T31" s="45">
        <v>40530</v>
      </c>
      <c r="U31" s="42" t="s">
        <v>230</v>
      </c>
      <c r="V31" s="102"/>
      <c r="W31" s="47"/>
      <c r="X31" s="47"/>
      <c r="Y31" s="48"/>
      <c r="Z31" s="52">
        <v>0</v>
      </c>
      <c r="AA31" s="59"/>
      <c r="AB31" s="91"/>
      <c r="AC31" s="49"/>
      <c r="AD31" s="49"/>
      <c r="AE31" s="49"/>
      <c r="AF31" s="50"/>
      <c r="AG31" s="51">
        <v>1355</v>
      </c>
      <c r="AH31" s="52">
        <v>-1355</v>
      </c>
      <c r="AI31" s="53">
        <v>0</v>
      </c>
      <c r="AJ31" s="52">
        <v>-1355</v>
      </c>
      <c r="AK31" s="54">
        <v>0</v>
      </c>
      <c r="AL31" s="53">
        <v>21.911999999999999</v>
      </c>
      <c r="AM31" s="52">
        <v>21.911999999999999</v>
      </c>
      <c r="AN31" s="55"/>
      <c r="AO31" s="56"/>
      <c r="AP31" s="57"/>
      <c r="AQ31" s="57"/>
      <c r="AR31" s="60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</row>
    <row r="32" spans="1:59" ht="15.75">
      <c r="A32" s="2" t="s">
        <v>62</v>
      </c>
      <c r="B32" s="1" t="s">
        <v>63</v>
      </c>
      <c r="C32" s="12">
        <v>3750</v>
      </c>
      <c r="D32" s="12">
        <v>0</v>
      </c>
      <c r="E32" s="256">
        <v>0</v>
      </c>
      <c r="F32" s="256">
        <f t="shared" si="0"/>
        <v>3750</v>
      </c>
      <c r="G32" s="12">
        <v>0</v>
      </c>
      <c r="H32" s="12">
        <v>309.02999999999997</v>
      </c>
      <c r="I32" s="12">
        <v>101.99</v>
      </c>
      <c r="J32" s="12">
        <v>0</v>
      </c>
      <c r="K32" s="13">
        <v>-0.02</v>
      </c>
      <c r="L32" s="12">
        <v>0</v>
      </c>
      <c r="M32" s="12">
        <v>0</v>
      </c>
      <c r="N32" s="256">
        <f t="shared" si="3"/>
        <v>411</v>
      </c>
      <c r="O32" s="256">
        <f t="shared" si="1"/>
        <v>3339</v>
      </c>
      <c r="P32" s="1" t="str">
        <f t="shared" si="2"/>
        <v>SI</v>
      </c>
      <c r="Q32" s="42" t="s">
        <v>199</v>
      </c>
      <c r="R32" s="60" t="s">
        <v>231</v>
      </c>
      <c r="S32" s="42" t="s">
        <v>232</v>
      </c>
      <c r="T32" s="45">
        <v>42310</v>
      </c>
      <c r="U32" s="42" t="s">
        <v>233</v>
      </c>
      <c r="V32" s="102"/>
      <c r="W32" s="47"/>
      <c r="X32" s="47"/>
      <c r="Y32" s="48"/>
      <c r="Z32" s="52">
        <v>0</v>
      </c>
      <c r="AA32" s="59"/>
      <c r="AB32" s="91"/>
      <c r="AC32" s="49"/>
      <c r="AD32" s="49"/>
      <c r="AE32" s="49"/>
      <c r="AF32" s="50"/>
      <c r="AG32" s="51">
        <v>0</v>
      </c>
      <c r="AH32" s="52">
        <v>0</v>
      </c>
      <c r="AI32" s="53">
        <v>0</v>
      </c>
      <c r="AJ32" s="52">
        <v>0</v>
      </c>
      <c r="AK32" s="54">
        <v>0</v>
      </c>
      <c r="AL32" s="53">
        <v>21.911999999999999</v>
      </c>
      <c r="AM32" s="52">
        <v>21.911999999999999</v>
      </c>
      <c r="AN32" s="55"/>
      <c r="AO32" s="61"/>
      <c r="AP32" s="57">
        <v>0</v>
      </c>
      <c r="AQ32" s="57"/>
      <c r="AR32" s="60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</row>
    <row r="33" spans="1:59" ht="15.75">
      <c r="A33" s="2" t="s">
        <v>64</v>
      </c>
      <c r="B33" s="1" t="s">
        <v>65</v>
      </c>
      <c r="C33" s="12">
        <v>2500.0500000000002</v>
      </c>
      <c r="D33" s="12">
        <v>0</v>
      </c>
      <c r="E33" s="256">
        <v>0</v>
      </c>
      <c r="F33" s="256">
        <f t="shared" si="0"/>
        <v>2500.0500000000002</v>
      </c>
      <c r="G33" s="12">
        <v>0</v>
      </c>
      <c r="H33" s="12">
        <v>7.67</v>
      </c>
      <c r="I33" s="12">
        <v>66.2</v>
      </c>
      <c r="J33" s="12">
        <v>0</v>
      </c>
      <c r="K33" s="13">
        <v>-0.02</v>
      </c>
      <c r="L33" s="12">
        <v>0</v>
      </c>
      <c r="M33" s="12">
        <v>0</v>
      </c>
      <c r="N33" s="256">
        <f t="shared" si="3"/>
        <v>73.850000000000009</v>
      </c>
      <c r="O33" s="256">
        <f t="shared" si="1"/>
        <v>2426.2000000000003</v>
      </c>
      <c r="P33" s="1" t="str">
        <f t="shared" si="2"/>
        <v>SI</v>
      </c>
      <c r="Q33" s="42" t="s">
        <v>199</v>
      </c>
      <c r="R33" s="60" t="s">
        <v>307</v>
      </c>
      <c r="S33" s="44" t="s">
        <v>239</v>
      </c>
      <c r="T33" s="45">
        <v>42374</v>
      </c>
      <c r="U33" s="42" t="s">
        <v>240</v>
      </c>
      <c r="V33" s="102"/>
      <c r="W33" s="47"/>
      <c r="X33" s="47"/>
      <c r="Y33" s="48"/>
      <c r="Z33" s="52">
        <v>0</v>
      </c>
      <c r="AA33" s="59"/>
      <c r="AB33" s="91"/>
      <c r="AC33" s="49"/>
      <c r="AD33" s="49"/>
      <c r="AE33" s="49"/>
      <c r="AF33" s="50"/>
      <c r="AG33" s="51">
        <v>0</v>
      </c>
      <c r="AH33" s="52">
        <v>0</v>
      </c>
      <c r="AI33" s="53">
        <v>0</v>
      </c>
      <c r="AJ33" s="52">
        <v>0</v>
      </c>
      <c r="AK33" s="54">
        <v>0</v>
      </c>
      <c r="AL33" s="53">
        <v>21.911999999999999</v>
      </c>
      <c r="AM33" s="52">
        <v>21.911999999999999</v>
      </c>
      <c r="AN33" s="55"/>
      <c r="AO33" s="56"/>
      <c r="AP33" s="57">
        <v>0</v>
      </c>
      <c r="AQ33" s="57"/>
      <c r="AR33" s="63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</row>
    <row r="34" spans="1:59" ht="15.75">
      <c r="A34" s="2" t="s">
        <v>66</v>
      </c>
      <c r="B34" s="1" t="s">
        <v>67</v>
      </c>
      <c r="C34" s="12">
        <v>3000</v>
      </c>
      <c r="D34" s="12">
        <v>0</v>
      </c>
      <c r="E34" s="256">
        <v>200</v>
      </c>
      <c r="F34" s="256">
        <f t="shared" si="0"/>
        <v>3200</v>
      </c>
      <c r="G34" s="12">
        <v>0</v>
      </c>
      <c r="H34" s="12">
        <v>119.02</v>
      </c>
      <c r="I34" s="12">
        <v>79.430000000000007</v>
      </c>
      <c r="J34" s="12">
        <v>1450</v>
      </c>
      <c r="K34" s="13">
        <v>0.15</v>
      </c>
      <c r="L34" s="12">
        <v>0</v>
      </c>
      <c r="M34" s="12">
        <v>0</v>
      </c>
      <c r="N34" s="256">
        <f t="shared" si="3"/>
        <v>1648.6000000000001</v>
      </c>
      <c r="O34" s="256">
        <f>+F34-N34</f>
        <v>1551.3999999999999</v>
      </c>
      <c r="P34" s="1" t="str">
        <f t="shared" si="2"/>
        <v>SI</v>
      </c>
      <c r="Q34" s="42" t="s">
        <v>199</v>
      </c>
      <c r="R34" s="60" t="s">
        <v>241</v>
      </c>
      <c r="S34" s="44"/>
      <c r="T34" s="45">
        <v>42653</v>
      </c>
      <c r="U34" s="42" t="s">
        <v>242</v>
      </c>
      <c r="V34" s="102"/>
      <c r="W34" s="47"/>
      <c r="X34" s="47"/>
      <c r="Y34" s="48"/>
      <c r="Z34" s="52">
        <v>0</v>
      </c>
      <c r="AA34" s="59"/>
      <c r="AB34" s="91"/>
      <c r="AC34" s="49"/>
      <c r="AD34" s="49"/>
      <c r="AE34" s="49"/>
      <c r="AF34" s="50"/>
      <c r="AG34" s="51">
        <v>1450</v>
      </c>
      <c r="AH34" s="52">
        <v>-1450</v>
      </c>
      <c r="AI34" s="53">
        <v>0</v>
      </c>
      <c r="AJ34" s="52">
        <v>-1450</v>
      </c>
      <c r="AK34" s="54"/>
      <c r="AL34" s="53"/>
      <c r="AM34" s="52"/>
      <c r="AN34" s="55"/>
      <c r="AO34" s="56"/>
      <c r="AP34" s="57"/>
      <c r="AQ34" s="109">
        <v>1127295456</v>
      </c>
      <c r="AR34" s="63" t="s">
        <v>178</v>
      </c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ht="15.75">
      <c r="A35" s="2" t="s">
        <v>68</v>
      </c>
      <c r="B35" s="1" t="s">
        <v>69</v>
      </c>
      <c r="C35" s="12">
        <v>3000</v>
      </c>
      <c r="D35" s="12">
        <v>0</v>
      </c>
      <c r="E35" s="256">
        <v>0</v>
      </c>
      <c r="F35" s="256">
        <f t="shared" si="0"/>
        <v>3000</v>
      </c>
      <c r="G35" s="12">
        <v>0</v>
      </c>
      <c r="H35" s="12">
        <v>76.98</v>
      </c>
      <c r="I35" s="12">
        <v>79.430000000000007</v>
      </c>
      <c r="J35" s="12">
        <v>0</v>
      </c>
      <c r="K35" s="12">
        <v>0.19</v>
      </c>
      <c r="L35" s="12">
        <v>0</v>
      </c>
      <c r="M35" s="12">
        <v>0</v>
      </c>
      <c r="N35" s="256">
        <f t="shared" si="3"/>
        <v>156.60000000000002</v>
      </c>
      <c r="O35" s="256">
        <f t="shared" si="1"/>
        <v>2843.4</v>
      </c>
      <c r="P35" s="1" t="str">
        <f t="shared" si="2"/>
        <v>SI</v>
      </c>
      <c r="Q35" s="60" t="s">
        <v>173</v>
      </c>
      <c r="R35" s="60" t="s">
        <v>247</v>
      </c>
      <c r="S35" s="66"/>
      <c r="T35" s="65">
        <v>42499</v>
      </c>
      <c r="U35" s="60" t="s">
        <v>248</v>
      </c>
      <c r="V35" s="103"/>
      <c r="W35" s="47"/>
      <c r="X35" s="47"/>
      <c r="Y35" s="48"/>
      <c r="Z35" s="52">
        <v>0</v>
      </c>
      <c r="AA35" s="59"/>
      <c r="AB35" s="91"/>
      <c r="AC35" s="49"/>
      <c r="AD35" s="49"/>
      <c r="AE35" s="49"/>
      <c r="AF35" s="50"/>
      <c r="AG35" s="51">
        <v>0</v>
      </c>
      <c r="AH35" s="52">
        <v>0</v>
      </c>
      <c r="AI35" s="53">
        <v>0</v>
      </c>
      <c r="AJ35" s="52">
        <v>0</v>
      </c>
      <c r="AK35" s="54">
        <v>0</v>
      </c>
      <c r="AL35" s="53">
        <v>21.911999999999999</v>
      </c>
      <c r="AM35" s="52">
        <v>21.911999999999999</v>
      </c>
      <c r="AN35" s="68"/>
      <c r="AO35" s="69"/>
      <c r="AP35" s="57">
        <v>0</v>
      </c>
      <c r="AQ35" s="70"/>
      <c r="AR35" s="63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</row>
    <row r="36" spans="1:59" ht="15.75">
      <c r="A36" s="2" t="s">
        <v>70</v>
      </c>
      <c r="B36" s="1" t="s">
        <v>71</v>
      </c>
      <c r="C36" s="12">
        <v>1950</v>
      </c>
      <c r="D36" s="12">
        <v>0</v>
      </c>
      <c r="E36" s="256">
        <v>0</v>
      </c>
      <c r="F36" s="256">
        <f t="shared" si="0"/>
        <v>1950</v>
      </c>
      <c r="G36" s="13">
        <v>-64.27</v>
      </c>
      <c r="H36" s="12">
        <v>0</v>
      </c>
      <c r="I36" s="12">
        <v>51.42</v>
      </c>
      <c r="J36" s="12">
        <v>0</v>
      </c>
      <c r="K36" s="12">
        <v>0.05</v>
      </c>
      <c r="L36" s="12">
        <v>0</v>
      </c>
      <c r="M36" s="12">
        <v>0</v>
      </c>
      <c r="N36" s="256">
        <f t="shared" si="3"/>
        <v>-12.799999999999994</v>
      </c>
      <c r="O36" s="256">
        <f t="shared" si="1"/>
        <v>1962.8</v>
      </c>
      <c r="P36" s="1" t="str">
        <f t="shared" si="2"/>
        <v>SI</v>
      </c>
      <c r="Q36" s="60" t="s">
        <v>176</v>
      </c>
      <c r="R36" s="60" t="s">
        <v>249</v>
      </c>
      <c r="S36" s="66" t="s">
        <v>250</v>
      </c>
      <c r="T36" s="45">
        <v>42086</v>
      </c>
      <c r="U36" s="60" t="s">
        <v>251</v>
      </c>
      <c r="V36" s="103">
        <v>2000</v>
      </c>
      <c r="W36" s="47"/>
      <c r="X36" s="47"/>
      <c r="Y36" s="48"/>
      <c r="Z36" s="52">
        <v>2000</v>
      </c>
      <c r="AA36" s="59"/>
      <c r="AB36" s="91">
        <v>2</v>
      </c>
      <c r="AC36" s="49"/>
      <c r="AD36" s="49"/>
      <c r="AE36" s="49"/>
      <c r="AF36" s="67"/>
      <c r="AG36" s="67">
        <v>0</v>
      </c>
      <c r="AH36" s="52">
        <v>1998</v>
      </c>
      <c r="AI36" s="53">
        <v>0</v>
      </c>
      <c r="AJ36" s="52">
        <v>1998</v>
      </c>
      <c r="AK36" s="54">
        <v>200</v>
      </c>
      <c r="AL36" s="53">
        <v>21.911999999999999</v>
      </c>
      <c r="AM36" s="52">
        <v>2221.9119999999998</v>
      </c>
      <c r="AN36" s="55"/>
      <c r="AO36" s="61"/>
      <c r="AP36" s="57">
        <v>-1998</v>
      </c>
      <c r="AQ36" s="57"/>
      <c r="AR36" s="63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</row>
    <row r="37" spans="1:59" ht="19.5" customHeight="1">
      <c r="A37" s="2" t="s">
        <v>72</v>
      </c>
      <c r="B37" s="1" t="s">
        <v>73</v>
      </c>
      <c r="C37" s="12">
        <v>500.01</v>
      </c>
      <c r="D37" s="12">
        <v>0</v>
      </c>
      <c r="E37" s="256">
        <v>0</v>
      </c>
      <c r="F37" s="256">
        <f t="shared" si="0"/>
        <v>500.01</v>
      </c>
      <c r="G37" s="12">
        <v>0</v>
      </c>
      <c r="H37" s="12">
        <f>7.67/15*3</f>
        <v>1.5339999999999998</v>
      </c>
      <c r="I37" s="12">
        <v>12.46</v>
      </c>
      <c r="J37" s="12">
        <v>0</v>
      </c>
      <c r="K37" s="13">
        <v>0.02</v>
      </c>
      <c r="L37" s="12">
        <v>0</v>
      </c>
      <c r="M37" s="12">
        <v>0</v>
      </c>
      <c r="N37" s="256">
        <f t="shared" si="3"/>
        <v>14.013999999999999</v>
      </c>
      <c r="O37" s="256">
        <f t="shared" si="1"/>
        <v>485.99599999999998</v>
      </c>
      <c r="P37" s="1" t="str">
        <f t="shared" si="2"/>
        <v>SI</v>
      </c>
      <c r="Q37" s="43" t="s">
        <v>199</v>
      </c>
      <c r="R37" s="43" t="s">
        <v>252</v>
      </c>
      <c r="S37" s="110" t="s">
        <v>253</v>
      </c>
      <c r="T37" s="111">
        <v>41464</v>
      </c>
      <c r="U37" s="43" t="s">
        <v>240</v>
      </c>
      <c r="V37" s="112"/>
      <c r="W37" s="113"/>
      <c r="X37" s="113"/>
      <c r="Y37" s="126"/>
      <c r="Z37" s="127">
        <v>0</v>
      </c>
      <c r="AA37" s="113"/>
      <c r="AB37" s="117"/>
      <c r="AC37" s="114"/>
      <c r="AD37" s="114"/>
      <c r="AE37" s="114"/>
      <c r="AF37" s="128"/>
      <c r="AG37" s="115"/>
      <c r="AH37" s="127">
        <v>0</v>
      </c>
      <c r="AI37" s="114">
        <v>0</v>
      </c>
      <c r="AJ37" s="127">
        <v>0</v>
      </c>
      <c r="AK37" s="114">
        <v>0</v>
      </c>
      <c r="AL37" s="114">
        <v>21.911999999999999</v>
      </c>
      <c r="AM37" s="127">
        <v>21.911999999999999</v>
      </c>
      <c r="AN37" s="129"/>
      <c r="AO37" s="130"/>
      <c r="AP37" s="131">
        <v>0</v>
      </c>
      <c r="AQ37" s="131"/>
      <c r="AR37" s="132" t="s">
        <v>254</v>
      </c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</row>
    <row r="38" spans="1:59" ht="15.75">
      <c r="A38" s="2" t="s">
        <v>74</v>
      </c>
      <c r="B38" s="1" t="s">
        <v>75</v>
      </c>
      <c r="C38" s="12">
        <v>1750.05</v>
      </c>
      <c r="D38" s="12">
        <v>0</v>
      </c>
      <c r="E38" s="256">
        <v>0</v>
      </c>
      <c r="F38" s="256">
        <f t="shared" si="0"/>
        <v>1750.05</v>
      </c>
      <c r="G38" s="13">
        <v>-87.68</v>
      </c>
      <c r="H38" s="12">
        <v>0</v>
      </c>
      <c r="I38" s="12">
        <v>46.59</v>
      </c>
      <c r="J38" s="12">
        <v>0</v>
      </c>
      <c r="K38" s="12">
        <v>0.14000000000000001</v>
      </c>
      <c r="L38" s="12">
        <v>0</v>
      </c>
      <c r="M38" s="12">
        <v>0</v>
      </c>
      <c r="N38" s="256">
        <f t="shared" si="3"/>
        <v>-40.950000000000003</v>
      </c>
      <c r="O38" s="256">
        <f t="shared" si="1"/>
        <v>1791</v>
      </c>
      <c r="P38" s="1" t="str">
        <f t="shared" si="2"/>
        <v>SI</v>
      </c>
      <c r="Q38" s="42" t="s">
        <v>199</v>
      </c>
      <c r="R38" s="42" t="s">
        <v>255</v>
      </c>
      <c r="S38" s="44">
        <v>56</v>
      </c>
      <c r="T38" s="45">
        <v>40033</v>
      </c>
      <c r="U38" s="42" t="s">
        <v>256</v>
      </c>
      <c r="V38" s="102"/>
      <c r="W38" s="47"/>
      <c r="X38" s="47"/>
      <c r="Y38" s="48"/>
      <c r="Z38" s="52">
        <v>0</v>
      </c>
      <c r="AA38" s="59"/>
      <c r="AB38" s="91"/>
      <c r="AC38" s="49"/>
      <c r="AD38" s="49"/>
      <c r="AE38" s="49"/>
      <c r="AF38" s="50"/>
      <c r="AG38" s="51">
        <v>0</v>
      </c>
      <c r="AH38" s="52">
        <v>0</v>
      </c>
      <c r="AI38" s="53">
        <v>0</v>
      </c>
      <c r="AJ38" s="52">
        <v>0</v>
      </c>
      <c r="AK38" s="54">
        <v>0</v>
      </c>
      <c r="AL38" s="53">
        <v>21.911999999999999</v>
      </c>
      <c r="AM38" s="52">
        <v>21.911999999999999</v>
      </c>
      <c r="AN38" s="55"/>
      <c r="AO38" s="56"/>
      <c r="AP38" s="57">
        <v>0</v>
      </c>
      <c r="AQ38" s="57"/>
      <c r="AR38" s="60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</row>
    <row r="39" spans="1:59" ht="15.75">
      <c r="A39" s="2" t="s">
        <v>76</v>
      </c>
      <c r="B39" s="1" t="s">
        <v>77</v>
      </c>
      <c r="C39" s="12">
        <v>3000</v>
      </c>
      <c r="D39" s="12">
        <v>0</v>
      </c>
      <c r="E39" s="256">
        <v>0</v>
      </c>
      <c r="F39" s="256">
        <f t="shared" si="0"/>
        <v>3000</v>
      </c>
      <c r="G39" s="12">
        <v>0</v>
      </c>
      <c r="H39" s="12">
        <v>76.98</v>
      </c>
      <c r="I39" s="12">
        <v>79.430000000000007</v>
      </c>
      <c r="J39" s="12">
        <v>0</v>
      </c>
      <c r="K39" s="13">
        <v>-0.01</v>
      </c>
      <c r="L39" s="12">
        <v>0</v>
      </c>
      <c r="M39" s="12">
        <v>0</v>
      </c>
      <c r="N39" s="256">
        <f t="shared" si="3"/>
        <v>156.40000000000003</v>
      </c>
      <c r="O39" s="256">
        <f t="shared" si="1"/>
        <v>2843.6</v>
      </c>
      <c r="P39" s="1" t="str">
        <f t="shared" si="2"/>
        <v>SI</v>
      </c>
      <c r="Q39" s="42" t="s">
        <v>199</v>
      </c>
      <c r="R39" s="42" t="s">
        <v>257</v>
      </c>
      <c r="S39" s="44"/>
      <c r="T39" s="45">
        <v>42591</v>
      </c>
      <c r="U39" s="42" t="s">
        <v>258</v>
      </c>
      <c r="V39" s="102"/>
      <c r="W39" s="47"/>
      <c r="X39" s="47"/>
      <c r="Y39" s="48"/>
      <c r="Z39" s="52">
        <v>0</v>
      </c>
      <c r="AA39" s="59"/>
      <c r="AB39" s="91"/>
      <c r="AC39" s="49"/>
      <c r="AD39" s="49"/>
      <c r="AE39" s="49"/>
      <c r="AF39" s="50"/>
      <c r="AG39" s="51">
        <v>0</v>
      </c>
      <c r="AH39" s="52">
        <v>0</v>
      </c>
      <c r="AI39" s="53"/>
      <c r="AJ39" s="52">
        <v>0</v>
      </c>
      <c r="AK39" s="54"/>
      <c r="AL39" s="53"/>
      <c r="AM39" s="52"/>
      <c r="AN39" s="55"/>
      <c r="AO39" s="56"/>
      <c r="AP39" s="57"/>
      <c r="AQ39" s="57"/>
      <c r="AR39" s="60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</row>
    <row r="40" spans="1:59" ht="15.75">
      <c r="A40" s="2" t="s">
        <v>78</v>
      </c>
      <c r="B40" s="1" t="s">
        <v>79</v>
      </c>
      <c r="C40" s="12">
        <v>2750.1</v>
      </c>
      <c r="D40" s="12">
        <v>0</v>
      </c>
      <c r="E40" s="256">
        <v>0</v>
      </c>
      <c r="F40" s="256">
        <f t="shared" si="0"/>
        <v>2750.1</v>
      </c>
      <c r="G40" s="12">
        <v>0</v>
      </c>
      <c r="H40" s="12">
        <v>49.79</v>
      </c>
      <c r="I40" s="12">
        <v>72.819999999999993</v>
      </c>
      <c r="J40" s="12">
        <v>0</v>
      </c>
      <c r="K40" s="12">
        <v>0.09</v>
      </c>
      <c r="L40" s="12">
        <v>0</v>
      </c>
      <c r="M40" s="12">
        <v>0</v>
      </c>
      <c r="N40" s="256">
        <f t="shared" si="3"/>
        <v>122.69999999999999</v>
      </c>
      <c r="O40" s="256">
        <f t="shared" si="1"/>
        <v>2627.4</v>
      </c>
      <c r="P40" s="1" t="str">
        <f t="shared" si="2"/>
        <v>SI</v>
      </c>
      <c r="Q40" s="42" t="s">
        <v>176</v>
      </c>
      <c r="R40" s="60" t="s">
        <v>259</v>
      </c>
      <c r="S40" s="44" t="s">
        <v>260</v>
      </c>
      <c r="T40" s="45">
        <v>42275</v>
      </c>
      <c r="U40" s="42" t="s">
        <v>230</v>
      </c>
      <c r="V40" s="102"/>
      <c r="W40" s="47"/>
      <c r="X40" s="47"/>
      <c r="Y40" s="48"/>
      <c r="Z40" s="52">
        <v>0</v>
      </c>
      <c r="AA40" s="59"/>
      <c r="AB40" s="91"/>
      <c r="AC40" s="49"/>
      <c r="AD40" s="49"/>
      <c r="AE40" s="49"/>
      <c r="AF40" s="50"/>
      <c r="AG40" s="51">
        <v>0</v>
      </c>
      <c r="AH40" s="52">
        <v>0</v>
      </c>
      <c r="AI40" s="53">
        <v>0</v>
      </c>
      <c r="AJ40" s="52">
        <v>0</v>
      </c>
      <c r="AK40" s="54">
        <v>0</v>
      </c>
      <c r="AL40" s="53">
        <v>21.911999999999999</v>
      </c>
      <c r="AM40" s="52">
        <v>21.911999999999999</v>
      </c>
      <c r="AN40" s="55"/>
      <c r="AO40" s="61"/>
      <c r="AP40" s="57">
        <v>0</v>
      </c>
      <c r="AQ40" s="57"/>
      <c r="AR40" s="71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</row>
    <row r="41" spans="1:59" ht="15.75">
      <c r="A41" s="2" t="s">
        <v>80</v>
      </c>
      <c r="B41" s="1" t="s">
        <v>81</v>
      </c>
      <c r="C41" s="12">
        <v>3750</v>
      </c>
      <c r="D41" s="12">
        <v>0</v>
      </c>
      <c r="E41" s="256">
        <v>0</v>
      </c>
      <c r="F41" s="256">
        <f t="shared" si="0"/>
        <v>3750</v>
      </c>
      <c r="G41" s="12">
        <v>0</v>
      </c>
      <c r="H41" s="12">
        <v>309.02999999999997</v>
      </c>
      <c r="I41" s="12">
        <v>102.75</v>
      </c>
      <c r="J41" s="12">
        <v>357.22</v>
      </c>
      <c r="K41" s="12">
        <v>0</v>
      </c>
      <c r="L41" s="12">
        <v>0</v>
      </c>
      <c r="M41" s="12">
        <v>0</v>
      </c>
      <c r="N41" s="256">
        <f t="shared" si="3"/>
        <v>769</v>
      </c>
      <c r="O41" s="256">
        <f t="shared" si="1"/>
        <v>2981</v>
      </c>
      <c r="P41" s="1" t="str">
        <f t="shared" si="2"/>
        <v>SI</v>
      </c>
      <c r="Q41" s="42" t="s">
        <v>199</v>
      </c>
      <c r="R41" s="42" t="s">
        <v>261</v>
      </c>
      <c r="S41" s="42">
        <v>23</v>
      </c>
      <c r="T41" s="45">
        <v>39114</v>
      </c>
      <c r="U41" s="42" t="s">
        <v>262</v>
      </c>
      <c r="V41" s="102"/>
      <c r="W41" s="47"/>
      <c r="X41" s="47"/>
      <c r="Y41" s="48"/>
      <c r="Z41" s="52">
        <v>0</v>
      </c>
      <c r="AA41" s="59"/>
      <c r="AB41" s="91"/>
      <c r="AC41" s="49"/>
      <c r="AD41" s="49"/>
      <c r="AE41" s="49"/>
      <c r="AF41" s="50"/>
      <c r="AG41" s="51">
        <v>357.22</v>
      </c>
      <c r="AH41" s="52">
        <v>-357.22</v>
      </c>
      <c r="AI41" s="53">
        <v>0</v>
      </c>
      <c r="AJ41" s="52">
        <v>-357.22</v>
      </c>
      <c r="AK41" s="54">
        <v>0</v>
      </c>
      <c r="AL41" s="53">
        <v>21.911999999999999</v>
      </c>
      <c r="AM41" s="52">
        <v>21.911999999999999</v>
      </c>
      <c r="AN41" s="55"/>
      <c r="AO41" s="72"/>
      <c r="AP41" s="57">
        <v>357.22</v>
      </c>
      <c r="AQ41" s="57"/>
      <c r="AR41" s="60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</row>
    <row r="42" spans="1:59" ht="15.75">
      <c r="A42" s="2" t="s">
        <v>82</v>
      </c>
      <c r="B42" s="1" t="s">
        <v>83</v>
      </c>
      <c r="C42" s="12">
        <v>400</v>
      </c>
      <c r="D42" s="12">
        <v>0</v>
      </c>
      <c r="E42" s="256">
        <v>0</v>
      </c>
      <c r="F42" s="256">
        <f t="shared" si="0"/>
        <v>400</v>
      </c>
      <c r="G42" s="13">
        <f>-71.68/15*3</f>
        <v>-14.336000000000002</v>
      </c>
      <c r="H42" s="12">
        <v>0</v>
      </c>
      <c r="I42" s="12">
        <v>9.99</v>
      </c>
      <c r="J42" s="12">
        <v>0</v>
      </c>
      <c r="K42" s="13">
        <v>-0.06</v>
      </c>
      <c r="L42" s="12">
        <v>0</v>
      </c>
      <c r="M42" s="12">
        <v>0</v>
      </c>
      <c r="N42" s="256">
        <f t="shared" si="3"/>
        <v>-4.4060000000000015</v>
      </c>
      <c r="O42" s="256">
        <f t="shared" si="1"/>
        <v>404.40600000000001</v>
      </c>
      <c r="P42" s="1" t="str">
        <f t="shared" si="2"/>
        <v>SI</v>
      </c>
      <c r="Q42" s="43" t="s">
        <v>176</v>
      </c>
      <c r="R42" s="43" t="s">
        <v>263</v>
      </c>
      <c r="S42" s="110">
        <v>12</v>
      </c>
      <c r="T42" s="111">
        <v>39356</v>
      </c>
      <c r="U42" s="43" t="s">
        <v>251</v>
      </c>
      <c r="V42" s="112"/>
      <c r="W42" s="43"/>
      <c r="X42" s="113"/>
      <c r="Y42" s="48"/>
      <c r="Z42" s="52">
        <v>0</v>
      </c>
      <c r="AA42" s="113"/>
      <c r="AB42" s="117"/>
      <c r="AC42" s="114"/>
      <c r="AD42" s="114"/>
      <c r="AE42" s="114"/>
      <c r="AF42" s="115"/>
      <c r="AG42" s="115">
        <v>0</v>
      </c>
      <c r="AH42" s="52">
        <v>0</v>
      </c>
      <c r="AI42" s="53">
        <v>0</v>
      </c>
      <c r="AJ42" s="52">
        <v>0</v>
      </c>
      <c r="AK42" s="54">
        <v>0</v>
      </c>
      <c r="AL42" s="53">
        <v>21.911999999999999</v>
      </c>
      <c r="AM42" s="52">
        <v>21.911999999999999</v>
      </c>
      <c r="AN42" s="55"/>
      <c r="AO42" s="72"/>
      <c r="AP42" s="57">
        <v>0</v>
      </c>
      <c r="AQ42" s="57"/>
      <c r="AR42" s="116" t="s">
        <v>264</v>
      </c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</row>
    <row r="43" spans="1:59" ht="15.75">
      <c r="A43" s="2" t="s">
        <v>84</v>
      </c>
      <c r="B43" s="1" t="s">
        <v>85</v>
      </c>
      <c r="C43" s="12">
        <v>5500.05</v>
      </c>
      <c r="D43" s="12">
        <v>0</v>
      </c>
      <c r="E43" s="256">
        <v>0</v>
      </c>
      <c r="F43" s="256">
        <f t="shared" si="0"/>
        <v>5500.05</v>
      </c>
      <c r="G43" s="12">
        <v>0</v>
      </c>
      <c r="H43" s="12">
        <v>627.54999999999995</v>
      </c>
      <c r="I43" s="12">
        <v>156.12</v>
      </c>
      <c r="J43" s="12">
        <v>0</v>
      </c>
      <c r="K43" s="13">
        <v>-0.02</v>
      </c>
      <c r="L43" s="12">
        <v>0</v>
      </c>
      <c r="M43" s="12">
        <v>0</v>
      </c>
      <c r="N43" s="256">
        <f t="shared" si="3"/>
        <v>783.65</v>
      </c>
      <c r="O43" s="256">
        <f t="shared" si="1"/>
        <v>4716.4000000000005</v>
      </c>
      <c r="P43" s="1" t="str">
        <f t="shared" si="2"/>
        <v>SI</v>
      </c>
      <c r="Q43" s="60" t="s">
        <v>173</v>
      </c>
      <c r="R43" s="106" t="s">
        <v>308</v>
      </c>
      <c r="S43" s="76" t="s">
        <v>265</v>
      </c>
      <c r="T43" s="45">
        <v>42325</v>
      </c>
      <c r="U43" s="42" t="s">
        <v>266</v>
      </c>
      <c r="V43" s="103"/>
      <c r="W43" s="60"/>
      <c r="X43" s="47"/>
      <c r="Y43" s="48"/>
      <c r="Z43" s="52">
        <v>0</v>
      </c>
      <c r="AA43" s="59"/>
      <c r="AB43" s="91"/>
      <c r="AC43" s="49"/>
      <c r="AD43" s="49"/>
      <c r="AE43" s="49"/>
      <c r="AF43" s="67"/>
      <c r="AG43" s="67">
        <v>0</v>
      </c>
      <c r="AH43" s="52">
        <v>0</v>
      </c>
      <c r="AI43" s="53">
        <v>0</v>
      </c>
      <c r="AJ43" s="52">
        <v>0</v>
      </c>
      <c r="AK43" s="54">
        <v>0</v>
      </c>
      <c r="AL43" s="53"/>
      <c r="AM43" s="52"/>
      <c r="AN43" s="55"/>
      <c r="AO43" s="72"/>
      <c r="AP43" s="57"/>
      <c r="AQ43" s="57"/>
      <c r="AR43" s="60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</row>
    <row r="44" spans="1:59" ht="15.75">
      <c r="A44" s="2" t="s">
        <v>86</v>
      </c>
      <c r="B44" s="1" t="s">
        <v>87</v>
      </c>
      <c r="C44" s="12">
        <v>7500</v>
      </c>
      <c r="D44" s="12">
        <v>0</v>
      </c>
      <c r="E44" s="256">
        <v>0</v>
      </c>
      <c r="F44" s="256">
        <f t="shared" si="0"/>
        <v>7500</v>
      </c>
      <c r="G44" s="12">
        <v>0</v>
      </c>
      <c r="H44" s="12">
        <v>1054.74</v>
      </c>
      <c r="I44" s="12">
        <v>219.22</v>
      </c>
      <c r="J44" s="12">
        <v>870</v>
      </c>
      <c r="K44" s="12">
        <v>0.04</v>
      </c>
      <c r="L44" s="12">
        <v>0</v>
      </c>
      <c r="M44" s="12">
        <v>0</v>
      </c>
      <c r="N44" s="256">
        <f t="shared" si="3"/>
        <v>2144</v>
      </c>
      <c r="O44" s="256">
        <f t="shared" si="1"/>
        <v>5356</v>
      </c>
      <c r="P44" s="1" t="str">
        <f t="shared" si="2"/>
        <v>SI</v>
      </c>
      <c r="Q44" s="42" t="s">
        <v>269</v>
      </c>
      <c r="R44" s="42" t="s">
        <v>270</v>
      </c>
      <c r="S44" s="44">
        <v>9</v>
      </c>
      <c r="T44" s="45">
        <v>39814</v>
      </c>
      <c r="U44" s="42" t="s">
        <v>269</v>
      </c>
      <c r="V44" s="102"/>
      <c r="W44" s="47"/>
      <c r="X44" s="47"/>
      <c r="Y44" s="48"/>
      <c r="Z44" s="52">
        <v>0</v>
      </c>
      <c r="AA44" s="59"/>
      <c r="AB44" s="91"/>
      <c r="AC44" s="49"/>
      <c r="AD44" s="49"/>
      <c r="AE44" s="49"/>
      <c r="AF44" s="50"/>
      <c r="AG44" s="51">
        <v>870</v>
      </c>
      <c r="AH44" s="52">
        <v>-870</v>
      </c>
      <c r="AI44" s="53">
        <v>0</v>
      </c>
      <c r="AJ44" s="52">
        <v>-870</v>
      </c>
      <c r="AK44" s="54">
        <v>0</v>
      </c>
      <c r="AL44" s="53">
        <v>21.911999999999999</v>
      </c>
      <c r="AM44" s="52">
        <v>21.911999999999999</v>
      </c>
      <c r="AN44" s="55"/>
      <c r="AO44" s="61"/>
      <c r="AP44" s="57">
        <v>870</v>
      </c>
      <c r="AQ44" s="57"/>
      <c r="AR44" s="60"/>
      <c r="AS44" s="34"/>
      <c r="AT44" s="34"/>
      <c r="AU44" s="34"/>
      <c r="AV44" s="34"/>
      <c r="AW44" s="34"/>
      <c r="AX44" s="34"/>
      <c r="AY44" s="34"/>
      <c r="AZ44" s="34"/>
      <c r="BA44" s="34"/>
      <c r="BC44" s="34"/>
      <c r="BD44" s="34"/>
      <c r="BE44" s="34"/>
      <c r="BF44" s="34"/>
      <c r="BG44" s="34"/>
    </row>
    <row r="45" spans="1:59" ht="15.75">
      <c r="A45" s="2" t="s">
        <v>88</v>
      </c>
      <c r="B45" s="1" t="s">
        <v>89</v>
      </c>
      <c r="C45" s="12">
        <v>3000</v>
      </c>
      <c r="D45" s="12">
        <v>0</v>
      </c>
      <c r="E45" s="256">
        <v>0</v>
      </c>
      <c r="F45" s="256">
        <f t="shared" si="0"/>
        <v>3000</v>
      </c>
      <c r="G45" s="12">
        <v>0</v>
      </c>
      <c r="H45" s="12">
        <v>76.98</v>
      </c>
      <c r="I45" s="12">
        <v>79.540000000000006</v>
      </c>
      <c r="J45" s="12">
        <v>0</v>
      </c>
      <c r="K45" s="13">
        <v>-0.12</v>
      </c>
      <c r="L45" s="12">
        <v>0</v>
      </c>
      <c r="M45" s="12">
        <v>0</v>
      </c>
      <c r="N45" s="256">
        <f t="shared" si="3"/>
        <v>156.4</v>
      </c>
      <c r="O45" s="256">
        <f t="shared" si="1"/>
        <v>2843.6</v>
      </c>
      <c r="P45" s="1" t="str">
        <f t="shared" si="2"/>
        <v>SI</v>
      </c>
      <c r="Q45" s="42" t="s">
        <v>176</v>
      </c>
      <c r="R45" s="60" t="s">
        <v>274</v>
      </c>
      <c r="S45" s="44" t="s">
        <v>275</v>
      </c>
      <c r="T45" s="45">
        <v>42222</v>
      </c>
      <c r="U45" s="42" t="s">
        <v>276</v>
      </c>
      <c r="V45" s="102"/>
      <c r="W45" s="47"/>
      <c r="X45" s="47"/>
      <c r="Y45" s="48"/>
      <c r="Z45" s="52">
        <v>0</v>
      </c>
      <c r="AA45" s="59"/>
      <c r="AB45" s="91"/>
      <c r="AC45" s="49"/>
      <c r="AD45" s="49"/>
      <c r="AE45" s="49"/>
      <c r="AF45" s="50"/>
      <c r="AG45" s="51">
        <v>0</v>
      </c>
      <c r="AH45" s="52">
        <v>0</v>
      </c>
      <c r="AI45" s="53">
        <v>0</v>
      </c>
      <c r="AJ45" s="52">
        <v>0</v>
      </c>
      <c r="AK45" s="54">
        <v>0</v>
      </c>
      <c r="AL45" s="53">
        <v>21.911999999999999</v>
      </c>
      <c r="AM45" s="52">
        <v>21.911999999999999</v>
      </c>
      <c r="AN45" s="55"/>
      <c r="AO45" s="61"/>
      <c r="AP45" s="57">
        <v>0</v>
      </c>
      <c r="AQ45" s="57"/>
      <c r="AR45" s="60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F45" s="34"/>
      <c r="BG45" s="34"/>
    </row>
    <row r="46" spans="1:59" ht="15.75">
      <c r="A46" s="2" t="s">
        <v>90</v>
      </c>
      <c r="B46" s="1" t="s">
        <v>91</v>
      </c>
      <c r="C46" s="12">
        <v>1866.76</v>
      </c>
      <c r="D46" s="12">
        <v>0</v>
      </c>
      <c r="E46" s="256">
        <v>0</v>
      </c>
      <c r="F46" s="256">
        <f t="shared" si="0"/>
        <v>1866.76</v>
      </c>
      <c r="G46" s="13">
        <v>-71.680000000000007</v>
      </c>
      <c r="H46" s="12">
        <v>0</v>
      </c>
      <c r="I46" s="12">
        <v>48.27</v>
      </c>
      <c r="J46" s="12">
        <v>0</v>
      </c>
      <c r="K46" s="12">
        <v>-0.03</v>
      </c>
      <c r="L46" s="12">
        <v>0</v>
      </c>
      <c r="M46" s="12">
        <v>0</v>
      </c>
      <c r="N46" s="256">
        <f t="shared" si="3"/>
        <v>-23.440000000000005</v>
      </c>
      <c r="O46" s="256">
        <f t="shared" si="1"/>
        <v>1890.2</v>
      </c>
      <c r="P46" s="1" t="str">
        <f t="shared" si="2"/>
        <v>SI</v>
      </c>
      <c r="Q46" s="42" t="s">
        <v>176</v>
      </c>
      <c r="R46" s="42" t="s">
        <v>280</v>
      </c>
      <c r="S46" s="44" t="s">
        <v>281</v>
      </c>
      <c r="T46" s="45">
        <v>41428</v>
      </c>
      <c r="U46" s="42" t="s">
        <v>282</v>
      </c>
      <c r="V46" s="102"/>
      <c r="W46" s="47"/>
      <c r="X46" s="47"/>
      <c r="Y46" s="48"/>
      <c r="Z46" s="52">
        <v>0</v>
      </c>
      <c r="AA46" s="59"/>
      <c r="AB46" s="91">
        <v>1</v>
      </c>
      <c r="AC46" s="49"/>
      <c r="AD46" s="49"/>
      <c r="AE46" s="49"/>
      <c r="AF46" s="50"/>
      <c r="AG46" s="51">
        <v>0</v>
      </c>
      <c r="AH46" s="52">
        <v>-1</v>
      </c>
      <c r="AI46" s="53">
        <v>0</v>
      </c>
      <c r="AJ46" s="52">
        <v>-1</v>
      </c>
      <c r="AK46" s="54">
        <v>0</v>
      </c>
      <c r="AL46" s="53">
        <v>21.911999999999999</v>
      </c>
      <c r="AM46" s="52">
        <v>21.911999999999999</v>
      </c>
      <c r="AN46" s="55"/>
      <c r="AO46" s="56"/>
      <c r="AP46" s="57">
        <v>1</v>
      </c>
      <c r="AQ46" s="57"/>
      <c r="AR46" s="60"/>
      <c r="AS46" s="34"/>
      <c r="AT46" s="34"/>
      <c r="AU46" s="34"/>
      <c r="AV46" s="34"/>
      <c r="AW46" s="34"/>
      <c r="AX46" s="34"/>
      <c r="AY46" s="34"/>
      <c r="AZ46" s="34"/>
      <c r="BA46" s="34"/>
      <c r="BB46" s="58"/>
      <c r="BC46" s="58"/>
      <c r="BF46" s="34"/>
      <c r="BG46" s="34"/>
    </row>
    <row r="47" spans="1:59" ht="15.75">
      <c r="A47" s="2" t="s">
        <v>92</v>
      </c>
      <c r="B47" s="1" t="s">
        <v>93</v>
      </c>
      <c r="C47" s="12">
        <v>7000.05</v>
      </c>
      <c r="D47" s="12">
        <v>0</v>
      </c>
      <c r="E47" s="256">
        <v>0</v>
      </c>
      <c r="F47" s="256">
        <f t="shared" si="0"/>
        <v>7000.05</v>
      </c>
      <c r="G47" s="12">
        <v>0</v>
      </c>
      <c r="H47" s="12">
        <v>947.95</v>
      </c>
      <c r="I47" s="12">
        <v>203.68</v>
      </c>
      <c r="J47" s="12">
        <v>0</v>
      </c>
      <c r="K47" s="12">
        <v>0.02</v>
      </c>
      <c r="L47" s="12">
        <v>0</v>
      </c>
      <c r="M47" s="12">
        <v>435</v>
      </c>
      <c r="N47" s="256">
        <f t="shared" si="3"/>
        <v>1586.65</v>
      </c>
      <c r="O47" s="256">
        <f t="shared" si="1"/>
        <v>5413.4</v>
      </c>
      <c r="P47" s="1" t="str">
        <f t="shared" si="2"/>
        <v>SI</v>
      </c>
      <c r="Q47" s="42" t="s">
        <v>283</v>
      </c>
      <c r="R47" s="42" t="s">
        <v>284</v>
      </c>
      <c r="S47" s="44">
        <v>8</v>
      </c>
      <c r="T47" s="45">
        <v>39608</v>
      </c>
      <c r="U47" s="42" t="s">
        <v>285</v>
      </c>
      <c r="V47" s="102"/>
      <c r="W47" s="47"/>
      <c r="X47" s="47"/>
      <c r="Y47" s="48"/>
      <c r="Z47" s="52">
        <v>0</v>
      </c>
      <c r="AA47" s="59"/>
      <c r="AB47" s="91"/>
      <c r="AC47" s="49"/>
      <c r="AD47" s="49"/>
      <c r="AE47" s="49"/>
      <c r="AF47" s="50">
        <v>435</v>
      </c>
      <c r="AG47" s="51">
        <v>0</v>
      </c>
      <c r="AH47" s="52">
        <v>-435</v>
      </c>
      <c r="AI47" s="53">
        <v>0</v>
      </c>
      <c r="AJ47" s="52">
        <v>-435</v>
      </c>
      <c r="AK47" s="54">
        <v>0</v>
      </c>
      <c r="AL47" s="53">
        <v>21.911999999999999</v>
      </c>
      <c r="AM47" s="52">
        <v>21.911999999999999</v>
      </c>
      <c r="AN47" s="55"/>
      <c r="AO47" s="61"/>
      <c r="AP47" s="57">
        <v>435</v>
      </c>
      <c r="AQ47" s="57"/>
      <c r="AR47" s="63" t="s">
        <v>286</v>
      </c>
      <c r="AS47" s="34"/>
      <c r="AT47" s="34"/>
      <c r="AU47" s="243">
        <f>7000/15</f>
        <v>466.66666666666669</v>
      </c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</row>
    <row r="48" spans="1:59" ht="15.75">
      <c r="A48" s="2" t="s">
        <v>94</v>
      </c>
      <c r="B48" s="1" t="s">
        <v>95</v>
      </c>
      <c r="C48" s="12">
        <v>6250.05</v>
      </c>
      <c r="D48" s="12">
        <v>0</v>
      </c>
      <c r="E48" s="256">
        <v>0</v>
      </c>
      <c r="F48" s="256">
        <f t="shared" si="0"/>
        <v>6250.05</v>
      </c>
      <c r="G48" s="12">
        <v>0</v>
      </c>
      <c r="H48" s="12">
        <v>787.75</v>
      </c>
      <c r="I48" s="12">
        <v>179.85</v>
      </c>
      <c r="J48" s="12">
        <v>0</v>
      </c>
      <c r="K48" s="12">
        <v>0.05</v>
      </c>
      <c r="L48" s="12">
        <v>0</v>
      </c>
      <c r="M48" s="12">
        <v>0</v>
      </c>
      <c r="N48" s="256">
        <f t="shared" si="3"/>
        <v>967.65</v>
      </c>
      <c r="O48" s="256">
        <f t="shared" si="1"/>
        <v>5282.4000000000005</v>
      </c>
      <c r="P48" s="1" t="str">
        <f t="shared" si="2"/>
        <v>SI</v>
      </c>
      <c r="Q48" s="42" t="s">
        <v>173</v>
      </c>
      <c r="R48" s="106" t="s">
        <v>287</v>
      </c>
      <c r="S48" s="44" t="s">
        <v>288</v>
      </c>
      <c r="T48" s="45">
        <v>41793</v>
      </c>
      <c r="U48" s="42" t="s">
        <v>289</v>
      </c>
      <c r="V48" s="102">
        <v>6250</v>
      </c>
      <c r="W48" s="47"/>
      <c r="X48" s="47"/>
      <c r="Y48" s="48"/>
      <c r="Z48" s="52">
        <v>6250</v>
      </c>
      <c r="AA48" s="59"/>
      <c r="AB48" s="91"/>
      <c r="AC48" s="49"/>
      <c r="AD48" s="49"/>
      <c r="AE48" s="49"/>
      <c r="AF48" s="50"/>
      <c r="AG48" s="51">
        <v>0</v>
      </c>
      <c r="AH48" s="52">
        <v>6250</v>
      </c>
      <c r="AI48" s="53"/>
      <c r="AJ48" s="52">
        <v>6250</v>
      </c>
      <c r="AK48" s="54"/>
      <c r="AL48" s="53"/>
      <c r="AM48" s="52"/>
      <c r="AN48" s="55"/>
      <c r="AO48" s="61"/>
      <c r="AP48" s="57"/>
      <c r="AQ48" s="57"/>
      <c r="AR48" s="63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</row>
    <row r="49" spans="1:59" ht="15.75">
      <c r="A49" s="2" t="s">
        <v>96</v>
      </c>
      <c r="B49" s="1" t="s">
        <v>97</v>
      </c>
      <c r="C49" s="12">
        <v>2100</v>
      </c>
      <c r="D49" s="12">
        <v>0</v>
      </c>
      <c r="E49" s="256">
        <v>0</v>
      </c>
      <c r="F49" s="256">
        <f t="shared" si="0"/>
        <v>2100</v>
      </c>
      <c r="G49" s="13">
        <f>-34.02/15*14</f>
        <v>-31.752000000000002</v>
      </c>
      <c r="H49" s="12">
        <v>0</v>
      </c>
      <c r="I49" s="12">
        <v>54.09</v>
      </c>
      <c r="J49" s="12">
        <v>0</v>
      </c>
      <c r="K49" s="13">
        <v>0.06</v>
      </c>
      <c r="L49" s="12">
        <v>0</v>
      </c>
      <c r="M49" s="12">
        <v>0</v>
      </c>
      <c r="N49" s="256">
        <f t="shared" si="3"/>
        <v>22.398</v>
      </c>
      <c r="O49" s="256">
        <f t="shared" si="1"/>
        <v>2077.6019999999999</v>
      </c>
      <c r="P49" s="1" t="str">
        <f t="shared" si="2"/>
        <v>SI</v>
      </c>
      <c r="Q49" s="42" t="s">
        <v>176</v>
      </c>
      <c r="R49" s="42" t="s">
        <v>290</v>
      </c>
      <c r="S49" s="44"/>
      <c r="T49" s="45">
        <v>42626</v>
      </c>
      <c r="U49" s="42" t="s">
        <v>251</v>
      </c>
      <c r="V49" s="102">
        <v>1300</v>
      </c>
      <c r="W49" s="47"/>
      <c r="X49" s="47"/>
      <c r="Y49" s="48"/>
      <c r="Z49" s="52">
        <v>1300</v>
      </c>
      <c r="AA49" s="59"/>
      <c r="AB49" s="91">
        <v>1</v>
      </c>
      <c r="AC49" s="49"/>
      <c r="AD49" s="49"/>
      <c r="AE49" s="49"/>
      <c r="AF49" s="50"/>
      <c r="AG49" s="51">
        <v>0</v>
      </c>
      <c r="AH49" s="52">
        <v>1299</v>
      </c>
      <c r="AI49" s="53"/>
      <c r="AJ49" s="52">
        <v>1299</v>
      </c>
      <c r="AK49" s="54"/>
      <c r="AL49" s="53"/>
      <c r="AM49" s="52"/>
      <c r="AN49" s="55"/>
      <c r="AO49" s="61"/>
      <c r="AP49" s="57"/>
      <c r="AQ49" s="75">
        <v>1136601197</v>
      </c>
      <c r="AR49" s="63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</row>
    <row r="50" spans="1:59" ht="15.75">
      <c r="A50" s="2" t="s">
        <v>98</v>
      </c>
      <c r="B50" s="1" t="s">
        <v>99</v>
      </c>
      <c r="C50" s="12">
        <v>5868.75</v>
      </c>
      <c r="D50" s="12">
        <v>0</v>
      </c>
      <c r="E50" s="256">
        <v>0</v>
      </c>
      <c r="F50" s="256">
        <f t="shared" si="0"/>
        <v>5868.75</v>
      </c>
      <c r="G50" s="12">
        <v>0</v>
      </c>
      <c r="H50" s="12">
        <v>706.3</v>
      </c>
      <c r="I50" s="12">
        <v>167.55</v>
      </c>
      <c r="J50" s="12">
        <v>0</v>
      </c>
      <c r="K50" s="13">
        <v>-0.1</v>
      </c>
      <c r="L50" s="12">
        <v>0</v>
      </c>
      <c r="M50" s="12">
        <v>0</v>
      </c>
      <c r="N50" s="256">
        <f t="shared" si="3"/>
        <v>873.74999999999989</v>
      </c>
      <c r="O50" s="256">
        <f t="shared" si="1"/>
        <v>4995</v>
      </c>
      <c r="P50" s="1" t="str">
        <f t="shared" si="2"/>
        <v>SI</v>
      </c>
      <c r="Q50" s="42" t="s">
        <v>199</v>
      </c>
      <c r="R50" s="42" t="s">
        <v>291</v>
      </c>
      <c r="S50" s="44"/>
      <c r="T50" s="45">
        <v>42569</v>
      </c>
      <c r="U50" s="42" t="s">
        <v>292</v>
      </c>
      <c r="V50" s="102"/>
      <c r="W50" s="47"/>
      <c r="X50" s="47"/>
      <c r="Y50" s="48"/>
      <c r="Z50" s="52">
        <v>0</v>
      </c>
      <c r="AA50" s="59"/>
      <c r="AB50" s="91"/>
      <c r="AC50" s="49"/>
      <c r="AD50" s="49"/>
      <c r="AE50" s="49"/>
      <c r="AF50" s="50"/>
      <c r="AG50" s="51">
        <v>0</v>
      </c>
      <c r="AH50" s="52">
        <v>0</v>
      </c>
      <c r="AI50" s="53">
        <v>0</v>
      </c>
      <c r="AJ50" s="52">
        <v>0</v>
      </c>
      <c r="AK50" s="54">
        <v>0</v>
      </c>
      <c r="AL50" s="53">
        <v>21.911999999999999</v>
      </c>
      <c r="AM50" s="52">
        <v>21.911999999999999</v>
      </c>
      <c r="AN50" s="55"/>
      <c r="AO50" s="61"/>
      <c r="AP50" s="57"/>
      <c r="AQ50" s="57"/>
      <c r="AR50" s="60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</row>
    <row r="51" spans="1:59" ht="15.75">
      <c r="A51" s="2" t="s">
        <v>100</v>
      </c>
      <c r="B51" s="1" t="s">
        <v>101</v>
      </c>
      <c r="C51" s="12">
        <v>3500</v>
      </c>
      <c r="D51" s="12">
        <v>0</v>
      </c>
      <c r="E51" s="256">
        <v>0</v>
      </c>
      <c r="F51" s="256">
        <f t="shared" si="0"/>
        <v>3500</v>
      </c>
      <c r="G51" s="12">
        <v>0</v>
      </c>
      <c r="H51" s="12">
        <f>309.03/15*14</f>
        <v>288.42799999999994</v>
      </c>
      <c r="I51" s="12">
        <v>93.54</v>
      </c>
      <c r="J51" s="12">
        <v>955</v>
      </c>
      <c r="K51" s="12">
        <v>0</v>
      </c>
      <c r="L51" s="12">
        <v>0</v>
      </c>
      <c r="M51" s="12">
        <v>0</v>
      </c>
      <c r="N51" s="256">
        <f t="shared" si="3"/>
        <v>1336.9679999999998</v>
      </c>
      <c r="O51" s="256">
        <f t="shared" si="1"/>
        <v>2163.0320000000002</v>
      </c>
      <c r="P51" s="1" t="str">
        <f t="shared" si="2"/>
        <v>SI</v>
      </c>
      <c r="Q51" s="42" t="s">
        <v>176</v>
      </c>
      <c r="R51" s="42" t="s">
        <v>293</v>
      </c>
      <c r="S51" s="44">
        <v>18</v>
      </c>
      <c r="T51" s="45">
        <v>38733</v>
      </c>
      <c r="U51" s="42" t="s">
        <v>294</v>
      </c>
      <c r="V51" s="102"/>
      <c r="W51" s="47"/>
      <c r="X51" s="47"/>
      <c r="Y51" s="48"/>
      <c r="Z51" s="52">
        <v>0</v>
      </c>
      <c r="AA51" s="59"/>
      <c r="AB51" s="91">
        <v>1</v>
      </c>
      <c r="AC51" s="49"/>
      <c r="AD51" s="49"/>
      <c r="AE51" s="49"/>
      <c r="AF51" s="50"/>
      <c r="AG51" s="51">
        <v>955</v>
      </c>
      <c r="AH51" s="52">
        <v>-956</v>
      </c>
      <c r="AI51" s="53">
        <v>0</v>
      </c>
      <c r="AJ51" s="52">
        <v>-956</v>
      </c>
      <c r="AK51" s="54">
        <v>0</v>
      </c>
      <c r="AL51" s="53">
        <v>21.911999999999999</v>
      </c>
      <c r="AM51" s="52">
        <v>21.911999999999999</v>
      </c>
      <c r="AN51" s="55"/>
      <c r="AO51" s="61"/>
      <c r="AP51" s="57">
        <v>956</v>
      </c>
      <c r="AQ51" s="57"/>
      <c r="AR51" s="60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</row>
    <row r="52" spans="1:59" ht="15.75">
      <c r="A52" s="2" t="s">
        <v>102</v>
      </c>
      <c r="B52" s="1" t="s">
        <v>103</v>
      </c>
      <c r="C52" s="12">
        <v>5477.36</v>
      </c>
      <c r="D52" s="12">
        <v>0</v>
      </c>
      <c r="E52" s="256">
        <v>0</v>
      </c>
      <c r="F52" s="256">
        <f t="shared" si="0"/>
        <v>5477.36</v>
      </c>
      <c r="G52" s="12">
        <v>0</v>
      </c>
      <c r="H52" s="12">
        <f>706.27/15*14</f>
        <v>659.18533333333335</v>
      </c>
      <c r="I52" s="12">
        <v>153.24</v>
      </c>
      <c r="J52" s="12">
        <v>0</v>
      </c>
      <c r="K52" s="12">
        <v>0.13</v>
      </c>
      <c r="L52" s="12">
        <v>0</v>
      </c>
      <c r="M52" s="12">
        <v>0</v>
      </c>
      <c r="N52" s="256">
        <f t="shared" si="3"/>
        <v>812.55533333333335</v>
      </c>
      <c r="O52" s="256">
        <f t="shared" si="1"/>
        <v>4664.804666666666</v>
      </c>
      <c r="P52" s="1" t="str">
        <f t="shared" si="2"/>
        <v>SI</v>
      </c>
      <c r="Q52" s="42" t="s">
        <v>283</v>
      </c>
      <c r="R52" s="42" t="s">
        <v>295</v>
      </c>
      <c r="S52" s="44"/>
      <c r="T52" s="45">
        <v>42608</v>
      </c>
      <c r="U52" s="42" t="s">
        <v>296</v>
      </c>
      <c r="V52" s="102"/>
      <c r="W52" s="47"/>
      <c r="X52" s="47"/>
      <c r="Y52" s="48"/>
      <c r="Z52" s="52">
        <v>0</v>
      </c>
      <c r="AA52" s="59"/>
      <c r="AB52" s="91">
        <v>1</v>
      </c>
      <c r="AC52" s="49"/>
      <c r="AD52" s="49"/>
      <c r="AE52" s="49"/>
      <c r="AF52" s="50"/>
      <c r="AG52" s="51">
        <v>0</v>
      </c>
      <c r="AH52" s="52">
        <v>-1</v>
      </c>
      <c r="AI52" s="53">
        <v>0</v>
      </c>
      <c r="AJ52" s="52">
        <v>-1</v>
      </c>
      <c r="AK52" s="54">
        <v>0</v>
      </c>
      <c r="AL52" s="53"/>
      <c r="AM52" s="52"/>
      <c r="AN52" s="55"/>
      <c r="AO52" s="61"/>
      <c r="AP52" s="57"/>
      <c r="AQ52" s="57"/>
      <c r="AR52" s="60"/>
      <c r="AS52" s="34"/>
      <c r="AT52" s="34"/>
      <c r="AU52" s="73"/>
      <c r="AV52" s="74"/>
      <c r="AW52" s="74"/>
      <c r="AX52" s="74"/>
      <c r="AY52" s="74"/>
      <c r="AZ52" s="34"/>
      <c r="BA52" s="34"/>
      <c r="BB52" s="34"/>
      <c r="BC52" s="34"/>
      <c r="BD52" s="34"/>
      <c r="BE52" s="34"/>
      <c r="BF52" s="34"/>
      <c r="BG52" s="34"/>
    </row>
    <row r="53" spans="1:59" ht="15.75">
      <c r="A53" s="2" t="s">
        <v>104</v>
      </c>
      <c r="B53" s="1" t="s">
        <v>105</v>
      </c>
      <c r="C53" s="12">
        <v>3750</v>
      </c>
      <c r="D53" s="12">
        <v>0</v>
      </c>
      <c r="E53" s="256">
        <v>0</v>
      </c>
      <c r="F53" s="256">
        <f t="shared" si="0"/>
        <v>3750</v>
      </c>
      <c r="G53" s="12">
        <v>0</v>
      </c>
      <c r="H53" s="12">
        <v>309.02999999999997</v>
      </c>
      <c r="I53" s="12">
        <v>101.99</v>
      </c>
      <c r="J53" s="12">
        <v>340</v>
      </c>
      <c r="K53" s="13">
        <v>-0.02</v>
      </c>
      <c r="L53" s="12">
        <v>0</v>
      </c>
      <c r="M53" s="12">
        <v>0</v>
      </c>
      <c r="N53" s="256">
        <f t="shared" si="3"/>
        <v>751</v>
      </c>
      <c r="O53" s="256">
        <f t="shared" si="1"/>
        <v>2999</v>
      </c>
      <c r="P53" s="1" t="str">
        <f t="shared" si="2"/>
        <v>SI</v>
      </c>
      <c r="Q53" s="42" t="s">
        <v>269</v>
      </c>
      <c r="R53" s="42" t="s">
        <v>297</v>
      </c>
      <c r="S53" s="42" t="s">
        <v>298</v>
      </c>
      <c r="T53" s="45">
        <v>42321</v>
      </c>
      <c r="U53" s="42" t="s">
        <v>269</v>
      </c>
      <c r="V53" s="102"/>
      <c r="W53" s="47"/>
      <c r="X53" s="47"/>
      <c r="Y53" s="48"/>
      <c r="Z53" s="52">
        <v>0</v>
      </c>
      <c r="AA53" s="59"/>
      <c r="AB53" s="91"/>
      <c r="AC53" s="49"/>
      <c r="AD53" s="49"/>
      <c r="AE53" s="49"/>
      <c r="AF53" s="50"/>
      <c r="AG53" s="51">
        <v>340</v>
      </c>
      <c r="AH53" s="52">
        <v>-340</v>
      </c>
      <c r="AI53" s="53">
        <v>0</v>
      </c>
      <c r="AJ53" s="52">
        <v>-340</v>
      </c>
      <c r="AK53" s="54">
        <v>0</v>
      </c>
      <c r="AL53" s="53">
        <v>21.911999999999999</v>
      </c>
      <c r="AM53" s="52">
        <v>21.911999999999999</v>
      </c>
      <c r="AN53" s="55"/>
      <c r="AO53" s="56"/>
      <c r="AP53" s="57">
        <v>340</v>
      </c>
      <c r="AQ53" s="57"/>
      <c r="AR53" s="60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</row>
    <row r="54" spans="1:59" ht="15.75">
      <c r="A54" s="2" t="s">
        <v>106</v>
      </c>
      <c r="B54" s="1" t="s">
        <v>107</v>
      </c>
      <c r="C54" s="12">
        <v>3033.38</v>
      </c>
      <c r="D54" s="12">
        <v>0</v>
      </c>
      <c r="E54" s="256">
        <v>0</v>
      </c>
      <c r="F54" s="256">
        <f t="shared" si="0"/>
        <v>3033.38</v>
      </c>
      <c r="G54" s="12">
        <v>0</v>
      </c>
      <c r="H54" s="12">
        <f>124.46/15*14</f>
        <v>116.16266666666665</v>
      </c>
      <c r="I54" s="12">
        <v>78.61</v>
      </c>
      <c r="J54" s="12">
        <v>0</v>
      </c>
      <c r="K54" s="12">
        <v>0.01</v>
      </c>
      <c r="L54" s="12">
        <v>0</v>
      </c>
      <c r="M54" s="12">
        <v>0</v>
      </c>
      <c r="N54" s="256">
        <f>SUM(G54:M54)</f>
        <v>194.78266666666664</v>
      </c>
      <c r="O54" s="256">
        <f t="shared" si="1"/>
        <v>2838.5973333333336</v>
      </c>
      <c r="P54" s="1" t="str">
        <f t="shared" si="2"/>
        <v>SI</v>
      </c>
      <c r="Q54" s="42" t="s">
        <v>173</v>
      </c>
      <c r="R54" s="60" t="s">
        <v>300</v>
      </c>
      <c r="S54" s="42"/>
      <c r="T54" s="45">
        <v>42169</v>
      </c>
      <c r="U54" s="42" t="s">
        <v>258</v>
      </c>
      <c r="V54" s="102"/>
      <c r="W54" s="47"/>
      <c r="X54" s="47"/>
      <c r="Y54" s="48"/>
      <c r="Z54" s="52">
        <v>0</v>
      </c>
      <c r="AA54" s="59"/>
      <c r="AB54" s="91">
        <v>1</v>
      </c>
      <c r="AC54" s="49"/>
      <c r="AD54" s="49"/>
      <c r="AE54" s="49"/>
      <c r="AF54" s="50"/>
      <c r="AG54" s="51">
        <v>0</v>
      </c>
      <c r="AH54" s="52">
        <v>-1</v>
      </c>
      <c r="AI54" s="53">
        <v>0</v>
      </c>
      <c r="AJ54" s="52">
        <v>-1</v>
      </c>
      <c r="AK54" s="54">
        <v>0</v>
      </c>
      <c r="AL54" s="53">
        <v>21.911999999999999</v>
      </c>
      <c r="AM54" s="52">
        <v>21.911999999999999</v>
      </c>
      <c r="AN54" s="55"/>
      <c r="AO54" s="56"/>
      <c r="AP54" s="57">
        <v>1</v>
      </c>
      <c r="AQ54" s="75"/>
      <c r="AR54" s="60"/>
      <c r="AS54" s="34"/>
      <c r="AT54" s="34"/>
      <c r="AU54" s="34"/>
      <c r="AV54" s="34"/>
      <c r="AW54" s="34"/>
      <c r="AX54" s="34"/>
      <c r="AY54" s="34"/>
      <c r="AZ54" s="34"/>
      <c r="BA54" s="34"/>
    </row>
    <row r="55" spans="1:59" s="7" customFormat="1">
      <c r="A55" s="15" t="s">
        <v>108</v>
      </c>
      <c r="C55" s="7" t="s">
        <v>109</v>
      </c>
      <c r="D55" s="7" t="s">
        <v>109</v>
      </c>
      <c r="E55" s="248" t="s">
        <v>109</v>
      </c>
      <c r="F55" s="7" t="s">
        <v>109</v>
      </c>
      <c r="G55" s="7" t="s">
        <v>109</v>
      </c>
      <c r="H55" s="7" t="s">
        <v>109</v>
      </c>
      <c r="I55" s="7" t="s">
        <v>109</v>
      </c>
      <c r="J55" s="7" t="s">
        <v>109</v>
      </c>
      <c r="K55" s="7" t="s">
        <v>109</v>
      </c>
      <c r="L55" s="7" t="s">
        <v>109</v>
      </c>
      <c r="M55" s="7" t="s">
        <v>109</v>
      </c>
      <c r="N55" s="7" t="s">
        <v>109</v>
      </c>
      <c r="O55" s="248" t="s">
        <v>109</v>
      </c>
      <c r="P55" s="1"/>
    </row>
    <row r="56" spans="1:59" ht="15.75">
      <c r="C56" s="17">
        <f>SUM(C12:C55)</f>
        <v>192262.52999999997</v>
      </c>
      <c r="D56" s="17">
        <f t="shared" ref="D56:N56" si="4">SUM(D12:D55)</f>
        <v>0</v>
      </c>
      <c r="E56" s="258">
        <f t="shared" si="4"/>
        <v>633.33999999999992</v>
      </c>
      <c r="F56" s="17">
        <f t="shared" si="4"/>
        <v>192895.86999999997</v>
      </c>
      <c r="G56" s="17">
        <f t="shared" si="4"/>
        <v>-269.71800000000002</v>
      </c>
      <c r="H56" s="17">
        <f t="shared" si="4"/>
        <v>20989.224000000002</v>
      </c>
      <c r="I56" s="17">
        <f t="shared" si="4"/>
        <v>5473.32</v>
      </c>
      <c r="J56" s="17">
        <f t="shared" si="4"/>
        <v>7126.13</v>
      </c>
      <c r="K56" s="17">
        <f t="shared" si="4"/>
        <v>0.67999999999999994</v>
      </c>
      <c r="L56" s="17">
        <f t="shared" si="4"/>
        <v>0</v>
      </c>
      <c r="M56" s="17">
        <f t="shared" si="4"/>
        <v>435</v>
      </c>
      <c r="N56" s="17">
        <f t="shared" si="4"/>
        <v>33754.636000000006</v>
      </c>
      <c r="O56" s="258">
        <f>SUM(O12:O55)</f>
        <v>159141.23400000003</v>
      </c>
      <c r="Q56" s="63"/>
      <c r="R56" s="42"/>
      <c r="S56" s="42"/>
      <c r="T56" s="42"/>
      <c r="U56" s="42"/>
      <c r="V56" s="102"/>
      <c r="W56" s="46"/>
      <c r="X56" s="46"/>
      <c r="Y56" s="48"/>
      <c r="Z56" s="52"/>
      <c r="AA56" s="59"/>
      <c r="AB56" s="90"/>
      <c r="AC56" s="49"/>
      <c r="AD56" s="49"/>
      <c r="AE56" s="49"/>
      <c r="AF56" s="53"/>
      <c r="AG56" s="53"/>
      <c r="AH56" s="52"/>
      <c r="AI56" s="53"/>
      <c r="AJ56" s="52"/>
      <c r="AK56" s="54">
        <v>0</v>
      </c>
      <c r="AL56" s="53"/>
      <c r="AM56" s="52">
        <v>0</v>
      </c>
      <c r="AN56" s="55"/>
      <c r="AO56" s="77"/>
      <c r="AP56" s="57"/>
      <c r="AQ56" s="57"/>
      <c r="AR56" s="60"/>
      <c r="AS56" s="34"/>
      <c r="AT56" s="34"/>
      <c r="AU56" s="33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</row>
    <row r="57" spans="1:59" ht="15.75">
      <c r="Q57" s="78"/>
      <c r="R57" s="79"/>
      <c r="S57" s="42"/>
      <c r="T57" s="42"/>
      <c r="U57" s="79"/>
      <c r="V57" s="104"/>
      <c r="W57" s="80"/>
      <c r="X57" s="80"/>
      <c r="Y57" s="80"/>
      <c r="Z57" s="81"/>
      <c r="AA57" s="80"/>
      <c r="AB57" s="92"/>
      <c r="AC57" s="82"/>
      <c r="AD57" s="82"/>
      <c r="AE57" s="82"/>
      <c r="AF57" s="82"/>
      <c r="AG57" s="82"/>
      <c r="AH57" s="83"/>
      <c r="AI57" s="82"/>
      <c r="AJ57" s="81"/>
      <c r="AK57" s="82"/>
      <c r="AL57" s="82"/>
      <c r="AM57" s="81"/>
      <c r="AN57" s="84"/>
      <c r="AO57" s="84"/>
      <c r="AP57" s="34"/>
      <c r="AQ57" s="34"/>
      <c r="AR57" s="34"/>
      <c r="AS57" s="34"/>
      <c r="AT57" s="33"/>
      <c r="AU57" s="33"/>
      <c r="AV57" s="33"/>
      <c r="AW57" s="33"/>
      <c r="AX57" s="33"/>
      <c r="AY57" s="33"/>
      <c r="AZ57" s="33"/>
      <c r="BA57" s="34"/>
      <c r="BB57" s="34"/>
      <c r="BC57" s="34"/>
      <c r="BD57" s="34"/>
      <c r="BE57" s="34"/>
      <c r="BF57" s="34"/>
      <c r="BG57" s="34"/>
    </row>
    <row r="58" spans="1:59" ht="16.5" thickBot="1">
      <c r="A58" s="10" t="s">
        <v>110</v>
      </c>
      <c r="Q58" s="33"/>
      <c r="R58" s="85" t="s">
        <v>303</v>
      </c>
      <c r="S58" s="85"/>
      <c r="T58" s="85"/>
      <c r="U58" s="85"/>
      <c r="V58" s="105">
        <v>66511.22</v>
      </c>
      <c r="W58" s="86">
        <v>0</v>
      </c>
      <c r="X58" s="86">
        <v>0</v>
      </c>
      <c r="Y58" s="86">
        <v>0</v>
      </c>
      <c r="Z58" s="86">
        <v>66511.22</v>
      </c>
      <c r="AA58" s="86">
        <v>887.99</v>
      </c>
      <c r="AB58" s="93">
        <v>10</v>
      </c>
      <c r="AC58" s="86">
        <v>0</v>
      </c>
      <c r="AD58" s="86">
        <v>0</v>
      </c>
      <c r="AE58" s="86">
        <v>0</v>
      </c>
      <c r="AF58" s="86">
        <v>435</v>
      </c>
      <c r="AG58" s="86">
        <v>7821.13</v>
      </c>
      <c r="AH58" s="86">
        <v>57357.099999999991</v>
      </c>
      <c r="AI58" s="86">
        <v>2389.848</v>
      </c>
      <c r="AJ58" s="86">
        <v>54472.279999999992</v>
      </c>
      <c r="AK58" s="86">
        <v>1198.462</v>
      </c>
      <c r="AL58" s="86">
        <v>766.92000000000019</v>
      </c>
      <c r="AM58" s="86">
        <v>37848.481999999982</v>
      </c>
      <c r="AN58" s="84"/>
      <c r="AO58" s="84"/>
      <c r="AP58" s="34"/>
      <c r="AQ58" s="34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4"/>
      <c r="BC58" s="34"/>
      <c r="BD58" s="34"/>
      <c r="BE58" s="34"/>
      <c r="BF58" s="34"/>
      <c r="BG58" s="34"/>
    </row>
    <row r="59" spans="1:59" ht="16.5" thickTop="1">
      <c r="A59" s="2" t="s">
        <v>111</v>
      </c>
      <c r="B59" s="1" t="s">
        <v>309</v>
      </c>
      <c r="C59" s="12">
        <v>1200</v>
      </c>
      <c r="D59" s="12">
        <v>1017.9</v>
      </c>
      <c r="E59" s="256">
        <v>0</v>
      </c>
      <c r="F59" s="256">
        <f t="shared" ref="F59:F71" si="5">SUM(C59:E59)</f>
        <v>2217.9</v>
      </c>
      <c r="G59" s="13">
        <v>-37.520000000000003</v>
      </c>
      <c r="H59" s="12">
        <v>0</v>
      </c>
      <c r="I59" s="12">
        <v>31.77</v>
      </c>
      <c r="J59" s="12">
        <v>0</v>
      </c>
      <c r="K59" s="13">
        <v>-0.15</v>
      </c>
      <c r="L59" s="12">
        <v>0</v>
      </c>
      <c r="M59" s="12">
        <v>0</v>
      </c>
      <c r="N59" s="256">
        <f t="shared" ref="N59:N72" si="6">SUM(G59:M59)</f>
        <v>-5.9000000000000039</v>
      </c>
      <c r="O59" s="256">
        <f t="shared" ref="O59:O72" si="7">+F59-N59</f>
        <v>2223.8000000000002</v>
      </c>
      <c r="P59" s="1" t="str">
        <f t="shared" si="2"/>
        <v>SI</v>
      </c>
      <c r="Q59" s="137" t="s">
        <v>176</v>
      </c>
      <c r="R59" s="140" t="s">
        <v>213</v>
      </c>
      <c r="S59" s="142"/>
      <c r="T59" s="143">
        <v>42635</v>
      </c>
      <c r="U59" s="137" t="s">
        <v>214</v>
      </c>
      <c r="V59" s="144">
        <v>1017.9</v>
      </c>
      <c r="W59" s="145"/>
      <c r="X59" s="146"/>
      <c r="Y59" s="147"/>
      <c r="Z59" s="148">
        <v>1017.9</v>
      </c>
      <c r="AA59" s="149"/>
      <c r="AB59" s="150"/>
      <c r="AC59" s="151"/>
      <c r="AD59" s="151"/>
      <c r="AE59" s="151"/>
      <c r="AF59" s="152"/>
      <c r="AG59" s="153">
        <v>0</v>
      </c>
      <c r="AH59" s="148">
        <v>1017.9</v>
      </c>
      <c r="AI59" s="154">
        <v>0</v>
      </c>
      <c r="AJ59" s="148">
        <v>1017.9</v>
      </c>
      <c r="AK59" s="155"/>
      <c r="AL59" s="154"/>
      <c r="AM59" s="148"/>
      <c r="AN59" s="156"/>
      <c r="AO59" s="158"/>
      <c r="AP59" s="159"/>
      <c r="AQ59" s="160">
        <v>1132634759</v>
      </c>
      <c r="AR59" s="140"/>
      <c r="AS59" s="34"/>
      <c r="AT59" s="34"/>
      <c r="AU59" s="34"/>
      <c r="AV59" s="34"/>
      <c r="AW59" s="34"/>
      <c r="AX59" s="34"/>
      <c r="AY59" s="34"/>
      <c r="AZ59" s="34"/>
      <c r="BA59" s="34"/>
      <c r="BB59" s="33"/>
      <c r="BC59" s="33"/>
      <c r="BD59" s="34"/>
      <c r="BE59" s="34"/>
      <c r="BF59" s="34"/>
      <c r="BG59" s="34"/>
    </row>
    <row r="60" spans="1:59" ht="15.75">
      <c r="A60" s="2" t="s">
        <v>112</v>
      </c>
      <c r="B60" s="1" t="s">
        <v>113</v>
      </c>
      <c r="C60" s="12">
        <v>1200</v>
      </c>
      <c r="D60" s="12">
        <v>1730</v>
      </c>
      <c r="E60" s="256">
        <v>0</v>
      </c>
      <c r="F60" s="256">
        <f t="shared" si="5"/>
        <v>2930</v>
      </c>
      <c r="G60" s="12">
        <v>0</v>
      </c>
      <c r="H60" s="12">
        <v>69.37</v>
      </c>
      <c r="I60" s="12">
        <v>47.31</v>
      </c>
      <c r="J60" s="12">
        <v>0</v>
      </c>
      <c r="K60" s="13">
        <v>-0.08</v>
      </c>
      <c r="L60" s="12">
        <v>0</v>
      </c>
      <c r="M60" s="12">
        <v>0</v>
      </c>
      <c r="N60" s="256">
        <f t="shared" si="6"/>
        <v>116.60000000000001</v>
      </c>
      <c r="O60" s="256">
        <f t="shared" si="7"/>
        <v>2813.4</v>
      </c>
      <c r="P60" s="1" t="str">
        <f t="shared" si="2"/>
        <v>SI</v>
      </c>
      <c r="Q60" s="139" t="s">
        <v>215</v>
      </c>
      <c r="R60" s="141" t="s">
        <v>216</v>
      </c>
      <c r="S60" s="44"/>
      <c r="T60" s="65">
        <v>42429</v>
      </c>
      <c r="U60" s="42" t="s">
        <v>214</v>
      </c>
      <c r="V60" s="102">
        <v>1730</v>
      </c>
      <c r="W60" s="64"/>
      <c r="X60" s="47"/>
      <c r="Y60" s="48"/>
      <c r="Z60" s="52">
        <v>1730</v>
      </c>
      <c r="AA60" s="59"/>
      <c r="AB60" s="91"/>
      <c r="AC60" s="49"/>
      <c r="AD60" s="49"/>
      <c r="AE60" s="49"/>
      <c r="AF60" s="50"/>
      <c r="AG60" s="51">
        <v>0</v>
      </c>
      <c r="AH60" s="52">
        <v>1730</v>
      </c>
      <c r="AI60" s="53">
        <v>0</v>
      </c>
      <c r="AJ60" s="52">
        <v>1730</v>
      </c>
      <c r="AK60" s="54">
        <v>173</v>
      </c>
      <c r="AL60" s="53">
        <v>21.911999999999999</v>
      </c>
      <c r="AM60" s="52">
        <v>1924.912</v>
      </c>
      <c r="AN60" s="55"/>
      <c r="AO60" s="56"/>
      <c r="AP60" s="57">
        <v>-1730</v>
      </c>
      <c r="AQ60" s="57"/>
      <c r="AR60" s="60"/>
      <c r="AS60" s="34"/>
      <c r="AT60" s="34"/>
      <c r="AU60" s="34"/>
      <c r="AV60" s="34"/>
      <c r="AW60" s="34"/>
      <c r="AX60" s="34"/>
      <c r="AY60" s="34"/>
      <c r="AZ60" s="34"/>
      <c r="BA60" s="34"/>
      <c r="BB60" s="18"/>
      <c r="BC60" s="18"/>
      <c r="BD60" s="33"/>
      <c r="BE60" s="34"/>
      <c r="BF60" s="34"/>
      <c r="BG60" s="34"/>
    </row>
    <row r="61" spans="1:59" ht="15.75">
      <c r="A61" s="2" t="s">
        <v>114</v>
      </c>
      <c r="B61" s="1" t="s">
        <v>115</v>
      </c>
      <c r="C61" s="12">
        <v>1200</v>
      </c>
      <c r="D61" s="12">
        <v>1920</v>
      </c>
      <c r="E61" s="256">
        <v>0</v>
      </c>
      <c r="F61" s="256">
        <f t="shared" si="5"/>
        <v>3120</v>
      </c>
      <c r="G61" s="12">
        <v>0</v>
      </c>
      <c r="H61" s="12">
        <v>110.31</v>
      </c>
      <c r="I61" s="12">
        <v>74.52</v>
      </c>
      <c r="J61" s="12">
        <v>0</v>
      </c>
      <c r="K61" s="13">
        <v>-0.03</v>
      </c>
      <c r="L61" s="12">
        <v>0</v>
      </c>
      <c r="M61" s="12">
        <v>0</v>
      </c>
      <c r="N61" s="256">
        <f t="shared" si="6"/>
        <v>184.79999999999998</v>
      </c>
      <c r="O61" s="256">
        <f t="shared" si="7"/>
        <v>2935.2</v>
      </c>
      <c r="P61" s="1" t="str">
        <f t="shared" si="2"/>
        <v>SI</v>
      </c>
      <c r="Q61" s="42" t="s">
        <v>215</v>
      </c>
      <c r="R61" s="42" t="s">
        <v>217</v>
      </c>
      <c r="S61" s="44"/>
      <c r="T61" s="65">
        <v>42599</v>
      </c>
      <c r="U61" s="42" t="s">
        <v>214</v>
      </c>
      <c r="V61" s="102">
        <v>1920</v>
      </c>
      <c r="W61" s="64"/>
      <c r="X61" s="47"/>
      <c r="Y61" s="48"/>
      <c r="Z61" s="52">
        <v>1920</v>
      </c>
      <c r="AA61" s="59"/>
      <c r="AB61" s="91"/>
      <c r="AC61" s="49"/>
      <c r="AD61" s="49"/>
      <c r="AE61" s="49"/>
      <c r="AF61" s="50"/>
      <c r="AG61" s="51">
        <v>0</v>
      </c>
      <c r="AH61" s="52">
        <v>1920</v>
      </c>
      <c r="AI61" s="53">
        <v>0</v>
      </c>
      <c r="AJ61" s="52">
        <v>1920</v>
      </c>
      <c r="AK61" s="54">
        <v>192</v>
      </c>
      <c r="AL61" s="53">
        <v>21.911999999999999</v>
      </c>
      <c r="AM61" s="52">
        <v>2133.9119999999998</v>
      </c>
      <c r="AN61" s="55"/>
      <c r="AO61" s="56"/>
      <c r="AP61" s="57"/>
      <c r="AQ61" s="57"/>
      <c r="AR61" s="60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3"/>
      <c r="BE61" s="34"/>
      <c r="BF61" s="34"/>
      <c r="BG61" s="34"/>
    </row>
    <row r="62" spans="1:59" ht="15.75">
      <c r="A62" s="2" t="s">
        <v>116</v>
      </c>
      <c r="B62" s="1" t="s">
        <v>117</v>
      </c>
      <c r="C62" s="12">
        <v>400</v>
      </c>
      <c r="D62" s="12">
        <v>1297.5</v>
      </c>
      <c r="E62" s="256">
        <f>80*10</f>
        <v>800</v>
      </c>
      <c r="F62" s="256">
        <f t="shared" si="5"/>
        <v>2497.5</v>
      </c>
      <c r="G62" s="12">
        <v>0</v>
      </c>
      <c r="H62" s="12">
        <f>7.39</f>
        <v>7.39</v>
      </c>
      <c r="I62" s="12">
        <v>13.06</v>
      </c>
      <c r="J62" s="12">
        <v>0</v>
      </c>
      <c r="K62" s="13">
        <v>0.05</v>
      </c>
      <c r="L62" s="12">
        <v>0</v>
      </c>
      <c r="M62" s="12">
        <v>0</v>
      </c>
      <c r="N62" s="256">
        <f t="shared" si="6"/>
        <v>20.5</v>
      </c>
      <c r="O62" s="256">
        <f t="shared" si="7"/>
        <v>2477</v>
      </c>
      <c r="P62" s="1" t="str">
        <f t="shared" si="2"/>
        <v>SI</v>
      </c>
      <c r="Q62" s="119" t="s">
        <v>215</v>
      </c>
      <c r="R62" s="119" t="s">
        <v>234</v>
      </c>
      <c r="S62" s="119"/>
      <c r="T62" s="120">
        <v>42660</v>
      </c>
      <c r="U62" s="119" t="s">
        <v>235</v>
      </c>
      <c r="V62" s="121">
        <v>1297.5</v>
      </c>
      <c r="W62" s="122"/>
      <c r="X62" s="122"/>
      <c r="Y62" s="123"/>
      <c r="Z62" s="52">
        <v>1297.5</v>
      </c>
      <c r="AA62" s="59"/>
      <c r="AB62" s="91"/>
      <c r="AC62" s="49"/>
      <c r="AD62" s="49"/>
      <c r="AE62" s="49"/>
      <c r="AF62" s="50"/>
      <c r="AG62" s="51"/>
      <c r="AH62" s="52">
        <v>1297.5</v>
      </c>
      <c r="AI62" s="53">
        <v>0</v>
      </c>
      <c r="AJ62" s="52">
        <v>1297.5</v>
      </c>
      <c r="AK62" s="54"/>
      <c r="AL62" s="53"/>
      <c r="AM62" s="52"/>
      <c r="AN62" s="55"/>
      <c r="AO62" s="61"/>
      <c r="AP62" s="57"/>
      <c r="AQ62" s="125">
        <v>1168261504</v>
      </c>
      <c r="AR62" s="124" t="s">
        <v>236</v>
      </c>
      <c r="AS62" s="34"/>
      <c r="AT62" s="34"/>
      <c r="AU62" s="34"/>
      <c r="AV62" s="34"/>
      <c r="AW62" s="34"/>
      <c r="AX62" s="34"/>
      <c r="AY62" s="33"/>
      <c r="AZ62" s="33"/>
      <c r="BA62" s="33"/>
      <c r="BB62" s="34"/>
      <c r="BC62" s="34"/>
      <c r="BD62" s="33"/>
      <c r="BE62" s="34"/>
      <c r="BF62" s="34"/>
      <c r="BG62" s="34"/>
    </row>
    <row r="63" spans="1:59" ht="15.75">
      <c r="A63" s="2" t="s">
        <v>118</v>
      </c>
      <c r="B63" s="1" t="s">
        <v>119</v>
      </c>
      <c r="C63" s="12">
        <v>1200</v>
      </c>
      <c r="D63" s="12">
        <v>1745.44</v>
      </c>
      <c r="E63" s="256">
        <v>0</v>
      </c>
      <c r="F63" s="256">
        <f t="shared" si="5"/>
        <v>2945.44</v>
      </c>
      <c r="G63" s="12">
        <v>0</v>
      </c>
      <c r="H63" s="12">
        <v>71.05</v>
      </c>
      <c r="I63" s="12">
        <v>70.13</v>
      </c>
      <c r="J63" s="12">
        <v>0</v>
      </c>
      <c r="K63" s="12">
        <v>0.06</v>
      </c>
      <c r="L63" s="12">
        <v>0</v>
      </c>
      <c r="M63" s="12">
        <v>0</v>
      </c>
      <c r="N63" s="256">
        <f t="shared" si="6"/>
        <v>141.24</v>
      </c>
      <c r="O63" s="256">
        <f t="shared" si="7"/>
        <v>2804.2</v>
      </c>
      <c r="P63" s="1" t="str">
        <f t="shared" si="2"/>
        <v>SI</v>
      </c>
      <c r="Q63" s="42" t="s">
        <v>215</v>
      </c>
      <c r="R63" s="60" t="s">
        <v>237</v>
      </c>
      <c r="S63" s="42"/>
      <c r="T63" s="45">
        <v>42598</v>
      </c>
      <c r="U63" s="42" t="s">
        <v>238</v>
      </c>
      <c r="V63" s="102">
        <v>1745.44</v>
      </c>
      <c r="W63" s="47"/>
      <c r="X63" s="47"/>
      <c r="Y63" s="48"/>
      <c r="Z63" s="52">
        <v>1745.44</v>
      </c>
      <c r="AA63" s="59"/>
      <c r="AB63" s="91"/>
      <c r="AC63" s="49"/>
      <c r="AD63" s="49"/>
      <c r="AE63" s="49"/>
      <c r="AF63" s="50"/>
      <c r="AG63" s="51">
        <v>0</v>
      </c>
      <c r="AH63" s="52">
        <v>1745.44</v>
      </c>
      <c r="AI63" s="53">
        <v>0</v>
      </c>
      <c r="AJ63" s="52">
        <v>1745.44</v>
      </c>
      <c r="AK63" s="54">
        <v>174.54400000000001</v>
      </c>
      <c r="AL63" s="53">
        <v>21.911999999999999</v>
      </c>
      <c r="AM63" s="52">
        <v>1941.8960000000002</v>
      </c>
      <c r="AN63" s="55"/>
      <c r="AO63" s="61"/>
      <c r="AP63" s="57"/>
      <c r="AQ63" s="57"/>
      <c r="AR63" s="60"/>
      <c r="AS63" s="34"/>
      <c r="AT63" s="34"/>
      <c r="AU63" s="34"/>
      <c r="AV63" s="34"/>
      <c r="AW63" s="34"/>
      <c r="AX63" s="34"/>
      <c r="AY63" s="18"/>
      <c r="AZ63" s="18"/>
      <c r="BA63" s="18"/>
      <c r="BB63" s="34"/>
      <c r="BC63" s="34"/>
      <c r="BD63" s="18"/>
      <c r="BE63" s="34"/>
      <c r="BF63" s="34"/>
      <c r="BG63" s="34"/>
    </row>
    <row r="64" spans="1:59" ht="15.75">
      <c r="A64" s="2" t="s">
        <v>120</v>
      </c>
      <c r="B64" s="1" t="s">
        <v>121</v>
      </c>
      <c r="C64" s="12">
        <v>1200</v>
      </c>
      <c r="D64" s="12">
        <v>0</v>
      </c>
      <c r="E64" s="256">
        <v>0</v>
      </c>
      <c r="F64" s="256">
        <f t="shared" si="5"/>
        <v>1200</v>
      </c>
      <c r="G64" s="13">
        <v>-134.91</v>
      </c>
      <c r="H64" s="12">
        <v>0</v>
      </c>
      <c r="I64" s="12">
        <v>71.56</v>
      </c>
      <c r="J64" s="12">
        <v>0</v>
      </c>
      <c r="K64" s="13">
        <v>-0.05</v>
      </c>
      <c r="L64" s="12">
        <v>0</v>
      </c>
      <c r="M64" s="12">
        <v>0</v>
      </c>
      <c r="N64" s="256">
        <f t="shared" si="6"/>
        <v>-63.399999999999991</v>
      </c>
      <c r="O64" s="256">
        <f t="shared" si="7"/>
        <v>1263.4000000000001</v>
      </c>
      <c r="P64" s="1" t="str">
        <f t="shared" si="2"/>
        <v>SI</v>
      </c>
      <c r="Q64" s="60" t="s">
        <v>215</v>
      </c>
      <c r="R64" s="60" t="s">
        <v>243</v>
      </c>
      <c r="S64" s="66"/>
      <c r="T64" s="65">
        <v>5</v>
      </c>
      <c r="U64" s="60" t="s">
        <v>235</v>
      </c>
      <c r="V64" s="103"/>
      <c r="W64" s="47"/>
      <c r="X64" s="47"/>
      <c r="Y64" s="48"/>
      <c r="Z64" s="52">
        <v>0</v>
      </c>
      <c r="AA64" s="59"/>
      <c r="AB64" s="91"/>
      <c r="AC64" s="49"/>
      <c r="AD64" s="49"/>
      <c r="AE64" s="49"/>
      <c r="AF64" s="67"/>
      <c r="AG64" s="67">
        <v>0</v>
      </c>
      <c r="AH64" s="52">
        <v>0</v>
      </c>
      <c r="AI64" s="53">
        <v>0</v>
      </c>
      <c r="AJ64" s="52">
        <v>0</v>
      </c>
      <c r="AK64" s="54">
        <v>0</v>
      </c>
      <c r="AL64" s="53">
        <v>21.911999999999999</v>
      </c>
      <c r="AM64" s="52">
        <v>21.911999999999999</v>
      </c>
      <c r="AN64" s="55"/>
      <c r="AO64" s="61"/>
      <c r="AP64" s="57">
        <v>0</v>
      </c>
      <c r="AQ64" s="161"/>
      <c r="AR64" s="60"/>
      <c r="AS64" s="34"/>
      <c r="AT64" s="34"/>
      <c r="AU64" s="34"/>
      <c r="AV64" s="34"/>
      <c r="AW64" s="34"/>
      <c r="AX64" s="34"/>
      <c r="AY64" s="34"/>
      <c r="AZ64" s="34"/>
      <c r="BA64" s="34"/>
      <c r="BB64" s="33"/>
      <c r="BC64" s="33"/>
      <c r="BD64" s="18"/>
      <c r="BE64" s="34"/>
      <c r="BF64" s="34"/>
      <c r="BG64" s="34"/>
    </row>
    <row r="65" spans="1:63" ht="15.75">
      <c r="A65" s="2" t="s">
        <v>122</v>
      </c>
      <c r="B65" s="1" t="s">
        <v>123</v>
      </c>
      <c r="C65" s="12">
        <v>1200</v>
      </c>
      <c r="D65" s="12">
        <v>5428.5</v>
      </c>
      <c r="E65" s="256">
        <v>0</v>
      </c>
      <c r="F65" s="256">
        <f t="shared" si="5"/>
        <v>6628.5</v>
      </c>
      <c r="G65" s="12">
        <v>0</v>
      </c>
      <c r="H65" s="12">
        <v>868.58</v>
      </c>
      <c r="I65" s="12">
        <v>98.76</v>
      </c>
      <c r="J65" s="12">
        <v>0</v>
      </c>
      <c r="K65" s="12">
        <v>0.17</v>
      </c>
      <c r="L65" s="12">
        <v>887.99</v>
      </c>
      <c r="M65" s="12">
        <v>0</v>
      </c>
      <c r="N65" s="256">
        <f t="shared" si="6"/>
        <v>1855.5</v>
      </c>
      <c r="O65" s="256">
        <f t="shared" si="7"/>
        <v>4773</v>
      </c>
      <c r="P65" s="1" t="str">
        <f t="shared" si="2"/>
        <v>SI</v>
      </c>
      <c r="Q65" s="42" t="s">
        <v>215</v>
      </c>
      <c r="R65" s="42" t="s">
        <v>244</v>
      </c>
      <c r="S65" s="44" t="s">
        <v>245</v>
      </c>
      <c r="T65" s="45">
        <v>41852</v>
      </c>
      <c r="U65" s="42" t="s">
        <v>214</v>
      </c>
      <c r="V65" s="102">
        <v>5428.5</v>
      </c>
      <c r="W65" s="47"/>
      <c r="X65" s="47"/>
      <c r="Y65" s="48"/>
      <c r="Z65" s="52">
        <v>5428.5</v>
      </c>
      <c r="AA65" s="59">
        <v>887.99</v>
      </c>
      <c r="AB65" s="91"/>
      <c r="AC65" s="49"/>
      <c r="AD65" s="49"/>
      <c r="AE65" s="49"/>
      <c r="AF65" s="50"/>
      <c r="AG65" s="51">
        <v>0</v>
      </c>
      <c r="AH65" s="52">
        <v>4540.51</v>
      </c>
      <c r="AI65" s="53">
        <v>542.85</v>
      </c>
      <c r="AJ65" s="52">
        <v>3997.6600000000003</v>
      </c>
      <c r="AK65" s="54">
        <v>0</v>
      </c>
      <c r="AL65" s="53">
        <v>21.911999999999999</v>
      </c>
      <c r="AM65" s="52">
        <v>5450.4120000000003</v>
      </c>
      <c r="AN65" s="55"/>
      <c r="AO65" s="61"/>
      <c r="AP65" s="57">
        <v>-3997.6600000000003</v>
      </c>
      <c r="AQ65" s="57"/>
      <c r="AR65" s="63" t="s">
        <v>246</v>
      </c>
      <c r="AS65" s="34"/>
      <c r="AT65" s="34"/>
      <c r="AU65" s="34"/>
      <c r="AV65" s="34"/>
      <c r="AW65" s="34"/>
      <c r="AX65" s="34"/>
      <c r="AY65" s="34"/>
      <c r="AZ65" s="34"/>
      <c r="BA65" s="34"/>
      <c r="BB65" s="18"/>
      <c r="BC65" s="18"/>
      <c r="BD65" s="33"/>
      <c r="BE65" s="33"/>
      <c r="BF65" s="34"/>
      <c r="BG65" s="33"/>
    </row>
    <row r="66" spans="1:63" ht="15.75">
      <c r="A66" s="2" t="s">
        <v>124</v>
      </c>
      <c r="B66" s="1" t="s">
        <v>125</v>
      </c>
      <c r="C66" s="12">
        <v>1200</v>
      </c>
      <c r="D66" s="12">
        <v>1055.18</v>
      </c>
      <c r="E66" s="256">
        <v>0</v>
      </c>
      <c r="F66" s="256">
        <f t="shared" si="5"/>
        <v>2255.1800000000003</v>
      </c>
      <c r="G66" s="13">
        <v>-33.46</v>
      </c>
      <c r="H66" s="12">
        <v>0</v>
      </c>
      <c r="I66" s="12">
        <v>56.81</v>
      </c>
      <c r="J66" s="12">
        <v>0</v>
      </c>
      <c r="K66" s="12">
        <v>0.03</v>
      </c>
      <c r="L66" s="12">
        <v>0</v>
      </c>
      <c r="M66" s="12">
        <v>0</v>
      </c>
      <c r="N66" s="256">
        <f t="shared" si="6"/>
        <v>23.380000000000003</v>
      </c>
      <c r="O66" s="256">
        <f t="shared" si="7"/>
        <v>2231.8000000000002</v>
      </c>
      <c r="P66" s="1" t="str">
        <f t="shared" si="2"/>
        <v>SI</v>
      </c>
      <c r="Q66" s="42" t="s">
        <v>215</v>
      </c>
      <c r="R66" s="42" t="s">
        <v>267</v>
      </c>
      <c r="S66" s="44" t="s">
        <v>268</v>
      </c>
      <c r="T66" s="45">
        <v>40122</v>
      </c>
      <c r="U66" s="42" t="s">
        <v>238</v>
      </c>
      <c r="V66" s="102">
        <v>1055.18</v>
      </c>
      <c r="W66" s="47"/>
      <c r="X66" s="47"/>
      <c r="Y66" s="48"/>
      <c r="Z66" s="52">
        <v>1055.18</v>
      </c>
      <c r="AA66" s="59"/>
      <c r="AB66" s="91"/>
      <c r="AC66" s="49"/>
      <c r="AD66" s="49"/>
      <c r="AE66" s="49"/>
      <c r="AF66" s="50"/>
      <c r="AG66" s="51">
        <v>0</v>
      </c>
      <c r="AH66" s="52">
        <v>1055.18</v>
      </c>
      <c r="AI66" s="53">
        <v>0</v>
      </c>
      <c r="AJ66" s="52">
        <v>1055.18</v>
      </c>
      <c r="AK66" s="54">
        <v>105.51800000000001</v>
      </c>
      <c r="AL66" s="53">
        <v>21.911999999999999</v>
      </c>
      <c r="AM66" s="52">
        <v>1182.6100000000001</v>
      </c>
      <c r="AN66" s="55"/>
      <c r="AO66" s="61"/>
      <c r="AP66" s="57">
        <v>-1055.18</v>
      </c>
      <c r="AQ66" s="57"/>
      <c r="AR66" s="60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18"/>
      <c r="BE66" s="33"/>
      <c r="BF66" s="34"/>
      <c r="BG66" s="33"/>
    </row>
    <row r="67" spans="1:63" ht="15.75">
      <c r="A67" s="2" t="s">
        <v>126</v>
      </c>
      <c r="B67" s="1" t="s">
        <v>127</v>
      </c>
      <c r="C67" s="12">
        <v>1750.05</v>
      </c>
      <c r="D67" s="12">
        <v>0</v>
      </c>
      <c r="E67" s="256">
        <v>116.67</v>
      </c>
      <c r="F67" s="256">
        <f t="shared" si="5"/>
        <v>1866.72</v>
      </c>
      <c r="G67" s="13">
        <v>-80.209999999999994</v>
      </c>
      <c r="H67" s="12">
        <v>0</v>
      </c>
      <c r="I67" s="12">
        <v>130.36000000000001</v>
      </c>
      <c r="J67" s="12">
        <v>200</v>
      </c>
      <c r="K67" s="13">
        <v>-0.03</v>
      </c>
      <c r="L67" s="12">
        <v>0</v>
      </c>
      <c r="M67" s="12">
        <v>0</v>
      </c>
      <c r="N67" s="256">
        <f t="shared" si="6"/>
        <v>250.12000000000003</v>
      </c>
      <c r="O67" s="256">
        <f t="shared" si="7"/>
        <v>1616.6</v>
      </c>
      <c r="P67" s="1" t="str">
        <f t="shared" si="2"/>
        <v>SI</v>
      </c>
      <c r="Q67" s="42" t="s">
        <v>199</v>
      </c>
      <c r="R67" s="42" t="s">
        <v>310</v>
      </c>
      <c r="S67" s="44"/>
      <c r="T67" s="45">
        <v>39516</v>
      </c>
      <c r="U67" s="42" t="s">
        <v>256</v>
      </c>
      <c r="V67" s="102"/>
      <c r="W67" s="46"/>
      <c r="X67" s="46"/>
      <c r="Y67" s="48"/>
      <c r="Z67" s="52">
        <v>0</v>
      </c>
      <c r="AA67" s="59"/>
      <c r="AB67" s="95"/>
      <c r="AC67" s="49"/>
      <c r="AD67" s="49"/>
      <c r="AE67" s="49"/>
      <c r="AF67" s="46"/>
      <c r="AG67" s="46">
        <v>200</v>
      </c>
      <c r="AH67" s="52">
        <v>0</v>
      </c>
      <c r="AI67" s="53">
        <v>0</v>
      </c>
      <c r="AJ67" s="52">
        <v>-200</v>
      </c>
      <c r="AK67" s="54">
        <v>0</v>
      </c>
      <c r="AL67" s="53">
        <v>0</v>
      </c>
      <c r="AM67" s="52">
        <v>0</v>
      </c>
      <c r="AN67" s="88"/>
      <c r="AO67" s="88"/>
      <c r="AP67" s="42"/>
      <c r="AQ67" s="162"/>
      <c r="AR67" s="118" t="s">
        <v>178</v>
      </c>
      <c r="AS67" s="18"/>
      <c r="AT67" s="18"/>
      <c r="AU67" s="18"/>
      <c r="AV67" s="18"/>
      <c r="AW67" s="18"/>
      <c r="AX67" s="18"/>
      <c r="AY67" s="18"/>
      <c r="AZ67" s="18"/>
      <c r="BA67" s="18"/>
      <c r="BB67" s="33"/>
      <c r="BC67" s="33"/>
      <c r="BD67" s="34"/>
      <c r="BE67" s="33"/>
      <c r="BF67" s="33"/>
      <c r="BG67" s="33"/>
    </row>
    <row r="68" spans="1:63" ht="15.75">
      <c r="A68" s="2" t="s">
        <v>128</v>
      </c>
      <c r="B68" s="1" t="s">
        <v>129</v>
      </c>
      <c r="C68" s="12">
        <v>1200</v>
      </c>
      <c r="D68" s="12">
        <v>7014.98</v>
      </c>
      <c r="E68" s="256">
        <v>0</v>
      </c>
      <c r="F68" s="256">
        <f t="shared" si="5"/>
        <v>8214.98</v>
      </c>
      <c r="G68" s="12">
        <v>0</v>
      </c>
      <c r="H68" s="12">
        <v>1207.46</v>
      </c>
      <c r="I68" s="12">
        <v>62.93</v>
      </c>
      <c r="J68" s="12">
        <v>0</v>
      </c>
      <c r="K68" s="13">
        <v>-0.01</v>
      </c>
      <c r="L68" s="12">
        <v>0</v>
      </c>
      <c r="M68" s="12">
        <v>0</v>
      </c>
      <c r="N68" s="256">
        <f t="shared" si="6"/>
        <v>1270.3800000000001</v>
      </c>
      <c r="O68" s="256">
        <f t="shared" si="7"/>
        <v>6944.5999999999995</v>
      </c>
      <c r="P68" s="1" t="str">
        <f t="shared" si="2"/>
        <v>SI</v>
      </c>
      <c r="Q68" s="42" t="s">
        <v>215</v>
      </c>
      <c r="R68" s="42" t="s">
        <v>271</v>
      </c>
      <c r="S68" s="42">
        <v>33</v>
      </c>
      <c r="T68" s="45">
        <v>39833</v>
      </c>
      <c r="U68" s="42" t="s">
        <v>272</v>
      </c>
      <c r="V68" s="102">
        <v>7014.98</v>
      </c>
      <c r="W68" s="47"/>
      <c r="X68" s="47"/>
      <c r="Y68" s="48"/>
      <c r="Z68" s="52">
        <v>7014.98</v>
      </c>
      <c r="AA68" s="59"/>
      <c r="AB68" s="91"/>
      <c r="AC68" s="49"/>
      <c r="AD68" s="49"/>
      <c r="AE68" s="49"/>
      <c r="AF68" s="50"/>
      <c r="AG68" s="51">
        <v>0</v>
      </c>
      <c r="AH68" s="52">
        <v>7014.98</v>
      </c>
      <c r="AI68" s="53">
        <v>701.49800000000005</v>
      </c>
      <c r="AJ68" s="52">
        <v>6313.482</v>
      </c>
      <c r="AK68" s="54">
        <v>0</v>
      </c>
      <c r="AL68" s="53">
        <v>21.911999999999999</v>
      </c>
      <c r="AM68" s="52">
        <v>7036.8919999999998</v>
      </c>
      <c r="AN68" s="55"/>
      <c r="AO68" s="61"/>
      <c r="AP68" s="57">
        <v>-6313.482</v>
      </c>
      <c r="AQ68" s="57"/>
      <c r="AR68" s="60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3"/>
      <c r="BE68" s="18"/>
      <c r="BF68" s="33"/>
      <c r="BG68" s="18"/>
    </row>
    <row r="69" spans="1:63" ht="15.75">
      <c r="A69" s="2" t="s">
        <v>130</v>
      </c>
      <c r="B69" s="1" t="s">
        <v>131</v>
      </c>
      <c r="C69" s="12">
        <v>1200</v>
      </c>
      <c r="D69" s="12">
        <v>3534</v>
      </c>
      <c r="E69" s="256">
        <v>0</v>
      </c>
      <c r="F69" s="256">
        <f t="shared" si="5"/>
        <v>4734</v>
      </c>
      <c r="G69" s="12">
        <v>0</v>
      </c>
      <c r="H69" s="12">
        <v>475.87</v>
      </c>
      <c r="I69" s="12">
        <v>65.72</v>
      </c>
      <c r="J69" s="12">
        <v>0</v>
      </c>
      <c r="K69" s="12">
        <v>0.01</v>
      </c>
      <c r="L69" s="12">
        <v>0</v>
      </c>
      <c r="M69" s="12">
        <v>0</v>
      </c>
      <c r="N69" s="256">
        <f t="shared" si="6"/>
        <v>541.6</v>
      </c>
      <c r="O69" s="256">
        <f t="shared" si="7"/>
        <v>4192.3999999999996</v>
      </c>
      <c r="P69" s="1" t="str">
        <f t="shared" si="2"/>
        <v>SI</v>
      </c>
      <c r="Q69" s="60" t="s">
        <v>215</v>
      </c>
      <c r="R69" s="60" t="s">
        <v>273</v>
      </c>
      <c r="S69" s="66"/>
      <c r="T69" s="65">
        <v>42429</v>
      </c>
      <c r="U69" s="42" t="s">
        <v>235</v>
      </c>
      <c r="V69" s="102">
        <v>3534</v>
      </c>
      <c r="W69" s="47"/>
      <c r="X69" s="47"/>
      <c r="Y69" s="48"/>
      <c r="Z69" s="52">
        <v>3534</v>
      </c>
      <c r="AA69" s="59"/>
      <c r="AB69" s="91"/>
      <c r="AC69" s="49"/>
      <c r="AD69" s="49"/>
      <c r="AE69" s="49"/>
      <c r="AF69" s="67"/>
      <c r="AG69" s="51">
        <v>0</v>
      </c>
      <c r="AH69" s="52">
        <v>3534</v>
      </c>
      <c r="AI69" s="53">
        <v>0</v>
      </c>
      <c r="AJ69" s="52">
        <v>3534</v>
      </c>
      <c r="AK69" s="54">
        <v>353.40000000000003</v>
      </c>
      <c r="AL69" s="53">
        <v>21.911999999999999</v>
      </c>
      <c r="AM69" s="52">
        <v>3909.3119999999999</v>
      </c>
      <c r="AN69" s="55"/>
      <c r="AO69" s="61"/>
      <c r="AP69" s="57">
        <v>-3534</v>
      </c>
      <c r="AQ69" s="57"/>
      <c r="AR69" s="60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18"/>
      <c r="BE69" s="18"/>
      <c r="BF69" s="33"/>
      <c r="BG69" s="18"/>
    </row>
    <row r="70" spans="1:63" ht="15.75">
      <c r="A70" s="2" t="s">
        <v>132</v>
      </c>
      <c r="B70" s="1" t="s">
        <v>311</v>
      </c>
      <c r="C70" s="12">
        <v>1200</v>
      </c>
      <c r="D70" s="12">
        <v>0</v>
      </c>
      <c r="E70" s="256">
        <v>0</v>
      </c>
      <c r="F70" s="256">
        <f t="shared" si="5"/>
        <v>1200</v>
      </c>
      <c r="G70" s="13">
        <v>-134.91</v>
      </c>
      <c r="H70" s="12">
        <v>0</v>
      </c>
      <c r="I70" s="12">
        <v>31.94</v>
      </c>
      <c r="J70" s="12">
        <v>390</v>
      </c>
      <c r="K70" s="13">
        <v>-0.03</v>
      </c>
      <c r="L70" s="12">
        <v>0</v>
      </c>
      <c r="M70" s="12">
        <v>0</v>
      </c>
      <c r="N70" s="256">
        <f t="shared" si="6"/>
        <v>287</v>
      </c>
      <c r="O70" s="256">
        <f t="shared" si="7"/>
        <v>913</v>
      </c>
      <c r="P70" s="1" t="str">
        <f t="shared" si="2"/>
        <v>SI</v>
      </c>
      <c r="Q70" s="42" t="s">
        <v>176</v>
      </c>
      <c r="R70" s="42" t="s">
        <v>277</v>
      </c>
      <c r="S70" s="44" t="s">
        <v>278</v>
      </c>
      <c r="T70" s="45">
        <v>40298</v>
      </c>
      <c r="U70" s="42" t="s">
        <v>279</v>
      </c>
      <c r="V70" s="102"/>
      <c r="W70" s="47"/>
      <c r="X70" s="47"/>
      <c r="Y70" s="48"/>
      <c r="Z70" s="52">
        <v>0</v>
      </c>
      <c r="AA70" s="59"/>
      <c r="AB70" s="91"/>
      <c r="AC70" s="49"/>
      <c r="AD70" s="49"/>
      <c r="AE70" s="49"/>
      <c r="AF70" s="50"/>
      <c r="AG70" s="51">
        <v>390</v>
      </c>
      <c r="AH70" s="52">
        <v>-390</v>
      </c>
      <c r="AI70" s="53">
        <v>0</v>
      </c>
      <c r="AJ70" s="52">
        <v>-390</v>
      </c>
      <c r="AK70" s="54">
        <v>0</v>
      </c>
      <c r="AL70" s="53">
        <v>21.911999999999999</v>
      </c>
      <c r="AM70" s="52">
        <v>21.911999999999999</v>
      </c>
      <c r="AN70" s="55"/>
      <c r="AO70" s="61"/>
      <c r="AP70" s="57">
        <v>390</v>
      </c>
      <c r="AQ70" s="57"/>
      <c r="AR70" s="62"/>
      <c r="AS70" s="34"/>
      <c r="AT70" s="34"/>
      <c r="AU70" s="34"/>
      <c r="AV70" s="34"/>
      <c r="AW70" s="34"/>
      <c r="AX70" s="34"/>
      <c r="AY70" s="34"/>
      <c r="AZ70" s="34"/>
      <c r="BA70" s="58"/>
      <c r="BB70" s="34"/>
      <c r="BC70" s="34"/>
      <c r="BD70" s="34"/>
      <c r="BE70" s="33"/>
      <c r="BF70" s="18"/>
      <c r="BG70" s="33"/>
    </row>
    <row r="71" spans="1:63" ht="15.75">
      <c r="A71" s="2" t="s">
        <v>133</v>
      </c>
      <c r="B71" s="1" t="s">
        <v>134</v>
      </c>
      <c r="C71" s="12">
        <v>1200</v>
      </c>
      <c r="D71" s="12">
        <v>4949.72</v>
      </c>
      <c r="E71" s="256">
        <v>0</v>
      </c>
      <c r="F71" s="256">
        <f t="shared" si="5"/>
        <v>6149.72</v>
      </c>
      <c r="G71" s="12">
        <v>0</v>
      </c>
      <c r="H71" s="12">
        <v>766.32</v>
      </c>
      <c r="I71" s="12">
        <v>31.77</v>
      </c>
      <c r="J71" s="12">
        <v>0</v>
      </c>
      <c r="K71" s="12">
        <v>0.03</v>
      </c>
      <c r="L71" s="12">
        <v>0</v>
      </c>
      <c r="M71" s="12">
        <v>0</v>
      </c>
      <c r="N71" s="256">
        <f t="shared" si="6"/>
        <v>798.12</v>
      </c>
      <c r="O71" s="256">
        <f t="shared" si="7"/>
        <v>5351.6</v>
      </c>
      <c r="P71" s="1" t="str">
        <f t="shared" si="2"/>
        <v>SI</v>
      </c>
      <c r="Q71" s="42" t="s">
        <v>215</v>
      </c>
      <c r="R71" s="42" t="s">
        <v>299</v>
      </c>
      <c r="S71" s="42"/>
      <c r="T71" s="45">
        <v>42632</v>
      </c>
      <c r="U71" s="42" t="s">
        <v>235</v>
      </c>
      <c r="V71" s="102">
        <v>4949.72</v>
      </c>
      <c r="W71" s="47"/>
      <c r="X71" s="47"/>
      <c r="Y71" s="48"/>
      <c r="Z71" s="52">
        <v>4949.72</v>
      </c>
      <c r="AA71" s="59"/>
      <c r="AB71" s="91"/>
      <c r="AC71" s="49"/>
      <c r="AD71" s="49"/>
      <c r="AE71" s="49"/>
      <c r="AF71" s="50"/>
      <c r="AG71" s="51">
        <v>0</v>
      </c>
      <c r="AH71" s="52">
        <v>4949.72</v>
      </c>
      <c r="AI71" s="53">
        <v>494.97200000000004</v>
      </c>
      <c r="AJ71" s="52">
        <v>4454.7480000000005</v>
      </c>
      <c r="AK71" s="54"/>
      <c r="AL71" s="53"/>
      <c r="AM71" s="52"/>
      <c r="AN71" s="55"/>
      <c r="AO71" s="56"/>
      <c r="AP71" s="57"/>
      <c r="AQ71" s="75">
        <v>2643837181</v>
      </c>
      <c r="AR71" s="60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18"/>
      <c r="BF71" s="18"/>
      <c r="BG71" s="18"/>
    </row>
    <row r="72" spans="1:63" ht="15.75">
      <c r="A72" s="2" t="s">
        <v>135</v>
      </c>
      <c r="B72" s="1" t="s">
        <v>136</v>
      </c>
      <c r="C72" s="12">
        <v>1200</v>
      </c>
      <c r="D72" s="12">
        <v>1923</v>
      </c>
      <c r="E72" s="256">
        <v>0</v>
      </c>
      <c r="F72" s="256">
        <f>SUM(C72:E72)</f>
        <v>3123</v>
      </c>
      <c r="G72" s="12">
        <v>0</v>
      </c>
      <c r="H72" s="12">
        <v>110.64</v>
      </c>
      <c r="I72" s="12">
        <v>55.22</v>
      </c>
      <c r="J72" s="12">
        <v>305</v>
      </c>
      <c r="K72" s="13">
        <v>-0.06</v>
      </c>
      <c r="L72" s="12">
        <v>0</v>
      </c>
      <c r="M72" s="12">
        <v>0</v>
      </c>
      <c r="N72" s="256">
        <f t="shared" si="6"/>
        <v>470.8</v>
      </c>
      <c r="O72" s="256">
        <f t="shared" si="7"/>
        <v>2652.2</v>
      </c>
      <c r="P72" s="1" t="str">
        <f t="shared" si="2"/>
        <v>SI</v>
      </c>
      <c r="Q72" s="42" t="s">
        <v>215</v>
      </c>
      <c r="R72" s="42" t="s">
        <v>301</v>
      </c>
      <c r="S72" s="44" t="s">
        <v>302</v>
      </c>
      <c r="T72" s="45">
        <v>41939</v>
      </c>
      <c r="U72" s="42" t="s">
        <v>214</v>
      </c>
      <c r="V72" s="102">
        <v>1923</v>
      </c>
      <c r="W72" s="47"/>
      <c r="X72" s="47"/>
      <c r="Y72" s="48"/>
      <c r="Z72" s="52">
        <v>1923</v>
      </c>
      <c r="AA72" s="59"/>
      <c r="AB72" s="90"/>
      <c r="AC72" s="49"/>
      <c r="AD72" s="49"/>
      <c r="AE72" s="49"/>
      <c r="AF72" s="50"/>
      <c r="AG72" s="51">
        <v>305</v>
      </c>
      <c r="AH72" s="52">
        <v>1618</v>
      </c>
      <c r="AI72" s="53">
        <v>0</v>
      </c>
      <c r="AJ72" s="52">
        <v>1618</v>
      </c>
      <c r="AK72" s="54">
        <v>192.3</v>
      </c>
      <c r="AL72" s="53">
        <v>21.911999999999999</v>
      </c>
      <c r="AM72" s="52">
        <v>2137.212</v>
      </c>
      <c r="AN72" s="55"/>
      <c r="AO72" s="61"/>
      <c r="AP72" s="57">
        <v>-1618</v>
      </c>
      <c r="AQ72" s="57"/>
      <c r="AR72" s="60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3"/>
      <c r="BF72" s="33"/>
      <c r="BG72" s="33"/>
    </row>
    <row r="73" spans="1:63" s="7" customFormat="1" ht="15.75">
      <c r="A73" s="15" t="s">
        <v>108</v>
      </c>
      <c r="C73" s="7" t="s">
        <v>109</v>
      </c>
      <c r="D73" s="7" t="s">
        <v>109</v>
      </c>
      <c r="E73" s="248" t="s">
        <v>109</v>
      </c>
      <c r="F73" s="7" t="s">
        <v>109</v>
      </c>
      <c r="G73" s="7" t="s">
        <v>109</v>
      </c>
      <c r="H73" s="7" t="s">
        <v>109</v>
      </c>
      <c r="I73" s="7" t="s">
        <v>109</v>
      </c>
      <c r="J73" s="7" t="s">
        <v>109</v>
      </c>
      <c r="K73" s="7" t="s">
        <v>109</v>
      </c>
      <c r="L73" s="7" t="s">
        <v>109</v>
      </c>
      <c r="M73" s="7" t="s">
        <v>109</v>
      </c>
      <c r="N73" s="7" t="s">
        <v>109</v>
      </c>
      <c r="O73" s="7" t="s">
        <v>109</v>
      </c>
      <c r="P73" s="1" t="str">
        <f t="shared" si="2"/>
        <v>SI</v>
      </c>
      <c r="Q73" s="42"/>
      <c r="R73" s="42"/>
      <c r="S73" s="42"/>
      <c r="T73" s="42"/>
      <c r="U73" s="42"/>
      <c r="V73" s="102"/>
      <c r="W73" s="46"/>
      <c r="X73" s="46"/>
      <c r="Y73" s="46"/>
      <c r="Z73" s="87"/>
      <c r="AA73" s="46"/>
      <c r="AB73" s="94"/>
      <c r="AC73" s="46"/>
      <c r="AD73" s="46"/>
      <c r="AE73" s="46"/>
      <c r="AF73" s="46"/>
      <c r="AG73" s="46"/>
      <c r="AH73" s="87"/>
      <c r="AI73" s="46"/>
      <c r="AJ73" s="87"/>
      <c r="AK73" s="46"/>
      <c r="AL73" s="46"/>
      <c r="AM73" s="87"/>
      <c r="AN73" s="157"/>
      <c r="AO73" s="157"/>
      <c r="AP73" s="60"/>
      <c r="AQ73" s="60"/>
      <c r="AR73" s="42"/>
      <c r="AS73" s="33"/>
      <c r="AT73" s="33"/>
      <c r="AU73" s="33"/>
      <c r="AV73" s="33"/>
      <c r="AW73" s="33"/>
      <c r="AX73" s="33"/>
      <c r="AY73" s="33"/>
      <c r="AZ73" s="33"/>
      <c r="BA73" s="33"/>
      <c r="BB73" s="34"/>
      <c r="BC73" s="34"/>
      <c r="BD73" s="34"/>
      <c r="BE73" s="18"/>
      <c r="BF73" s="18"/>
      <c r="BG73" s="18"/>
    </row>
    <row r="74" spans="1:63" ht="15.75">
      <c r="C74" s="17">
        <f>SUM(C59:C73)</f>
        <v>16550.05</v>
      </c>
      <c r="D74" s="17">
        <f t="shared" ref="D74:O74" si="8">SUM(D59:D73)</f>
        <v>31616.22</v>
      </c>
      <c r="E74" s="258">
        <f>SUM(E59:E73)</f>
        <v>916.67</v>
      </c>
      <c r="F74" s="17">
        <f t="shared" si="8"/>
        <v>49082.94</v>
      </c>
      <c r="G74" s="17">
        <f t="shared" si="8"/>
        <v>-421.01</v>
      </c>
      <c r="H74" s="17">
        <f t="shared" si="8"/>
        <v>3686.99</v>
      </c>
      <c r="I74" s="17">
        <f t="shared" si="8"/>
        <v>841.86</v>
      </c>
      <c r="J74" s="17">
        <f t="shared" si="8"/>
        <v>895</v>
      </c>
      <c r="K74" s="17">
        <f t="shared" si="8"/>
        <v>-0.09</v>
      </c>
      <c r="L74" s="17">
        <f t="shared" si="8"/>
        <v>887.99</v>
      </c>
      <c r="M74" s="17">
        <f t="shared" si="8"/>
        <v>0</v>
      </c>
      <c r="N74" s="17">
        <f>SUM(N59:N73)</f>
        <v>5890.7400000000007</v>
      </c>
      <c r="O74" s="17">
        <f t="shared" si="8"/>
        <v>43192.19999999999</v>
      </c>
      <c r="P74" s="1" t="str">
        <f t="shared" si="2"/>
        <v>SI</v>
      </c>
      <c r="Q74" s="138" t="s">
        <v>304</v>
      </c>
      <c r="R74" s="138"/>
      <c r="S74" s="42"/>
      <c r="T74" s="42"/>
      <c r="U74" s="42"/>
      <c r="V74" s="102"/>
      <c r="W74" s="46"/>
      <c r="X74" s="46"/>
      <c r="Y74" s="46"/>
      <c r="Z74" s="87"/>
      <c r="AA74" s="46"/>
      <c r="AB74" s="94"/>
      <c r="AC74" s="46"/>
      <c r="AD74" s="46"/>
      <c r="AE74" s="46"/>
      <c r="AF74" s="46"/>
      <c r="AG74" s="46"/>
      <c r="AH74" s="87"/>
      <c r="AI74" s="46">
        <v>2389.848</v>
      </c>
      <c r="AJ74" s="87"/>
      <c r="AK74" s="46"/>
      <c r="AL74" s="46"/>
      <c r="AM74" s="87"/>
      <c r="AN74" s="88"/>
      <c r="AO74" s="88"/>
      <c r="AP74" s="42"/>
      <c r="AQ74" s="42"/>
      <c r="AR74" s="42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4"/>
      <c r="BE74" s="34"/>
      <c r="BF74" s="34"/>
      <c r="BG74" s="34"/>
      <c r="BH74" s="7"/>
      <c r="BI74" s="7"/>
      <c r="BJ74" s="7"/>
      <c r="BK74" s="7"/>
    </row>
    <row r="75" spans="1:63" ht="15.75">
      <c r="P75" s="1" t="str">
        <f t="shared" si="2"/>
        <v>SI</v>
      </c>
      <c r="Q75" s="33"/>
      <c r="R75" s="30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BB75" s="18"/>
      <c r="BC75" s="18"/>
      <c r="BD75" s="34"/>
      <c r="BE75" s="34"/>
      <c r="BF75" s="18"/>
    </row>
    <row r="76" spans="1:63" s="7" customFormat="1" ht="15.75">
      <c r="A76" s="14"/>
      <c r="C76" s="7" t="s">
        <v>137</v>
      </c>
      <c r="D76" s="7" t="s">
        <v>137</v>
      </c>
      <c r="E76" s="248" t="s">
        <v>137</v>
      </c>
      <c r="F76" s="7" t="s">
        <v>137</v>
      </c>
      <c r="G76" s="7" t="s">
        <v>137</v>
      </c>
      <c r="H76" s="7" t="s">
        <v>137</v>
      </c>
      <c r="I76" s="7" t="s">
        <v>137</v>
      </c>
      <c r="J76" s="7" t="s">
        <v>137</v>
      </c>
      <c r="K76" s="7" t="s">
        <v>137</v>
      </c>
      <c r="L76" s="7" t="s">
        <v>137</v>
      </c>
      <c r="M76" s="7" t="s">
        <v>137</v>
      </c>
      <c r="N76" s="7" t="s">
        <v>137</v>
      </c>
      <c r="O76" s="7" t="s">
        <v>137</v>
      </c>
      <c r="P76" s="1" t="str">
        <f t="shared" si="2"/>
        <v>SI</v>
      </c>
      <c r="Q76" s="33"/>
      <c r="R76" s="30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8"/>
      <c r="BF76" s="1"/>
    </row>
    <row r="77" spans="1:63" ht="15">
      <c r="A77" s="15" t="s">
        <v>138</v>
      </c>
      <c r="B77" s="1" t="s">
        <v>139</v>
      </c>
      <c r="C77" s="17">
        <f>+C74+C56</f>
        <v>208812.57999999996</v>
      </c>
      <c r="D77" s="17">
        <f t="shared" ref="D77:O77" si="9">+D74+D56</f>
        <v>31616.22</v>
      </c>
      <c r="E77" s="258">
        <f t="shared" ref="E77" si="10">+E74+E56</f>
        <v>1550.0099999999998</v>
      </c>
      <c r="F77" s="17">
        <f t="shared" si="9"/>
        <v>241978.80999999997</v>
      </c>
      <c r="G77" s="17">
        <f t="shared" si="9"/>
        <v>-690.72800000000007</v>
      </c>
      <c r="H77" s="17">
        <f t="shared" si="9"/>
        <v>24676.214</v>
      </c>
      <c r="I77" s="17">
        <f t="shared" si="9"/>
        <v>6315.1799999999994</v>
      </c>
      <c r="J77" s="17">
        <f t="shared" si="9"/>
        <v>8021.13</v>
      </c>
      <c r="K77" s="17">
        <f t="shared" si="9"/>
        <v>0.59</v>
      </c>
      <c r="L77" s="17">
        <f t="shared" si="9"/>
        <v>887.99</v>
      </c>
      <c r="M77" s="17">
        <f t="shared" si="9"/>
        <v>435</v>
      </c>
      <c r="N77" s="17">
        <f t="shared" si="9"/>
        <v>39645.376000000004</v>
      </c>
      <c r="O77" s="17">
        <f t="shared" si="9"/>
        <v>202333.43400000001</v>
      </c>
      <c r="P77" s="1" t="str">
        <f t="shared" ref="P77" si="11">IF(B77=R77,"SI","NO")</f>
        <v>NO</v>
      </c>
      <c r="BD77" s="18"/>
    </row>
    <row r="78" spans="1:63" ht="15">
      <c r="BD78" s="18"/>
      <c r="BE78" s="18"/>
      <c r="BF78" s="7"/>
      <c r="BG78" s="18"/>
    </row>
    <row r="79" spans="1:63" ht="15.75">
      <c r="C79" s="1" t="s">
        <v>139</v>
      </c>
      <c r="D79" s="1" t="s">
        <v>139</v>
      </c>
      <c r="F79" s="1" t="s">
        <v>139</v>
      </c>
      <c r="G79" s="1" t="s">
        <v>139</v>
      </c>
      <c r="H79" s="1" t="s">
        <v>139</v>
      </c>
      <c r="I79" s="1" t="s">
        <v>139</v>
      </c>
      <c r="J79" s="1" t="s">
        <v>139</v>
      </c>
      <c r="K79" s="1" t="s">
        <v>139</v>
      </c>
      <c r="L79" s="1" t="s">
        <v>139</v>
      </c>
      <c r="M79" s="1" t="s">
        <v>139</v>
      </c>
      <c r="N79" s="1" t="s">
        <v>139</v>
      </c>
      <c r="O79" s="1" t="s">
        <v>139</v>
      </c>
      <c r="Q79" s="18"/>
      <c r="R79" s="18"/>
      <c r="S79" s="18"/>
      <c r="T79" s="18"/>
      <c r="U79" s="18"/>
      <c r="V79" s="18"/>
      <c r="W79" s="33"/>
      <c r="X79" s="33"/>
      <c r="Y79" s="33"/>
      <c r="Z79" s="33"/>
      <c r="AA79" s="33"/>
      <c r="AB79" s="96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BE79" s="18"/>
      <c r="BG79" s="18"/>
    </row>
    <row r="80" spans="1:63" ht="15.75">
      <c r="A80" s="2" t="s">
        <v>139</v>
      </c>
      <c r="B80" s="1" t="s">
        <v>139</v>
      </c>
      <c r="C80" s="16"/>
      <c r="D80" s="16"/>
      <c r="E80" s="257"/>
      <c r="F80" s="16"/>
      <c r="G80" s="16"/>
      <c r="H80" s="16"/>
      <c r="I80" s="16"/>
      <c r="J80" s="16"/>
      <c r="K80" s="16"/>
      <c r="L80" s="16"/>
      <c r="M80" s="16"/>
      <c r="N80" s="16"/>
      <c r="O80" s="16"/>
      <c r="Q80" s="18"/>
      <c r="R80" s="18"/>
      <c r="S80" s="18"/>
      <c r="T80" s="18"/>
      <c r="U80" s="18"/>
      <c r="V80" s="18"/>
      <c r="W80" s="33"/>
      <c r="X80" s="33"/>
      <c r="Y80" s="33"/>
      <c r="Z80" s="33"/>
      <c r="AA80" s="33"/>
      <c r="AB80" s="96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BE80" s="18"/>
      <c r="BF80" s="18"/>
      <c r="BG80" s="18"/>
    </row>
    <row r="81" spans="17:58" ht="15.75">
      <c r="Q81" s="18"/>
      <c r="R81" s="18"/>
      <c r="S81" s="18"/>
      <c r="T81" s="18"/>
      <c r="U81" s="18"/>
      <c r="V81" s="18"/>
      <c r="W81" s="33"/>
      <c r="X81" s="33"/>
      <c r="Y81" s="33"/>
      <c r="Z81" s="33"/>
      <c r="AA81" s="33"/>
      <c r="AB81" s="96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BF81" s="18"/>
    </row>
    <row r="82" spans="17:58" ht="15.75">
      <c r="Q82" s="18"/>
      <c r="R82" s="18"/>
      <c r="S82" s="18"/>
      <c r="T82" s="18"/>
      <c r="U82" s="18"/>
      <c r="V82" s="18"/>
      <c r="W82" s="33"/>
      <c r="X82" s="33"/>
      <c r="Y82" s="33"/>
      <c r="Z82" s="33"/>
      <c r="AA82" s="33"/>
      <c r="AB82" s="96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BF82" s="18"/>
    </row>
    <row r="83" spans="17:58" ht="15.75">
      <c r="Q83" s="18"/>
      <c r="R83" s="18"/>
      <c r="S83" s="18"/>
      <c r="T83" s="18"/>
      <c r="U83" s="18"/>
      <c r="V83" s="18"/>
      <c r="W83" s="33"/>
      <c r="X83" s="33"/>
      <c r="Y83" s="33"/>
      <c r="Z83" s="33"/>
      <c r="AA83" s="33"/>
      <c r="AB83" s="96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</row>
    <row r="84" spans="17:58" ht="15.75">
      <c r="Q84" s="18"/>
      <c r="R84" s="18"/>
      <c r="S84" s="18"/>
      <c r="T84" s="18"/>
      <c r="U84" s="18"/>
      <c r="V84" s="18"/>
      <c r="W84" s="33"/>
      <c r="X84" s="33"/>
      <c r="Y84" s="33"/>
      <c r="Z84" s="33"/>
      <c r="AA84" s="33"/>
      <c r="AB84" s="96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</row>
    <row r="85" spans="17:58" ht="15.75">
      <c r="Q85" s="18"/>
      <c r="R85" s="18"/>
      <c r="S85" s="18"/>
      <c r="T85" s="18"/>
      <c r="U85" s="18"/>
      <c r="V85" s="18"/>
      <c r="W85" s="33"/>
      <c r="X85" s="33"/>
      <c r="Y85" s="33"/>
      <c r="Z85" s="33"/>
      <c r="AA85" s="33"/>
      <c r="AB85" s="96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  <row r="86" spans="17:58" ht="15.75">
      <c r="Q86" s="18"/>
      <c r="R86" s="18"/>
      <c r="S86" s="18"/>
      <c r="T86" s="18"/>
      <c r="U86" s="18"/>
      <c r="V86" s="18"/>
      <c r="W86" s="33"/>
      <c r="X86" s="33"/>
      <c r="Y86" s="33"/>
      <c r="Z86" s="33"/>
      <c r="AA86" s="33"/>
      <c r="AB86" s="96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</row>
    <row r="87" spans="17:58" ht="15.75">
      <c r="Q87" s="18"/>
      <c r="R87" s="18"/>
      <c r="S87" s="18"/>
      <c r="T87" s="18"/>
      <c r="U87" s="18"/>
      <c r="V87" s="18"/>
      <c r="W87" s="33"/>
      <c r="X87" s="33"/>
      <c r="Y87" s="33"/>
      <c r="Z87" s="33"/>
      <c r="AA87" s="33"/>
      <c r="AB87" s="96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17:58" ht="15.75">
      <c r="Q88" s="18"/>
      <c r="R88" s="18"/>
      <c r="S88" s="18"/>
      <c r="T88" s="18"/>
      <c r="U88" s="18"/>
      <c r="V88" s="18"/>
      <c r="W88" s="33"/>
      <c r="X88" s="33"/>
      <c r="Y88" s="33"/>
      <c r="Z88" s="33"/>
      <c r="AA88" s="33"/>
      <c r="AB88" s="96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17:58" ht="15.75">
      <c r="Q89" s="18"/>
      <c r="R89" s="18"/>
      <c r="S89" s="18"/>
      <c r="T89" s="18"/>
      <c r="U89" s="18"/>
      <c r="V89" s="18"/>
      <c r="W89" s="33"/>
      <c r="X89" s="33"/>
      <c r="Y89" s="33"/>
      <c r="Z89" s="33"/>
      <c r="AA89" s="33"/>
      <c r="AB89" s="96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</row>
    <row r="90" spans="17:58" ht="15.75">
      <c r="W90" s="33"/>
      <c r="X90" s="33"/>
      <c r="Y90" s="33"/>
      <c r="Z90" s="33"/>
      <c r="AA90" s="33"/>
      <c r="AB90" s="96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17:58" ht="15.75">
      <c r="W91" s="33"/>
      <c r="X91" s="33"/>
      <c r="Y91" s="33"/>
      <c r="Z91" s="33"/>
      <c r="AA91" s="33"/>
      <c r="AB91" s="96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7:58" ht="15.75">
      <c r="W92" s="33"/>
      <c r="X92" s="33"/>
      <c r="Y92" s="33"/>
      <c r="Z92" s="33"/>
      <c r="AA92" s="33"/>
      <c r="AB92" s="96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</row>
    <row r="93" spans="17:58" ht="15.75">
      <c r="W93" s="33"/>
      <c r="X93" s="33"/>
      <c r="Y93" s="33"/>
      <c r="Z93" s="33"/>
      <c r="AA93" s="33"/>
      <c r="AB93" s="96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</row>
    <row r="94" spans="17:58" ht="15.75">
      <c r="W94" s="33"/>
      <c r="X94" s="33"/>
      <c r="Y94" s="33"/>
      <c r="Z94" s="33"/>
      <c r="AA94" s="33"/>
      <c r="AB94" s="96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</row>
    <row r="95" spans="17:58" ht="15.75">
      <c r="W95" s="33"/>
      <c r="X95" s="33"/>
      <c r="Y95" s="33"/>
      <c r="Z95" s="33"/>
      <c r="AA95" s="33"/>
      <c r="AB95" s="96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</row>
    <row r="96" spans="17:58" ht="15.75">
      <c r="W96" s="33"/>
      <c r="X96" s="33"/>
      <c r="Y96" s="33"/>
      <c r="Z96" s="33"/>
      <c r="AA96" s="33"/>
      <c r="AB96" s="96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</row>
    <row r="97" spans="23:41" ht="15.75">
      <c r="W97" s="33"/>
      <c r="X97" s="33"/>
      <c r="Y97" s="33"/>
      <c r="Z97" s="33"/>
      <c r="AA97" s="33"/>
      <c r="AB97" s="96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</row>
    <row r="98" spans="23:41" ht="15.75">
      <c r="W98" s="33"/>
      <c r="X98" s="33"/>
      <c r="Y98" s="33"/>
      <c r="Z98" s="33"/>
      <c r="AA98" s="33"/>
      <c r="AB98" s="96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</row>
    <row r="99" spans="23:41" ht="15.75">
      <c r="W99" s="33"/>
      <c r="X99" s="33"/>
      <c r="Y99" s="33"/>
      <c r="Z99" s="33"/>
      <c r="AA99" s="33"/>
      <c r="AB99" s="96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</row>
    <row r="100" spans="23:41" ht="15.75">
      <c r="W100" s="33"/>
      <c r="X100" s="33"/>
      <c r="Y100" s="33"/>
      <c r="Z100" s="33"/>
      <c r="AA100" s="33"/>
      <c r="AB100" s="96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</row>
    <row r="101" spans="23:41" ht="15.75">
      <c r="W101" s="33"/>
      <c r="X101" s="33"/>
      <c r="Y101" s="33"/>
      <c r="Z101" s="33"/>
      <c r="AA101" s="33"/>
      <c r="AB101" s="96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</row>
    <row r="102" spans="23:41" ht="15.75">
      <c r="W102" s="33"/>
      <c r="X102" s="33"/>
      <c r="Y102" s="33"/>
      <c r="Z102" s="33"/>
      <c r="AA102" s="33"/>
      <c r="AB102" s="96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</row>
    <row r="103" spans="23:41" ht="15.75">
      <c r="W103" s="33"/>
      <c r="X103" s="33"/>
      <c r="Y103" s="33"/>
      <c r="Z103" s="33"/>
      <c r="AA103" s="33"/>
      <c r="AB103" s="96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</row>
    <row r="104" spans="23:41" ht="15.75">
      <c r="W104" s="33"/>
      <c r="X104" s="33"/>
      <c r="Y104" s="33"/>
      <c r="Z104" s="33"/>
      <c r="AA104" s="33"/>
      <c r="AB104" s="96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</row>
    <row r="105" spans="23:41" ht="15.75">
      <c r="W105" s="33"/>
      <c r="X105" s="33"/>
      <c r="Y105" s="33"/>
      <c r="Z105" s="33"/>
      <c r="AA105" s="33"/>
      <c r="AB105" s="96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</row>
    <row r="106" spans="23:41" ht="15.75">
      <c r="W106" s="33"/>
      <c r="X106" s="33"/>
      <c r="Y106" s="33"/>
      <c r="Z106" s="33"/>
      <c r="AA106" s="33"/>
      <c r="AB106" s="96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</row>
    <row r="107" spans="23:41" ht="15.75">
      <c r="W107" s="33"/>
      <c r="X107" s="33"/>
      <c r="Y107" s="33"/>
      <c r="Z107" s="33"/>
      <c r="AA107" s="33"/>
      <c r="AB107" s="96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</row>
    <row r="108" spans="23:41" ht="15.75">
      <c r="W108" s="33"/>
      <c r="X108" s="33"/>
      <c r="Y108" s="33"/>
      <c r="Z108" s="33"/>
      <c r="AA108" s="33"/>
      <c r="AB108" s="96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</row>
    <row r="109" spans="23:41" ht="15.75">
      <c r="W109" s="33"/>
      <c r="X109" s="33"/>
      <c r="Y109" s="33"/>
      <c r="Z109" s="33"/>
      <c r="AA109" s="33"/>
      <c r="AB109" s="96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</row>
    <row r="110" spans="23:41" ht="15.75">
      <c r="W110" s="33"/>
      <c r="X110" s="33"/>
      <c r="Y110" s="33"/>
      <c r="Z110" s="33"/>
      <c r="AA110" s="33"/>
      <c r="AB110" s="96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</row>
    <row r="111" spans="23:41" ht="15.75">
      <c r="W111" s="33"/>
      <c r="X111" s="33"/>
      <c r="Y111" s="33"/>
      <c r="Z111" s="33"/>
      <c r="AA111" s="33"/>
      <c r="AB111" s="96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</row>
    <row r="112" spans="23:41" ht="15.75">
      <c r="W112" s="33"/>
      <c r="X112" s="33"/>
      <c r="Y112" s="33"/>
      <c r="Z112" s="33"/>
      <c r="AA112" s="33"/>
      <c r="AB112" s="96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</row>
    <row r="113" spans="23:41" ht="15.75">
      <c r="W113" s="33"/>
      <c r="X113" s="33"/>
      <c r="Y113" s="33"/>
      <c r="Z113" s="33"/>
      <c r="AA113" s="33"/>
      <c r="AB113" s="96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</row>
    <row r="114" spans="23:41" ht="15.75">
      <c r="W114" s="33"/>
      <c r="X114" s="33"/>
      <c r="Y114" s="33"/>
      <c r="Z114" s="33"/>
      <c r="AA114" s="33"/>
      <c r="AB114" s="96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</row>
    <row r="115" spans="23:41" ht="15.75">
      <c r="W115" s="33"/>
      <c r="X115" s="33"/>
      <c r="Y115" s="33"/>
      <c r="Z115" s="33"/>
      <c r="AA115" s="33"/>
      <c r="AB115" s="96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</row>
    <row r="116" spans="23:41" ht="15.75">
      <c r="W116" s="33"/>
      <c r="X116" s="33"/>
      <c r="Y116" s="33"/>
      <c r="Z116" s="33"/>
      <c r="AA116" s="33"/>
      <c r="AB116" s="96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</row>
    <row r="117" spans="23:41" ht="15.75">
      <c r="W117" s="33"/>
      <c r="X117" s="33"/>
      <c r="Y117" s="33"/>
      <c r="Z117" s="33"/>
      <c r="AA117" s="33"/>
      <c r="AB117" s="96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</row>
    <row r="118" spans="23:41" ht="15.75">
      <c r="W118" s="33"/>
      <c r="X118" s="33"/>
      <c r="Y118" s="33"/>
      <c r="Z118" s="33"/>
      <c r="AA118" s="33"/>
      <c r="AB118" s="96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</row>
    <row r="119" spans="23:41" ht="15.75">
      <c r="W119" s="33"/>
      <c r="X119" s="33"/>
      <c r="Y119" s="33"/>
      <c r="Z119" s="33"/>
      <c r="AA119" s="33"/>
      <c r="AB119" s="96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</row>
    <row r="120" spans="23:41" ht="15.75">
      <c r="W120" s="33"/>
      <c r="X120" s="33"/>
      <c r="Y120" s="33"/>
      <c r="Z120" s="33"/>
      <c r="AA120" s="33"/>
      <c r="AB120" s="96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23:41" ht="15.75">
      <c r="W121" s="33"/>
      <c r="X121" s="33"/>
      <c r="Y121" s="33"/>
      <c r="Z121" s="33"/>
      <c r="AA121" s="33"/>
      <c r="AB121" s="96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23:41" ht="15.75">
      <c r="W122" s="33"/>
      <c r="X122" s="33"/>
      <c r="Y122" s="33"/>
      <c r="Z122" s="33"/>
      <c r="AA122" s="33"/>
      <c r="AB122" s="96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</row>
    <row r="123" spans="23:41" ht="15.75">
      <c r="W123" s="33"/>
      <c r="X123" s="33"/>
      <c r="Y123" s="33"/>
      <c r="Z123" s="33"/>
      <c r="AA123" s="33"/>
      <c r="AB123" s="96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</row>
    <row r="124" spans="23:41" ht="15.75">
      <c r="W124" s="33"/>
      <c r="X124" s="33"/>
      <c r="Y124" s="33"/>
      <c r="Z124" s="33"/>
      <c r="AA124" s="33"/>
      <c r="AB124" s="96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</row>
    <row r="125" spans="23:41" ht="15.75">
      <c r="W125" s="33"/>
      <c r="X125" s="33"/>
      <c r="Y125" s="33"/>
      <c r="Z125" s="33"/>
      <c r="AA125" s="33"/>
      <c r="AB125" s="96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</row>
    <row r="126" spans="23:41" ht="15.75">
      <c r="W126" s="33"/>
      <c r="X126" s="33"/>
      <c r="Y126" s="33"/>
      <c r="Z126" s="33"/>
      <c r="AA126" s="33"/>
      <c r="AB126" s="96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</row>
    <row r="127" spans="23:41" ht="15.75">
      <c r="W127" s="33"/>
      <c r="X127" s="33"/>
      <c r="Y127" s="33"/>
      <c r="Z127" s="33"/>
      <c r="AA127" s="33"/>
      <c r="AB127" s="96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</row>
    <row r="128" spans="23:41" ht="15.75">
      <c r="W128" s="33"/>
      <c r="X128" s="33"/>
      <c r="Y128" s="33"/>
      <c r="Z128" s="33"/>
      <c r="AA128" s="33"/>
      <c r="AB128" s="96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</row>
    <row r="129" spans="23:41" ht="15.75">
      <c r="W129" s="33"/>
      <c r="X129" s="33"/>
      <c r="Y129" s="33"/>
      <c r="Z129" s="33"/>
      <c r="AA129" s="33"/>
      <c r="AB129" s="96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</row>
    <row r="130" spans="23:41" ht="15.75">
      <c r="W130" s="33"/>
      <c r="X130" s="33"/>
      <c r="Y130" s="33"/>
      <c r="Z130" s="33"/>
      <c r="AA130" s="33"/>
      <c r="AB130" s="96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</row>
    <row r="131" spans="23:41" ht="15.75">
      <c r="W131" s="33"/>
      <c r="X131" s="33"/>
      <c r="Y131" s="33"/>
      <c r="Z131" s="33"/>
      <c r="AA131" s="33"/>
      <c r="AB131" s="96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</row>
    <row r="132" spans="23:41" ht="15.75">
      <c r="W132" s="33"/>
      <c r="X132" s="33"/>
      <c r="Y132" s="33"/>
      <c r="Z132" s="33"/>
      <c r="AA132" s="33"/>
      <c r="AB132" s="96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</row>
    <row r="133" spans="23:41" ht="15.75">
      <c r="W133" s="33"/>
      <c r="X133" s="33"/>
      <c r="Y133" s="33"/>
      <c r="Z133" s="33"/>
      <c r="AA133" s="33"/>
      <c r="AB133" s="96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</row>
    <row r="134" spans="23:41" ht="15.75">
      <c r="W134" s="33"/>
      <c r="X134" s="33"/>
      <c r="Y134" s="33"/>
      <c r="Z134" s="33"/>
      <c r="AA134" s="33"/>
      <c r="AB134" s="96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</row>
    <row r="135" spans="23:41" ht="15.75">
      <c r="W135" s="33"/>
      <c r="X135" s="33"/>
      <c r="Y135" s="33"/>
      <c r="Z135" s="33"/>
      <c r="AA135" s="33"/>
      <c r="AB135" s="96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</row>
    <row r="136" spans="23:41" ht="15.75">
      <c r="W136" s="33"/>
      <c r="X136" s="33"/>
      <c r="Y136" s="33"/>
      <c r="Z136" s="33"/>
      <c r="AA136" s="33"/>
      <c r="AB136" s="96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</row>
    <row r="137" spans="23:41" ht="15.75">
      <c r="W137" s="33"/>
      <c r="X137" s="33"/>
      <c r="Y137" s="33"/>
      <c r="Z137" s="33"/>
      <c r="AA137" s="33"/>
      <c r="AB137" s="96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</row>
    <row r="138" spans="23:41" ht="15.75">
      <c r="W138" s="33"/>
      <c r="X138" s="33"/>
      <c r="Y138" s="33"/>
      <c r="Z138" s="33"/>
      <c r="AA138" s="33"/>
      <c r="AB138" s="96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</row>
    <row r="139" spans="23:41" ht="15.75">
      <c r="W139" s="33"/>
      <c r="X139" s="33"/>
      <c r="Y139" s="33"/>
      <c r="Z139" s="33"/>
      <c r="AA139" s="33"/>
      <c r="AB139" s="96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</row>
    <row r="140" spans="23:41" ht="15.75">
      <c r="W140" s="33"/>
      <c r="X140" s="33"/>
      <c r="Y140" s="33"/>
      <c r="Z140" s="33"/>
      <c r="AA140" s="33"/>
      <c r="AB140" s="96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</row>
    <row r="141" spans="23:41" ht="15.75">
      <c r="W141" s="33"/>
      <c r="X141" s="33"/>
      <c r="Y141" s="33"/>
      <c r="Z141" s="33"/>
      <c r="AA141" s="33"/>
      <c r="AB141" s="96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</row>
    <row r="142" spans="23:41" ht="15.75">
      <c r="W142" s="33"/>
      <c r="X142" s="33"/>
      <c r="Y142" s="33"/>
      <c r="Z142" s="33"/>
      <c r="AA142" s="33"/>
      <c r="AB142" s="96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</row>
    <row r="143" spans="23:41" ht="15.75">
      <c r="W143" s="33"/>
      <c r="X143" s="33"/>
      <c r="Y143" s="33"/>
      <c r="Z143" s="33"/>
      <c r="AA143" s="33"/>
      <c r="AB143" s="96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</row>
    <row r="144" spans="23:41" ht="15.75">
      <c r="W144" s="33"/>
      <c r="X144" s="33"/>
      <c r="Y144" s="33"/>
      <c r="Z144" s="33"/>
      <c r="AA144" s="33"/>
      <c r="AB144" s="96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</row>
    <row r="145" spans="23:41" ht="15.75">
      <c r="W145" s="33"/>
      <c r="X145" s="33"/>
      <c r="Y145" s="33"/>
      <c r="Z145" s="33"/>
      <c r="AA145" s="33"/>
      <c r="AB145" s="96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</row>
    <row r="146" spans="23:41" ht="15.75">
      <c r="W146" s="33"/>
      <c r="X146" s="33"/>
      <c r="Y146" s="33"/>
      <c r="Z146" s="33"/>
      <c r="AA146" s="33"/>
      <c r="AB146" s="96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</row>
    <row r="147" spans="23:41" ht="15.75">
      <c r="W147" s="33"/>
      <c r="X147" s="33"/>
      <c r="Y147" s="33"/>
      <c r="Z147" s="33"/>
      <c r="AA147" s="33"/>
      <c r="AB147" s="96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</row>
    <row r="148" spans="23:41" ht="15.75">
      <c r="W148" s="33"/>
      <c r="X148" s="33"/>
      <c r="Y148" s="33"/>
      <c r="Z148" s="33"/>
      <c r="AA148" s="33"/>
      <c r="AB148" s="96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</row>
    <row r="149" spans="23:41" ht="15.75">
      <c r="W149" s="33"/>
      <c r="X149" s="33"/>
      <c r="Y149" s="33"/>
      <c r="Z149" s="33"/>
      <c r="AA149" s="33"/>
      <c r="AB149" s="96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</row>
    <row r="150" spans="23:41" ht="15.75">
      <c r="W150" s="33"/>
      <c r="X150" s="33"/>
      <c r="Y150" s="33"/>
      <c r="Z150" s="33"/>
      <c r="AA150" s="33"/>
      <c r="AB150" s="96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</row>
    <row r="151" spans="23:41" ht="15.75">
      <c r="W151" s="33"/>
      <c r="X151" s="33"/>
      <c r="Y151" s="33"/>
      <c r="Z151" s="33"/>
      <c r="AA151" s="33"/>
      <c r="AB151" s="96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</row>
    <row r="152" spans="23:41" ht="15.75">
      <c r="W152" s="33"/>
      <c r="X152" s="33"/>
      <c r="Y152" s="33"/>
      <c r="Z152" s="33"/>
      <c r="AA152" s="33"/>
      <c r="AB152" s="96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</row>
    <row r="153" spans="23:41" ht="15.75">
      <c r="W153" s="33"/>
      <c r="X153" s="33"/>
      <c r="Y153" s="33"/>
      <c r="Z153" s="33"/>
      <c r="AA153" s="33"/>
      <c r="AB153" s="96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</row>
    <row r="154" spans="23:41" ht="15.75">
      <c r="W154" s="33"/>
      <c r="X154" s="33"/>
      <c r="Y154" s="33"/>
      <c r="Z154" s="33"/>
      <c r="AA154" s="33"/>
      <c r="AB154" s="96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</row>
    <row r="155" spans="23:41" ht="15.75">
      <c r="W155" s="33"/>
      <c r="X155" s="33"/>
      <c r="Y155" s="33"/>
      <c r="Z155" s="33"/>
      <c r="AA155" s="33"/>
      <c r="AB155" s="96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</row>
    <row r="156" spans="23:41" ht="15.75">
      <c r="W156" s="33"/>
      <c r="X156" s="33"/>
      <c r="Y156" s="33"/>
      <c r="Z156" s="33"/>
      <c r="AA156" s="33"/>
      <c r="AB156" s="96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</row>
    <row r="157" spans="23:41" ht="15.75">
      <c r="W157" s="33"/>
      <c r="X157" s="33"/>
      <c r="Y157" s="33"/>
      <c r="Z157" s="33"/>
      <c r="AA157" s="33"/>
      <c r="AB157" s="96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</row>
    <row r="158" spans="23:41" ht="15.75">
      <c r="W158" s="33"/>
      <c r="X158" s="33"/>
      <c r="Y158" s="33"/>
      <c r="Z158" s="33"/>
      <c r="AA158" s="33"/>
      <c r="AB158" s="96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</row>
    <row r="159" spans="23:41" ht="15.75">
      <c r="W159" s="33"/>
      <c r="X159" s="33"/>
      <c r="Y159" s="33"/>
      <c r="Z159" s="33"/>
      <c r="AA159" s="33"/>
      <c r="AB159" s="96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</row>
    <row r="160" spans="23:41" ht="15.75">
      <c r="W160" s="33"/>
      <c r="X160" s="33"/>
      <c r="Y160" s="33"/>
      <c r="Z160" s="33"/>
      <c r="AA160" s="33"/>
      <c r="AB160" s="96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23:41" ht="15.75">
      <c r="W161" s="33"/>
      <c r="X161" s="33"/>
      <c r="Y161" s="33"/>
      <c r="Z161" s="33"/>
      <c r="AA161" s="33"/>
      <c r="AB161" s="96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</row>
    <row r="162" spans="23:41" ht="15.75">
      <c r="W162" s="33"/>
      <c r="X162" s="33"/>
      <c r="Y162" s="33"/>
      <c r="Z162" s="33"/>
      <c r="AA162" s="33"/>
      <c r="AB162" s="96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</row>
    <row r="163" spans="23:41" ht="15.75">
      <c r="W163" s="33"/>
      <c r="X163" s="33"/>
      <c r="Y163" s="33"/>
      <c r="Z163" s="33"/>
      <c r="AA163" s="33"/>
      <c r="AB163" s="96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</row>
    <row r="164" spans="23:41" ht="15.75">
      <c r="W164" s="33"/>
      <c r="X164" s="33"/>
      <c r="Y164" s="33"/>
      <c r="Z164" s="33"/>
      <c r="AA164" s="33"/>
      <c r="AB164" s="96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</row>
    <row r="165" spans="23:41" ht="15.75">
      <c r="W165" s="33"/>
      <c r="X165" s="33"/>
      <c r="Y165" s="33"/>
      <c r="Z165" s="33"/>
      <c r="AA165" s="33"/>
      <c r="AB165" s="96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</row>
    <row r="166" spans="23:41" ht="15.75">
      <c r="W166" s="33"/>
      <c r="X166" s="33"/>
      <c r="Y166" s="33"/>
      <c r="Z166" s="33"/>
      <c r="AA166" s="33"/>
      <c r="AB166" s="96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</row>
    <row r="167" spans="23:41" ht="15.75">
      <c r="W167" s="33"/>
      <c r="X167" s="33"/>
      <c r="Y167" s="33"/>
      <c r="Z167" s="33"/>
      <c r="AA167" s="33"/>
      <c r="AB167" s="96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</row>
    <row r="168" spans="23:41" ht="15.75">
      <c r="W168" s="33"/>
      <c r="X168" s="33"/>
      <c r="Y168" s="33"/>
      <c r="Z168" s="33"/>
      <c r="AA168" s="33"/>
      <c r="AB168" s="96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</row>
    <row r="169" spans="23:41" ht="15.75">
      <c r="W169" s="33"/>
      <c r="X169" s="33"/>
      <c r="Y169" s="33"/>
      <c r="Z169" s="33"/>
      <c r="AA169" s="33"/>
      <c r="AB169" s="96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23:41" ht="15.75">
      <c r="W170" s="33"/>
      <c r="X170" s="33"/>
      <c r="Y170" s="33"/>
      <c r="Z170" s="33"/>
      <c r="AA170" s="33"/>
      <c r="AB170" s="96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</row>
    <row r="171" spans="23:41" ht="15.75">
      <c r="W171" s="33"/>
      <c r="X171" s="33"/>
      <c r="Y171" s="33"/>
      <c r="Z171" s="33"/>
      <c r="AA171" s="33"/>
      <c r="AB171" s="96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</row>
    <row r="172" spans="23:41" ht="15.75">
      <c r="W172" s="33"/>
      <c r="X172" s="33"/>
      <c r="Y172" s="33"/>
      <c r="Z172" s="33"/>
      <c r="AA172" s="33"/>
      <c r="AB172" s="96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</row>
    <row r="173" spans="23:41" ht="15.75">
      <c r="W173" s="33"/>
      <c r="X173" s="33"/>
      <c r="Y173" s="33"/>
      <c r="Z173" s="33"/>
      <c r="AA173" s="33"/>
      <c r="AB173" s="96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</row>
    <row r="174" spans="23:41" ht="15.75">
      <c r="W174" s="33"/>
      <c r="X174" s="33"/>
      <c r="Y174" s="33"/>
      <c r="Z174" s="33"/>
      <c r="AA174" s="33"/>
      <c r="AB174" s="96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</row>
    <row r="175" spans="23:41" ht="15.75">
      <c r="W175" s="33"/>
      <c r="X175" s="33"/>
      <c r="Y175" s="33"/>
      <c r="Z175" s="33"/>
      <c r="AA175" s="33"/>
      <c r="AB175" s="96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</row>
    <row r="176" spans="23:41" ht="15.75">
      <c r="W176" s="33"/>
      <c r="X176" s="33"/>
      <c r="Y176" s="33"/>
      <c r="Z176" s="33"/>
      <c r="AA176" s="33"/>
      <c r="AB176" s="96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</row>
    <row r="177" spans="23:41" ht="15.75">
      <c r="W177" s="33"/>
      <c r="X177" s="33"/>
      <c r="Y177" s="33"/>
      <c r="Z177" s="33"/>
      <c r="AA177" s="33"/>
      <c r="AB177" s="96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</row>
    <row r="178" spans="23:41" ht="15.75">
      <c r="W178" s="33"/>
      <c r="X178" s="33"/>
      <c r="Y178" s="33"/>
      <c r="Z178" s="33"/>
      <c r="AA178" s="33"/>
      <c r="AB178" s="96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</row>
    <row r="179" spans="23:41" ht="15.75">
      <c r="W179" s="33"/>
      <c r="X179" s="33"/>
      <c r="Y179" s="33"/>
      <c r="Z179" s="33"/>
      <c r="AA179" s="33"/>
      <c r="AB179" s="96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</row>
    <row r="180" spans="23:41" ht="15.75">
      <c r="W180" s="33"/>
      <c r="X180" s="33"/>
      <c r="Y180" s="33"/>
      <c r="Z180" s="33"/>
      <c r="AA180" s="33"/>
      <c r="AB180" s="96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</row>
    <row r="181" spans="23:41" ht="15.75">
      <c r="W181" s="33"/>
      <c r="X181" s="33"/>
      <c r="Y181" s="33"/>
      <c r="Z181" s="33"/>
      <c r="AA181" s="33"/>
      <c r="AB181" s="96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</row>
    <row r="182" spans="23:41" ht="15.75">
      <c r="W182" s="33"/>
      <c r="X182" s="33"/>
      <c r="Y182" s="33"/>
      <c r="Z182" s="33"/>
      <c r="AA182" s="33"/>
      <c r="AB182" s="96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</row>
    <row r="183" spans="23:41" ht="15.75">
      <c r="W183" s="33"/>
      <c r="X183" s="33"/>
      <c r="Y183" s="33"/>
      <c r="Z183" s="33"/>
      <c r="AA183" s="33"/>
      <c r="AB183" s="96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</row>
    <row r="184" spans="23:41" ht="15.75">
      <c r="W184" s="33"/>
      <c r="X184" s="33"/>
      <c r="Y184" s="33"/>
      <c r="Z184" s="33"/>
      <c r="AA184" s="33"/>
      <c r="AB184" s="96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</row>
    <row r="185" spans="23:41" ht="15.75">
      <c r="W185" s="33"/>
      <c r="X185" s="33"/>
      <c r="Y185" s="33"/>
      <c r="Z185" s="33"/>
      <c r="AA185" s="33"/>
      <c r="AB185" s="96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</row>
    <row r="186" spans="23:41" ht="15.75">
      <c r="W186" s="33"/>
      <c r="X186" s="33"/>
      <c r="Y186" s="33"/>
      <c r="Z186" s="33"/>
      <c r="AA186" s="33"/>
      <c r="AB186" s="96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</row>
    <row r="187" spans="23:41" ht="15.75">
      <c r="W187" s="33"/>
      <c r="X187" s="33"/>
      <c r="Y187" s="33"/>
      <c r="Z187" s="33"/>
      <c r="AA187" s="33"/>
      <c r="AB187" s="96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23:41" ht="15.75">
      <c r="W188" s="33"/>
      <c r="X188" s="33"/>
      <c r="Y188" s="33"/>
      <c r="Z188" s="33"/>
      <c r="AA188" s="33"/>
      <c r="AB188" s="96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</row>
    <row r="189" spans="23:41" ht="15.75">
      <c r="W189" s="33"/>
      <c r="X189" s="33"/>
      <c r="Y189" s="33"/>
      <c r="Z189" s="33"/>
      <c r="AA189" s="33"/>
      <c r="AB189" s="96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</row>
    <row r="190" spans="23:41" ht="15.75">
      <c r="W190" s="33"/>
      <c r="X190" s="33"/>
      <c r="Y190" s="33"/>
      <c r="Z190" s="33"/>
      <c r="AA190" s="33"/>
      <c r="AB190" s="96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</row>
    <row r="191" spans="23:41" ht="15.75">
      <c r="W191" s="33"/>
      <c r="X191" s="33"/>
      <c r="Y191" s="33"/>
      <c r="Z191" s="33"/>
      <c r="AA191" s="33"/>
      <c r="AB191" s="96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</row>
    <row r="192" spans="23:41" ht="15.75">
      <c r="W192" s="33"/>
      <c r="X192" s="33"/>
      <c r="Y192" s="33"/>
      <c r="Z192" s="33"/>
      <c r="AA192" s="33"/>
      <c r="AB192" s="96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</row>
    <row r="193" spans="23:41" ht="15.75">
      <c r="W193" s="33"/>
      <c r="X193" s="33"/>
      <c r="Y193" s="33"/>
      <c r="Z193" s="33"/>
      <c r="AA193" s="33"/>
      <c r="AB193" s="96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</row>
    <row r="194" spans="23:41" ht="15.75">
      <c r="W194" s="33"/>
      <c r="X194" s="33"/>
      <c r="Y194" s="33"/>
      <c r="Z194" s="33"/>
      <c r="AA194" s="33"/>
      <c r="AB194" s="96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</row>
    <row r="195" spans="23:41" ht="15.75">
      <c r="W195" s="33"/>
      <c r="X195" s="33"/>
      <c r="Y195" s="33"/>
      <c r="Z195" s="33"/>
      <c r="AA195" s="33"/>
      <c r="AB195" s="96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</row>
    <row r="196" spans="23:41" ht="15.75">
      <c r="W196" s="33"/>
      <c r="X196" s="33"/>
      <c r="Y196" s="33"/>
      <c r="Z196" s="33"/>
      <c r="AA196" s="33"/>
      <c r="AB196" s="96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</row>
    <row r="197" spans="23:41" ht="15.75">
      <c r="W197" s="33"/>
      <c r="X197" s="33"/>
      <c r="Y197" s="33"/>
      <c r="Z197" s="33"/>
      <c r="AA197" s="33"/>
      <c r="AB197" s="96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</row>
    <row r="198" spans="23:41" ht="15.75">
      <c r="W198" s="33"/>
      <c r="X198" s="33"/>
      <c r="Y198" s="33"/>
      <c r="Z198" s="33"/>
      <c r="AA198" s="33"/>
      <c r="AB198" s="96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</row>
    <row r="199" spans="23:41" ht="15.75">
      <c r="W199" s="33"/>
      <c r="X199" s="33"/>
      <c r="Y199" s="33"/>
      <c r="Z199" s="33"/>
      <c r="AA199" s="33"/>
      <c r="AB199" s="96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</row>
    <row r="200" spans="23:41" ht="15.75">
      <c r="W200" s="33"/>
      <c r="X200" s="33"/>
      <c r="Y200" s="33"/>
      <c r="Z200" s="33"/>
      <c r="AA200" s="33"/>
      <c r="AB200" s="96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</row>
    <row r="201" spans="23:41" ht="15.75">
      <c r="W201" s="33"/>
      <c r="X201" s="33"/>
      <c r="Y201" s="33"/>
      <c r="Z201" s="33"/>
      <c r="AA201" s="33"/>
      <c r="AB201" s="96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</row>
    <row r="202" spans="23:41" ht="15.75">
      <c r="W202" s="33"/>
      <c r="X202" s="33"/>
      <c r="Y202" s="33"/>
      <c r="Z202" s="33"/>
      <c r="AA202" s="33"/>
      <c r="AB202" s="96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</row>
    <row r="203" spans="23:41" ht="15.75">
      <c r="W203" s="33"/>
      <c r="X203" s="33"/>
      <c r="Y203" s="33"/>
      <c r="Z203" s="33"/>
      <c r="AA203" s="33"/>
      <c r="AB203" s="96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</row>
    <row r="204" spans="23:41" ht="15.75">
      <c r="W204" s="33"/>
      <c r="X204" s="33"/>
      <c r="Y204" s="33"/>
      <c r="Z204" s="33"/>
      <c r="AA204" s="33"/>
      <c r="AB204" s="96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</row>
    <row r="205" spans="23:41" ht="15.75">
      <c r="W205" s="33"/>
      <c r="X205" s="33"/>
      <c r="Y205" s="33"/>
      <c r="Z205" s="33"/>
      <c r="AA205" s="33"/>
      <c r="AB205" s="96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</row>
    <row r="206" spans="23:41" ht="15.75">
      <c r="W206" s="33"/>
      <c r="X206" s="33"/>
      <c r="Y206" s="33"/>
      <c r="Z206" s="33"/>
      <c r="AA206" s="33"/>
      <c r="AB206" s="96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</row>
    <row r="207" spans="23:41" ht="15.75">
      <c r="W207" s="33"/>
      <c r="X207" s="33"/>
      <c r="Y207" s="33"/>
      <c r="Z207" s="33"/>
      <c r="AA207" s="33"/>
      <c r="AB207" s="96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</row>
    <row r="208" spans="23:41" ht="15.75">
      <c r="W208" s="33"/>
      <c r="X208" s="33"/>
      <c r="Y208" s="33"/>
      <c r="Z208" s="33"/>
      <c r="AA208" s="33"/>
      <c r="AB208" s="96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</row>
    <row r="209" spans="23:41" ht="15.75">
      <c r="W209" s="33"/>
      <c r="X209" s="33"/>
      <c r="Y209" s="33"/>
      <c r="Z209" s="33"/>
      <c r="AA209" s="33"/>
      <c r="AB209" s="96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</row>
    <row r="210" spans="23:41" ht="15.75">
      <c r="W210" s="33"/>
      <c r="X210" s="33"/>
      <c r="Y210" s="33"/>
      <c r="Z210" s="33"/>
      <c r="AA210" s="33"/>
      <c r="AB210" s="96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</row>
    <row r="211" spans="23:41" ht="15.75">
      <c r="W211" s="33"/>
      <c r="X211" s="33"/>
      <c r="Y211" s="33"/>
      <c r="Z211" s="33"/>
      <c r="AA211" s="33"/>
      <c r="AB211" s="96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</row>
    <row r="212" spans="23:41" ht="15.75">
      <c r="W212" s="33"/>
      <c r="X212" s="33"/>
      <c r="Y212" s="33"/>
      <c r="Z212" s="33"/>
      <c r="AA212" s="33"/>
      <c r="AB212" s="96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</row>
    <row r="213" spans="23:41" ht="15.75">
      <c r="W213" s="33"/>
      <c r="X213" s="33"/>
      <c r="Y213" s="33"/>
      <c r="Z213" s="33"/>
      <c r="AA213" s="33"/>
      <c r="AB213" s="96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</row>
    <row r="214" spans="23:41" ht="15.75">
      <c r="W214" s="33"/>
      <c r="X214" s="33"/>
      <c r="Y214" s="33"/>
      <c r="Z214" s="33"/>
      <c r="AA214" s="33"/>
      <c r="AB214" s="96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</row>
    <row r="215" spans="23:41" ht="15.75">
      <c r="W215" s="33"/>
      <c r="X215" s="33"/>
      <c r="Y215" s="33"/>
      <c r="Z215" s="33"/>
      <c r="AA215" s="33"/>
      <c r="AB215" s="96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</row>
    <row r="216" spans="23:41" ht="15.75">
      <c r="W216" s="33"/>
      <c r="X216" s="33"/>
      <c r="Y216" s="33"/>
      <c r="Z216" s="33"/>
      <c r="AA216" s="33"/>
      <c r="AB216" s="96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</row>
    <row r="217" spans="23:41" ht="15.75">
      <c r="W217" s="33"/>
      <c r="X217" s="33"/>
      <c r="Y217" s="33"/>
      <c r="Z217" s="33"/>
      <c r="AA217" s="33"/>
      <c r="AB217" s="96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</row>
    <row r="218" spans="23:41" ht="15.75">
      <c r="W218" s="33"/>
      <c r="X218" s="33"/>
      <c r="Y218" s="33"/>
      <c r="Z218" s="33"/>
      <c r="AA218" s="33"/>
      <c r="AB218" s="96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</row>
    <row r="219" spans="23:41" ht="15.75">
      <c r="W219" s="33"/>
      <c r="X219" s="33"/>
      <c r="Y219" s="33"/>
      <c r="Z219" s="33"/>
      <c r="AA219" s="33"/>
      <c r="AB219" s="96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</row>
    <row r="220" spans="23:41" ht="15.75">
      <c r="W220" s="33"/>
      <c r="X220" s="33"/>
      <c r="Y220" s="33"/>
      <c r="Z220" s="33"/>
      <c r="AA220" s="33"/>
      <c r="AB220" s="96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</row>
    <row r="221" spans="23:41" ht="15.75">
      <c r="W221" s="33"/>
      <c r="X221" s="33"/>
      <c r="Y221" s="33"/>
      <c r="Z221" s="33"/>
      <c r="AA221" s="33"/>
      <c r="AB221" s="96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</row>
    <row r="222" spans="23:41" ht="15.75">
      <c r="W222" s="33"/>
      <c r="X222" s="33"/>
      <c r="Y222" s="33"/>
      <c r="Z222" s="33"/>
      <c r="AA222" s="33"/>
      <c r="AB222" s="96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</row>
    <row r="223" spans="23:41" ht="15.75">
      <c r="W223" s="33"/>
      <c r="X223" s="33"/>
      <c r="Y223" s="33"/>
      <c r="Z223" s="33"/>
      <c r="AA223" s="33"/>
      <c r="AB223" s="96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</row>
    <row r="224" spans="23:41" ht="15.75">
      <c r="W224" s="33"/>
      <c r="X224" s="33"/>
      <c r="Y224" s="33"/>
      <c r="Z224" s="33"/>
      <c r="AA224" s="33"/>
      <c r="AB224" s="96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</row>
    <row r="225" spans="23:41" ht="15.75">
      <c r="W225" s="33"/>
      <c r="X225" s="33"/>
      <c r="Y225" s="33"/>
      <c r="Z225" s="33"/>
      <c r="AA225" s="33"/>
      <c r="AB225" s="96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</row>
    <row r="226" spans="23:41" ht="15.75">
      <c r="W226" s="33"/>
      <c r="X226" s="33"/>
      <c r="Y226" s="33"/>
      <c r="Z226" s="33"/>
      <c r="AA226" s="33"/>
      <c r="AB226" s="96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</row>
    <row r="227" spans="23:41" ht="15.75">
      <c r="W227" s="33"/>
      <c r="X227" s="33"/>
      <c r="Y227" s="33"/>
      <c r="Z227" s="33"/>
      <c r="AA227" s="33"/>
      <c r="AB227" s="96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</row>
    <row r="228" spans="23:41" ht="15.75">
      <c r="W228" s="33"/>
      <c r="X228" s="33"/>
      <c r="Y228" s="33"/>
      <c r="Z228" s="33"/>
      <c r="AA228" s="33"/>
      <c r="AB228" s="96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</row>
    <row r="229" spans="23:41" ht="15.75">
      <c r="W229" s="33"/>
      <c r="X229" s="33"/>
      <c r="Y229" s="33"/>
      <c r="Z229" s="33"/>
      <c r="AA229" s="33"/>
      <c r="AB229" s="96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</row>
    <row r="230" spans="23:41" ht="15.75">
      <c r="W230" s="33"/>
      <c r="X230" s="33"/>
      <c r="Y230" s="33"/>
      <c r="Z230" s="33"/>
      <c r="AA230" s="33"/>
      <c r="AB230" s="96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</row>
    <row r="231" spans="23:41" ht="15.75">
      <c r="W231" s="33"/>
      <c r="X231" s="33"/>
      <c r="Y231" s="33"/>
      <c r="Z231" s="33"/>
      <c r="AA231" s="33"/>
      <c r="AB231" s="96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</row>
    <row r="232" spans="23:41" ht="15.75">
      <c r="W232" s="33"/>
      <c r="X232" s="33"/>
      <c r="Y232" s="33"/>
      <c r="Z232" s="33"/>
      <c r="AA232" s="33"/>
      <c r="AB232" s="96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</row>
    <row r="233" spans="23:41" ht="15.75">
      <c r="W233" s="33"/>
      <c r="X233" s="33"/>
      <c r="Y233" s="33"/>
      <c r="Z233" s="33"/>
      <c r="AA233" s="33"/>
      <c r="AB233" s="96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</row>
    <row r="234" spans="23:41" ht="15.75">
      <c r="W234" s="33"/>
      <c r="X234" s="33"/>
      <c r="Y234" s="33"/>
      <c r="Z234" s="33"/>
      <c r="AA234" s="33"/>
      <c r="AB234" s="96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</row>
    <row r="235" spans="23:41" ht="15.75">
      <c r="W235" s="33"/>
      <c r="X235" s="33"/>
      <c r="Y235" s="33"/>
      <c r="Z235" s="33"/>
      <c r="AA235" s="33"/>
      <c r="AB235" s="96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</row>
    <row r="236" spans="23:41" ht="15.75">
      <c r="W236" s="33"/>
      <c r="X236" s="33"/>
      <c r="Y236" s="33"/>
      <c r="Z236" s="33"/>
      <c r="AA236" s="33"/>
      <c r="AB236" s="96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</row>
    <row r="237" spans="23:41" ht="15.75">
      <c r="W237" s="33"/>
      <c r="X237" s="33"/>
      <c r="Y237" s="33"/>
      <c r="Z237" s="33"/>
      <c r="AA237" s="33"/>
      <c r="AB237" s="96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</row>
    <row r="238" spans="23:41" ht="15.75">
      <c r="W238" s="33"/>
      <c r="X238" s="33"/>
      <c r="Y238" s="33"/>
      <c r="Z238" s="33"/>
      <c r="AA238" s="33"/>
      <c r="AB238" s="96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</row>
    <row r="239" spans="23:41" ht="15.75">
      <c r="W239" s="33"/>
      <c r="X239" s="33"/>
      <c r="Y239" s="33"/>
      <c r="Z239" s="33"/>
      <c r="AA239" s="33"/>
      <c r="AB239" s="96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</row>
    <row r="240" spans="23:41" ht="15.75">
      <c r="W240" s="33"/>
      <c r="X240" s="33"/>
      <c r="Y240" s="33"/>
      <c r="Z240" s="33"/>
      <c r="AA240" s="33"/>
      <c r="AB240" s="96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</row>
    <row r="241" spans="23:41" ht="15.75">
      <c r="W241" s="33"/>
      <c r="X241" s="33"/>
      <c r="Y241" s="33"/>
      <c r="Z241" s="33"/>
      <c r="AA241" s="33"/>
      <c r="AB241" s="96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</row>
    <row r="242" spans="23:41" ht="15.75">
      <c r="W242" s="33"/>
      <c r="X242" s="33"/>
      <c r="Y242" s="33"/>
      <c r="Z242" s="33"/>
      <c r="AA242" s="33"/>
      <c r="AB242" s="96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</row>
    <row r="243" spans="23:41" ht="15.75">
      <c r="W243" s="33"/>
      <c r="X243" s="33"/>
      <c r="Y243" s="33"/>
      <c r="Z243" s="33"/>
      <c r="AA243" s="33"/>
      <c r="AB243" s="96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</row>
    <row r="244" spans="23:41" ht="15.75">
      <c r="W244" s="33"/>
      <c r="X244" s="33"/>
      <c r="Y244" s="33"/>
      <c r="Z244" s="33"/>
      <c r="AA244" s="33"/>
      <c r="AB244" s="96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</row>
    <row r="245" spans="23:41" ht="15.75">
      <c r="W245" s="33"/>
      <c r="X245" s="33"/>
      <c r="Y245" s="33"/>
      <c r="Z245" s="33"/>
      <c r="AA245" s="33"/>
      <c r="AB245" s="96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</row>
    <row r="246" spans="23:41" ht="15.75">
      <c r="W246" s="33"/>
      <c r="X246" s="33"/>
      <c r="Y246" s="33"/>
      <c r="Z246" s="33"/>
      <c r="AA246" s="33"/>
      <c r="AB246" s="96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</row>
    <row r="247" spans="23:41" ht="15.75">
      <c r="W247" s="33"/>
      <c r="X247" s="33"/>
      <c r="Y247" s="33"/>
      <c r="Z247" s="33"/>
      <c r="AA247" s="33"/>
      <c r="AB247" s="96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</row>
    <row r="248" spans="23:41" ht="15.75">
      <c r="W248" s="33"/>
      <c r="X248" s="33"/>
      <c r="Y248" s="33"/>
      <c r="Z248" s="33"/>
      <c r="AA248" s="33"/>
      <c r="AB248" s="96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</row>
    <row r="249" spans="23:41" ht="15.75">
      <c r="W249" s="33"/>
      <c r="X249" s="33"/>
      <c r="Y249" s="33"/>
      <c r="Z249" s="33"/>
      <c r="AA249" s="33"/>
      <c r="AB249" s="96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</row>
    <row r="250" spans="23:41" ht="15.75">
      <c r="W250" s="33"/>
      <c r="X250" s="33"/>
      <c r="Y250" s="33"/>
      <c r="Z250" s="33"/>
      <c r="AA250" s="33"/>
      <c r="AB250" s="96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</row>
    <row r="251" spans="23:41" ht="15.75">
      <c r="W251" s="33"/>
      <c r="X251" s="33"/>
      <c r="Y251" s="33"/>
      <c r="Z251" s="33"/>
      <c r="AA251" s="33"/>
      <c r="AB251" s="96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</row>
    <row r="252" spans="23:41" ht="15.75">
      <c r="W252" s="33"/>
      <c r="X252" s="33"/>
      <c r="Y252" s="33"/>
      <c r="Z252" s="33"/>
      <c r="AA252" s="33"/>
      <c r="AB252" s="96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</row>
    <row r="253" spans="23:41" ht="15.75">
      <c r="W253" s="33"/>
      <c r="X253" s="33"/>
      <c r="Y253" s="33"/>
      <c r="Z253" s="33"/>
      <c r="AA253" s="33"/>
      <c r="AB253" s="96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</row>
    <row r="254" spans="23:41" ht="15.75">
      <c r="W254" s="33"/>
      <c r="X254" s="33"/>
      <c r="Y254" s="33"/>
      <c r="Z254" s="33"/>
      <c r="AA254" s="33"/>
      <c r="AB254" s="96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</row>
    <row r="255" spans="23:41" ht="15.75">
      <c r="W255" s="33"/>
      <c r="X255" s="33"/>
      <c r="Y255" s="33"/>
      <c r="Z255" s="33"/>
      <c r="AA255" s="33"/>
      <c r="AB255" s="96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</row>
    <row r="256" spans="23:41" ht="15.75">
      <c r="W256" s="33"/>
      <c r="X256" s="33"/>
      <c r="Y256" s="33"/>
      <c r="Z256" s="33"/>
      <c r="AA256" s="33"/>
      <c r="AB256" s="96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</row>
    <row r="257" spans="23:41" ht="15.75">
      <c r="W257" s="33"/>
      <c r="X257" s="33"/>
      <c r="Y257" s="33"/>
      <c r="Z257" s="33"/>
      <c r="AA257" s="33"/>
      <c r="AB257" s="96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</row>
    <row r="258" spans="23:41" ht="15.75">
      <c r="W258" s="33"/>
      <c r="X258" s="33"/>
      <c r="Y258" s="33"/>
      <c r="Z258" s="33"/>
      <c r="AA258" s="33"/>
      <c r="AB258" s="96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</row>
    <row r="259" spans="23:41" ht="15.75">
      <c r="W259" s="33"/>
      <c r="X259" s="33"/>
      <c r="Y259" s="33"/>
      <c r="Z259" s="33"/>
      <c r="AA259" s="33"/>
      <c r="AB259" s="96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</row>
    <row r="260" spans="23:41" ht="15.75">
      <c r="W260" s="33"/>
      <c r="X260" s="33"/>
      <c r="Y260" s="33"/>
      <c r="Z260" s="33"/>
      <c r="AA260" s="33"/>
      <c r="AB260" s="96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</row>
    <row r="261" spans="23:41" ht="15.75">
      <c r="W261" s="33"/>
      <c r="X261" s="33"/>
      <c r="Y261" s="33"/>
      <c r="Z261" s="33"/>
      <c r="AA261" s="33"/>
      <c r="AB261" s="96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</row>
    <row r="262" spans="23:41" ht="15.75">
      <c r="W262" s="33"/>
      <c r="X262" s="33"/>
      <c r="Y262" s="33"/>
      <c r="Z262" s="33"/>
      <c r="AA262" s="33"/>
      <c r="AB262" s="96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</row>
    <row r="263" spans="23:41" ht="15.75">
      <c r="W263" s="33"/>
      <c r="X263" s="33"/>
      <c r="Y263" s="33"/>
      <c r="Z263" s="33"/>
      <c r="AA263" s="33"/>
      <c r="AB263" s="96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</row>
    <row r="264" spans="23:41" ht="15.75">
      <c r="W264" s="33"/>
      <c r="X264" s="33"/>
      <c r="Y264" s="33"/>
      <c r="Z264" s="33"/>
      <c r="AA264" s="33"/>
      <c r="AB264" s="96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</row>
    <row r="265" spans="23:41" ht="15.75">
      <c r="W265" s="33"/>
      <c r="X265" s="33"/>
      <c r="Y265" s="33"/>
      <c r="Z265" s="33"/>
      <c r="AA265" s="33"/>
      <c r="AB265" s="96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</row>
    <row r="266" spans="23:41" ht="15.75">
      <c r="W266" s="33"/>
      <c r="X266" s="33"/>
      <c r="Y266" s="33"/>
      <c r="Z266" s="33"/>
      <c r="AA266" s="33"/>
      <c r="AB266" s="96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</row>
    <row r="267" spans="23:41" ht="15.75">
      <c r="W267" s="33"/>
      <c r="X267" s="33"/>
      <c r="Y267" s="33"/>
      <c r="Z267" s="33"/>
      <c r="AA267" s="33"/>
      <c r="AB267" s="96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</row>
    <row r="268" spans="23:41" ht="15.75">
      <c r="W268" s="33"/>
      <c r="X268" s="33"/>
      <c r="Y268" s="33"/>
      <c r="Z268" s="33"/>
      <c r="AA268" s="33"/>
      <c r="AB268" s="96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</row>
    <row r="269" spans="23:41" ht="15.75">
      <c r="W269" s="33"/>
      <c r="X269" s="33"/>
      <c r="Y269" s="33"/>
      <c r="Z269" s="33"/>
      <c r="AA269" s="33"/>
      <c r="AB269" s="96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</row>
    <row r="270" spans="23:41" ht="15.75">
      <c r="W270" s="33"/>
      <c r="X270" s="33"/>
      <c r="Y270" s="33"/>
      <c r="Z270" s="33"/>
      <c r="AA270" s="33"/>
      <c r="AB270" s="96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</row>
    <row r="271" spans="23:41" ht="15.75">
      <c r="W271" s="33"/>
      <c r="X271" s="33"/>
      <c r="Y271" s="33"/>
      <c r="Z271" s="33"/>
      <c r="AA271" s="33"/>
      <c r="AB271" s="96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</row>
    <row r="272" spans="23:41" ht="15.75">
      <c r="W272" s="33"/>
      <c r="X272" s="33"/>
      <c r="Y272" s="33"/>
      <c r="Z272" s="33"/>
      <c r="AA272" s="33"/>
      <c r="AB272" s="96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</row>
    <row r="273" spans="23:41" ht="15.75">
      <c r="W273" s="33"/>
      <c r="X273" s="33"/>
      <c r="Y273" s="33"/>
      <c r="Z273" s="33"/>
      <c r="AA273" s="33"/>
      <c r="AB273" s="96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</row>
    <row r="274" spans="23:41" ht="15.75">
      <c r="W274" s="33"/>
      <c r="X274" s="33"/>
      <c r="Y274" s="33"/>
      <c r="Z274" s="33"/>
      <c r="AA274" s="33"/>
      <c r="AB274" s="96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</row>
    <row r="275" spans="23:41" ht="15.75">
      <c r="W275" s="33"/>
      <c r="X275" s="33"/>
      <c r="Y275" s="33"/>
      <c r="Z275" s="33"/>
      <c r="AA275" s="33"/>
      <c r="AB275" s="96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</row>
    <row r="276" spans="23:41" ht="15.75">
      <c r="W276" s="33"/>
      <c r="X276" s="33"/>
      <c r="Y276" s="33"/>
      <c r="Z276" s="33"/>
      <c r="AA276" s="33"/>
      <c r="AB276" s="96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</row>
    <row r="277" spans="23:41" ht="15.75">
      <c r="W277" s="33"/>
      <c r="X277" s="33"/>
      <c r="Y277" s="33"/>
      <c r="Z277" s="33"/>
      <c r="AA277" s="33"/>
      <c r="AB277" s="96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</row>
    <row r="278" spans="23:41" ht="15.75">
      <c r="W278" s="33"/>
      <c r="X278" s="33"/>
      <c r="Y278" s="33"/>
      <c r="Z278" s="33"/>
      <c r="AA278" s="33"/>
      <c r="AB278" s="96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</row>
    <row r="279" spans="23:41" ht="15.75">
      <c r="W279" s="33"/>
      <c r="X279" s="33"/>
      <c r="Y279" s="33"/>
      <c r="Z279" s="33"/>
      <c r="AA279" s="33"/>
      <c r="AB279" s="96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</row>
    <row r="280" spans="23:41" ht="15.75">
      <c r="W280" s="33"/>
      <c r="X280" s="33"/>
      <c r="Y280" s="33"/>
      <c r="Z280" s="33"/>
      <c r="AA280" s="33"/>
      <c r="AB280" s="96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</row>
    <row r="281" spans="23:41" ht="15.75">
      <c r="W281" s="33"/>
      <c r="X281" s="33"/>
      <c r="Y281" s="33"/>
      <c r="Z281" s="33"/>
      <c r="AA281" s="33"/>
      <c r="AB281" s="96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</row>
    <row r="282" spans="23:41" ht="15.75">
      <c r="W282" s="33"/>
      <c r="X282" s="33"/>
      <c r="Y282" s="33"/>
      <c r="Z282" s="33"/>
      <c r="AA282" s="33"/>
      <c r="AB282" s="96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</row>
    <row r="283" spans="23:41" ht="15.75">
      <c r="W283" s="33"/>
      <c r="X283" s="33"/>
      <c r="Y283" s="33"/>
      <c r="Z283" s="33"/>
      <c r="AA283" s="33"/>
      <c r="AB283" s="96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</row>
    <row r="284" spans="23:41" ht="15.75">
      <c r="W284" s="33"/>
      <c r="X284" s="33"/>
      <c r="Y284" s="33"/>
      <c r="Z284" s="33"/>
      <c r="AA284" s="33"/>
      <c r="AB284" s="96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</row>
    <row r="285" spans="23:41" ht="15.75">
      <c r="W285" s="33"/>
      <c r="X285" s="33"/>
      <c r="Y285" s="33"/>
      <c r="Z285" s="33"/>
      <c r="AA285" s="33"/>
      <c r="AB285" s="96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</row>
    <row r="286" spans="23:41" ht="15.75">
      <c r="W286" s="33"/>
      <c r="X286" s="33"/>
      <c r="Y286" s="33"/>
      <c r="Z286" s="33"/>
      <c r="AA286" s="33"/>
      <c r="AB286" s="96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</row>
    <row r="287" spans="23:41" ht="15.75">
      <c r="W287" s="33"/>
      <c r="X287" s="33"/>
      <c r="Y287" s="33"/>
      <c r="Z287" s="33"/>
      <c r="AA287" s="33"/>
      <c r="AB287" s="96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</row>
    <row r="288" spans="23:41" ht="15.75">
      <c r="W288" s="33"/>
      <c r="X288" s="33"/>
      <c r="Y288" s="33"/>
      <c r="Z288" s="33"/>
      <c r="AA288" s="33"/>
      <c r="AB288" s="96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</row>
    <row r="289" spans="23:41" ht="15.75">
      <c r="W289" s="33"/>
      <c r="X289" s="33"/>
      <c r="Y289" s="33"/>
      <c r="Z289" s="33"/>
      <c r="AA289" s="33"/>
      <c r="AB289" s="96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</row>
    <row r="290" spans="23:41" ht="15.75">
      <c r="W290" s="33"/>
      <c r="X290" s="33"/>
      <c r="Y290" s="33"/>
      <c r="Z290" s="33"/>
      <c r="AA290" s="33"/>
      <c r="AB290" s="96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</row>
    <row r="291" spans="23:41" ht="15.75">
      <c r="W291" s="33"/>
      <c r="X291" s="33"/>
      <c r="Y291" s="33"/>
      <c r="Z291" s="33"/>
      <c r="AA291" s="33"/>
      <c r="AB291" s="96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</row>
    <row r="292" spans="23:41" ht="15.75">
      <c r="W292" s="33"/>
      <c r="X292" s="33"/>
      <c r="Y292" s="33"/>
      <c r="Z292" s="33"/>
      <c r="AA292" s="33"/>
      <c r="AB292" s="96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</row>
    <row r="293" spans="23:41" ht="15.75">
      <c r="W293" s="33"/>
      <c r="X293" s="33"/>
      <c r="Y293" s="33"/>
      <c r="Z293" s="33"/>
      <c r="AA293" s="33"/>
      <c r="AB293" s="96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</row>
  </sheetData>
  <mergeCells count="23">
    <mergeCell ref="B1:C1"/>
    <mergeCell ref="Q5:Q6"/>
    <mergeCell ref="R5:R6"/>
    <mergeCell ref="AG5:AG6"/>
    <mergeCell ref="S5:S6"/>
    <mergeCell ref="U5:U6"/>
    <mergeCell ref="W5:W6"/>
    <mergeCell ref="X5:X6"/>
    <mergeCell ref="Y5:Y6"/>
    <mergeCell ref="Z5:Z6"/>
    <mergeCell ref="AA5:AA6"/>
    <mergeCell ref="AC5:AC6"/>
    <mergeCell ref="AD5:AD6"/>
    <mergeCell ref="AE5:AE6"/>
    <mergeCell ref="AF5:AF6"/>
    <mergeCell ref="AN5:AO5"/>
    <mergeCell ref="AP5:AP6"/>
    <mergeCell ref="AH5:AH6"/>
    <mergeCell ref="AI5:AI6"/>
    <mergeCell ref="AJ5:AJ6"/>
    <mergeCell ref="AK5:AK6"/>
    <mergeCell ref="AL5:AL6"/>
    <mergeCell ref="AM5:AM6"/>
  </mergeCells>
  <pageMargins left="0.7" right="0.7" top="0.75" bottom="0.75" header="0.3" footer="0.3"/>
  <pageSetup paperSize="1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topLeftCell="A23" workbookViewId="0">
      <selection activeCell="C63" sqref="C63"/>
    </sheetView>
  </sheetViews>
  <sheetFormatPr baseColWidth="10" defaultRowHeight="15"/>
  <cols>
    <col min="2" max="2" width="48.7109375" bestFit="1" customWidth="1"/>
    <col min="3" max="3" width="12.7109375" customWidth="1"/>
    <col min="5" max="9" width="12.7109375" customWidth="1"/>
  </cols>
  <sheetData>
    <row r="1" spans="1:9">
      <c r="A1" s="267" t="s">
        <v>0</v>
      </c>
      <c r="B1" s="254" t="s">
        <v>139</v>
      </c>
      <c r="C1" s="253"/>
      <c r="D1" s="244"/>
      <c r="E1" s="244"/>
      <c r="F1" s="244"/>
      <c r="G1" s="244"/>
      <c r="H1" s="244"/>
      <c r="I1" s="244"/>
    </row>
    <row r="2" spans="1:9" ht="18">
      <c r="A2" s="268" t="s">
        <v>1</v>
      </c>
      <c r="B2" s="264" t="s">
        <v>325</v>
      </c>
      <c r="C2" s="262"/>
      <c r="D2" s="244"/>
      <c r="E2" s="244"/>
      <c r="F2" s="244"/>
      <c r="G2" s="244"/>
      <c r="H2" s="244"/>
      <c r="I2" s="244"/>
    </row>
    <row r="3" spans="1:9" ht="15.75">
      <c r="A3" s="244"/>
      <c r="B3" s="265" t="s">
        <v>3</v>
      </c>
      <c r="C3" s="253"/>
      <c r="D3" s="248"/>
      <c r="E3" s="244"/>
      <c r="F3" s="244"/>
      <c r="G3" s="244"/>
      <c r="H3" s="244"/>
      <c r="I3" s="244"/>
    </row>
    <row r="4" spans="1:9">
      <c r="A4" s="244"/>
      <c r="B4" s="266" t="s">
        <v>326</v>
      </c>
      <c r="C4" s="253"/>
      <c r="D4" s="248"/>
      <c r="E4" s="244"/>
      <c r="F4" s="244"/>
      <c r="G4" s="244"/>
      <c r="H4" s="244"/>
      <c r="I4" s="244"/>
    </row>
    <row r="5" spans="1:9">
      <c r="A5" s="244"/>
      <c r="B5" s="255"/>
      <c r="C5" s="244"/>
      <c r="D5" s="244"/>
      <c r="E5" s="244"/>
      <c r="F5" s="244"/>
      <c r="G5" s="244"/>
      <c r="H5" s="244"/>
      <c r="I5" s="244"/>
    </row>
    <row r="6" spans="1:9">
      <c r="A6" s="244"/>
      <c r="B6" s="255" t="s">
        <v>6</v>
      </c>
      <c r="C6" s="244"/>
      <c r="D6" s="244"/>
      <c r="E6" s="244"/>
      <c r="F6" s="244"/>
      <c r="G6" s="244"/>
      <c r="H6" s="244"/>
      <c r="I6" s="244"/>
    </row>
    <row r="7" spans="1:9">
      <c r="A7" s="244"/>
      <c r="B7" s="244"/>
      <c r="C7" s="244"/>
      <c r="D7" s="244"/>
      <c r="E7" s="244"/>
      <c r="F7" s="246">
        <v>2</v>
      </c>
      <c r="G7" s="246"/>
      <c r="H7" s="244"/>
      <c r="I7" s="244"/>
    </row>
    <row r="8" spans="1:9" ht="34.5" thickBot="1">
      <c r="A8" s="252" t="s">
        <v>7</v>
      </c>
      <c r="B8" s="259" t="s">
        <v>8</v>
      </c>
      <c r="C8" s="259" t="s">
        <v>327</v>
      </c>
      <c r="D8" s="259" t="s">
        <v>327</v>
      </c>
      <c r="E8" s="260" t="s">
        <v>11</v>
      </c>
      <c r="F8" s="259" t="s">
        <v>328</v>
      </c>
      <c r="G8" s="259"/>
      <c r="H8" s="260" t="s">
        <v>19</v>
      </c>
      <c r="I8" s="261" t="s">
        <v>20</v>
      </c>
    </row>
    <row r="9" spans="1:9" ht="15.75" thickTop="1">
      <c r="A9" s="250"/>
      <c r="B9" s="244"/>
      <c r="C9" s="244"/>
      <c r="D9" s="244"/>
      <c r="E9" s="244"/>
      <c r="F9" s="244"/>
      <c r="G9" s="244"/>
      <c r="H9" s="244"/>
      <c r="I9" s="244"/>
    </row>
    <row r="11" spans="1:9">
      <c r="A11" s="249" t="s">
        <v>22</v>
      </c>
      <c r="B11" s="246"/>
      <c r="C11" s="244"/>
      <c r="D11" s="244"/>
      <c r="E11" s="244"/>
      <c r="F11" s="244"/>
      <c r="G11" s="244"/>
      <c r="H11" s="244"/>
      <c r="I11" s="244"/>
    </row>
    <row r="12" spans="1:9">
      <c r="A12" s="247" t="s">
        <v>23</v>
      </c>
      <c r="B12" s="246" t="s">
        <v>24</v>
      </c>
      <c r="C12" s="269">
        <f>+FACTURACION!E12</f>
        <v>0</v>
      </c>
      <c r="D12" s="269">
        <v>0</v>
      </c>
      <c r="E12" s="269">
        <f>SUM(C12:D12)</f>
        <v>0</v>
      </c>
      <c r="F12" s="269">
        <f>+E12*0.1</f>
        <v>0</v>
      </c>
      <c r="G12" s="269">
        <v>0</v>
      </c>
      <c r="H12" s="269">
        <f>SUM(F12:G12)</f>
        <v>0</v>
      </c>
      <c r="I12" s="269">
        <f>+E12-H12</f>
        <v>0</v>
      </c>
    </row>
    <row r="13" spans="1:9">
      <c r="A13" s="247" t="s">
        <v>25</v>
      </c>
      <c r="B13" s="246" t="s">
        <v>26</v>
      </c>
      <c r="C13" s="269">
        <f>+FACTURACION!E13</f>
        <v>0</v>
      </c>
      <c r="D13" s="269">
        <v>0</v>
      </c>
      <c r="E13" s="269">
        <f t="shared" ref="E13:E52" si="0">SUM(C13:D13)</f>
        <v>0</v>
      </c>
      <c r="F13" s="269">
        <f t="shared" ref="F13:F54" si="1">+E13*0.1</f>
        <v>0</v>
      </c>
      <c r="G13" s="269">
        <v>0</v>
      </c>
      <c r="H13" s="269">
        <f t="shared" ref="H13:H52" si="2">SUM(F13:G13)</f>
        <v>0</v>
      </c>
      <c r="I13" s="269">
        <f t="shared" ref="I13:I52" si="3">+E13-H13</f>
        <v>0</v>
      </c>
    </row>
    <row r="14" spans="1:9">
      <c r="A14" s="247" t="s">
        <v>27</v>
      </c>
      <c r="B14" s="246" t="s">
        <v>28</v>
      </c>
      <c r="C14" s="269">
        <f>+FACTURACION!E14</f>
        <v>0</v>
      </c>
      <c r="D14" s="269">
        <v>0</v>
      </c>
      <c r="E14" s="269">
        <f t="shared" si="0"/>
        <v>0</v>
      </c>
      <c r="F14" s="269">
        <f t="shared" si="1"/>
        <v>0</v>
      </c>
      <c r="G14" s="269">
        <v>0</v>
      </c>
      <c r="H14" s="269">
        <f t="shared" si="2"/>
        <v>0</v>
      </c>
      <c r="I14" s="269">
        <f t="shared" si="3"/>
        <v>0</v>
      </c>
    </row>
    <row r="15" spans="1:9">
      <c r="A15" s="247" t="s">
        <v>29</v>
      </c>
      <c r="B15" s="246" t="s">
        <v>30</v>
      </c>
      <c r="C15" s="269">
        <f>+FACTURACION!E15</f>
        <v>0</v>
      </c>
      <c r="D15" s="269">
        <v>0</v>
      </c>
      <c r="E15" s="269">
        <f t="shared" si="0"/>
        <v>0</v>
      </c>
      <c r="F15" s="269">
        <f t="shared" si="1"/>
        <v>0</v>
      </c>
      <c r="G15" s="269">
        <v>0</v>
      </c>
      <c r="H15" s="269">
        <f t="shared" si="2"/>
        <v>0</v>
      </c>
      <c r="I15" s="269">
        <f t="shared" si="3"/>
        <v>0</v>
      </c>
    </row>
    <row r="16" spans="1:9">
      <c r="A16" s="247" t="s">
        <v>31</v>
      </c>
      <c r="B16" s="246" t="s">
        <v>32</v>
      </c>
      <c r="C16" s="269">
        <f>+FACTURACION!E16</f>
        <v>11455</v>
      </c>
      <c r="D16" s="269">
        <v>0</v>
      </c>
      <c r="E16" s="269">
        <f t="shared" si="0"/>
        <v>11455</v>
      </c>
      <c r="F16" s="269">
        <f t="shared" si="1"/>
        <v>1145.5</v>
      </c>
      <c r="G16" s="269">
        <v>0</v>
      </c>
      <c r="H16" s="269">
        <f t="shared" si="2"/>
        <v>1145.5</v>
      </c>
      <c r="I16" s="269">
        <f t="shared" si="3"/>
        <v>10309.5</v>
      </c>
    </row>
    <row r="17" spans="1:9">
      <c r="A17" s="247" t="s">
        <v>33</v>
      </c>
      <c r="B17" s="246" t="s">
        <v>34</v>
      </c>
      <c r="C17" s="269">
        <f>+FACTURACION!E17</f>
        <v>0</v>
      </c>
      <c r="D17" s="269">
        <v>0</v>
      </c>
      <c r="E17" s="269">
        <f t="shared" si="0"/>
        <v>0</v>
      </c>
      <c r="F17" s="269">
        <f t="shared" si="1"/>
        <v>0</v>
      </c>
      <c r="G17" s="269">
        <v>0</v>
      </c>
      <c r="H17" s="269">
        <f t="shared" si="2"/>
        <v>0</v>
      </c>
      <c r="I17" s="269">
        <f t="shared" si="3"/>
        <v>0</v>
      </c>
    </row>
    <row r="18" spans="1:9">
      <c r="A18" s="247" t="s">
        <v>35</v>
      </c>
      <c r="B18" s="246" t="s">
        <v>36</v>
      </c>
      <c r="C18" s="269">
        <f>+FACTURACION!E18</f>
        <v>0</v>
      </c>
      <c r="D18" s="269">
        <v>0</v>
      </c>
      <c r="E18" s="269">
        <f t="shared" si="0"/>
        <v>0</v>
      </c>
      <c r="F18" s="269">
        <f t="shared" si="1"/>
        <v>0</v>
      </c>
      <c r="G18" s="269">
        <v>0</v>
      </c>
      <c r="H18" s="269">
        <f t="shared" si="2"/>
        <v>0</v>
      </c>
      <c r="I18" s="269">
        <f t="shared" si="3"/>
        <v>0</v>
      </c>
    </row>
    <row r="19" spans="1:9">
      <c r="A19" s="247" t="s">
        <v>37</v>
      </c>
      <c r="B19" s="246" t="s">
        <v>38</v>
      </c>
      <c r="C19" s="269">
        <f>+FACTURACION!E19</f>
        <v>0</v>
      </c>
      <c r="D19" s="269">
        <v>0</v>
      </c>
      <c r="E19" s="269">
        <f t="shared" si="0"/>
        <v>0</v>
      </c>
      <c r="F19" s="269">
        <f t="shared" si="1"/>
        <v>0</v>
      </c>
      <c r="G19" s="269">
        <v>0</v>
      </c>
      <c r="H19" s="269">
        <f t="shared" si="2"/>
        <v>0</v>
      </c>
      <c r="I19" s="269">
        <f t="shared" si="3"/>
        <v>0</v>
      </c>
    </row>
    <row r="20" spans="1:9">
      <c r="A20" s="247" t="s">
        <v>39</v>
      </c>
      <c r="B20" s="246" t="s">
        <v>40</v>
      </c>
      <c r="C20" s="269">
        <f>+FACTURACION!E20</f>
        <v>0</v>
      </c>
      <c r="D20" s="269">
        <v>0</v>
      </c>
      <c r="E20" s="269">
        <f t="shared" si="0"/>
        <v>0</v>
      </c>
      <c r="F20" s="269">
        <f t="shared" si="1"/>
        <v>0</v>
      </c>
      <c r="G20" s="269">
        <v>0</v>
      </c>
      <c r="H20" s="269">
        <f t="shared" si="2"/>
        <v>0</v>
      </c>
      <c r="I20" s="269">
        <f t="shared" si="3"/>
        <v>0</v>
      </c>
    </row>
    <row r="21" spans="1:9">
      <c r="A21" s="247" t="s">
        <v>41</v>
      </c>
      <c r="B21" s="246" t="s">
        <v>42</v>
      </c>
      <c r="C21" s="269">
        <f>+FACTURACION!E21</f>
        <v>0</v>
      </c>
      <c r="D21" s="269">
        <v>0</v>
      </c>
      <c r="E21" s="269">
        <f t="shared" si="0"/>
        <v>0</v>
      </c>
      <c r="F21" s="269">
        <f t="shared" si="1"/>
        <v>0</v>
      </c>
      <c r="G21" s="269">
        <v>0</v>
      </c>
      <c r="H21" s="269">
        <f t="shared" si="2"/>
        <v>0</v>
      </c>
      <c r="I21" s="269">
        <f t="shared" si="3"/>
        <v>0</v>
      </c>
    </row>
    <row r="22" spans="1:9">
      <c r="A22" s="247" t="s">
        <v>43</v>
      </c>
      <c r="B22" s="246" t="s">
        <v>44</v>
      </c>
      <c r="C22" s="269">
        <f>+FACTURACION!E22</f>
        <v>0</v>
      </c>
      <c r="D22" s="269">
        <v>0</v>
      </c>
      <c r="E22" s="269">
        <f t="shared" si="0"/>
        <v>0</v>
      </c>
      <c r="F22" s="269">
        <f t="shared" si="1"/>
        <v>0</v>
      </c>
      <c r="G22" s="269">
        <v>0</v>
      </c>
      <c r="H22" s="269">
        <f t="shared" si="2"/>
        <v>0</v>
      </c>
      <c r="I22" s="269">
        <f t="shared" si="3"/>
        <v>0</v>
      </c>
    </row>
    <row r="23" spans="1:9">
      <c r="A23" s="247" t="s">
        <v>45</v>
      </c>
      <c r="B23" s="246" t="s">
        <v>46</v>
      </c>
      <c r="C23" s="269">
        <f>+FACTURACION!E23</f>
        <v>0</v>
      </c>
      <c r="D23" s="269">
        <v>0</v>
      </c>
      <c r="E23" s="269">
        <f t="shared" si="0"/>
        <v>0</v>
      </c>
      <c r="F23" s="269">
        <f t="shared" si="1"/>
        <v>0</v>
      </c>
      <c r="G23" s="269">
        <v>0</v>
      </c>
      <c r="H23" s="269">
        <f t="shared" si="2"/>
        <v>0</v>
      </c>
      <c r="I23" s="269">
        <f t="shared" si="3"/>
        <v>0</v>
      </c>
    </row>
    <row r="24" spans="1:9" s="273" customFormat="1">
      <c r="A24" s="271" t="s">
        <v>47</v>
      </c>
      <c r="B24" s="272" t="s">
        <v>48</v>
      </c>
      <c r="C24" s="274">
        <f>+FACTURACION!E24</f>
        <v>0</v>
      </c>
      <c r="D24" s="274">
        <v>0</v>
      </c>
      <c r="E24" s="274">
        <f t="shared" si="0"/>
        <v>0</v>
      </c>
      <c r="F24" s="269">
        <f t="shared" si="1"/>
        <v>0</v>
      </c>
      <c r="G24" s="274">
        <v>0</v>
      </c>
      <c r="H24" s="274">
        <f t="shared" si="2"/>
        <v>0</v>
      </c>
      <c r="I24" s="274">
        <f t="shared" si="3"/>
        <v>0</v>
      </c>
    </row>
    <row r="25" spans="1:9">
      <c r="A25" s="247" t="s">
        <v>49</v>
      </c>
      <c r="B25" s="246" t="s">
        <v>50</v>
      </c>
      <c r="C25" s="269">
        <f>+FACTURACION!E25</f>
        <v>3250.05</v>
      </c>
      <c r="D25" s="269">
        <v>0</v>
      </c>
      <c r="E25" s="269">
        <f t="shared" si="0"/>
        <v>3250.05</v>
      </c>
      <c r="F25" s="269">
        <f t="shared" si="1"/>
        <v>325.00500000000005</v>
      </c>
      <c r="G25" s="269">
        <v>0</v>
      </c>
      <c r="H25" s="269">
        <f t="shared" si="2"/>
        <v>325.00500000000005</v>
      </c>
      <c r="I25" s="269">
        <f t="shared" si="3"/>
        <v>2925.0450000000001</v>
      </c>
    </row>
    <row r="26" spans="1:9">
      <c r="A26" s="247" t="s">
        <v>51</v>
      </c>
      <c r="B26" s="246" t="s">
        <v>52</v>
      </c>
      <c r="C26" s="269">
        <f>+FACTURACION!E26</f>
        <v>0</v>
      </c>
      <c r="D26" s="269">
        <v>0</v>
      </c>
      <c r="E26" s="269">
        <f t="shared" si="0"/>
        <v>0</v>
      </c>
      <c r="F26" s="269">
        <f t="shared" si="1"/>
        <v>0</v>
      </c>
      <c r="G26" s="269">
        <v>0</v>
      </c>
      <c r="H26" s="269">
        <f t="shared" si="2"/>
        <v>0</v>
      </c>
      <c r="I26" s="269">
        <f t="shared" si="3"/>
        <v>0</v>
      </c>
    </row>
    <row r="27" spans="1:9">
      <c r="A27" s="247" t="s">
        <v>53</v>
      </c>
      <c r="B27" s="246" t="s">
        <v>54</v>
      </c>
      <c r="C27" s="269">
        <f>+FACTURACION!E27</f>
        <v>0</v>
      </c>
      <c r="D27" s="269">
        <v>0</v>
      </c>
      <c r="E27" s="269">
        <f t="shared" si="0"/>
        <v>0</v>
      </c>
      <c r="F27" s="269">
        <f t="shared" si="1"/>
        <v>0</v>
      </c>
      <c r="G27" s="269">
        <v>0</v>
      </c>
      <c r="H27" s="269">
        <f t="shared" si="2"/>
        <v>0</v>
      </c>
      <c r="I27" s="269">
        <f t="shared" si="3"/>
        <v>0</v>
      </c>
    </row>
    <row r="28" spans="1:9" s="273" customFormat="1">
      <c r="A28" s="271" t="s">
        <v>55</v>
      </c>
      <c r="B28" s="272" t="s">
        <v>306</v>
      </c>
      <c r="C28" s="274">
        <f>+FACTURACION!E28</f>
        <v>0</v>
      </c>
      <c r="D28" s="274">
        <v>0</v>
      </c>
      <c r="E28" s="274">
        <f t="shared" si="0"/>
        <v>0</v>
      </c>
      <c r="F28" s="269">
        <f t="shared" si="1"/>
        <v>0</v>
      </c>
      <c r="G28" s="274">
        <v>0</v>
      </c>
      <c r="H28" s="274">
        <f t="shared" si="2"/>
        <v>0</v>
      </c>
      <c r="I28" s="274">
        <f t="shared" si="3"/>
        <v>0</v>
      </c>
    </row>
    <row r="29" spans="1:9">
      <c r="A29" s="247" t="s">
        <v>56</v>
      </c>
      <c r="B29" s="246" t="s">
        <v>57</v>
      </c>
      <c r="C29" s="269">
        <f>+FACTURACION!E29</f>
        <v>0</v>
      </c>
      <c r="D29" s="269">
        <v>0</v>
      </c>
      <c r="E29" s="269">
        <f t="shared" si="0"/>
        <v>0</v>
      </c>
      <c r="F29" s="269">
        <f t="shared" si="1"/>
        <v>0</v>
      </c>
      <c r="G29" s="269">
        <v>0</v>
      </c>
      <c r="H29" s="269">
        <f t="shared" si="2"/>
        <v>0</v>
      </c>
      <c r="I29" s="269">
        <f t="shared" si="3"/>
        <v>0</v>
      </c>
    </row>
    <row r="30" spans="1:9">
      <c r="A30" s="247" t="s">
        <v>58</v>
      </c>
      <c r="B30" s="246" t="s">
        <v>59</v>
      </c>
      <c r="C30" s="269">
        <f>+FACTURACION!E30</f>
        <v>13890</v>
      </c>
      <c r="D30" s="269">
        <v>0</v>
      </c>
      <c r="E30" s="269">
        <f t="shared" si="0"/>
        <v>13890</v>
      </c>
      <c r="F30" s="269">
        <f t="shared" si="1"/>
        <v>1389</v>
      </c>
      <c r="G30" s="269">
        <v>0</v>
      </c>
      <c r="H30" s="269">
        <f t="shared" si="2"/>
        <v>1389</v>
      </c>
      <c r="I30" s="269">
        <f t="shared" si="3"/>
        <v>12501</v>
      </c>
    </row>
    <row r="31" spans="1:9">
      <c r="A31" s="247" t="s">
        <v>60</v>
      </c>
      <c r="B31" s="246" t="s">
        <v>61</v>
      </c>
      <c r="C31" s="269">
        <f>+FACTURACION!E31</f>
        <v>0</v>
      </c>
      <c r="D31" s="269">
        <v>0</v>
      </c>
      <c r="E31" s="269">
        <f t="shared" si="0"/>
        <v>0</v>
      </c>
      <c r="F31" s="269">
        <f t="shared" si="1"/>
        <v>0</v>
      </c>
      <c r="G31" s="269">
        <v>0</v>
      </c>
      <c r="H31" s="269">
        <f t="shared" si="2"/>
        <v>0</v>
      </c>
      <c r="I31" s="269">
        <f t="shared" si="3"/>
        <v>0</v>
      </c>
    </row>
    <row r="32" spans="1:9">
      <c r="A32" s="247" t="s">
        <v>62</v>
      </c>
      <c r="B32" s="246" t="s">
        <v>63</v>
      </c>
      <c r="C32" s="269">
        <f>+FACTURACION!E32</f>
        <v>0</v>
      </c>
      <c r="D32" s="269">
        <v>0</v>
      </c>
      <c r="E32" s="269">
        <f t="shared" si="0"/>
        <v>0</v>
      </c>
      <c r="F32" s="269">
        <f t="shared" si="1"/>
        <v>0</v>
      </c>
      <c r="G32" s="269">
        <v>0</v>
      </c>
      <c r="H32" s="269">
        <f t="shared" si="2"/>
        <v>0</v>
      </c>
      <c r="I32" s="269">
        <f t="shared" si="3"/>
        <v>0</v>
      </c>
    </row>
    <row r="33" spans="1:9">
      <c r="A33" s="247" t="s">
        <v>64</v>
      </c>
      <c r="B33" s="246" t="s">
        <v>65</v>
      </c>
      <c r="C33" s="269">
        <f>+FACTURACION!E33</f>
        <v>0</v>
      </c>
      <c r="D33" s="269">
        <v>0</v>
      </c>
      <c r="E33" s="269">
        <f t="shared" si="0"/>
        <v>0</v>
      </c>
      <c r="F33" s="269">
        <f t="shared" si="1"/>
        <v>0</v>
      </c>
      <c r="G33" s="269">
        <v>0</v>
      </c>
      <c r="H33" s="269">
        <f t="shared" si="2"/>
        <v>0</v>
      </c>
      <c r="I33" s="269">
        <f t="shared" si="3"/>
        <v>0</v>
      </c>
    </row>
    <row r="34" spans="1:9">
      <c r="A34" s="247" t="s">
        <v>66</v>
      </c>
      <c r="B34" s="246" t="s">
        <v>67</v>
      </c>
      <c r="C34" s="269">
        <f>+FACTURACION!E34</f>
        <v>0</v>
      </c>
      <c r="D34" s="269">
        <v>0</v>
      </c>
      <c r="E34" s="269">
        <f t="shared" si="0"/>
        <v>0</v>
      </c>
      <c r="F34" s="269">
        <f t="shared" si="1"/>
        <v>0</v>
      </c>
      <c r="G34" s="269">
        <v>0</v>
      </c>
      <c r="H34" s="269">
        <f t="shared" si="2"/>
        <v>0</v>
      </c>
      <c r="I34" s="269">
        <f t="shared" si="3"/>
        <v>0</v>
      </c>
    </row>
    <row r="35" spans="1:9">
      <c r="A35" s="247" t="s">
        <v>68</v>
      </c>
      <c r="B35" s="246" t="s">
        <v>69</v>
      </c>
      <c r="C35" s="269">
        <f>+FACTURACION!E35</f>
        <v>0</v>
      </c>
      <c r="D35" s="269">
        <v>0</v>
      </c>
      <c r="E35" s="269">
        <f t="shared" si="0"/>
        <v>0</v>
      </c>
      <c r="F35" s="269">
        <f t="shared" si="1"/>
        <v>0</v>
      </c>
      <c r="G35" s="269">
        <v>0</v>
      </c>
      <c r="H35" s="269">
        <f t="shared" si="2"/>
        <v>0</v>
      </c>
      <c r="I35" s="269">
        <f t="shared" si="3"/>
        <v>0</v>
      </c>
    </row>
    <row r="36" spans="1:9">
      <c r="A36" s="247" t="s">
        <v>70</v>
      </c>
      <c r="B36" s="246" t="s">
        <v>71</v>
      </c>
      <c r="C36" s="269">
        <f>+FACTURACION!E36</f>
        <v>2000</v>
      </c>
      <c r="D36" s="269">
        <v>0</v>
      </c>
      <c r="E36" s="269">
        <f t="shared" si="0"/>
        <v>2000</v>
      </c>
      <c r="F36" s="269">
        <f t="shared" si="1"/>
        <v>200</v>
      </c>
      <c r="G36" s="269">
        <v>0</v>
      </c>
      <c r="H36" s="269">
        <f t="shared" si="2"/>
        <v>200</v>
      </c>
      <c r="I36" s="269">
        <f t="shared" si="3"/>
        <v>1800</v>
      </c>
    </row>
    <row r="37" spans="1:9">
      <c r="A37" s="247" t="s">
        <v>72</v>
      </c>
      <c r="B37" s="246" t="s">
        <v>73</v>
      </c>
      <c r="C37" s="269">
        <f>+FACTURACION!E37</f>
        <v>0</v>
      </c>
      <c r="D37" s="269">
        <v>0</v>
      </c>
      <c r="E37" s="269">
        <f t="shared" si="0"/>
        <v>0</v>
      </c>
      <c r="F37" s="269">
        <f t="shared" si="1"/>
        <v>0</v>
      </c>
      <c r="G37" s="269">
        <v>0</v>
      </c>
      <c r="H37" s="269">
        <f t="shared" si="2"/>
        <v>0</v>
      </c>
      <c r="I37" s="269">
        <f t="shared" si="3"/>
        <v>0</v>
      </c>
    </row>
    <row r="38" spans="1:9">
      <c r="A38" s="247" t="s">
        <v>74</v>
      </c>
      <c r="B38" s="246" t="s">
        <v>75</v>
      </c>
      <c r="C38" s="269">
        <f>+FACTURACION!E38</f>
        <v>0</v>
      </c>
      <c r="D38" s="269">
        <v>0</v>
      </c>
      <c r="E38" s="269">
        <f t="shared" si="0"/>
        <v>0</v>
      </c>
      <c r="F38" s="269">
        <f t="shared" si="1"/>
        <v>0</v>
      </c>
      <c r="G38" s="269">
        <v>0</v>
      </c>
      <c r="H38" s="269">
        <f t="shared" si="2"/>
        <v>0</v>
      </c>
      <c r="I38" s="269">
        <f t="shared" si="3"/>
        <v>0</v>
      </c>
    </row>
    <row r="39" spans="1:9">
      <c r="A39" s="247" t="s">
        <v>76</v>
      </c>
      <c r="B39" s="246" t="s">
        <v>77</v>
      </c>
      <c r="C39" s="269">
        <f>+FACTURACION!E39</f>
        <v>0</v>
      </c>
      <c r="D39" s="269">
        <v>0</v>
      </c>
      <c r="E39" s="269">
        <f t="shared" si="0"/>
        <v>0</v>
      </c>
      <c r="F39" s="269">
        <f t="shared" si="1"/>
        <v>0</v>
      </c>
      <c r="G39" s="269">
        <v>0</v>
      </c>
      <c r="H39" s="269">
        <f t="shared" si="2"/>
        <v>0</v>
      </c>
      <c r="I39" s="269">
        <f t="shared" si="3"/>
        <v>0</v>
      </c>
    </row>
    <row r="40" spans="1:9">
      <c r="A40" s="247" t="s">
        <v>78</v>
      </c>
      <c r="B40" s="246" t="s">
        <v>79</v>
      </c>
      <c r="C40" s="269">
        <f>+FACTURACION!E40</f>
        <v>0</v>
      </c>
      <c r="D40" s="269">
        <v>0</v>
      </c>
      <c r="E40" s="269">
        <f t="shared" si="0"/>
        <v>0</v>
      </c>
      <c r="F40" s="269">
        <f t="shared" si="1"/>
        <v>0</v>
      </c>
      <c r="G40" s="269">
        <v>0</v>
      </c>
      <c r="H40" s="269">
        <f t="shared" si="2"/>
        <v>0</v>
      </c>
      <c r="I40" s="269">
        <f t="shared" si="3"/>
        <v>0</v>
      </c>
    </row>
    <row r="41" spans="1:9">
      <c r="A41" s="247" t="s">
        <v>80</v>
      </c>
      <c r="B41" s="246" t="s">
        <v>81</v>
      </c>
      <c r="C41" s="269">
        <f>+FACTURACION!E41</f>
        <v>0</v>
      </c>
      <c r="D41" s="269">
        <v>0</v>
      </c>
      <c r="E41" s="269">
        <f t="shared" si="0"/>
        <v>0</v>
      </c>
      <c r="F41" s="269">
        <f t="shared" si="1"/>
        <v>0</v>
      </c>
      <c r="G41" s="269">
        <v>0</v>
      </c>
      <c r="H41" s="269">
        <f t="shared" si="2"/>
        <v>0</v>
      </c>
      <c r="I41" s="269">
        <f t="shared" si="3"/>
        <v>0</v>
      </c>
    </row>
    <row r="42" spans="1:9">
      <c r="A42" s="247" t="s">
        <v>82</v>
      </c>
      <c r="B42" s="246" t="s">
        <v>83</v>
      </c>
      <c r="C42" s="269">
        <f>+FACTURACION!E42</f>
        <v>0</v>
      </c>
      <c r="D42" s="269">
        <v>0</v>
      </c>
      <c r="E42" s="269">
        <f t="shared" si="0"/>
        <v>0</v>
      </c>
      <c r="F42" s="269">
        <f t="shared" si="1"/>
        <v>0</v>
      </c>
      <c r="G42" s="269">
        <v>0</v>
      </c>
      <c r="H42" s="269">
        <f t="shared" si="2"/>
        <v>0</v>
      </c>
      <c r="I42" s="269">
        <f t="shared" si="3"/>
        <v>0</v>
      </c>
    </row>
    <row r="43" spans="1:9">
      <c r="A43" s="247" t="s">
        <v>84</v>
      </c>
      <c r="B43" s="246" t="s">
        <v>85</v>
      </c>
      <c r="C43" s="269">
        <f>+FACTURACION!E43</f>
        <v>0</v>
      </c>
      <c r="D43" s="269">
        <v>0</v>
      </c>
      <c r="E43" s="269">
        <f t="shared" si="0"/>
        <v>0</v>
      </c>
      <c r="F43" s="269">
        <f t="shared" si="1"/>
        <v>0</v>
      </c>
      <c r="G43" s="269">
        <v>0</v>
      </c>
      <c r="H43" s="269">
        <f t="shared" si="2"/>
        <v>0</v>
      </c>
      <c r="I43" s="269">
        <f t="shared" si="3"/>
        <v>0</v>
      </c>
    </row>
    <row r="44" spans="1:9">
      <c r="A44" s="247" t="s">
        <v>86</v>
      </c>
      <c r="B44" s="246" t="s">
        <v>87</v>
      </c>
      <c r="C44" s="269">
        <f>+FACTURACION!E44</f>
        <v>0</v>
      </c>
      <c r="D44" s="269">
        <v>0</v>
      </c>
      <c r="E44" s="269">
        <f t="shared" si="0"/>
        <v>0</v>
      </c>
      <c r="F44" s="269">
        <f t="shared" si="1"/>
        <v>0</v>
      </c>
      <c r="G44" s="269">
        <v>0</v>
      </c>
      <c r="H44" s="269">
        <f t="shared" si="2"/>
        <v>0</v>
      </c>
      <c r="I44" s="269">
        <f t="shared" si="3"/>
        <v>0</v>
      </c>
    </row>
    <row r="45" spans="1:9">
      <c r="A45" s="247" t="s">
        <v>88</v>
      </c>
      <c r="B45" s="246" t="s">
        <v>89</v>
      </c>
      <c r="C45" s="269">
        <f>+FACTURACION!E45</f>
        <v>0</v>
      </c>
      <c r="D45" s="269">
        <v>0</v>
      </c>
      <c r="E45" s="269">
        <f t="shared" si="0"/>
        <v>0</v>
      </c>
      <c r="F45" s="269">
        <f t="shared" si="1"/>
        <v>0</v>
      </c>
      <c r="G45" s="269">
        <v>0</v>
      </c>
      <c r="H45" s="269">
        <f t="shared" si="2"/>
        <v>0</v>
      </c>
      <c r="I45" s="269">
        <f t="shared" si="3"/>
        <v>0</v>
      </c>
    </row>
    <row r="46" spans="1:9">
      <c r="A46" s="247" t="s">
        <v>90</v>
      </c>
      <c r="B46" s="246" t="s">
        <v>91</v>
      </c>
      <c r="C46" s="269">
        <f>+FACTURACION!E46</f>
        <v>0</v>
      </c>
      <c r="D46" s="269">
        <v>0</v>
      </c>
      <c r="E46" s="269">
        <f t="shared" si="0"/>
        <v>0</v>
      </c>
      <c r="F46" s="269">
        <f t="shared" si="1"/>
        <v>0</v>
      </c>
      <c r="G46" s="269">
        <v>0</v>
      </c>
      <c r="H46" s="269">
        <f t="shared" si="2"/>
        <v>0</v>
      </c>
      <c r="I46" s="269">
        <f t="shared" si="3"/>
        <v>0</v>
      </c>
    </row>
    <row r="47" spans="1:9">
      <c r="A47" s="247" t="s">
        <v>92</v>
      </c>
      <c r="B47" s="246" t="s">
        <v>93</v>
      </c>
      <c r="C47" s="269">
        <f>+FACTURACION!E47</f>
        <v>0</v>
      </c>
      <c r="D47" s="269">
        <v>0</v>
      </c>
      <c r="E47" s="269">
        <f t="shared" si="0"/>
        <v>0</v>
      </c>
      <c r="F47" s="269">
        <f t="shared" si="1"/>
        <v>0</v>
      </c>
      <c r="G47" s="269">
        <v>0</v>
      </c>
      <c r="H47" s="269">
        <f t="shared" si="2"/>
        <v>0</v>
      </c>
      <c r="I47" s="269">
        <f t="shared" si="3"/>
        <v>0</v>
      </c>
    </row>
    <row r="48" spans="1:9">
      <c r="A48" s="247" t="s">
        <v>94</v>
      </c>
      <c r="B48" s="246" t="s">
        <v>95</v>
      </c>
      <c r="C48" s="269">
        <f>+FACTURACION!E48</f>
        <v>6250</v>
      </c>
      <c r="D48" s="269">
        <v>0</v>
      </c>
      <c r="E48" s="269">
        <f t="shared" si="0"/>
        <v>6250</v>
      </c>
      <c r="F48" s="269">
        <f t="shared" si="1"/>
        <v>625</v>
      </c>
      <c r="G48" s="269">
        <v>0</v>
      </c>
      <c r="H48" s="269">
        <f t="shared" si="2"/>
        <v>625</v>
      </c>
      <c r="I48" s="269">
        <f t="shared" si="3"/>
        <v>5625</v>
      </c>
    </row>
    <row r="49" spans="1:10">
      <c r="A49" s="247" t="s">
        <v>96</v>
      </c>
      <c r="B49" s="246" t="s">
        <v>97</v>
      </c>
      <c r="C49" s="269">
        <f>+FACTURACION!E49</f>
        <v>1300</v>
      </c>
      <c r="D49" s="269">
        <v>0</v>
      </c>
      <c r="E49" s="269">
        <f t="shared" si="0"/>
        <v>1300</v>
      </c>
      <c r="F49" s="269">
        <f t="shared" si="1"/>
        <v>130</v>
      </c>
      <c r="G49" s="269">
        <v>0</v>
      </c>
      <c r="H49" s="269">
        <f t="shared" si="2"/>
        <v>130</v>
      </c>
      <c r="I49" s="269">
        <f t="shared" si="3"/>
        <v>1170</v>
      </c>
    </row>
    <row r="50" spans="1:10">
      <c r="A50" s="247" t="s">
        <v>98</v>
      </c>
      <c r="B50" s="246" t="s">
        <v>99</v>
      </c>
      <c r="C50" s="269">
        <f>+FACTURACION!E50</f>
        <v>0</v>
      </c>
      <c r="D50" s="269">
        <v>0</v>
      </c>
      <c r="E50" s="269">
        <f t="shared" si="0"/>
        <v>0</v>
      </c>
      <c r="F50" s="269">
        <f t="shared" si="1"/>
        <v>0</v>
      </c>
      <c r="G50" s="269">
        <v>0</v>
      </c>
      <c r="H50" s="269">
        <f t="shared" si="2"/>
        <v>0</v>
      </c>
      <c r="I50" s="269">
        <f t="shared" si="3"/>
        <v>0</v>
      </c>
    </row>
    <row r="51" spans="1:10">
      <c r="A51" s="247" t="s">
        <v>100</v>
      </c>
      <c r="B51" s="246" t="s">
        <v>101</v>
      </c>
      <c r="C51" s="269">
        <f>+FACTURACION!E51</f>
        <v>0</v>
      </c>
      <c r="D51" s="269">
        <v>0</v>
      </c>
      <c r="E51" s="269">
        <f t="shared" si="0"/>
        <v>0</v>
      </c>
      <c r="F51" s="269">
        <f t="shared" si="1"/>
        <v>0</v>
      </c>
      <c r="G51" s="269">
        <v>0</v>
      </c>
      <c r="H51" s="269">
        <f t="shared" si="2"/>
        <v>0</v>
      </c>
      <c r="I51" s="269">
        <f t="shared" si="3"/>
        <v>0</v>
      </c>
    </row>
    <row r="52" spans="1:10">
      <c r="A52" s="247" t="s">
        <v>102</v>
      </c>
      <c r="B52" s="246" t="s">
        <v>103</v>
      </c>
      <c r="C52" s="269">
        <f>+FACTURACION!E52</f>
        <v>0</v>
      </c>
      <c r="D52" s="269">
        <v>0</v>
      </c>
      <c r="E52" s="269">
        <f t="shared" si="0"/>
        <v>0</v>
      </c>
      <c r="F52" s="269">
        <f t="shared" si="1"/>
        <v>0</v>
      </c>
      <c r="G52" s="269">
        <v>0</v>
      </c>
      <c r="H52" s="269">
        <f t="shared" si="2"/>
        <v>0</v>
      </c>
      <c r="I52" s="269">
        <f t="shared" si="3"/>
        <v>0</v>
      </c>
    </row>
    <row r="53" spans="1:10">
      <c r="A53" s="247" t="s">
        <v>104</v>
      </c>
      <c r="B53" s="246" t="s">
        <v>105</v>
      </c>
      <c r="C53" s="269">
        <f>+FACTURACION!E53</f>
        <v>0</v>
      </c>
      <c r="D53" s="269">
        <v>0</v>
      </c>
      <c r="E53" s="269">
        <f>SUM(C53:D53)</f>
        <v>0</v>
      </c>
      <c r="F53" s="269">
        <f t="shared" si="1"/>
        <v>0</v>
      </c>
      <c r="G53" s="269">
        <v>0</v>
      </c>
      <c r="H53" s="269">
        <f>SUM(F53:G53)</f>
        <v>0</v>
      </c>
      <c r="I53" s="269">
        <f>+E53-H53</f>
        <v>0</v>
      </c>
      <c r="J53" s="244"/>
    </row>
    <row r="54" spans="1:10">
      <c r="A54" s="247" t="s">
        <v>106</v>
      </c>
      <c r="B54" s="246" t="s">
        <v>107</v>
      </c>
      <c r="C54" s="269">
        <f>+FACTURACION!E54</f>
        <v>0</v>
      </c>
      <c r="D54" s="269">
        <v>0</v>
      </c>
      <c r="E54" s="269">
        <f t="shared" ref="E54" si="4">SUM(C54:D54)</f>
        <v>0</v>
      </c>
      <c r="F54" s="269">
        <f t="shared" si="1"/>
        <v>0</v>
      </c>
      <c r="G54" s="269">
        <v>0</v>
      </c>
      <c r="H54" s="269">
        <f t="shared" ref="H54" si="5">SUM(F54:G54)</f>
        <v>0</v>
      </c>
      <c r="I54" s="269">
        <f t="shared" ref="I54" si="6">+E54-H54</f>
        <v>0</v>
      </c>
      <c r="J54" s="244"/>
    </row>
    <row r="55" spans="1:10">
      <c r="A55" s="251" t="s">
        <v>108</v>
      </c>
      <c r="B55" s="248"/>
      <c r="C55" s="269"/>
      <c r="D55" s="269"/>
      <c r="E55" s="269"/>
      <c r="F55" s="269"/>
      <c r="G55" s="269"/>
      <c r="H55" s="269"/>
      <c r="I55" s="269"/>
    </row>
    <row r="56" spans="1:10" ht="16.5" thickBot="1">
      <c r="C56" s="270">
        <f>SUM(C12:C55)</f>
        <v>38145.050000000003</v>
      </c>
      <c r="D56" s="270">
        <f t="shared" ref="D56:I56" si="7">SUM(D12:D55)</f>
        <v>0</v>
      </c>
      <c r="E56" s="270">
        <f t="shared" si="7"/>
        <v>38145.050000000003</v>
      </c>
      <c r="F56" s="270">
        <f t="shared" si="7"/>
        <v>3814.5050000000001</v>
      </c>
      <c r="G56" s="270">
        <f t="shared" si="7"/>
        <v>0</v>
      </c>
      <c r="H56" s="270">
        <f t="shared" si="7"/>
        <v>3814.5050000000001</v>
      </c>
      <c r="I56" s="270">
        <f t="shared" si="7"/>
        <v>34330.544999999998</v>
      </c>
    </row>
    <row r="57" spans="1:10" ht="15.75" thickTop="1">
      <c r="C57" s="244"/>
      <c r="D57" s="244"/>
      <c r="E57" s="244"/>
      <c r="F57" s="244"/>
      <c r="G57" s="244"/>
      <c r="H57" s="244"/>
      <c r="I57" s="2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/>
  </sheetViews>
  <sheetFormatPr baseColWidth="10" defaultRowHeight="15"/>
  <cols>
    <col min="1" max="1" width="24.5703125" style="244" bestFit="1" customWidth="1"/>
    <col min="2" max="2" width="11.5703125" style="244" bestFit="1" customWidth="1"/>
    <col min="3" max="16384" width="11.42578125" style="244"/>
  </cols>
  <sheetData>
    <row r="1" spans="1:5">
      <c r="A1" s="275" t="s">
        <v>330</v>
      </c>
      <c r="B1" s="275"/>
      <c r="C1" s="276"/>
      <c r="D1" s="277"/>
      <c r="E1" s="277"/>
    </row>
    <row r="2" spans="1:5">
      <c r="A2" s="275" t="s">
        <v>331</v>
      </c>
      <c r="B2" s="275"/>
      <c r="C2" s="276"/>
      <c r="D2" s="277"/>
      <c r="E2" s="277"/>
    </row>
    <row r="3" spans="1:5">
      <c r="A3" s="275" t="s">
        <v>342</v>
      </c>
      <c r="B3" s="278" t="s">
        <v>144</v>
      </c>
      <c r="C3" s="276"/>
      <c r="D3" s="277"/>
      <c r="E3" s="277"/>
    </row>
    <row r="4" spans="1:5">
      <c r="A4" s="276"/>
      <c r="B4" s="276"/>
      <c r="C4" s="276"/>
      <c r="D4" s="277"/>
      <c r="E4" s="277"/>
    </row>
    <row r="5" spans="1:5">
      <c r="A5" s="276" t="s">
        <v>332</v>
      </c>
      <c r="B5" s="276" t="s">
        <v>333</v>
      </c>
      <c r="C5" s="276"/>
      <c r="D5" s="277"/>
      <c r="E5" s="277"/>
    </row>
    <row r="6" spans="1:5">
      <c r="A6" s="277" t="s">
        <v>334</v>
      </c>
      <c r="B6" s="279">
        <f>76816.87+2032.97</f>
        <v>78849.84</v>
      </c>
      <c r="C6" s="277"/>
      <c r="D6" s="277"/>
      <c r="E6" s="277"/>
    </row>
    <row r="7" spans="1:5">
      <c r="A7" s="277" t="s">
        <v>335</v>
      </c>
      <c r="B7" s="279">
        <v>5292.61</v>
      </c>
      <c r="C7" s="277"/>
      <c r="D7" s="277"/>
      <c r="E7" s="277"/>
    </row>
    <row r="8" spans="1:5">
      <c r="A8" s="277" t="s">
        <v>336</v>
      </c>
      <c r="B8" s="279">
        <v>12318.75</v>
      </c>
      <c r="C8" s="277"/>
      <c r="D8" s="277"/>
      <c r="E8" s="277"/>
    </row>
    <row r="9" spans="1:5">
      <c r="A9" s="277" t="s">
        <v>337</v>
      </c>
      <c r="B9" s="279">
        <v>66992.28</v>
      </c>
      <c r="C9" s="277"/>
      <c r="D9" s="277"/>
      <c r="E9" s="277"/>
    </row>
    <row r="10" spans="1:5">
      <c r="A10" s="277" t="s">
        <v>338</v>
      </c>
      <c r="B10" s="279">
        <v>13227.76</v>
      </c>
      <c r="C10" s="277"/>
      <c r="D10" s="280"/>
      <c r="E10" s="277"/>
    </row>
    <row r="11" spans="1:5">
      <c r="A11" s="277" t="s">
        <v>339</v>
      </c>
      <c r="B11" s="279">
        <f>36137.72+3645.9</f>
        <v>39783.620000000003</v>
      </c>
      <c r="C11" s="277"/>
      <c r="D11" s="277"/>
      <c r="E11" s="277"/>
    </row>
    <row r="12" spans="1:5">
      <c r="A12" s="277" t="s">
        <v>340</v>
      </c>
      <c r="B12" s="281">
        <v>0</v>
      </c>
      <c r="C12" s="277"/>
      <c r="D12" s="277"/>
      <c r="E12" s="277"/>
    </row>
    <row r="13" spans="1:5" ht="15.75" thickBot="1">
      <c r="A13" s="277" t="s">
        <v>341</v>
      </c>
      <c r="B13" s="282">
        <v>44976.32</v>
      </c>
      <c r="C13" s="277"/>
      <c r="D13" s="277"/>
      <c r="E13" s="277"/>
    </row>
    <row r="14" spans="1:5">
      <c r="A14" s="277"/>
      <c r="B14" s="283">
        <f>SUM(B6:B13)</f>
        <v>261441.18</v>
      </c>
      <c r="C14" s="277"/>
      <c r="D14" s="277"/>
      <c r="E14" s="277"/>
    </row>
    <row r="15" spans="1:5" ht="15.75" thickBot="1">
      <c r="A15" s="277"/>
      <c r="B15" s="284">
        <f>B14*0.16</f>
        <v>41830.588799999998</v>
      </c>
      <c r="C15" s="277"/>
      <c r="D15" s="277"/>
      <c r="E15" s="277"/>
    </row>
    <row r="16" spans="1:5" ht="15.75" thickTop="1">
      <c r="A16" s="277"/>
      <c r="B16" s="285">
        <f>+B14+B15</f>
        <v>303271.76879999996</v>
      </c>
      <c r="C16" s="277"/>
      <c r="D16" s="277"/>
      <c r="E16" s="277"/>
    </row>
    <row r="17" spans="1:5">
      <c r="A17" s="277"/>
      <c r="B17" s="279">
        <v>303271.76</v>
      </c>
      <c r="C17" s="277"/>
      <c r="D17" s="277"/>
      <c r="E17" s="277"/>
    </row>
    <row r="18" spans="1:5">
      <c r="A18" s="277"/>
      <c r="B18" s="279">
        <f>B16-B17</f>
        <v>8.7999999523162842E-3</v>
      </c>
      <c r="C18" s="277"/>
      <c r="D18" s="277"/>
      <c r="E18" s="277"/>
    </row>
    <row r="19" spans="1:5">
      <c r="A19" s="277"/>
      <c r="B19" s="279"/>
      <c r="C19" s="277"/>
      <c r="D19" s="277"/>
      <c r="E19" s="277"/>
    </row>
    <row r="20" spans="1:5">
      <c r="A20" s="277"/>
      <c r="B20" s="277"/>
      <c r="C20" s="277"/>
      <c r="D20" s="277"/>
      <c r="E20" s="277"/>
    </row>
    <row r="23" spans="1:5">
      <c r="A23" s="275" t="s">
        <v>330</v>
      </c>
      <c r="B23" s="275"/>
      <c r="C23" s="276"/>
      <c r="D23" s="277"/>
      <c r="E23" s="277"/>
    </row>
    <row r="24" spans="1:5">
      <c r="A24" s="275" t="s">
        <v>331</v>
      </c>
      <c r="B24" s="275"/>
      <c r="C24" s="276"/>
      <c r="D24" s="277"/>
      <c r="E24" s="277"/>
    </row>
    <row r="25" spans="1:5">
      <c r="A25" s="275" t="s">
        <v>342</v>
      </c>
      <c r="B25" s="278" t="s">
        <v>144</v>
      </c>
      <c r="C25" s="276"/>
      <c r="D25" s="277"/>
      <c r="E25" s="277"/>
    </row>
    <row r="26" spans="1:5">
      <c r="A26" s="276"/>
      <c r="B26" s="276"/>
      <c r="C26" s="276"/>
      <c r="D26" s="277"/>
      <c r="E26" s="277"/>
    </row>
    <row r="27" spans="1:5">
      <c r="A27" s="276" t="s">
        <v>332</v>
      </c>
      <c r="B27" s="276" t="s">
        <v>333</v>
      </c>
      <c r="C27" s="276"/>
      <c r="D27" s="277"/>
      <c r="E27" s="277"/>
    </row>
    <row r="28" spans="1:5">
      <c r="A28" s="277" t="s">
        <v>334</v>
      </c>
      <c r="B28" s="279"/>
      <c r="C28" s="277"/>
      <c r="D28" s="277"/>
      <c r="E28" s="277"/>
    </row>
    <row r="29" spans="1:5">
      <c r="A29" s="277" t="s">
        <v>335</v>
      </c>
      <c r="B29" s="279"/>
      <c r="C29" s="277"/>
      <c r="D29" s="277"/>
      <c r="E29" s="277"/>
    </row>
    <row r="30" spans="1:5">
      <c r="A30" s="277" t="s">
        <v>336</v>
      </c>
      <c r="B30" s="279"/>
      <c r="C30" s="277"/>
      <c r="D30" s="277"/>
      <c r="E30" s="277"/>
    </row>
    <row r="31" spans="1:5">
      <c r="A31" s="277" t="s">
        <v>337</v>
      </c>
      <c r="B31" s="279">
        <v>31595</v>
      </c>
      <c r="C31" s="277"/>
      <c r="D31" s="277"/>
      <c r="E31" s="277"/>
    </row>
    <row r="32" spans="1:5">
      <c r="A32" s="277" t="s">
        <v>338</v>
      </c>
      <c r="B32" s="279"/>
      <c r="C32" s="277"/>
      <c r="D32" s="280"/>
      <c r="E32" s="277"/>
    </row>
    <row r="33" spans="1:5">
      <c r="A33" s="277" t="s">
        <v>339</v>
      </c>
      <c r="B33" s="279">
        <v>6550.05</v>
      </c>
      <c r="C33" s="277"/>
      <c r="D33" s="277"/>
      <c r="E33" s="277"/>
    </row>
    <row r="34" spans="1:5">
      <c r="A34" s="277" t="s">
        <v>340</v>
      </c>
      <c r="B34" s="281">
        <v>0</v>
      </c>
      <c r="C34" s="277"/>
      <c r="D34" s="277"/>
      <c r="E34" s="277"/>
    </row>
    <row r="35" spans="1:5" ht="15.75" thickBot="1">
      <c r="A35" s="277" t="s">
        <v>341</v>
      </c>
      <c r="B35" s="282">
        <v>0</v>
      </c>
      <c r="C35" s="277"/>
      <c r="D35" s="277"/>
      <c r="E35" s="277"/>
    </row>
    <row r="36" spans="1:5">
      <c r="A36" s="277"/>
      <c r="B36" s="283">
        <f>SUM(B28:B35)</f>
        <v>38145.050000000003</v>
      </c>
      <c r="C36" s="277"/>
      <c r="D36" s="277"/>
      <c r="E36" s="277"/>
    </row>
    <row r="37" spans="1:5" ht="15.75" thickBot="1">
      <c r="A37" s="277"/>
      <c r="B37" s="284">
        <f>B36*0.16</f>
        <v>6103.2080000000005</v>
      </c>
      <c r="C37" s="277"/>
      <c r="D37" s="277"/>
      <c r="E37" s="277"/>
    </row>
    <row r="38" spans="1:5" ht="15.75" thickTop="1">
      <c r="A38" s="277"/>
      <c r="B38" s="285">
        <f>+B36+B37</f>
        <v>44248.258000000002</v>
      </c>
      <c r="C38" s="277"/>
      <c r="D38" s="277"/>
      <c r="E38" s="277"/>
    </row>
    <row r="39" spans="1:5">
      <c r="A39" s="277"/>
      <c r="B39" s="279">
        <v>44248.26</v>
      </c>
      <c r="C39" s="277"/>
      <c r="D39" s="277"/>
      <c r="E39" s="277"/>
    </row>
    <row r="40" spans="1:5">
      <c r="A40" s="277"/>
      <c r="B40" s="279">
        <f>B38-B39</f>
        <v>-2.0000000004074536E-3</v>
      </c>
      <c r="C40" s="277"/>
      <c r="D40" s="277"/>
      <c r="E40" s="277"/>
    </row>
    <row r="41" spans="1:5">
      <c r="A41" s="277"/>
      <c r="B41" s="279"/>
      <c r="C41" s="277"/>
      <c r="D41" s="277"/>
      <c r="E41" s="277"/>
    </row>
    <row r="42" spans="1:5">
      <c r="A42" s="277"/>
      <c r="B42" s="277"/>
      <c r="C42" s="277"/>
      <c r="D42" s="277"/>
      <c r="E42" s="2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FISCAL</vt:lpstr>
      <vt:lpstr>SINDICATO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dcterms:created xsi:type="dcterms:W3CDTF">2016-10-27T17:37:55Z</dcterms:created>
  <dcterms:modified xsi:type="dcterms:W3CDTF">2016-10-31T15:41:33Z</dcterms:modified>
</cp:coreProperties>
</file>