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105" windowWidth="9600" windowHeight="6735" activeTab="3"/>
  </bookViews>
  <sheets>
    <sheet name="FACTURACION" sheetId="1" r:id="rId1"/>
    <sheet name="FISCAL" sheetId="2" r:id="rId2"/>
    <sheet name="SINDICATO" sheetId="3" r:id="rId3"/>
    <sheet name="POLIZA" sheetId="4" r:id="rId4"/>
  </sheets>
  <definedNames>
    <definedName name="_xlnm._FilterDatabase" localSheetId="0" hidden="1">FACTURACION!$A$11:$AW$58</definedName>
    <definedName name="_xlnm.Print_Area" localSheetId="1">FISCAL!$A$1:$S$87</definedName>
  </definedNames>
  <calcPr calcId="124519"/>
</workbook>
</file>

<file path=xl/calcChain.xml><?xml version="1.0" encoding="utf-8"?>
<calcChain xmlns="http://schemas.openxmlformats.org/spreadsheetml/2006/main">
  <c r="B36" i="4"/>
  <c r="B14"/>
  <c r="K74" i="1"/>
  <c r="K75"/>
  <c r="C64"/>
  <c r="C65"/>
  <c r="C66"/>
  <c r="C67"/>
  <c r="C68"/>
  <c r="C69"/>
  <c r="C70"/>
  <c r="C71"/>
  <c r="C72"/>
  <c r="C73"/>
  <c r="C74"/>
  <c r="J74" s="1"/>
  <c r="C75"/>
  <c r="J75" s="1"/>
  <c r="C76"/>
  <c r="C77"/>
  <c r="C78"/>
  <c r="B37" i="4" l="1"/>
  <c r="B38" s="1"/>
  <c r="B40" s="1"/>
  <c r="B15"/>
  <c r="B16" s="1"/>
  <c r="B18" s="1"/>
  <c r="H60" i="2"/>
  <c r="J60"/>
  <c r="K60"/>
  <c r="L60"/>
  <c r="N60"/>
  <c r="T60"/>
  <c r="U60"/>
  <c r="V60"/>
  <c r="W60"/>
  <c r="E60"/>
  <c r="R85" i="1" l="1"/>
  <c r="Q85"/>
  <c r="P85"/>
  <c r="E85"/>
  <c r="D74"/>
  <c r="F74" s="1"/>
  <c r="G73" i="2"/>
  <c r="D73" i="1" s="1"/>
  <c r="G74" i="2"/>
  <c r="G75"/>
  <c r="D75" i="1" s="1"/>
  <c r="AV5" l="1"/>
  <c r="AW5" s="1"/>
  <c r="Y83" i="2" l="1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74"/>
  <c r="Y55"/>
  <c r="Y56"/>
  <c r="Y57"/>
  <c r="Y69"/>
  <c r="Y70"/>
  <c r="Y71"/>
  <c r="Y72"/>
  <c r="Y73"/>
  <c r="Y75"/>
  <c r="Y76"/>
  <c r="Y77"/>
  <c r="Y78"/>
  <c r="Y58"/>
  <c r="Y68"/>
  <c r="Y67"/>
  <c r="Y66"/>
  <c r="Y65"/>
  <c r="Y64"/>
  <c r="Y63"/>
  <c r="Y13"/>
  <c r="Y14"/>
  <c r="Y15"/>
  <c r="Y16"/>
  <c r="Y17"/>
  <c r="Y18"/>
  <c r="Y19"/>
  <c r="Y20"/>
  <c r="Y21"/>
  <c r="Y22"/>
  <c r="Y23"/>
  <c r="Y24"/>
  <c r="Y25"/>
  <c r="Y26"/>
  <c r="Y27"/>
  <c r="Y28"/>
  <c r="Y12"/>
  <c r="G83"/>
  <c r="D83" i="1" s="1"/>
  <c r="F83" i="2"/>
  <c r="M83"/>
  <c r="Q83"/>
  <c r="I83" i="1" s="1"/>
  <c r="P83" i="2"/>
  <c r="O83"/>
  <c r="O64"/>
  <c r="P64"/>
  <c r="Q64"/>
  <c r="I64" i="1" s="1"/>
  <c r="O65" i="2"/>
  <c r="P65"/>
  <c r="Q65"/>
  <c r="I65" i="1" s="1"/>
  <c r="O66" i="2"/>
  <c r="P66"/>
  <c r="Q66"/>
  <c r="I66" i="1" s="1"/>
  <c r="O67" i="2"/>
  <c r="P67"/>
  <c r="Q67"/>
  <c r="I67" i="1" s="1"/>
  <c r="O68" i="2"/>
  <c r="P68"/>
  <c r="Q68"/>
  <c r="I68" i="1" s="1"/>
  <c r="O69" i="2"/>
  <c r="P69"/>
  <c r="Q69"/>
  <c r="I69" i="1" s="1"/>
  <c r="O70" i="2"/>
  <c r="P70"/>
  <c r="Q70"/>
  <c r="I70" i="1" s="1"/>
  <c r="O71" i="2"/>
  <c r="P71"/>
  <c r="Q71"/>
  <c r="I71" i="1" s="1"/>
  <c r="O72" i="2"/>
  <c r="P72"/>
  <c r="Q72"/>
  <c r="I72" i="1" s="1"/>
  <c r="O73" i="2"/>
  <c r="P73"/>
  <c r="Q73"/>
  <c r="I73" i="1" s="1"/>
  <c r="O75" i="2"/>
  <c r="P75"/>
  <c r="Q75"/>
  <c r="I75" i="1" s="1"/>
  <c r="O76" i="2"/>
  <c r="P76"/>
  <c r="Q76"/>
  <c r="I76" i="1" s="1"/>
  <c r="O77" i="2"/>
  <c r="P77"/>
  <c r="Q77"/>
  <c r="I77" i="1" s="1"/>
  <c r="O78" i="2"/>
  <c r="P78"/>
  <c r="Q78"/>
  <c r="I78" i="1" s="1"/>
  <c r="O58" i="2"/>
  <c r="P58"/>
  <c r="Q58"/>
  <c r="I58" i="1" s="1"/>
  <c r="Q63" i="2"/>
  <c r="I63" i="1" s="1"/>
  <c r="P63" i="2"/>
  <c r="O63"/>
  <c r="O13"/>
  <c r="I13" i="3" s="1"/>
  <c r="P13" i="2"/>
  <c r="Q13"/>
  <c r="I13" i="1" s="1"/>
  <c r="O14" i="2"/>
  <c r="I14" i="3" s="1"/>
  <c r="P14" i="2"/>
  <c r="Q14"/>
  <c r="I14" i="1" s="1"/>
  <c r="O15" i="2"/>
  <c r="I15" i="3" s="1"/>
  <c r="P15" i="2"/>
  <c r="Q15"/>
  <c r="I15" i="1" s="1"/>
  <c r="O16" i="2"/>
  <c r="I16" i="3" s="1"/>
  <c r="P16" i="2"/>
  <c r="Q16"/>
  <c r="I16" i="1" s="1"/>
  <c r="O17" i="2"/>
  <c r="I17" i="3" s="1"/>
  <c r="P17" i="2"/>
  <c r="Q17"/>
  <c r="I17" i="1" s="1"/>
  <c r="O18" i="2"/>
  <c r="I18" i="3" s="1"/>
  <c r="P18" i="2"/>
  <c r="Q18"/>
  <c r="I18" i="1" s="1"/>
  <c r="O19" i="2"/>
  <c r="I19" i="3" s="1"/>
  <c r="P19" i="2"/>
  <c r="Q19"/>
  <c r="I19" i="1" s="1"/>
  <c r="O20" i="2"/>
  <c r="I20" i="3" s="1"/>
  <c r="P20" i="2"/>
  <c r="Q20"/>
  <c r="I20" i="1" s="1"/>
  <c r="O21" i="2"/>
  <c r="I21" i="3" s="1"/>
  <c r="P21" i="2"/>
  <c r="Q21"/>
  <c r="I21" i="1" s="1"/>
  <c r="O22" i="2"/>
  <c r="I22" i="3" s="1"/>
  <c r="P22" i="2"/>
  <c r="Q22"/>
  <c r="I22" i="1" s="1"/>
  <c r="O23" i="2"/>
  <c r="I23" i="3" s="1"/>
  <c r="P23" i="2"/>
  <c r="Q23"/>
  <c r="I23" i="1" s="1"/>
  <c r="O24" i="2"/>
  <c r="I24" i="3" s="1"/>
  <c r="P24" i="2"/>
  <c r="Q24"/>
  <c r="I24" i="1" s="1"/>
  <c r="O25" i="2"/>
  <c r="I25" i="3" s="1"/>
  <c r="P25" i="2"/>
  <c r="Q25"/>
  <c r="I25" i="1" s="1"/>
  <c r="O26" i="2"/>
  <c r="I26" i="3" s="1"/>
  <c r="P26" i="2"/>
  <c r="Q26"/>
  <c r="I26" i="1" s="1"/>
  <c r="O27" i="2"/>
  <c r="I27" i="3" s="1"/>
  <c r="P27" i="2"/>
  <c r="Q27"/>
  <c r="I27" i="1" s="1"/>
  <c r="O28" i="2"/>
  <c r="I28" i="3" s="1"/>
  <c r="P28" i="2"/>
  <c r="Q28"/>
  <c r="I28" i="1" s="1"/>
  <c r="O29" i="2"/>
  <c r="I29" i="3" s="1"/>
  <c r="P29" i="2"/>
  <c r="Q29"/>
  <c r="I29" i="1" s="1"/>
  <c r="O30" i="2"/>
  <c r="I30" i="3" s="1"/>
  <c r="P30" i="2"/>
  <c r="Q30"/>
  <c r="I30" i="1" s="1"/>
  <c r="O31" i="2"/>
  <c r="I31" i="3" s="1"/>
  <c r="P31" i="2"/>
  <c r="Q31"/>
  <c r="I31" i="1" s="1"/>
  <c r="O32" i="2"/>
  <c r="I32" i="3" s="1"/>
  <c r="P32" i="2"/>
  <c r="Q32"/>
  <c r="I32" i="1" s="1"/>
  <c r="O33" i="2"/>
  <c r="I33" i="3" s="1"/>
  <c r="P33" i="2"/>
  <c r="Q33"/>
  <c r="I33" i="1" s="1"/>
  <c r="O34" i="2"/>
  <c r="I34" i="3" s="1"/>
  <c r="P34" i="2"/>
  <c r="Q34"/>
  <c r="I34" i="1" s="1"/>
  <c r="O35" i="2"/>
  <c r="I35" i="3" s="1"/>
  <c r="P35" i="2"/>
  <c r="Q35"/>
  <c r="I35" i="1" s="1"/>
  <c r="O36" i="2"/>
  <c r="I36" i="3" s="1"/>
  <c r="P36" i="2"/>
  <c r="Q36"/>
  <c r="I36" i="1" s="1"/>
  <c r="O37" i="2"/>
  <c r="I37" i="3" s="1"/>
  <c r="P37" i="2"/>
  <c r="Q37"/>
  <c r="I37" i="1" s="1"/>
  <c r="O38" i="2"/>
  <c r="I38" i="3" s="1"/>
  <c r="P38" i="2"/>
  <c r="Q38"/>
  <c r="I38" i="1" s="1"/>
  <c r="O39" i="2"/>
  <c r="I39" i="3" s="1"/>
  <c r="P39" i="2"/>
  <c r="Q39"/>
  <c r="I39" i="1" s="1"/>
  <c r="O40" i="2"/>
  <c r="I40" i="3" s="1"/>
  <c r="P40" i="2"/>
  <c r="Q40"/>
  <c r="I40" i="1" s="1"/>
  <c r="O41" i="2"/>
  <c r="I41" i="3" s="1"/>
  <c r="P41" i="2"/>
  <c r="Q41"/>
  <c r="I41" i="1" s="1"/>
  <c r="O42" i="2"/>
  <c r="I42" i="3" s="1"/>
  <c r="P42" i="2"/>
  <c r="Q42"/>
  <c r="I42" i="1" s="1"/>
  <c r="O43" i="2"/>
  <c r="I43" i="3" s="1"/>
  <c r="P43" i="2"/>
  <c r="Q43"/>
  <c r="I43" i="1" s="1"/>
  <c r="O44" i="2"/>
  <c r="I44" i="3" s="1"/>
  <c r="P44" i="2"/>
  <c r="Q44"/>
  <c r="I44" i="1" s="1"/>
  <c r="O45" i="2"/>
  <c r="I45" i="3" s="1"/>
  <c r="P45" i="2"/>
  <c r="Q45"/>
  <c r="I45" i="1" s="1"/>
  <c r="O46" i="2"/>
  <c r="I46" i="3" s="1"/>
  <c r="P46" i="2"/>
  <c r="Q46"/>
  <c r="I46" i="1" s="1"/>
  <c r="O47" i="2"/>
  <c r="I47" i="3" s="1"/>
  <c r="P47" i="2"/>
  <c r="Q47"/>
  <c r="I47" i="1" s="1"/>
  <c r="O48" i="2"/>
  <c r="I48" i="3" s="1"/>
  <c r="P48" i="2"/>
  <c r="Q48"/>
  <c r="I48" i="1" s="1"/>
  <c r="O49" i="2"/>
  <c r="I49" i="3" s="1"/>
  <c r="P49" i="2"/>
  <c r="Q49"/>
  <c r="I49" i="1" s="1"/>
  <c r="O50" i="2"/>
  <c r="I50" i="3" s="1"/>
  <c r="P50" i="2"/>
  <c r="Q50"/>
  <c r="I50" i="1" s="1"/>
  <c r="O51" i="2"/>
  <c r="I51" i="3" s="1"/>
  <c r="P51" i="2"/>
  <c r="Q51"/>
  <c r="I51" i="1" s="1"/>
  <c r="O52" i="2"/>
  <c r="I52" i="3" s="1"/>
  <c r="P52" i="2"/>
  <c r="Q52"/>
  <c r="I52" i="1" s="1"/>
  <c r="O53" i="2"/>
  <c r="I53" i="3" s="1"/>
  <c r="P53" i="2"/>
  <c r="Q53"/>
  <c r="I53" i="1" s="1"/>
  <c r="O54" i="2"/>
  <c r="I54" i="3" s="1"/>
  <c r="P54" i="2"/>
  <c r="Q54"/>
  <c r="I54" i="1" s="1"/>
  <c r="O74" i="2"/>
  <c r="I55" i="3" s="1"/>
  <c r="P74" i="2"/>
  <c r="Q74"/>
  <c r="I74" i="1" s="1"/>
  <c r="O55" i="2"/>
  <c r="I56" i="3" s="1"/>
  <c r="P55" i="2"/>
  <c r="Q55"/>
  <c r="I55" i="1" s="1"/>
  <c r="O56" i="2"/>
  <c r="I57" i="3" s="1"/>
  <c r="P56" i="2"/>
  <c r="Q56"/>
  <c r="I56" i="1" s="1"/>
  <c r="O57" i="2"/>
  <c r="I58" i="3" s="1"/>
  <c r="P57" i="2"/>
  <c r="Q57"/>
  <c r="I57" i="1" s="1"/>
  <c r="M64" i="2"/>
  <c r="M65"/>
  <c r="M66"/>
  <c r="M67"/>
  <c r="M68"/>
  <c r="M69"/>
  <c r="M70"/>
  <c r="M71"/>
  <c r="M72"/>
  <c r="M73"/>
  <c r="M75"/>
  <c r="M76"/>
  <c r="M77"/>
  <c r="M78"/>
  <c r="M58"/>
  <c r="M63"/>
  <c r="M13"/>
  <c r="H13" i="3" s="1"/>
  <c r="M14" i="2"/>
  <c r="H14" i="3" s="1"/>
  <c r="M15" i="2"/>
  <c r="H15" i="3" s="1"/>
  <c r="M16" i="2"/>
  <c r="H16" i="3" s="1"/>
  <c r="M17" i="2"/>
  <c r="H17" i="3" s="1"/>
  <c r="M18" i="2"/>
  <c r="H18" i="3" s="1"/>
  <c r="M19" i="2"/>
  <c r="H19" i="3" s="1"/>
  <c r="M20" i="2"/>
  <c r="H20" i="3" s="1"/>
  <c r="M21" i="2"/>
  <c r="H21" i="3" s="1"/>
  <c r="M22" i="2"/>
  <c r="H22" i="3" s="1"/>
  <c r="M23" i="2"/>
  <c r="H23" i="3" s="1"/>
  <c r="M24" i="2"/>
  <c r="H24" i="3" s="1"/>
  <c r="M25" i="2"/>
  <c r="H25" i="3" s="1"/>
  <c r="M26" i="2"/>
  <c r="H26" i="3" s="1"/>
  <c r="M27" i="2"/>
  <c r="H27" i="3" s="1"/>
  <c r="M28" i="2"/>
  <c r="H28" i="3" s="1"/>
  <c r="M29" i="2"/>
  <c r="H29" i="3" s="1"/>
  <c r="M30" i="2"/>
  <c r="H30" i="3" s="1"/>
  <c r="M31" i="2"/>
  <c r="H31" i="3" s="1"/>
  <c r="M32" i="2"/>
  <c r="H32" i="3" s="1"/>
  <c r="M33" i="2"/>
  <c r="H33" i="3" s="1"/>
  <c r="M34" i="2"/>
  <c r="H34" i="3" s="1"/>
  <c r="M35" i="2"/>
  <c r="H35" i="3" s="1"/>
  <c r="M36" i="2"/>
  <c r="H36" i="3" s="1"/>
  <c r="M37" i="2"/>
  <c r="H37" i="3" s="1"/>
  <c r="M38" i="2"/>
  <c r="H38" i="3" s="1"/>
  <c r="M39" i="2"/>
  <c r="H39" i="3" s="1"/>
  <c r="M40" i="2"/>
  <c r="H40" i="3" s="1"/>
  <c r="M41" i="2"/>
  <c r="H41" i="3" s="1"/>
  <c r="M42" i="2"/>
  <c r="H42" i="3" s="1"/>
  <c r="M43" i="2"/>
  <c r="H43" i="3" s="1"/>
  <c r="M44" i="2"/>
  <c r="H44" i="3" s="1"/>
  <c r="M45" i="2"/>
  <c r="H45" i="3" s="1"/>
  <c r="M46" i="2"/>
  <c r="H46" i="3" s="1"/>
  <c r="M47" i="2"/>
  <c r="H47" i="3" s="1"/>
  <c r="M48" i="2"/>
  <c r="H48" i="3" s="1"/>
  <c r="M49" i="2"/>
  <c r="H49" i="3" s="1"/>
  <c r="M50" i="2"/>
  <c r="H50" i="3" s="1"/>
  <c r="M51" i="2"/>
  <c r="H51" i="3" s="1"/>
  <c r="M52" i="2"/>
  <c r="H52" i="3" s="1"/>
  <c r="M53" i="2"/>
  <c r="H53" i="3" s="1"/>
  <c r="M54" i="2"/>
  <c r="H54" i="3" s="1"/>
  <c r="M74" i="2"/>
  <c r="H55" i="3" s="1"/>
  <c r="M55" i="2"/>
  <c r="H56" i="3" s="1"/>
  <c r="M56" i="2"/>
  <c r="H57" i="3" s="1"/>
  <c r="M57" i="2"/>
  <c r="H58" i="3" s="1"/>
  <c r="G64" i="2"/>
  <c r="D64" i="1" s="1"/>
  <c r="G65" i="2"/>
  <c r="D65" i="1" s="1"/>
  <c r="G66" i="2"/>
  <c r="D66" i="1" s="1"/>
  <c r="G67" i="2"/>
  <c r="D67" i="1" s="1"/>
  <c r="G68" i="2"/>
  <c r="D68" i="1" s="1"/>
  <c r="G69" i="2"/>
  <c r="D69" i="1" s="1"/>
  <c r="G70" i="2"/>
  <c r="D70" i="1" s="1"/>
  <c r="G71" i="2"/>
  <c r="D71" i="1" s="1"/>
  <c r="G72" i="2"/>
  <c r="D72" i="1" s="1"/>
  <c r="G76" i="2"/>
  <c r="D76" i="1" s="1"/>
  <c r="G77" i="2"/>
  <c r="D77" i="1" s="1"/>
  <c r="G78" i="2"/>
  <c r="D78" i="1" s="1"/>
  <c r="G58" i="2"/>
  <c r="G63"/>
  <c r="F64"/>
  <c r="F65"/>
  <c r="F66"/>
  <c r="I66" s="1"/>
  <c r="F67"/>
  <c r="F68"/>
  <c r="F69"/>
  <c r="F70"/>
  <c r="I70" s="1"/>
  <c r="F71"/>
  <c r="F72"/>
  <c r="F73"/>
  <c r="F75"/>
  <c r="I75" s="1"/>
  <c r="H75" i="1" s="1"/>
  <c r="F76" i="2"/>
  <c r="F77"/>
  <c r="I77" s="1"/>
  <c r="F78"/>
  <c r="F58"/>
  <c r="I58" s="1"/>
  <c r="F13"/>
  <c r="I13" s="1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25"/>
  <c r="I25" s="1"/>
  <c r="F26"/>
  <c r="I26" s="1"/>
  <c r="F27"/>
  <c r="I27" s="1"/>
  <c r="F28"/>
  <c r="I28" s="1"/>
  <c r="F29"/>
  <c r="I29" s="1"/>
  <c r="F30"/>
  <c r="I30" s="1"/>
  <c r="F31"/>
  <c r="I31" s="1"/>
  <c r="F32"/>
  <c r="I32" s="1"/>
  <c r="F33"/>
  <c r="I33" s="1"/>
  <c r="F34"/>
  <c r="I34" s="1"/>
  <c r="F35"/>
  <c r="I35" s="1"/>
  <c r="F36"/>
  <c r="I36" s="1"/>
  <c r="F37"/>
  <c r="I37" s="1"/>
  <c r="F38"/>
  <c r="I38" s="1"/>
  <c r="F39"/>
  <c r="I39" s="1"/>
  <c r="F40"/>
  <c r="I40" s="1"/>
  <c r="F41"/>
  <c r="I41" s="1"/>
  <c r="F42"/>
  <c r="I42" s="1"/>
  <c r="F43"/>
  <c r="I43" s="1"/>
  <c r="F44"/>
  <c r="I44" s="1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74"/>
  <c r="I74" s="1"/>
  <c r="H74" i="1" s="1"/>
  <c r="F55" i="2"/>
  <c r="I55" s="1"/>
  <c r="F56"/>
  <c r="I56" s="1"/>
  <c r="F57"/>
  <c r="I57" s="1"/>
  <c r="C83" i="1"/>
  <c r="K83" s="1"/>
  <c r="E13"/>
  <c r="E13" i="3" s="1"/>
  <c r="E14" i="1"/>
  <c r="E14" i="3" s="1"/>
  <c r="E15" i="1"/>
  <c r="E15" i="3" s="1"/>
  <c r="E16" i="1"/>
  <c r="E17"/>
  <c r="E17" i="3" s="1"/>
  <c r="E18" i="1"/>
  <c r="E18" i="3" s="1"/>
  <c r="E19" i="1"/>
  <c r="E19" i="3" s="1"/>
  <c r="E20" i="1"/>
  <c r="E20" i="3" s="1"/>
  <c r="E21" i="1"/>
  <c r="E21" i="3" s="1"/>
  <c r="E22" i="1"/>
  <c r="E22" i="3" s="1"/>
  <c r="E23" i="1"/>
  <c r="E23" i="3" s="1"/>
  <c r="E24" i="1"/>
  <c r="E24" i="3" s="1"/>
  <c r="E25" i="1"/>
  <c r="E25" i="3" s="1"/>
  <c r="E26" i="1"/>
  <c r="E26" i="3" s="1"/>
  <c r="E27" i="1"/>
  <c r="E27" i="3" s="1"/>
  <c r="E28" i="1"/>
  <c r="E28" i="3" s="1"/>
  <c r="E29" i="1"/>
  <c r="E29" i="3" s="1"/>
  <c r="E30" i="1"/>
  <c r="E30" i="3" s="1"/>
  <c r="E31" i="1"/>
  <c r="E31" i="3" s="1"/>
  <c r="E32" i="1"/>
  <c r="E32" i="3" s="1"/>
  <c r="E33" i="1"/>
  <c r="E33" i="3" s="1"/>
  <c r="E34" i="1"/>
  <c r="E34" i="3" s="1"/>
  <c r="E35" i="1"/>
  <c r="E35" i="3" s="1"/>
  <c r="E36" i="1"/>
  <c r="E36" i="3" s="1"/>
  <c r="E37" i="1"/>
  <c r="E37" i="3" s="1"/>
  <c r="E38" i="1"/>
  <c r="E38" i="3" s="1"/>
  <c r="E39" i="1"/>
  <c r="E39" i="3" s="1"/>
  <c r="E40" i="1"/>
  <c r="E40" i="3" s="1"/>
  <c r="E41" i="1"/>
  <c r="E41" i="3" s="1"/>
  <c r="E42" i="1"/>
  <c r="E42" i="3" s="1"/>
  <c r="E43" i="1"/>
  <c r="E43" i="3" s="1"/>
  <c r="E44" i="1"/>
  <c r="E44" i="3" s="1"/>
  <c r="E45" i="1"/>
  <c r="E45" i="3" s="1"/>
  <c r="E46" i="1"/>
  <c r="E46" i="3" s="1"/>
  <c r="E47" i="1"/>
  <c r="E47" i="3" s="1"/>
  <c r="E48" i="1"/>
  <c r="E48" i="3" s="1"/>
  <c r="E49" i="1"/>
  <c r="E49" i="3" s="1"/>
  <c r="E50" i="1"/>
  <c r="E50" i="3" s="1"/>
  <c r="E51" i="1"/>
  <c r="E51" i="3" s="1"/>
  <c r="E52" i="1"/>
  <c r="E52" i="3" s="1"/>
  <c r="E53" i="1"/>
  <c r="E53" i="3" s="1"/>
  <c r="E54" i="1"/>
  <c r="E54" i="3" s="1"/>
  <c r="P74" i="1"/>
  <c r="E55"/>
  <c r="E56" i="3" s="1"/>
  <c r="E56" i="1"/>
  <c r="E57" i="3" s="1"/>
  <c r="E57" i="1"/>
  <c r="E58" i="3" s="1"/>
  <c r="C58" i="1"/>
  <c r="K58" s="1"/>
  <c r="J64"/>
  <c r="J65"/>
  <c r="J66"/>
  <c r="J67"/>
  <c r="J68"/>
  <c r="K69"/>
  <c r="J70"/>
  <c r="J71"/>
  <c r="J72"/>
  <c r="J73"/>
  <c r="J76"/>
  <c r="J77"/>
  <c r="K78"/>
  <c r="B13" i="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12"/>
  <c r="B83" i="2"/>
  <c r="B64"/>
  <c r="B65"/>
  <c r="B66"/>
  <c r="B67"/>
  <c r="B68"/>
  <c r="B69"/>
  <c r="B70"/>
  <c r="B71"/>
  <c r="B72"/>
  <c r="B73"/>
  <c r="B75"/>
  <c r="B76"/>
  <c r="B77"/>
  <c r="B78"/>
  <c r="B58"/>
  <c r="B63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74"/>
  <c r="B55"/>
  <c r="B56"/>
  <c r="B57"/>
  <c r="B12"/>
  <c r="T83" i="1"/>
  <c r="T72"/>
  <c r="T73"/>
  <c r="T75"/>
  <c r="T76"/>
  <c r="T77"/>
  <c r="T78"/>
  <c r="T58"/>
  <c r="T71"/>
  <c r="T67"/>
  <c r="T68"/>
  <c r="T69"/>
  <c r="T70"/>
  <c r="T56"/>
  <c r="T57"/>
  <c r="T63"/>
  <c r="T64"/>
  <c r="T65"/>
  <c r="T66"/>
  <c r="T74"/>
  <c r="T55"/>
  <c r="T53"/>
  <c r="T54"/>
  <c r="T49"/>
  <c r="T50"/>
  <c r="T51"/>
  <c r="T52"/>
  <c r="T48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P14" l="1"/>
  <c r="Q14" s="1"/>
  <c r="P18"/>
  <c r="Q18" s="1"/>
  <c r="I72" i="2"/>
  <c r="I68"/>
  <c r="I64"/>
  <c r="D58" i="1"/>
  <c r="D61" s="1"/>
  <c r="G60" i="2"/>
  <c r="I85" i="1"/>
  <c r="P41"/>
  <c r="Q41" s="1"/>
  <c r="R41" s="1"/>
  <c r="P56"/>
  <c r="Q56" s="1"/>
  <c r="R56" s="1"/>
  <c r="P29"/>
  <c r="P54"/>
  <c r="Q54" s="1"/>
  <c r="P45"/>
  <c r="P33"/>
  <c r="P26"/>
  <c r="Q26" s="1"/>
  <c r="P17"/>
  <c r="Q17" s="1"/>
  <c r="R17" s="1"/>
  <c r="P51"/>
  <c r="Q51" s="1"/>
  <c r="R51" s="1"/>
  <c r="P23"/>
  <c r="Q23" s="1"/>
  <c r="P49"/>
  <c r="Q49" s="1"/>
  <c r="P38"/>
  <c r="Q38" s="1"/>
  <c r="P21"/>
  <c r="Q21" s="1"/>
  <c r="R21" s="1"/>
  <c r="P13"/>
  <c r="Q13" s="1"/>
  <c r="R13" s="1"/>
  <c r="Q74"/>
  <c r="P32"/>
  <c r="P52"/>
  <c r="P46"/>
  <c r="Q46" s="1"/>
  <c r="P43"/>
  <c r="P34"/>
  <c r="Q34" s="1"/>
  <c r="P31"/>
  <c r="P24"/>
  <c r="P44"/>
  <c r="P57"/>
  <c r="Q57" s="1"/>
  <c r="P53"/>
  <c r="P48"/>
  <c r="P42"/>
  <c r="Q42" s="1"/>
  <c r="P39"/>
  <c r="P36"/>
  <c r="P30"/>
  <c r="Q30" s="1"/>
  <c r="P27"/>
  <c r="P25"/>
  <c r="P19"/>
  <c r="P15"/>
  <c r="E55" i="3"/>
  <c r="P55" i="1"/>
  <c r="P50"/>
  <c r="Q50" s="1"/>
  <c r="P47"/>
  <c r="P40"/>
  <c r="P35"/>
  <c r="P28"/>
  <c r="P22"/>
  <c r="Q22" s="1"/>
  <c r="P20"/>
  <c r="P37"/>
  <c r="E16" i="3"/>
  <c r="P16" i="1"/>
  <c r="R57" i="2"/>
  <c r="S57" s="1"/>
  <c r="R55"/>
  <c r="R52"/>
  <c r="R48"/>
  <c r="R44"/>
  <c r="S44" s="1"/>
  <c r="R40"/>
  <c r="S40" s="1"/>
  <c r="R36"/>
  <c r="S36" s="1"/>
  <c r="R32"/>
  <c r="S32" s="1"/>
  <c r="R28"/>
  <c r="S28" s="1"/>
  <c r="R24"/>
  <c r="S24" s="1"/>
  <c r="R20"/>
  <c r="S20" s="1"/>
  <c r="R16"/>
  <c r="S16" s="1"/>
  <c r="F69" i="1"/>
  <c r="S55" i="2"/>
  <c r="S52"/>
  <c r="S48"/>
  <c r="H58" i="1"/>
  <c r="F77"/>
  <c r="F72"/>
  <c r="K77"/>
  <c r="K72"/>
  <c r="K68"/>
  <c r="K64"/>
  <c r="R74" i="2"/>
  <c r="S74" s="1"/>
  <c r="R51"/>
  <c r="S51" s="1"/>
  <c r="R47"/>
  <c r="S47" s="1"/>
  <c r="R43"/>
  <c r="S43" s="1"/>
  <c r="R39"/>
  <c r="S39" s="1"/>
  <c r="R35"/>
  <c r="S35" s="1"/>
  <c r="R31"/>
  <c r="S31" s="1"/>
  <c r="R27"/>
  <c r="S27" s="1"/>
  <c r="R23"/>
  <c r="S23" s="1"/>
  <c r="R19"/>
  <c r="S19" s="1"/>
  <c r="R15"/>
  <c r="S15" s="1"/>
  <c r="R58"/>
  <c r="S58" s="1"/>
  <c r="R75"/>
  <c r="S75" s="1"/>
  <c r="R70"/>
  <c r="S70" s="1"/>
  <c r="R66"/>
  <c r="S66" s="1"/>
  <c r="R54"/>
  <c r="S54" s="1"/>
  <c r="R50"/>
  <c r="S50" s="1"/>
  <c r="R46"/>
  <c r="S46" s="1"/>
  <c r="R42"/>
  <c r="S42" s="1"/>
  <c r="R38"/>
  <c r="S38" s="1"/>
  <c r="R34"/>
  <c r="S34" s="1"/>
  <c r="R30"/>
  <c r="S30" s="1"/>
  <c r="R26"/>
  <c r="S26" s="1"/>
  <c r="R22"/>
  <c r="S22" s="1"/>
  <c r="R18"/>
  <c r="S18" s="1"/>
  <c r="R14"/>
  <c r="S14" s="1"/>
  <c r="R78"/>
  <c r="R73"/>
  <c r="R69"/>
  <c r="R65"/>
  <c r="F68" i="1"/>
  <c r="K70"/>
  <c r="K66"/>
  <c r="F64"/>
  <c r="R56" i="2"/>
  <c r="S56" s="1"/>
  <c r="R53"/>
  <c r="S53" s="1"/>
  <c r="R49"/>
  <c r="S49" s="1"/>
  <c r="R45"/>
  <c r="S45" s="1"/>
  <c r="R41"/>
  <c r="S41" s="1"/>
  <c r="R37"/>
  <c r="S37" s="1"/>
  <c r="R33"/>
  <c r="S33" s="1"/>
  <c r="R29"/>
  <c r="S29" s="1"/>
  <c r="R25"/>
  <c r="S25" s="1"/>
  <c r="R21"/>
  <c r="S21" s="1"/>
  <c r="R17"/>
  <c r="S17" s="1"/>
  <c r="R13"/>
  <c r="S13" s="1"/>
  <c r="R77"/>
  <c r="S77" s="1"/>
  <c r="R72"/>
  <c r="S72" s="1"/>
  <c r="R68"/>
  <c r="S68" s="1"/>
  <c r="R64"/>
  <c r="R63"/>
  <c r="R76"/>
  <c r="R71"/>
  <c r="R67"/>
  <c r="R83"/>
  <c r="K71" i="1"/>
  <c r="F76"/>
  <c r="F71"/>
  <c r="F67"/>
  <c r="J58"/>
  <c r="I76" i="2"/>
  <c r="I71"/>
  <c r="I67"/>
  <c r="K73" i="1"/>
  <c r="F73"/>
  <c r="F65"/>
  <c r="K65"/>
  <c r="K76"/>
  <c r="K67"/>
  <c r="F78"/>
  <c r="J78"/>
  <c r="J69"/>
  <c r="I78" i="2"/>
  <c r="I73"/>
  <c r="I69"/>
  <c r="I65"/>
  <c r="F83" i="1"/>
  <c r="F75"/>
  <c r="F70"/>
  <c r="F66"/>
  <c r="J83"/>
  <c r="R57"/>
  <c r="R50"/>
  <c r="R14"/>
  <c r="P12" i="2"/>
  <c r="P60" s="1"/>
  <c r="Q12"/>
  <c r="R22" i="1" l="1"/>
  <c r="R42"/>
  <c r="R38"/>
  <c r="R54"/>
  <c r="R18"/>
  <c r="R46"/>
  <c r="R23"/>
  <c r="R49"/>
  <c r="Q60" i="2"/>
  <c r="I12" i="1"/>
  <c r="I61" s="1"/>
  <c r="F58"/>
  <c r="S64" i="2"/>
  <c r="R26" i="1"/>
  <c r="Q45"/>
  <c r="R45" s="1"/>
  <c r="S73" i="2"/>
  <c r="R30" i="1"/>
  <c r="Q29"/>
  <c r="R29" s="1"/>
  <c r="Q33"/>
  <c r="R33" s="1"/>
  <c r="Q35"/>
  <c r="R35" s="1"/>
  <c r="Q55"/>
  <c r="R55" s="1"/>
  <c r="Q15"/>
  <c r="R15" s="1"/>
  <c r="Q48"/>
  <c r="R48" s="1"/>
  <c r="Q44"/>
  <c r="R44" s="1"/>
  <c r="Q52"/>
  <c r="R52" s="1"/>
  <c r="R74"/>
  <c r="R34"/>
  <c r="Q20"/>
  <c r="R20" s="1"/>
  <c r="Q40"/>
  <c r="R40" s="1"/>
  <c r="Q19"/>
  <c r="R19" s="1"/>
  <c r="Q36"/>
  <c r="R36" s="1"/>
  <c r="Q43"/>
  <c r="R43" s="1"/>
  <c r="Q32"/>
  <c r="R32" s="1"/>
  <c r="Q47"/>
  <c r="R47" s="1"/>
  <c r="Q25"/>
  <c r="R25" s="1"/>
  <c r="Q39"/>
  <c r="R39" s="1"/>
  <c r="Q53"/>
  <c r="R53" s="1"/>
  <c r="Q24"/>
  <c r="R24" s="1"/>
  <c r="Q28"/>
  <c r="R28" s="1"/>
  <c r="Q27"/>
  <c r="R27" s="1"/>
  <c r="Q31"/>
  <c r="R31" s="1"/>
  <c r="Q37"/>
  <c r="R37" s="1"/>
  <c r="Q16"/>
  <c r="S65" i="2"/>
  <c r="L58" i="1"/>
  <c r="M58" s="1"/>
  <c r="N58" s="1"/>
  <c r="S78" i="2"/>
  <c r="S67"/>
  <c r="S69"/>
  <c r="S76"/>
  <c r="S71"/>
  <c r="P86"/>
  <c r="R16" i="1" l="1"/>
  <c r="P89" i="2"/>
  <c r="H69" i="3"/>
  <c r="I69"/>
  <c r="J69"/>
  <c r="F24" l="1"/>
  <c r="F29"/>
  <c r="F13"/>
  <c r="F14"/>
  <c r="F15"/>
  <c r="F16"/>
  <c r="F17"/>
  <c r="F18"/>
  <c r="F19"/>
  <c r="F20"/>
  <c r="F21"/>
  <c r="F22"/>
  <c r="F23"/>
  <c r="F25"/>
  <c r="F26"/>
  <c r="F27"/>
  <c r="F28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G57" l="1"/>
  <c r="J57" s="1"/>
  <c r="K57" s="1"/>
  <c r="G49"/>
  <c r="J49" s="1"/>
  <c r="K49" s="1"/>
  <c r="G45"/>
  <c r="J45" s="1"/>
  <c r="K45" s="1"/>
  <c r="G41"/>
  <c r="J41" s="1"/>
  <c r="K41" s="1"/>
  <c r="G37"/>
  <c r="J37" s="1"/>
  <c r="K37" s="1"/>
  <c r="G33"/>
  <c r="J33" s="1"/>
  <c r="K33" s="1"/>
  <c r="G28"/>
  <c r="J28" s="1"/>
  <c r="K28" s="1"/>
  <c r="G23"/>
  <c r="J23" s="1"/>
  <c r="K23" s="1"/>
  <c r="G19"/>
  <c r="J19" s="1"/>
  <c r="K19" s="1"/>
  <c r="G15"/>
  <c r="J15" s="1"/>
  <c r="K15" s="1"/>
  <c r="G24"/>
  <c r="J24" s="1"/>
  <c r="K24" s="1"/>
  <c r="G56"/>
  <c r="J56" s="1"/>
  <c r="K56" s="1"/>
  <c r="G52"/>
  <c r="J52" s="1"/>
  <c r="K52" s="1"/>
  <c r="G48"/>
  <c r="J48" s="1"/>
  <c r="K48" s="1"/>
  <c r="G44"/>
  <c r="J44" s="1"/>
  <c r="K44" s="1"/>
  <c r="G40"/>
  <c r="J40" s="1"/>
  <c r="K40" s="1"/>
  <c r="G36"/>
  <c r="J36" s="1"/>
  <c r="K36" s="1"/>
  <c r="G32"/>
  <c r="J32" s="1"/>
  <c r="K32" s="1"/>
  <c r="G27"/>
  <c r="J27" s="1"/>
  <c r="K27" s="1"/>
  <c r="G22"/>
  <c r="J22" s="1"/>
  <c r="K22" s="1"/>
  <c r="G18"/>
  <c r="J18" s="1"/>
  <c r="K18" s="1"/>
  <c r="G14"/>
  <c r="J14" s="1"/>
  <c r="K14" s="1"/>
  <c r="G55"/>
  <c r="J55" s="1"/>
  <c r="K55" s="1"/>
  <c r="G51"/>
  <c r="J51" s="1"/>
  <c r="K51" s="1"/>
  <c r="G47"/>
  <c r="J47" s="1"/>
  <c r="K47" s="1"/>
  <c r="G43"/>
  <c r="J43" s="1"/>
  <c r="K43" s="1"/>
  <c r="G39"/>
  <c r="J39" s="1"/>
  <c r="K39" s="1"/>
  <c r="G35"/>
  <c r="J35" s="1"/>
  <c r="K35" s="1"/>
  <c r="G31"/>
  <c r="J31" s="1"/>
  <c r="K31" s="1"/>
  <c r="G26"/>
  <c r="J26" s="1"/>
  <c r="K26" s="1"/>
  <c r="G21"/>
  <c r="J21" s="1"/>
  <c r="K21" s="1"/>
  <c r="G17"/>
  <c r="J17" s="1"/>
  <c r="K17" s="1"/>
  <c r="G13"/>
  <c r="J13" s="1"/>
  <c r="K13" s="1"/>
  <c r="G58"/>
  <c r="J58" s="1"/>
  <c r="K58" s="1"/>
  <c r="G54"/>
  <c r="J54" s="1"/>
  <c r="K54" s="1"/>
  <c r="G50"/>
  <c r="J50" s="1"/>
  <c r="K50" s="1"/>
  <c r="G46"/>
  <c r="J46" s="1"/>
  <c r="K46" s="1"/>
  <c r="G42"/>
  <c r="J42" s="1"/>
  <c r="K42" s="1"/>
  <c r="G38"/>
  <c r="J38" s="1"/>
  <c r="K38" s="1"/>
  <c r="G34"/>
  <c r="J34" s="1"/>
  <c r="K34" s="1"/>
  <c r="G30"/>
  <c r="J30" s="1"/>
  <c r="K30" s="1"/>
  <c r="G25"/>
  <c r="J25" s="1"/>
  <c r="K25" s="1"/>
  <c r="G20"/>
  <c r="J20" s="1"/>
  <c r="K20" s="1"/>
  <c r="G16"/>
  <c r="G29"/>
  <c r="J29" s="1"/>
  <c r="K29" s="1"/>
  <c r="G53"/>
  <c r="J53" s="1"/>
  <c r="K53" s="1"/>
  <c r="I88" i="1"/>
  <c r="H64"/>
  <c r="L64" s="1"/>
  <c r="H65"/>
  <c r="L65" s="1"/>
  <c r="H66"/>
  <c r="L66" s="1"/>
  <c r="H67"/>
  <c r="L67" s="1"/>
  <c r="M67" s="1"/>
  <c r="N67" s="1"/>
  <c r="H68"/>
  <c r="L68" s="1"/>
  <c r="M68" s="1"/>
  <c r="N68" s="1"/>
  <c r="H69"/>
  <c r="L69" s="1"/>
  <c r="H70"/>
  <c r="L70" s="1"/>
  <c r="H71"/>
  <c r="L71" s="1"/>
  <c r="M71" s="1"/>
  <c r="N71" s="1"/>
  <c r="H72"/>
  <c r="L72" s="1"/>
  <c r="M72" s="1"/>
  <c r="N72" s="1"/>
  <c r="H73"/>
  <c r="L73" s="1"/>
  <c r="L75"/>
  <c r="H76"/>
  <c r="L76" s="1"/>
  <c r="H77"/>
  <c r="L77" s="1"/>
  <c r="M77" s="1"/>
  <c r="N77" s="1"/>
  <c r="H78"/>
  <c r="L78" s="1"/>
  <c r="F63" i="2"/>
  <c r="C13" i="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H86" i="2"/>
  <c r="J86"/>
  <c r="K86"/>
  <c r="L86"/>
  <c r="N86"/>
  <c r="E86"/>
  <c r="J16" i="3" l="1"/>
  <c r="K16" s="1"/>
  <c r="M78" i="1"/>
  <c r="N78" s="1"/>
  <c r="M69"/>
  <c r="N69" s="1"/>
  <c r="M76"/>
  <c r="N76" s="1"/>
  <c r="M73"/>
  <c r="N73" s="1"/>
  <c r="M65"/>
  <c r="N65" s="1"/>
  <c r="M64"/>
  <c r="N64" s="1"/>
  <c r="M75"/>
  <c r="N75" s="1"/>
  <c r="M70"/>
  <c r="N70" s="1"/>
  <c r="M66"/>
  <c r="N66" s="1"/>
  <c r="F57"/>
  <c r="J57"/>
  <c r="K57"/>
  <c r="H57"/>
  <c r="J54"/>
  <c r="F54"/>
  <c r="K54"/>
  <c r="H54"/>
  <c r="K50"/>
  <c r="F50"/>
  <c r="H50"/>
  <c r="J50"/>
  <c r="H46"/>
  <c r="F46"/>
  <c r="J46"/>
  <c r="K46"/>
  <c r="F42"/>
  <c r="K42"/>
  <c r="J42"/>
  <c r="H42"/>
  <c r="J38"/>
  <c r="F38"/>
  <c r="K38"/>
  <c r="H38"/>
  <c r="K34"/>
  <c r="F34"/>
  <c r="H34"/>
  <c r="J34"/>
  <c r="K30"/>
  <c r="F30"/>
  <c r="H30"/>
  <c r="J30"/>
  <c r="H26"/>
  <c r="F26"/>
  <c r="J26"/>
  <c r="K26"/>
  <c r="F22"/>
  <c r="J22"/>
  <c r="K22"/>
  <c r="H22"/>
  <c r="J18"/>
  <c r="F18"/>
  <c r="K18"/>
  <c r="H18"/>
  <c r="J14"/>
  <c r="F14"/>
  <c r="H14"/>
  <c r="K14"/>
  <c r="J56"/>
  <c r="H56"/>
  <c r="F56"/>
  <c r="K56"/>
  <c r="J53"/>
  <c r="K53"/>
  <c r="H53"/>
  <c r="F53"/>
  <c r="K49"/>
  <c r="H49"/>
  <c r="F49"/>
  <c r="J49"/>
  <c r="H45"/>
  <c r="J45"/>
  <c r="K45"/>
  <c r="F45"/>
  <c r="J41"/>
  <c r="K41"/>
  <c r="H41"/>
  <c r="F41"/>
  <c r="J37"/>
  <c r="H37"/>
  <c r="K37"/>
  <c r="F37"/>
  <c r="K33"/>
  <c r="H33"/>
  <c r="F33"/>
  <c r="J33"/>
  <c r="K29"/>
  <c r="H29"/>
  <c r="J29"/>
  <c r="F29"/>
  <c r="H25"/>
  <c r="J25"/>
  <c r="F25"/>
  <c r="K25"/>
  <c r="K21"/>
  <c r="J21"/>
  <c r="F21"/>
  <c r="H21"/>
  <c r="J17"/>
  <c r="H17"/>
  <c r="K17"/>
  <c r="F17"/>
  <c r="J13"/>
  <c r="K13"/>
  <c r="H13"/>
  <c r="F13"/>
  <c r="J55"/>
  <c r="H55"/>
  <c r="F55"/>
  <c r="K55"/>
  <c r="J52"/>
  <c r="K52"/>
  <c r="F52"/>
  <c r="H52"/>
  <c r="K48"/>
  <c r="H48"/>
  <c r="J48"/>
  <c r="F48"/>
  <c r="H44"/>
  <c r="J44"/>
  <c r="K44"/>
  <c r="F44"/>
  <c r="K40"/>
  <c r="J40"/>
  <c r="F40"/>
  <c r="H40"/>
  <c r="J36"/>
  <c r="K36"/>
  <c r="H36"/>
  <c r="F36"/>
  <c r="K32"/>
  <c r="H32"/>
  <c r="J32"/>
  <c r="F32"/>
  <c r="K28"/>
  <c r="H28"/>
  <c r="F28"/>
  <c r="J28"/>
  <c r="H24"/>
  <c r="J24"/>
  <c r="K24"/>
  <c r="F24"/>
  <c r="J20"/>
  <c r="K20"/>
  <c r="H20"/>
  <c r="F20"/>
  <c r="J16"/>
  <c r="K16"/>
  <c r="H16"/>
  <c r="F16"/>
  <c r="J51"/>
  <c r="K51"/>
  <c r="F51"/>
  <c r="H51"/>
  <c r="K47"/>
  <c r="H47"/>
  <c r="F47"/>
  <c r="J47"/>
  <c r="H43"/>
  <c r="F43"/>
  <c r="J43"/>
  <c r="K43"/>
  <c r="K39"/>
  <c r="J39"/>
  <c r="F39"/>
  <c r="H39"/>
  <c r="J35"/>
  <c r="H35"/>
  <c r="K35"/>
  <c r="F35"/>
  <c r="K31"/>
  <c r="H31"/>
  <c r="F31"/>
  <c r="J31"/>
  <c r="K27"/>
  <c r="H27"/>
  <c r="F27"/>
  <c r="J27"/>
  <c r="H23"/>
  <c r="J23"/>
  <c r="F23"/>
  <c r="K23"/>
  <c r="J19"/>
  <c r="F19"/>
  <c r="K19"/>
  <c r="H19"/>
  <c r="J15"/>
  <c r="H15"/>
  <c r="K15"/>
  <c r="F15"/>
  <c r="K89" i="2"/>
  <c r="N89"/>
  <c r="H89"/>
  <c r="L89"/>
  <c r="J89"/>
  <c r="M86"/>
  <c r="F86"/>
  <c r="Q86"/>
  <c r="O86"/>
  <c r="E89"/>
  <c r="G86"/>
  <c r="G89" s="1"/>
  <c r="L22" i="1" l="1"/>
  <c r="M22" s="1"/>
  <c r="N22" s="1"/>
  <c r="L42"/>
  <c r="M42" s="1"/>
  <c r="N42" s="1"/>
  <c r="L57"/>
  <c r="M57" s="1"/>
  <c r="N57" s="1"/>
  <c r="L23"/>
  <c r="M23" s="1"/>
  <c r="N23" s="1"/>
  <c r="L43"/>
  <c r="M43" s="1"/>
  <c r="N43" s="1"/>
  <c r="L24"/>
  <c r="M24" s="1"/>
  <c r="N24" s="1"/>
  <c r="L44"/>
  <c r="M44" s="1"/>
  <c r="N44" s="1"/>
  <c r="L25"/>
  <c r="M25" s="1"/>
  <c r="N25" s="1"/>
  <c r="L45"/>
  <c r="M45" s="1"/>
  <c r="N45" s="1"/>
  <c r="L53"/>
  <c r="M53" s="1"/>
  <c r="N53" s="1"/>
  <c r="L56"/>
  <c r="M56" s="1"/>
  <c r="N56" s="1"/>
  <c r="L26"/>
  <c r="M26" s="1"/>
  <c r="N26" s="1"/>
  <c r="L46"/>
  <c r="M46" s="1"/>
  <c r="N46" s="1"/>
  <c r="L39"/>
  <c r="M39" s="1"/>
  <c r="N39" s="1"/>
  <c r="L52"/>
  <c r="L21"/>
  <c r="M21" s="1"/>
  <c r="N21" s="1"/>
  <c r="L18"/>
  <c r="L38"/>
  <c r="L54"/>
  <c r="L16"/>
  <c r="L20"/>
  <c r="L36"/>
  <c r="M36" s="1"/>
  <c r="N36" s="1"/>
  <c r="L13"/>
  <c r="L41"/>
  <c r="L14"/>
  <c r="L30"/>
  <c r="M30" s="1"/>
  <c r="N30" s="1"/>
  <c r="L34"/>
  <c r="L50"/>
  <c r="L19"/>
  <c r="L51"/>
  <c r="L74"/>
  <c r="L40"/>
  <c r="M40" s="1"/>
  <c r="N40" s="1"/>
  <c r="L15"/>
  <c r="L27"/>
  <c r="L31"/>
  <c r="M31" s="1"/>
  <c r="N31" s="1"/>
  <c r="L35"/>
  <c r="L47"/>
  <c r="M47" s="1"/>
  <c r="N47" s="1"/>
  <c r="L28"/>
  <c r="L32"/>
  <c r="M32" s="1"/>
  <c r="N32" s="1"/>
  <c r="L48"/>
  <c r="M48" s="1"/>
  <c r="N48" s="1"/>
  <c r="L55"/>
  <c r="M55" s="1"/>
  <c r="N55" s="1"/>
  <c r="L17"/>
  <c r="M17" s="1"/>
  <c r="N17" s="1"/>
  <c r="L29"/>
  <c r="M29" s="1"/>
  <c r="N29" s="1"/>
  <c r="L33"/>
  <c r="L37"/>
  <c r="M37" s="1"/>
  <c r="N37" s="1"/>
  <c r="L49"/>
  <c r="M49" s="1"/>
  <c r="N49" s="1"/>
  <c r="D4" i="2"/>
  <c r="D4" i="3" s="1"/>
  <c r="E12" i="1"/>
  <c r="F12" i="2"/>
  <c r="Q89"/>
  <c r="M12"/>
  <c r="M60" s="1"/>
  <c r="E61" i="1" l="1"/>
  <c r="E88" s="1"/>
  <c r="M74"/>
  <c r="N74"/>
  <c r="F60" i="2"/>
  <c r="F89" s="1"/>
  <c r="M34" i="1"/>
  <c r="N34" s="1"/>
  <c r="M13"/>
  <c r="N13" s="1"/>
  <c r="M54"/>
  <c r="N54" s="1"/>
  <c r="M18"/>
  <c r="N18" s="1"/>
  <c r="M28"/>
  <c r="N28" s="1"/>
  <c r="M27"/>
  <c r="N27" s="1"/>
  <c r="M51"/>
  <c r="N51" s="1"/>
  <c r="M15"/>
  <c r="N15" s="1"/>
  <c r="M19"/>
  <c r="N19" s="1"/>
  <c r="M14"/>
  <c r="N14" s="1"/>
  <c r="M20"/>
  <c r="N20" s="1"/>
  <c r="M52"/>
  <c r="N52" s="1"/>
  <c r="M33"/>
  <c r="N33" s="1"/>
  <c r="M35"/>
  <c r="N35" s="1"/>
  <c r="M50"/>
  <c r="M41"/>
  <c r="N41" s="1"/>
  <c r="M16"/>
  <c r="N16" s="1"/>
  <c r="M38"/>
  <c r="N38" s="1"/>
  <c r="E12" i="3"/>
  <c r="E60" s="1"/>
  <c r="M89" i="2"/>
  <c r="H12" i="3"/>
  <c r="H60" s="1"/>
  <c r="I12" i="2"/>
  <c r="I60" s="1"/>
  <c r="N50" i="1" l="1"/>
  <c r="K69" i="3"/>
  <c r="F69"/>
  <c r="G69"/>
  <c r="E69"/>
  <c r="O12" i="2" l="1"/>
  <c r="O60" s="1"/>
  <c r="O89" l="1"/>
  <c r="I12" i="3"/>
  <c r="I60" s="1"/>
  <c r="R12" i="2"/>
  <c r="R60" s="1"/>
  <c r="I83"/>
  <c r="I63"/>
  <c r="S63" s="1"/>
  <c r="D63" i="1"/>
  <c r="C63"/>
  <c r="C85" s="1"/>
  <c r="T12"/>
  <c r="D85" l="1"/>
  <c r="D88" s="1"/>
  <c r="K63"/>
  <c r="K85" s="1"/>
  <c r="H83"/>
  <c r="L83" s="1"/>
  <c r="S83" i="2"/>
  <c r="I86"/>
  <c r="I89" s="1"/>
  <c r="H63" i="1"/>
  <c r="H85" s="1"/>
  <c r="C12"/>
  <c r="C61" s="1"/>
  <c r="S12" i="2"/>
  <c r="S60" s="1"/>
  <c r="J63" i="1"/>
  <c r="J85" s="1"/>
  <c r="F12" i="3"/>
  <c r="F60" s="1"/>
  <c r="P12" i="1"/>
  <c r="F63"/>
  <c r="F85" s="1"/>
  <c r="P61" l="1"/>
  <c r="P88" s="1"/>
  <c r="F12"/>
  <c r="C88"/>
  <c r="M83"/>
  <c r="N83" s="1"/>
  <c r="H12"/>
  <c r="H61" s="1"/>
  <c r="R86" i="2"/>
  <c r="R89" s="1"/>
  <c r="S86"/>
  <c r="G12" i="3"/>
  <c r="G60" s="1"/>
  <c r="J12" i="1"/>
  <c r="L63"/>
  <c r="L85" s="1"/>
  <c r="K12"/>
  <c r="Q12"/>
  <c r="Q61" l="1"/>
  <c r="Q88" s="1"/>
  <c r="K61"/>
  <c r="K88" s="1"/>
  <c r="F61"/>
  <c r="F88" s="1"/>
  <c r="J61"/>
  <c r="J88" s="1"/>
  <c r="M63"/>
  <c r="M85" s="1"/>
  <c r="H88"/>
  <c r="R12"/>
  <c r="J12" i="3"/>
  <c r="J60" s="1"/>
  <c r="S89" i="2"/>
  <c r="L12" i="1"/>
  <c r="L61" s="1"/>
  <c r="R61" l="1"/>
  <c r="R88" s="1"/>
  <c r="N63"/>
  <c r="N85" s="1"/>
  <c r="L88"/>
  <c r="M12"/>
  <c r="K12" i="3"/>
  <c r="K60" s="1"/>
  <c r="M61" i="1" l="1"/>
  <c r="M88" s="1"/>
  <c r="N12"/>
  <c r="N61" l="1"/>
  <c r="N88" s="1"/>
</calcChain>
</file>

<file path=xl/sharedStrings.xml><?xml version="1.0" encoding="utf-8"?>
<sst xmlns="http://schemas.openxmlformats.org/spreadsheetml/2006/main" count="1221" uniqueCount="381">
  <si>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</si>
  <si>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</si>
  <si>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</si>
  <si>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</si>
  <si>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</si>
  <si>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</si>
  <si>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</si>
  <si>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</si>
  <si>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</si>
  <si>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</si>
  <si>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</si>
  <si>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</si>
  <si>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</si>
  <si>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</si>
  <si>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</si>
  <si>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</si>
  <si>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Dtos Cta 254</t>
  </si>
  <si>
    <t>SEG GTS MED MAY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</si>
  <si>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</si>
  <si>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</si>
  <si>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</si>
  <si>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</si>
  <si>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</si>
  <si>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</si>
  <si>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</si>
  <si>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</si>
  <si>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</si>
  <si>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</si>
  <si>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</si>
  <si>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</si>
  <si>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</si>
  <si>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</si>
  <si>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</si>
  <si>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</si>
  <si>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</si>
  <si>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</si>
  <si>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</si>
  <si>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</si>
  <si>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</si>
  <si>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</si>
  <si>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</si>
  <si>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</si>
  <si>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</si>
  <si>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</si>
  <si>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</si>
  <si>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</si>
  <si>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0GA21</t>
  </si>
  <si>
    <t>Guerra Aguilar Alejandro</t>
  </si>
  <si>
    <t>GA003</t>
  </si>
  <si>
    <t>Guillen Ayala Juan Carlos</t>
  </si>
  <si>
    <t>0HE04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</si>
  <si>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</si>
  <si>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</si>
  <si>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</si>
  <si>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</si>
  <si>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</si>
  <si>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</si>
  <si>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</si>
  <si>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</si>
  <si>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</si>
  <si>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</si>
  <si>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</si>
  <si>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</si>
  <si>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</si>
  <si>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</si>
  <si>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</si>
  <si>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</si>
  <si>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</si>
  <si>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</si>
  <si>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</si>
  <si>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</si>
  <si>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</si>
  <si>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</si>
  <si>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</si>
  <si>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</si>
  <si>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</si>
  <si>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</si>
  <si>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</si>
  <si>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</si>
  <si>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</si>
  <si>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</si>
  <si>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</si>
  <si>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</si>
  <si>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</si>
  <si>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</si>
  <si>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</si>
  <si>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</si>
  <si>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</si>
  <si>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</si>
  <si>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</si>
  <si>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</si>
  <si>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</si>
  <si>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</si>
  <si>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</si>
  <si>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</si>
  <si>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</si>
  <si>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</si>
  <si>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</si>
  <si>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</si>
  <si>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</si>
  <si>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</si>
  <si>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</si>
  <si>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</si>
  <si>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Total Depto</t>
  </si>
  <si>
    <t xml:space="preserve">  -----------------------</t>
  </si>
  <si>
    <t>Departamento 2 1200X05 SERVICIOS</t>
  </si>
  <si>
    <t>GFJ22</t>
  </si>
  <si>
    <t>GHJ29</t>
  </si>
  <si>
    <t>Guerrero Hernandez Juan Carlos</t>
  </si>
  <si>
    <t>GMJ15</t>
  </si>
  <si>
    <t>Guerrero Martinez Juan Pablo</t>
  </si>
  <si>
    <t>LNJ17</t>
  </si>
  <si>
    <t>Luna Nieto Jose Enrique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</si>
  <si>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</si>
  <si>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</si>
  <si>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</si>
  <si>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</si>
  <si>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</si>
  <si>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</si>
  <si>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</si>
  <si>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</si>
  <si>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</si>
  <si>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</si>
  <si>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</si>
  <si>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</si>
  <si>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</si>
  <si>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</si>
  <si>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</si>
  <si>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>VDA19</t>
  </si>
  <si>
    <t>Villegas Alonso Diego Armando</t>
  </si>
  <si>
    <t>0YV27</t>
  </si>
  <si>
    <t>Yerena Vazquez Alejandro</t>
  </si>
  <si>
    <t xml:space="preserve">  =============</t>
  </si>
  <si>
    <t>Total Gral.</t>
  </si>
  <si>
    <t xml:space="preserve"> 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</si>
  <si>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</si>
  <si>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</si>
  <si>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</si>
  <si>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</si>
  <si>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</si>
  <si>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</si>
  <si>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</si>
  <si>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</si>
  <si>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</si>
  <si>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</si>
  <si>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</si>
  <si>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</si>
  <si>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</si>
  <si>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</si>
  <si>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</si>
  <si>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</si>
  <si>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</si>
  <si>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</si>
  <si>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</si>
  <si>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</si>
  <si>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</si>
  <si>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</si>
  <si>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</si>
  <si>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</si>
  <si>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</si>
  <si>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</si>
  <si>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</si>
  <si>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</si>
  <si>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</si>
  <si>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</si>
  <si>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</si>
  <si>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</si>
  <si>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ALMANZA MARTINEZ MARIBEL</t>
  </si>
  <si>
    <t>SINIESTROS</t>
  </si>
  <si>
    <t>SERVICIO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</si>
  <si>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</si>
  <si>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</si>
  <si>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</si>
  <si>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</si>
  <si>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</si>
  <si>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</si>
  <si>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FACTURACION</t>
  </si>
  <si>
    <t>CAMACHO RIVERA MARTHA SARAHI</t>
  </si>
  <si>
    <t>CR21</t>
  </si>
  <si>
    <t>ENTREGAS/CITAS</t>
  </si>
  <si>
    <t>CAMPOS SANCEN LUIS FELIPE</t>
  </si>
  <si>
    <t>CS27</t>
  </si>
  <si>
    <t>AUX CONTABLE</t>
  </si>
  <si>
    <t>CASTILLO GALINDO MARLENE SAMANTHA GRACIELA</t>
  </si>
  <si>
    <t>CG02</t>
  </si>
  <si>
    <t>INTENDENCIA</t>
  </si>
  <si>
    <t>CRUZ MENDOZA SALOMON</t>
  </si>
  <si>
    <t>KAIZEN</t>
  </si>
  <si>
    <t>2896758940</t>
  </si>
  <si>
    <t>DEL ALTO CASTELLANOS XOCHITL</t>
  </si>
  <si>
    <t>AC03</t>
  </si>
  <si>
    <t>VENTAS</t>
  </si>
  <si>
    <t>DIAZ ROJAS ROCIO JANET</t>
  </si>
  <si>
    <t>GERENTE POST-VENTA</t>
  </si>
  <si>
    <t>ESCAMILLA LOPEZ ROGELIO</t>
  </si>
  <si>
    <t>GALLEGOS MORALES ROBERTO</t>
  </si>
  <si>
    <t>GALLEGOS RIOS OCTAVIO ALBERTO</t>
  </si>
  <si>
    <t>GERENTE DE VENTAS</t>
  </si>
  <si>
    <t>GA21</t>
  </si>
  <si>
    <t>AUXILIAR DE PROCESOS</t>
  </si>
  <si>
    <t>GUERRA FRANCO JOSE MANUEL</t>
  </si>
  <si>
    <t>LAVADOR</t>
  </si>
  <si>
    <t>COSTO</t>
  </si>
  <si>
    <t>GUERRERO HERNANDEZ JUAN CARLOS</t>
  </si>
  <si>
    <t>GUERRERO MARTINEZ JUAN PABLO</t>
  </si>
  <si>
    <t>GUILLEN AYALA JUAN CARLOS</t>
  </si>
  <si>
    <t>VALUADOR SEMINUEVOS</t>
  </si>
  <si>
    <t>HERNANDEZ ESPINOZA VICTOR BENJAMIN</t>
  </si>
  <si>
    <t>HE04</t>
  </si>
  <si>
    <t>GERENTE GENERAL</t>
  </si>
  <si>
    <t>HERRERA ALMARAZ BLANCA SOFIA</t>
  </si>
  <si>
    <t>HA01</t>
  </si>
  <si>
    <t>VDQI</t>
  </si>
  <si>
    <t>JIMENEZ SUAREZ LUDIVINA</t>
  </si>
  <si>
    <t>GERENTE ADMINISTRATIVO</t>
  </si>
  <si>
    <t>LIZARDI URZUA ARIZBETH</t>
  </si>
  <si>
    <t>AUXILIAR ADMINISTRAT</t>
  </si>
  <si>
    <t>LOYOLA ACOSTA CARLOS ALBERTO</t>
  </si>
  <si>
    <t>LA02</t>
  </si>
  <si>
    <t>MENSAJERO</t>
  </si>
  <si>
    <t>LUNA NIETO JOSE ENRIQUE</t>
  </si>
  <si>
    <t>TECNICO</t>
  </si>
  <si>
    <t>MALDONADO CRUZ CARLOS IVAN</t>
  </si>
  <si>
    <t>ESTETICAS</t>
  </si>
  <si>
    <t>ME05</t>
  </si>
  <si>
    <t>GREETER</t>
  </si>
  <si>
    <t>MANJARREZ MORENO JULIO CESAR</t>
  </si>
  <si>
    <t>MANTENIMIENTO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</si>
  <si>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</si>
  <si>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</si>
  <si>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</si>
  <si>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</si>
  <si>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</si>
  <si>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</si>
  <si>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</si>
  <si>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</si>
  <si>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</si>
  <si>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</si>
  <si>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INCAPACIDAD POR MATERNIDAD EXPEDIDA POR EL IMSS DE 84 DIAS A PARTIR DEL DIA 19 DE OCTUBRE DEL 2016</t>
  </si>
  <si>
    <t>MUÑOZ MACIAS MARCO ALFREDO</t>
  </si>
  <si>
    <t>TRASLADISTA</t>
  </si>
  <si>
    <t>MUÑOZ MARTINEZ PATRICIA VANESSA</t>
  </si>
  <si>
    <t>CAJERA</t>
  </si>
  <si>
    <t>NAVA AMBRIZ THANIA</t>
  </si>
  <si>
    <t>NA28</t>
  </si>
  <si>
    <t>NAVARRETE RODRIGUEZ MARIA TERESA</t>
  </si>
  <si>
    <t>INTERCAMBIOS</t>
  </si>
  <si>
    <t>NAVARRETE RODRIGUEZ MIGUEL ANGEL</t>
  </si>
  <si>
    <t>NM17</t>
  </si>
  <si>
    <t>AUX ADMINISTRATIVO</t>
  </si>
  <si>
    <t>NIEVES OSORNIO SILVESTRE</t>
  </si>
  <si>
    <t>NO05</t>
  </si>
  <si>
    <t>F&amp;I</t>
  </si>
  <si>
    <t>PATIÑO MUÑOZ ANA LAURA</t>
  </si>
  <si>
    <t>RODRIGUEZ NUÑEZ JOSE ANTONIO</t>
  </si>
  <si>
    <t>PREVIADOR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</si>
  <si>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</si>
  <si>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</si>
  <si>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</si>
  <si>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</si>
  <si>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</si>
  <si>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</si>
  <si>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MDT</t>
  </si>
  <si>
    <t>SANCHEZ ESCAMILLA ROSALBA</t>
  </si>
  <si>
    <t>SE03</t>
  </si>
  <si>
    <t>GARANTIAS</t>
  </si>
  <si>
    <t>REFACCIONES</t>
  </si>
  <si>
    <t>SANCHEZ VEANA JAVIER</t>
  </si>
  <si>
    <t>GERENTE DE REFACCION</t>
  </si>
  <si>
    <t>SANTANA ANAYA GILDARDO ENRIQUE</t>
  </si>
  <si>
    <t>SA03</t>
  </si>
  <si>
    <t>GERENTE DE SISTEMAS</t>
  </si>
  <si>
    <t>SEGURA MEJIA DIANA JANETTE</t>
  </si>
  <si>
    <t>SOLORZANO JUAREZ MONICA ELISA</t>
  </si>
  <si>
    <t>RECURSOS HUMANOS</t>
  </si>
  <si>
    <t>TIERRABLANCA SANCHEZ VICTOR HUGO</t>
  </si>
  <si>
    <t>JEFE DE SERVICIO</t>
  </si>
  <si>
    <t>VAZQUEZ AMEZCUA GILBERTO RAMON</t>
  </si>
  <si>
    <t>VEGA FERNANDEZ AMALIA</t>
  </si>
  <si>
    <t>VF00</t>
  </si>
  <si>
    <t>VILLEGAS ALONSO DIEGO ARMANDO</t>
  </si>
  <si>
    <t>YERENA MARTINEZ CINTHIA GUADALUPE</t>
  </si>
  <si>
    <t>YERENA VAZQUEZ ALEJANDRO</t>
  </si>
  <si>
    <t>YV27</t>
  </si>
  <si>
    <t>TOTAL NOMINA</t>
  </si>
  <si>
    <t>ESPECIAL</t>
  </si>
  <si>
    <t>Hernandez Espinoza Victor BenjamiN</t>
  </si>
  <si>
    <t>Guerra Franco Jose Manuel</t>
  </si>
  <si>
    <t>Sambrano Villarreal Hernan Andres</t>
  </si>
  <si>
    <t>NOTA: SE REALIZARAN DOS DEPOSITOS Y FACURAS</t>
  </si>
  <si>
    <t>FACTURA 1</t>
  </si>
  <si>
    <t>FACTURA 2</t>
  </si>
  <si>
    <t>Comisión x sindicato</t>
  </si>
  <si>
    <t>SGV Y SGMM</t>
  </si>
  <si>
    <t>2% NOMINA</t>
  </si>
  <si>
    <t>7.5 % COMISIÓN</t>
  </si>
  <si>
    <t>SUBTOTAL</t>
  </si>
  <si>
    <t>IVA</t>
  </si>
  <si>
    <t>TOTAL</t>
  </si>
  <si>
    <t>COMIONES</t>
  </si>
  <si>
    <t xml:space="preserve">ASIMILADOS </t>
  </si>
  <si>
    <t>PENDIENTE ALTA</t>
  </si>
  <si>
    <t>05 SINDICATO ASOCIACIÓN</t>
  </si>
  <si>
    <t>APOYO</t>
  </si>
  <si>
    <t>OTROS</t>
  </si>
  <si>
    <t>Compesación</t>
  </si>
  <si>
    <t>PASA A NOMINA SEMANAL</t>
  </si>
  <si>
    <t>TOTAL1</t>
  </si>
  <si>
    <t>Hernandez Espinoza Victor Benjami</t>
  </si>
  <si>
    <t xml:space="preserve">Sambrano Villarreal Hernan Andres </t>
  </si>
  <si>
    <t>Guerra Franco José Manuel</t>
  </si>
  <si>
    <t>SGV</t>
  </si>
  <si>
    <t>SI</t>
  </si>
  <si>
    <t>ASIMILADOS</t>
  </si>
  <si>
    <t>GARCIA RENTERIA GABRIELA</t>
  </si>
  <si>
    <t>1501459155</t>
  </si>
  <si>
    <t>GONZALEZ OLALDE YADIRA JANETH</t>
  </si>
  <si>
    <t>1500835080</t>
  </si>
  <si>
    <t>GUERRA AGUILAR ALEJANDRO</t>
  </si>
  <si>
    <t>MANDUJANO ESTRADA ILSE GEORGINA</t>
  </si>
  <si>
    <t>NAVARRO MACIAS JENIFER</t>
  </si>
  <si>
    <t>PATIÑO VERA JOSE ANGEL</t>
  </si>
  <si>
    <t>TOVAR CHAVEZ JOSE CARMEN</t>
  </si>
  <si>
    <t>VENTURA SANTAMARIA EFRAIN ENRIQUE</t>
  </si>
  <si>
    <t>TRAINER</t>
  </si>
  <si>
    <t>ZAMORA SOLANO ROBERTO AARON</t>
  </si>
  <si>
    <t>1501586211</t>
  </si>
  <si>
    <t xml:space="preserve">PRIETO LOPEZ LEOBIGILDO </t>
  </si>
  <si>
    <t>700-070 VENTAS</t>
  </si>
  <si>
    <t>701-070 USADOS</t>
  </si>
  <si>
    <t>703-070 ADMON</t>
  </si>
  <si>
    <t>704-070 REFACC</t>
  </si>
  <si>
    <t>705-001-070 SERV</t>
  </si>
  <si>
    <t>683-001-001 COSTO</t>
  </si>
  <si>
    <t>PRIMA VAC</t>
  </si>
  <si>
    <t>PVJ18</t>
  </si>
  <si>
    <t>Patiño Vera Jose Angel</t>
  </si>
  <si>
    <t>GOY21</t>
  </si>
  <si>
    <t>Gonzalez Olalde Yadira Janeth</t>
  </si>
  <si>
    <t>GRG21</t>
  </si>
  <si>
    <t>Garcia Renteria Gabriela</t>
  </si>
  <si>
    <t>TCJ21</t>
  </si>
  <si>
    <t>Tovar Chavez Jose Carmen</t>
  </si>
  <si>
    <t>VSE16</t>
  </si>
  <si>
    <t>Ventura Santamaria Efrain Enrique</t>
  </si>
  <si>
    <t>ZSR16</t>
  </si>
  <si>
    <t>Zamora Solano Roberto Aaron</t>
  </si>
  <si>
    <t>SERV</t>
  </si>
  <si>
    <t>BALBUENA SALAZAR PATRICIA</t>
  </si>
  <si>
    <t>MOSQUEDA GASCA TOMAS</t>
  </si>
  <si>
    <t>BSP01</t>
  </si>
  <si>
    <t>Balbuena Salazar Patricia</t>
  </si>
  <si>
    <t>MGT02</t>
  </si>
  <si>
    <t>Mosqueda Gasca Tomas</t>
  </si>
  <si>
    <t>NO</t>
  </si>
  <si>
    <t>seguro de vida</t>
  </si>
  <si>
    <t>Periodo 2DA QUINCENA</t>
  </si>
  <si>
    <t>16/12/2016 AL 31/12/2016</t>
  </si>
  <si>
    <t>INCAPACIDAD POR ENFERMEDAD GRAL EXPEDIDA POR EL IMSS DE 7 DIAS A PARTIR DEL DIA 19 HASTA EL 25 DE DICIEMBRE DEL 2016</t>
  </si>
  <si>
    <t>PAGAR 5 DIAS ADICIONALES YA QUE NO ESTAN DESCANSANDO Y ESTAN LABORANDO DIARIO TURNOS DE 12 HRS DE LUNES A DOMINGO</t>
  </si>
  <si>
    <t>DESCUENTO CTA 254 POR CONCEPTO DE FACTURA</t>
  </si>
  <si>
    <t>PAGO DE PRIMA VACACIONAL</t>
  </si>
  <si>
    <t>SANCHEZ RIOS ARIANA</t>
  </si>
  <si>
    <t>CUENTA EN TRAMITE</t>
  </si>
  <si>
    <t>NUEVO INGRESO 20/12/2016. PAGAR 11 DIAS. SUELDO QUINCENAL $3000</t>
  </si>
  <si>
    <t>Periodo 24 al 24 Quincenal del 16/12/2016 AL 31/12/2016</t>
  </si>
  <si>
    <t>incapacidad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</si>
  <si>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</si>
  <si>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</si>
  <si>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</si>
  <si>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</si>
  <si>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</si>
  <si>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</si>
  <si>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</si>
  <si>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</si>
  <si>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</si>
  <si>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</si>
  <si>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</si>
  <si>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</si>
  <si>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</si>
  <si>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AREA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</si>
</sst>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40"/>
      <name val="Calibri"/>
      <family val="2"/>
    </font>
    <font>
      <sz val="12"/>
      <color rgb="FFFF0000"/>
      <name val="Calibri"/>
      <family val="2"/>
    </font>
    <font>
      <sz val="11"/>
      <name val="Calibri  "/>
    </font>
    <font>
      <sz val="11"/>
      <name val="Calibri"/>
      <family val="2"/>
      <scheme val="minor"/>
    </font>
    <font>
      <b/>
      <sz val="12"/>
      <name val="Calibri  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9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26" fillId="0" borderId="0"/>
    <xf numFmtId="0" fontId="22" fillId="0" borderId="0"/>
    <xf numFmtId="0" fontId="2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22" fillId="0" borderId="0" applyFill="0" applyBorder="0" applyAlignment="0" applyProtection="0"/>
    <xf numFmtId="167" fontId="22" fillId="0" borderId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ill="0" applyBorder="0" applyAlignment="0" applyProtection="0"/>
    <xf numFmtId="166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ill="0" applyBorder="0" applyAlignment="0" applyProtection="0"/>
    <xf numFmtId="167" fontId="26" fillId="0" borderId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22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43" fontId="2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4" fontId="9" fillId="0" borderId="0" xfId="0" applyNumberFormat="1" applyFont="1" applyFill="1" applyBorder="1"/>
    <xf numFmtId="0" fontId="9" fillId="0" borderId="0" xfId="0" applyFont="1" applyFill="1" applyBorder="1"/>
    <xf numFmtId="164" fontId="2" fillId="12" borderId="0" xfId="0" applyNumberFormat="1" applyFont="1" applyFill="1" applyBorder="1"/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3" fontId="2" fillId="0" borderId="0" xfId="0" applyNumberFormat="1" applyFont="1"/>
    <xf numFmtId="0" fontId="2" fillId="0" borderId="0" xfId="0" applyFont="1" applyFill="1"/>
    <xf numFmtId="0" fontId="0" fillId="0" borderId="0" xfId="0" applyFill="1"/>
    <xf numFmtId="164" fontId="0" fillId="0" borderId="0" xfId="0" applyNumberFormat="1"/>
    <xf numFmtId="0" fontId="2" fillId="12" borderId="0" xfId="0" applyFont="1" applyFill="1"/>
    <xf numFmtId="0" fontId="0" fillId="12" borderId="0" xfId="0" applyFill="1"/>
    <xf numFmtId="0" fontId="2" fillId="10" borderId="0" xfId="0" applyFont="1" applyFill="1"/>
    <xf numFmtId="0" fontId="0" fillId="10" borderId="0" xfId="0" applyFill="1"/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3" fontId="1" fillId="0" borderId="0" xfId="1" applyFont="1"/>
    <xf numFmtId="43" fontId="29" fillId="0" borderId="15" xfId="0" applyNumberFormat="1" applyFont="1" applyBorder="1"/>
    <xf numFmtId="49" fontId="2" fillId="12" borderId="0" xfId="0" applyNumberFormat="1" applyFont="1" applyFill="1"/>
    <xf numFmtId="0" fontId="2" fillId="12" borderId="0" xfId="0" applyFont="1" applyFill="1"/>
    <xf numFmtId="0" fontId="0" fillId="12" borderId="0" xfId="0" applyFill="1"/>
    <xf numFmtId="43" fontId="1" fillId="12" borderId="0" xfId="1" applyFont="1" applyFill="1"/>
    <xf numFmtId="49" fontId="2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0" fillId="13" borderId="0" xfId="0" applyFill="1"/>
    <xf numFmtId="0" fontId="2" fillId="0" borderId="0" xfId="0" applyFont="1"/>
    <xf numFmtId="49" fontId="2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3" fontId="0" fillId="0" borderId="0" xfId="0" applyNumberFormat="1"/>
    <xf numFmtId="0" fontId="0" fillId="0" borderId="0" xfId="0" applyAlignment="1"/>
    <xf numFmtId="49" fontId="2" fillId="0" borderId="0" xfId="0" applyNumberFormat="1" applyFont="1" applyFill="1"/>
    <xf numFmtId="0" fontId="0" fillId="0" borderId="0" xfId="0"/>
    <xf numFmtId="0" fontId="15" fillId="4" borderId="8" xfId="0" applyFont="1" applyFill="1" applyBorder="1"/>
    <xf numFmtId="0" fontId="2" fillId="0" borderId="0" xfId="0" quotePrefix="1" applyFont="1"/>
    <xf numFmtId="0" fontId="2" fillId="14" borderId="0" xfId="0" applyFont="1" applyFill="1"/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9" fillId="0" borderId="0" xfId="0" applyNumberFormat="1" applyFont="1"/>
    <xf numFmtId="0" fontId="2" fillId="0" borderId="0" xfId="0" applyFont="1"/>
    <xf numFmtId="0" fontId="15" fillId="0" borderId="0" xfId="0" applyFont="1" applyFill="1" applyBorder="1"/>
    <xf numFmtId="0" fontId="0" fillId="0" borderId="0" xfId="0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43" fontId="15" fillId="0" borderId="0" xfId="1" applyFont="1" applyFill="1" applyAlignment="1" applyProtection="1">
      <alignment horizontal="center"/>
    </xf>
    <xf numFmtId="43" fontId="16" fillId="0" borderId="0" xfId="1" applyFont="1" applyFill="1" applyAlignment="1" applyProtection="1">
      <alignment horizontal="center"/>
    </xf>
    <xf numFmtId="43" fontId="1" fillId="0" borderId="0" xfId="1" applyProtection="1"/>
    <xf numFmtId="0" fontId="15" fillId="0" borderId="0" xfId="0" applyFont="1" applyProtection="1"/>
    <xf numFmtId="0" fontId="18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>
      <alignment horizontal="center"/>
    </xf>
    <xf numFmtId="15" fontId="14" fillId="0" borderId="0" xfId="3" applyNumberFormat="1" applyFont="1" applyFill="1" applyAlignment="1" applyProtection="1">
      <alignment horizontal="left"/>
    </xf>
    <xf numFmtId="15" fontId="14" fillId="0" borderId="0" xfId="3" applyNumberFormat="1" applyFont="1" applyFill="1" applyAlignment="1" applyProtection="1">
      <alignment horizontal="center"/>
    </xf>
    <xf numFmtId="0" fontId="16" fillId="0" borderId="0" xfId="0" applyFont="1"/>
    <xf numFmtId="43" fontId="15" fillId="0" borderId="0" xfId="1" applyFont="1"/>
    <xf numFmtId="43" fontId="16" fillId="0" borderId="0" xfId="1" applyFont="1"/>
    <xf numFmtId="43" fontId="1" fillId="0" borderId="0" xfId="1"/>
    <xf numFmtId="0" fontId="15" fillId="0" borderId="0" xfId="0" applyFont="1"/>
    <xf numFmtId="0" fontId="15" fillId="0" borderId="0" xfId="0" applyFont="1" applyFill="1"/>
    <xf numFmtId="43" fontId="16" fillId="3" borderId="6" xfId="1" applyFont="1" applyFill="1" applyBorder="1" applyAlignment="1">
      <alignment horizontal="center" wrapText="1"/>
    </xf>
    <xf numFmtId="43" fontId="1" fillId="3" borderId="3" xfId="1" applyFill="1" applyBorder="1" applyAlignment="1">
      <alignment horizontal="center" wrapText="1"/>
    </xf>
    <xf numFmtId="0" fontId="15" fillId="0" borderId="8" xfId="0" applyFont="1" applyBorder="1"/>
    <xf numFmtId="0" fontId="15" fillId="4" borderId="8" xfId="0" applyFont="1" applyFill="1" applyBorder="1"/>
    <xf numFmtId="0" fontId="15" fillId="0" borderId="8" xfId="0" applyFont="1" applyBorder="1" applyAlignment="1">
      <alignment horizontal="right"/>
    </xf>
    <xf numFmtId="165" fontId="19" fillId="0" borderId="8" xfId="0" applyNumberFormat="1" applyFont="1" applyBorder="1" applyAlignment="1">
      <alignment horizontal="left" vertical="center"/>
    </xf>
    <xf numFmtId="43" fontId="15" fillId="0" borderId="8" xfId="1" applyFont="1" applyBorder="1"/>
    <xf numFmtId="43" fontId="15" fillId="0" borderId="8" xfId="1" applyFont="1" applyFill="1" applyBorder="1"/>
    <xf numFmtId="43" fontId="20" fillId="5" borderId="8" xfId="1" applyFont="1" applyFill="1" applyBorder="1"/>
    <xf numFmtId="43" fontId="15" fillId="8" borderId="8" xfId="1" applyFont="1" applyFill="1" applyBorder="1" applyAlignment="1">
      <alignment horizontal="center"/>
    </xf>
    <xf numFmtId="43" fontId="1" fillId="0" borderId="8" xfId="1" applyFont="1" applyBorder="1"/>
    <xf numFmtId="43" fontId="22" fillId="0" borderId="8" xfId="1" applyFont="1" applyBorder="1"/>
    <xf numFmtId="43" fontId="16" fillId="6" borderId="8" xfId="1" applyFont="1" applyFill="1" applyBorder="1"/>
    <xf numFmtId="43" fontId="15" fillId="0" borderId="8" xfId="1" applyFont="1" applyFill="1" applyBorder="1" applyAlignment="1">
      <alignment horizontal="center"/>
    </xf>
    <xf numFmtId="43" fontId="15" fillId="9" borderId="8" xfId="1" applyFont="1" applyFill="1" applyBorder="1" applyAlignment="1">
      <alignment horizontal="center"/>
    </xf>
    <xf numFmtId="4" fontId="19" fillId="0" borderId="8" xfId="0" applyNumberFormat="1" applyFont="1" applyBorder="1" applyAlignment="1">
      <alignment wrapText="1"/>
    </xf>
    <xf numFmtId="0" fontId="23" fillId="5" borderId="8" xfId="0" applyFont="1" applyFill="1" applyBorder="1" applyAlignment="1">
      <alignment horizontal="right" wrapText="1"/>
    </xf>
    <xf numFmtId="43" fontId="19" fillId="0" borderId="8" xfId="0" applyNumberFormat="1" applyFont="1" applyFill="1" applyBorder="1"/>
    <xf numFmtId="43" fontId="15" fillId="7" borderId="8" xfId="1" applyFont="1" applyFill="1" applyBorder="1"/>
    <xf numFmtId="0" fontId="15" fillId="0" borderId="8" xfId="0" applyFont="1" applyFill="1" applyBorder="1"/>
    <xf numFmtId="4" fontId="23" fillId="5" borderId="8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/>
    <xf numFmtId="0" fontId="16" fillId="0" borderId="8" xfId="0" applyFont="1" applyFill="1" applyBorder="1"/>
    <xf numFmtId="12" fontId="15" fillId="0" borderId="8" xfId="1" applyNumberFormat="1" applyFont="1" applyFill="1" applyBorder="1"/>
    <xf numFmtId="165" fontId="19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/>
    </xf>
    <xf numFmtId="43" fontId="22" fillId="0" borderId="8" xfId="1" applyFont="1" applyFill="1" applyBorder="1"/>
    <xf numFmtId="0" fontId="21" fillId="0" borderId="9" xfId="4" applyFont="1" applyFill="1" applyBorder="1"/>
    <xf numFmtId="4" fontId="19" fillId="0" borderId="8" xfId="0" applyNumberFormat="1" applyFont="1" applyFill="1" applyBorder="1"/>
    <xf numFmtId="4" fontId="23" fillId="0" borderId="8" xfId="0" applyNumberFormat="1" applyFont="1" applyFill="1" applyBorder="1"/>
    <xf numFmtId="0" fontId="21" fillId="0" borderId="8" xfId="0" applyNumberFormat="1" applyFont="1" applyFill="1" applyBorder="1"/>
    <xf numFmtId="0" fontId="16" fillId="0" borderId="8" xfId="0" applyFont="1" applyFill="1" applyBorder="1" applyAlignment="1">
      <alignment horizontal="center"/>
    </xf>
    <xf numFmtId="4" fontId="23" fillId="0" borderId="8" xfId="0" applyNumberFormat="1" applyFont="1" applyBorder="1"/>
    <xf numFmtId="49" fontId="19" fillId="0" borderId="8" xfId="0" applyNumberFormat="1" applyFont="1" applyFill="1" applyBorder="1"/>
    <xf numFmtId="0" fontId="15" fillId="5" borderId="8" xfId="0" applyFont="1" applyFill="1" applyBorder="1"/>
    <xf numFmtId="43" fontId="19" fillId="0" borderId="8" xfId="1" applyFont="1" applyFill="1" applyBorder="1"/>
    <xf numFmtId="0" fontId="16" fillId="0" borderId="10" xfId="0" applyFont="1" applyFill="1" applyBorder="1"/>
    <xf numFmtId="0" fontId="15" fillId="0" borderId="7" xfId="0" applyFont="1" applyFill="1" applyBorder="1"/>
    <xf numFmtId="43" fontId="15" fillId="0" borderId="7" xfId="1" applyFont="1" applyFill="1" applyBorder="1"/>
    <xf numFmtId="43" fontId="16" fillId="0" borderId="10" xfId="1" applyFont="1" applyFill="1" applyBorder="1"/>
    <xf numFmtId="43" fontId="15" fillId="0" borderId="10" xfId="1" applyFont="1" applyFill="1" applyBorder="1" applyAlignment="1">
      <alignment horizontal="center"/>
    </xf>
    <xf numFmtId="43" fontId="16" fillId="0" borderId="7" xfId="1" applyFont="1" applyFill="1" applyBorder="1"/>
    <xf numFmtId="43" fontId="1" fillId="0" borderId="0" xfId="1" applyFill="1"/>
    <xf numFmtId="0" fontId="16" fillId="0" borderId="11" xfId="0" applyFont="1" applyBorder="1"/>
    <xf numFmtId="43" fontId="16" fillId="0" borderId="11" xfId="1" applyFont="1" applyBorder="1"/>
    <xf numFmtId="43" fontId="16" fillId="0" borderId="8" xfId="1" applyFont="1" applyBorder="1"/>
    <xf numFmtId="43" fontId="1" fillId="0" borderId="8" xfId="1" applyBorder="1"/>
    <xf numFmtId="0" fontId="15" fillId="5" borderId="10" xfId="0" applyFont="1" applyFill="1" applyBorder="1"/>
    <xf numFmtId="43" fontId="15" fillId="5" borderId="10" xfId="1" applyFont="1" applyFill="1" applyBorder="1"/>
    <xf numFmtId="43" fontId="16" fillId="6" borderId="10" xfId="1" applyFont="1" applyFill="1" applyBorder="1"/>
    <xf numFmtId="43" fontId="15" fillId="7" borderId="10" xfId="1" applyFont="1" applyFill="1" applyBorder="1"/>
    <xf numFmtId="43" fontId="15" fillId="8" borderId="10" xfId="1" applyFont="1" applyFill="1" applyBorder="1" applyAlignment="1">
      <alignment horizontal="center"/>
    </xf>
    <xf numFmtId="43" fontId="15" fillId="9" borderId="10" xfId="1" applyFont="1" applyFill="1" applyBorder="1" applyAlignment="1">
      <alignment horizontal="center"/>
    </xf>
    <xf numFmtId="0" fontId="32" fillId="0" borderId="0" xfId="0" applyFont="1"/>
    <xf numFmtId="43" fontId="15" fillId="0" borderId="0" xfId="1" applyFont="1" applyAlignment="1">
      <alignment horizontal="center"/>
    </xf>
    <xf numFmtId="0" fontId="15" fillId="7" borderId="8" xfId="1" applyNumberFormat="1" applyFont="1" applyFill="1" applyBorder="1" applyAlignment="1">
      <alignment horizontal="center"/>
    </xf>
    <xf numFmtId="0" fontId="16" fillId="7" borderId="8" xfId="1" applyNumberFormat="1" applyFont="1" applyFill="1" applyBorder="1" applyAlignment="1">
      <alignment horizontal="center"/>
    </xf>
    <xf numFmtId="43" fontId="15" fillId="0" borderId="7" xfId="1" applyFont="1" applyFill="1" applyBorder="1" applyAlignment="1">
      <alignment horizontal="center"/>
    </xf>
    <xf numFmtId="43" fontId="16" fillId="0" borderId="11" xfId="1" applyFont="1" applyBorder="1" applyAlignment="1">
      <alignment horizontal="center"/>
    </xf>
    <xf numFmtId="43" fontId="15" fillId="0" borderId="8" xfId="1" applyFont="1" applyBorder="1" applyAlignment="1">
      <alignment horizontal="center"/>
    </xf>
    <xf numFmtId="43" fontId="15" fillId="7" borderId="8" xfId="1" applyFont="1" applyFill="1" applyBorder="1" applyAlignment="1">
      <alignment horizontal="center"/>
    </xf>
    <xf numFmtId="43" fontId="15" fillId="7" borderId="1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2" applyFont="1" applyFill="1" applyAlignment="1" applyProtection="1">
      <alignment horizontal="center"/>
    </xf>
    <xf numFmtId="44" fontId="15" fillId="0" borderId="0" xfId="2" applyFont="1"/>
    <xf numFmtId="44" fontId="16" fillId="3" borderId="3" xfId="2" applyFont="1" applyFill="1" applyBorder="1" applyAlignment="1">
      <alignment horizontal="center" wrapText="1"/>
    </xf>
    <xf numFmtId="44" fontId="16" fillId="3" borderId="7" xfId="2" applyFont="1" applyFill="1" applyBorder="1" applyAlignment="1">
      <alignment horizontal="center" wrapText="1"/>
    </xf>
    <xf numFmtId="44" fontId="15" fillId="0" borderId="8" xfId="2" applyFont="1" applyBorder="1"/>
    <xf numFmtId="44" fontId="15" fillId="0" borderId="8" xfId="2" applyFont="1" applyFill="1" applyBorder="1"/>
    <xf numFmtId="44" fontId="15" fillId="0" borderId="7" xfId="2" applyFont="1" applyFill="1" applyBorder="1"/>
    <xf numFmtId="44" fontId="16" fillId="0" borderId="11" xfId="2" applyFont="1" applyBorder="1"/>
    <xf numFmtId="44" fontId="15" fillId="5" borderId="10" xfId="2" applyFont="1" applyFill="1" applyBorder="1"/>
    <xf numFmtId="0" fontId="15" fillId="11" borderId="8" xfId="0" applyFont="1" applyFill="1" applyBorder="1"/>
    <xf numFmtId="43" fontId="0" fillId="0" borderId="8" xfId="1" applyFont="1" applyBorder="1"/>
    <xf numFmtId="0" fontId="21" fillId="0" borderId="8" xfId="0" applyFont="1" applyBorder="1"/>
    <xf numFmtId="0" fontId="19" fillId="0" borderId="8" xfId="0" applyNumberFormat="1" applyFont="1" applyFill="1" applyBorder="1"/>
    <xf numFmtId="0" fontId="15" fillId="4" borderId="8" xfId="0" applyFont="1" applyFill="1" applyBorder="1" applyAlignment="1">
      <alignment horizontal="right"/>
    </xf>
    <xf numFmtId="44" fontId="15" fillId="4" borderId="8" xfId="2" applyFont="1" applyFill="1" applyBorder="1"/>
    <xf numFmtId="43" fontId="15" fillId="4" borderId="8" xfId="1" applyFont="1" applyFill="1" applyBorder="1"/>
    <xf numFmtId="43" fontId="15" fillId="4" borderId="8" xfId="1" applyFont="1" applyFill="1" applyBorder="1" applyAlignment="1">
      <alignment horizontal="center"/>
    </xf>
    <xf numFmtId="43" fontId="22" fillId="4" borderId="8" xfId="1" applyFont="1" applyFill="1" applyBorder="1"/>
    <xf numFmtId="0" fontId="16" fillId="4" borderId="8" xfId="1" applyNumberFormat="1" applyFont="1" applyFill="1" applyBorder="1" applyAlignment="1">
      <alignment horizontal="center"/>
    </xf>
    <xf numFmtId="0" fontId="16" fillId="0" borderId="8" xfId="0" applyFont="1" applyBorder="1"/>
    <xf numFmtId="43" fontId="20" fillId="4" borderId="8" xfId="1" applyFont="1" applyFill="1" applyBorder="1"/>
    <xf numFmtId="43" fontId="16" fillId="4" borderId="8" xfId="1" applyFont="1" applyFill="1" applyBorder="1"/>
    <xf numFmtId="43" fontId="1" fillId="4" borderId="8" xfId="1" applyFont="1" applyFill="1" applyBorder="1"/>
    <xf numFmtId="4" fontId="19" fillId="4" borderId="8" xfId="0" applyNumberFormat="1" applyFont="1" applyFill="1" applyBorder="1" applyAlignment="1">
      <alignment wrapText="1"/>
    </xf>
    <xf numFmtId="0" fontId="23" fillId="4" borderId="8" xfId="0" applyFont="1" applyFill="1" applyBorder="1" applyAlignment="1">
      <alignment horizontal="right" wrapText="1"/>
    </xf>
    <xf numFmtId="43" fontId="19" fillId="4" borderId="8" xfId="0" applyNumberFormat="1" applyFont="1" applyFill="1" applyBorder="1"/>
    <xf numFmtId="0" fontId="16" fillId="4" borderId="8" xfId="0" applyFont="1" applyFill="1" applyBorder="1" applyAlignment="1">
      <alignment wrapText="1"/>
    </xf>
    <xf numFmtId="0" fontId="19" fillId="0" borderId="8" xfId="0" applyNumberFormat="1" applyFont="1" applyFill="1" applyBorder="1" applyAlignment="1">
      <alignment horizontal="left"/>
    </xf>
    <xf numFmtId="43" fontId="16" fillId="7" borderId="8" xfId="1" applyFont="1" applyFill="1" applyBorder="1" applyAlignment="1">
      <alignment horizontal="center"/>
    </xf>
    <xf numFmtId="44" fontId="33" fillId="0" borderId="8" xfId="2" applyFont="1" applyBorder="1"/>
    <xf numFmtId="44" fontId="33" fillId="0" borderId="8" xfId="2" applyFont="1" applyFill="1" applyBorder="1"/>
    <xf numFmtId="165" fontId="19" fillId="4" borderId="8" xfId="0" applyNumberFormat="1" applyFont="1" applyFill="1" applyBorder="1" applyAlignment="1">
      <alignment horizontal="left"/>
    </xf>
    <xf numFmtId="165" fontId="34" fillId="0" borderId="8" xfId="0" applyNumberFormat="1" applyFont="1" applyBorder="1" applyAlignment="1">
      <alignment horizontal="left" vertical="center"/>
    </xf>
    <xf numFmtId="0" fontId="35" fillId="0" borderId="8" xfId="0" applyFont="1" applyBorder="1"/>
    <xf numFmtId="0" fontId="15" fillId="10" borderId="8" xfId="0" applyFont="1" applyFill="1" applyBorder="1"/>
    <xf numFmtId="0" fontId="15" fillId="10" borderId="8" xfId="0" applyFont="1" applyFill="1" applyBorder="1" applyAlignment="1">
      <alignment horizontal="right"/>
    </xf>
    <xf numFmtId="165" fontId="19" fillId="10" borderId="8" xfId="0" applyNumberFormat="1" applyFont="1" applyFill="1" applyBorder="1" applyAlignment="1">
      <alignment horizontal="left" vertical="center"/>
    </xf>
    <xf numFmtId="44" fontId="15" fillId="10" borderId="8" xfId="2" applyFont="1" applyFill="1" applyBorder="1"/>
    <xf numFmtId="43" fontId="15" fillId="10" borderId="8" xfId="1" applyFont="1" applyFill="1" applyBorder="1"/>
    <xf numFmtId="0" fontId="16" fillId="10" borderId="8" xfId="0" applyFont="1" applyFill="1" applyBorder="1"/>
    <xf numFmtId="49" fontId="2" fillId="0" borderId="0" xfId="0" applyNumberFormat="1" applyFont="1" applyFill="1" applyBorder="1"/>
    <xf numFmtId="4" fontId="2" fillId="0" borderId="0" xfId="0" applyNumberFormat="1" applyFont="1"/>
    <xf numFmtId="4" fontId="1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/>
    <xf numFmtId="4" fontId="9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" fontId="0" fillId="0" borderId="0" xfId="0" applyNumberFormat="1"/>
    <xf numFmtId="4" fontId="2" fillId="12" borderId="0" xfId="0" applyNumberFormat="1" applyFont="1" applyFill="1"/>
    <xf numFmtId="4" fontId="2" fillId="0" borderId="0" xfId="1" applyNumberFormat="1" applyFont="1"/>
    <xf numFmtId="4" fontId="2" fillId="12" borderId="0" xfId="1" applyNumberFormat="1" applyFont="1" applyFill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0" fontId="5" fillId="0" borderId="0" xfId="0" applyFont="1" applyAlignment="1">
      <alignment horizontal="center"/>
    </xf>
    <xf numFmtId="3" fontId="16" fillId="3" borderId="0" xfId="0" applyNumberFormat="1" applyFont="1" applyFill="1" applyBorder="1"/>
    <xf numFmtId="44" fontId="16" fillId="3" borderId="0" xfId="2" applyFont="1" applyFill="1" applyBorder="1" applyAlignment="1">
      <alignment horizontal="center" wrapText="1"/>
    </xf>
    <xf numFmtId="43" fontId="16" fillId="3" borderId="0" xfId="1" applyFont="1" applyFill="1" applyBorder="1" applyAlignment="1">
      <alignment horizontal="center" wrapText="1"/>
    </xf>
    <xf numFmtId="43" fontId="1" fillId="3" borderId="0" xfId="1" applyFill="1" applyBorder="1" applyAlignment="1">
      <alignment horizontal="center" wrapText="1"/>
    </xf>
    <xf numFmtId="43" fontId="36" fillId="10" borderId="8" xfId="0" applyNumberFormat="1" applyFont="1" applyFill="1" applyBorder="1"/>
    <xf numFmtId="44" fontId="15" fillId="0" borderId="0" xfId="2" applyFont="1" applyFill="1"/>
    <xf numFmtId="43" fontId="15" fillId="0" borderId="0" xfId="1" applyFont="1" applyFill="1"/>
    <xf numFmtId="43" fontId="16" fillId="0" borderId="0" xfId="1" applyFont="1" applyFill="1"/>
    <xf numFmtId="43" fontId="15" fillId="0" borderId="0" xfId="1" applyFont="1" applyFill="1" applyAlignment="1">
      <alignment horizontal="center"/>
    </xf>
    <xf numFmtId="43" fontId="2" fillId="0" borderId="0" xfId="2" applyNumberFormat="1" applyFont="1"/>
    <xf numFmtId="164" fontId="2" fillId="4" borderId="0" xfId="0" applyNumberFormat="1" applyFont="1" applyFill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3" fontId="1" fillId="0" borderId="0" xfId="1" applyFont="1" applyFill="1"/>
    <xf numFmtId="164" fontId="0" fillId="0" borderId="0" xfId="0" applyNumberFormat="1" applyFill="1"/>
    <xf numFmtId="0" fontId="15" fillId="0" borderId="0" xfId="0" applyFont="1" applyBorder="1"/>
    <xf numFmtId="165" fontId="19" fillId="0" borderId="0" xfId="0" applyNumberFormat="1" applyFont="1" applyBorder="1" applyAlignment="1">
      <alignment horizontal="left" vertical="center"/>
    </xf>
    <xf numFmtId="44" fontId="15" fillId="0" borderId="0" xfId="2" applyFont="1" applyBorder="1"/>
    <xf numFmtId="43" fontId="15" fillId="0" borderId="0" xfId="1" applyFont="1" applyFill="1" applyBorder="1"/>
    <xf numFmtId="43" fontId="20" fillId="5" borderId="0" xfId="1" applyFont="1" applyFill="1" applyBorder="1"/>
    <xf numFmtId="43" fontId="16" fillId="6" borderId="0" xfId="1" applyFont="1" applyFill="1" applyBorder="1"/>
    <xf numFmtId="43" fontId="15" fillId="7" borderId="0" xfId="1" applyFont="1" applyFill="1" applyBorder="1"/>
    <xf numFmtId="0" fontId="16" fillId="7" borderId="0" xfId="1" applyNumberFormat="1" applyFont="1" applyFill="1" applyBorder="1" applyAlignment="1">
      <alignment horizontal="center"/>
    </xf>
    <xf numFmtId="43" fontId="15" fillId="8" borderId="0" xfId="1" applyFont="1" applyFill="1" applyBorder="1" applyAlignment="1">
      <alignment horizontal="center"/>
    </xf>
    <xf numFmtId="43" fontId="1" fillId="0" borderId="0" xfId="1" applyFont="1" applyBorder="1"/>
    <xf numFmtId="43" fontId="22" fillId="0" borderId="0" xfId="1" applyFont="1" applyBorder="1"/>
    <xf numFmtId="43" fontId="15" fillId="0" borderId="0" xfId="1" applyFont="1" applyFill="1" applyBorder="1" applyAlignment="1">
      <alignment horizontal="center"/>
    </xf>
    <xf numFmtId="43" fontId="15" fillId="9" borderId="0" xfId="1" applyFont="1" applyFill="1" applyBorder="1" applyAlignment="1">
      <alignment horizontal="center"/>
    </xf>
    <xf numFmtId="4" fontId="19" fillId="0" borderId="0" xfId="0" applyNumberFormat="1" applyFont="1" applyBorder="1" applyAlignment="1">
      <alignment wrapText="1"/>
    </xf>
    <xf numFmtId="0" fontId="23" fillId="5" borderId="0" xfId="0" applyFont="1" applyFill="1" applyBorder="1" applyAlignment="1">
      <alignment horizontal="right" wrapText="1"/>
    </xf>
    <xf numFmtId="43" fontId="19" fillId="0" borderId="0" xfId="0" applyNumberFormat="1" applyFont="1" applyFill="1" applyBorder="1"/>
    <xf numFmtId="49" fontId="19" fillId="0" borderId="0" xfId="0" applyNumberFormat="1" applyFont="1" applyFill="1" applyBorder="1"/>
    <xf numFmtId="49" fontId="2" fillId="10" borderId="0" xfId="0" applyNumberFormat="1" applyFont="1" applyFill="1"/>
    <xf numFmtId="4" fontId="2" fillId="10" borderId="0" xfId="0" applyNumberFormat="1" applyFont="1" applyFill="1"/>
    <xf numFmtId="4" fontId="0" fillId="10" borderId="0" xfId="0" applyNumberFormat="1" applyFill="1"/>
    <xf numFmtId="4" fontId="2" fillId="10" borderId="0" xfId="1" applyNumberFormat="1" applyFont="1" applyFill="1"/>
    <xf numFmtId="0" fontId="2" fillId="10" borderId="0" xfId="0" applyFont="1" applyFill="1" applyBorder="1"/>
    <xf numFmtId="164" fontId="2" fillId="10" borderId="0" xfId="0" applyNumberFormat="1" applyFont="1" applyFill="1"/>
    <xf numFmtId="164" fontId="12" fillId="10" borderId="0" xfId="0" applyNumberFormat="1" applyFont="1" applyFill="1"/>
    <xf numFmtId="0" fontId="16" fillId="4" borderId="8" xfId="0" applyFont="1" applyFill="1" applyBorder="1"/>
    <xf numFmtId="0" fontId="16" fillId="4" borderId="8" xfId="0" applyFont="1" applyFill="1" applyBorder="1" applyAlignment="1"/>
    <xf numFmtId="0" fontId="30" fillId="0" borderId="0" xfId="0" applyFont="1" applyAlignment="1">
      <alignment horizontal="center" vertical="center"/>
    </xf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43" fontId="16" fillId="3" borderId="2" xfId="1" applyFont="1" applyFill="1" applyBorder="1" applyAlignment="1">
      <alignment horizontal="center" wrapText="1"/>
    </xf>
    <xf numFmtId="0" fontId="31" fillId="0" borderId="12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3" fontId="1" fillId="3" borderId="4" xfId="1" applyFill="1" applyBorder="1" applyAlignment="1">
      <alignment horizontal="center" wrapText="1"/>
    </xf>
    <xf numFmtId="43" fontId="1" fillId="3" borderId="5" xfId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38" fillId="0" borderId="18" xfId="0" applyFont="1" applyBorder="1"/>
    <xf numFmtId="0" fontId="37" fillId="0" borderId="18" xfId="0" applyFont="1" applyBorder="1"/>
    <xf numFmtId="0" fontId="0" fillId="0" borderId="18" xfId="0" applyFont="1" applyBorder="1"/>
    <xf numFmtId="14" fontId="38" fillId="0" borderId="18" xfId="0" applyNumberFormat="1" applyFont="1" applyBorder="1"/>
    <xf numFmtId="43" fontId="1" fillId="0" borderId="18" xfId="1" applyFont="1" applyBorder="1"/>
    <xf numFmtId="0" fontId="0" fillId="0" borderId="18" xfId="0" applyBorder="1"/>
    <xf numFmtId="43" fontId="1" fillId="0" borderId="19" xfId="1" applyFont="1" applyBorder="1"/>
    <xf numFmtId="43" fontId="1" fillId="0" borderId="20" xfId="1" applyFont="1" applyBorder="1"/>
    <xf numFmtId="43" fontId="1" fillId="0" borderId="21" xfId="1" applyFont="1" applyBorder="1"/>
    <xf numFmtId="43" fontId="1" fillId="0" borderId="22" xfId="1" applyFont="1" applyBorder="1"/>
    <xf numFmtId="43" fontId="37" fillId="0" borderId="21" xfId="1" applyFont="1" applyBorder="1"/>
  </cellXfs>
  <cellStyles count="498">
    <cellStyle name="Excel Built-in Normal" xfId="5"/>
    <cellStyle name="Excel Built-in Normal 2" xfId="6"/>
    <cellStyle name="Excel Built-in Normal 3" xfId="7"/>
    <cellStyle name="Followed Hyperlink" xfId="8"/>
    <cellStyle name="Followed Hyperlink 10" xfId="9"/>
    <cellStyle name="Followed Hyperlink 11" xfId="10"/>
    <cellStyle name="Followed Hyperlink 12" xfId="11"/>
    <cellStyle name="Followed Hyperlink 12 2" xfId="12"/>
    <cellStyle name="Followed Hyperlink 13" xfId="13"/>
    <cellStyle name="Followed Hyperlink 14" xfId="14"/>
    <cellStyle name="Followed Hyperlink 15" xfId="15"/>
    <cellStyle name="Followed Hyperlink 15 2" xfId="16"/>
    <cellStyle name="Followed Hyperlink 16" xfId="17"/>
    <cellStyle name="Followed Hyperlink 17" xfId="18"/>
    <cellStyle name="Followed Hyperlink 17 2" xfId="19"/>
    <cellStyle name="Followed Hyperlink 18" xfId="20"/>
    <cellStyle name="Followed Hyperlink 19" xfId="21"/>
    <cellStyle name="Followed Hyperlink 19 2" xfId="22"/>
    <cellStyle name="Followed Hyperlink 2" xfId="23"/>
    <cellStyle name="Followed Hyperlink 2 2" xfId="24"/>
    <cellStyle name="Followed Hyperlink 3" xfId="25"/>
    <cellStyle name="Followed Hyperlink 4" xfId="26"/>
    <cellStyle name="Followed Hyperlink 4 2" xfId="27"/>
    <cellStyle name="Followed Hyperlink 5" xfId="28"/>
    <cellStyle name="Followed Hyperlink 6" xfId="29"/>
    <cellStyle name="Followed Hyperlink 6 2" xfId="30"/>
    <cellStyle name="Followed Hyperlink 7" xfId="31"/>
    <cellStyle name="Followed Hyperlink 8" xfId="32"/>
    <cellStyle name="Followed Hyperlink 9" xfId="33"/>
    <cellStyle name="Hyperlink" xfId="34"/>
    <cellStyle name="Hyperlink 10" xfId="35"/>
    <cellStyle name="Hyperlink 11" xfId="36"/>
    <cellStyle name="Hyperlink 12" xfId="37"/>
    <cellStyle name="Hyperlink 12 2" xfId="38"/>
    <cellStyle name="Hyperlink 13" xfId="39"/>
    <cellStyle name="Hyperlink 14" xfId="40"/>
    <cellStyle name="Hyperlink 15" xfId="41"/>
    <cellStyle name="Hyperlink 15 2" xfId="42"/>
    <cellStyle name="Hyperlink 16" xfId="43"/>
    <cellStyle name="Hyperlink 17" xfId="44"/>
    <cellStyle name="Hyperlink 17 2" xfId="45"/>
    <cellStyle name="Hyperlink 18" xfId="46"/>
    <cellStyle name="Hyperlink 19" xfId="47"/>
    <cellStyle name="Hyperlink 19 2" xfId="48"/>
    <cellStyle name="Hyperlink 2" xfId="49"/>
    <cellStyle name="Hyperlink 2 2" xfId="50"/>
    <cellStyle name="Hyperlink 3" xfId="51"/>
    <cellStyle name="Hyperlink 4" xfId="52"/>
    <cellStyle name="Hyperlink 4 2" xfId="53"/>
    <cellStyle name="Hyperlink 5" xfId="54"/>
    <cellStyle name="Hyperlink 6" xfId="55"/>
    <cellStyle name="Hyperlink 6 2" xfId="56"/>
    <cellStyle name="Hyperlink 7" xfId="57"/>
    <cellStyle name="Hyperlink 8" xfId="58"/>
    <cellStyle name="Hyperlink 9" xfId="59"/>
    <cellStyle name="Millares" xfId="1" builtinId="3"/>
    <cellStyle name="Millares 2" xfId="60"/>
    <cellStyle name="Millares 2 2" xfId="61"/>
    <cellStyle name="Millares 2 2 2" xfId="62"/>
    <cellStyle name="Millares 2 2 3" xfId="495"/>
    <cellStyle name="Millares 2 3" xfId="63"/>
    <cellStyle name="Millares 2 3 2" xfId="497"/>
    <cellStyle name="Millares 2 4" xfId="64"/>
    <cellStyle name="Millares 2 5" xfId="65"/>
    <cellStyle name="Millares 2 6" xfId="66"/>
    <cellStyle name="Millares 3" xfId="67"/>
    <cellStyle name="Millares 3 2" xfId="68"/>
    <cellStyle name="Millares 3 3" xfId="69"/>
    <cellStyle name="Millares 3 4" xfId="490"/>
    <cellStyle name="Millares 4" xfId="70"/>
    <cellStyle name="Millares 4 2" xfId="71"/>
    <cellStyle name="Millares 4 2 2" xfId="72"/>
    <cellStyle name="Millares 4 3" xfId="73"/>
    <cellStyle name="Millares 4 3 2" xfId="74"/>
    <cellStyle name="Millares 4 4" xfId="75"/>
    <cellStyle name="Millares 5" xfId="76"/>
    <cellStyle name="Millares 5 2" xfId="77"/>
    <cellStyle name="Millares 6" xfId="78"/>
    <cellStyle name="Millares 6 2" xfId="494"/>
    <cellStyle name="Millares 7" xfId="79"/>
    <cellStyle name="Millares 7 2" xfId="496"/>
    <cellStyle name="Millares 8" xfId="80"/>
    <cellStyle name="Moneda" xfId="2" builtinId="4"/>
    <cellStyle name="Moneda 2" xfId="81"/>
    <cellStyle name="Moneda 2 2" xfId="82"/>
    <cellStyle name="Moneda 3" xfId="83"/>
    <cellStyle name="Moneda 4" xfId="84"/>
    <cellStyle name="Moneda 5" xfId="85"/>
    <cellStyle name="Moneda 5 2" xfId="86"/>
    <cellStyle name="Moneda 6" xfId="87"/>
    <cellStyle name="Moneda 7" xfId="88"/>
    <cellStyle name="Moneda 7 2" xfId="89"/>
    <cellStyle name="Moneda 8" xfId="90"/>
    <cellStyle name="Normal" xfId="0" builtinId="0"/>
    <cellStyle name="Normal 10" xfId="91"/>
    <cellStyle name="Normal 10 2" xfId="92"/>
    <cellStyle name="Normal 10 3" xfId="93"/>
    <cellStyle name="Normal 11" xfId="94"/>
    <cellStyle name="Normal 11 2" xfId="95"/>
    <cellStyle name="Normal 11 3" xfId="96"/>
    <cellStyle name="Normal 12" xfId="97"/>
    <cellStyle name="Normal 12 2" xfId="98"/>
    <cellStyle name="Normal 12 3" xfId="99"/>
    <cellStyle name="Normal 12 4" xfId="100"/>
    <cellStyle name="Normal 12 4 2" xfId="101"/>
    <cellStyle name="Normal 12 5" xfId="102"/>
    <cellStyle name="Normal 13" xfId="103"/>
    <cellStyle name="Normal 14" xfId="104"/>
    <cellStyle name="Normal 15" xfId="105"/>
    <cellStyle name="Normal 15 2" xfId="106"/>
    <cellStyle name="Normal 15 3" xfId="107"/>
    <cellStyle name="Normal 16" xfId="108"/>
    <cellStyle name="Normal 16 2" xfId="109"/>
    <cellStyle name="Normal 16 3" xfId="110"/>
    <cellStyle name="Normal 16 4" xfId="111"/>
    <cellStyle name="Normal 17" xfId="112"/>
    <cellStyle name="Normal 17 2" xfId="113"/>
    <cellStyle name="Normal 17 3" xfId="114"/>
    <cellStyle name="Normal 18" xfId="115"/>
    <cellStyle name="Normal 19" xfId="116"/>
    <cellStyle name="Normal 19 2" xfId="117"/>
    <cellStyle name="Normal 2" xfId="118"/>
    <cellStyle name="Normal 2 10" xfId="119"/>
    <cellStyle name="Normal 2 11" xfId="120"/>
    <cellStyle name="Normal 2 11 2" xfId="121"/>
    <cellStyle name="Normal 2 12" xfId="122"/>
    <cellStyle name="Normal 2 13" xfId="123"/>
    <cellStyle name="Normal 2 2" xfId="4"/>
    <cellStyle name="Normal 2 2 10" xfId="124"/>
    <cellStyle name="Normal 2 2 11" xfId="125"/>
    <cellStyle name="Normal 2 2 12" xfId="126"/>
    <cellStyle name="Normal 2 2 14" xfId="127"/>
    <cellStyle name="Normal 2 2 2" xfId="128"/>
    <cellStyle name="Normal 2 2 2 10" xfId="129"/>
    <cellStyle name="Normal 2 2 2 11" xfId="130"/>
    <cellStyle name="Normal 2 2 2 2" xfId="131"/>
    <cellStyle name="Normal 2 2 2 2 10" xfId="132"/>
    <cellStyle name="Normal 2 2 2 2 2" xfId="133"/>
    <cellStyle name="Normal 2 2 2 2 2 2" xfId="134"/>
    <cellStyle name="Normal 2 2 2 2 2 2 2" xfId="135"/>
    <cellStyle name="Normal 2 2 2 2 2 2 2 2" xfId="136"/>
    <cellStyle name="Normal 2 2 2 2 2 2 2 2 2" xfId="137"/>
    <cellStyle name="Normal 2 2 2 2 2 2 2 3" xfId="138"/>
    <cellStyle name="Normal 2 2 2 2 2 2 3" xfId="139"/>
    <cellStyle name="Normal 2 2 2 2 2 2 3 2" xfId="140"/>
    <cellStyle name="Normal 2 2 2 2 2 3" xfId="141"/>
    <cellStyle name="Normal 2 2 2 2 2 4" xfId="142"/>
    <cellStyle name="Normal 2 2 2 2 2 5" xfId="143"/>
    <cellStyle name="Normal 2 2 2 2 2 6" xfId="144"/>
    <cellStyle name="Normal 2 2 2 2 2 7" xfId="145"/>
    <cellStyle name="Normal 2 2 2 2 2 7 2" xfId="146"/>
    <cellStyle name="Normal 2 2 2 2 2 8" xfId="147"/>
    <cellStyle name="Normal 2 2 2 2 3" xfId="148"/>
    <cellStyle name="Normal 2 2 2 2 3 2" xfId="149"/>
    <cellStyle name="Normal 2 2 2 2 3 2 2" xfId="150"/>
    <cellStyle name="Normal 2 2 2 2 3 2 2 2" xfId="151"/>
    <cellStyle name="Normal 2 2 2 2 3 2 3" xfId="152"/>
    <cellStyle name="Normal 2 2 2 2 3 3" xfId="153"/>
    <cellStyle name="Normal 2 2 2 2 3 3 2" xfId="154"/>
    <cellStyle name="Normal 2 2 2 2 3 4" xfId="155"/>
    <cellStyle name="Normal 2 2 2 2 3 5" xfId="156"/>
    <cellStyle name="Normal 2 2 2 2 4" xfId="157"/>
    <cellStyle name="Normal 2 2 2 2 5" xfId="158"/>
    <cellStyle name="Normal 2 2 2 2 6" xfId="159"/>
    <cellStyle name="Normal 2 2 2 2 7" xfId="160"/>
    <cellStyle name="Normal 2 2 2 2 7 2" xfId="161"/>
    <cellStyle name="Normal 2 2 2 2 8" xfId="162"/>
    <cellStyle name="Normal 2 2 2 2 9" xfId="163"/>
    <cellStyle name="Normal 2 2 2 3" xfId="164"/>
    <cellStyle name="Normal 2 2 2 4" xfId="165"/>
    <cellStyle name="Normal 2 2 2 4 2" xfId="166"/>
    <cellStyle name="Normal 2 2 2 4 2 2" xfId="167"/>
    <cellStyle name="Normal 2 2 2 4 2 2 2" xfId="168"/>
    <cellStyle name="Normal 2 2 2 4 2 3" xfId="169"/>
    <cellStyle name="Normal 2 2 2 4 3" xfId="170"/>
    <cellStyle name="Normal 2 2 2 4 3 2" xfId="171"/>
    <cellStyle name="Normal 2 2 2 4 4" xfId="172"/>
    <cellStyle name="Normal 2 2 2 5" xfId="173"/>
    <cellStyle name="Normal 2 2 2 6" xfId="174"/>
    <cellStyle name="Normal 2 2 2 7" xfId="175"/>
    <cellStyle name="Normal 2 2 2 8" xfId="176"/>
    <cellStyle name="Normal 2 2 2 9" xfId="177"/>
    <cellStyle name="Normal 2 2 2 9 2" xfId="178"/>
    <cellStyle name="Normal 2 2 3" xfId="179"/>
    <cellStyle name="Normal 2 2 3 2" xfId="180"/>
    <cellStyle name="Normal 2 2 3 2 2" xfId="181"/>
    <cellStyle name="Normal 2 2 3 2 2 2" xfId="182"/>
    <cellStyle name="Normal 2 2 3 2 2 2 2" xfId="183"/>
    <cellStyle name="Normal 2 2 3 2 2 2 2 2" xfId="184"/>
    <cellStyle name="Normal 2 2 3 2 2 2 3" xfId="185"/>
    <cellStyle name="Normal 2 2 3 2 2 3" xfId="186"/>
    <cellStyle name="Normal 2 2 3 2 2 3 2" xfId="187"/>
    <cellStyle name="Normal 2 2 3 2 3" xfId="188"/>
    <cellStyle name="Normal 2 2 3 2 4" xfId="189"/>
    <cellStyle name="Normal 2 2 3 2 5" xfId="190"/>
    <cellStyle name="Normal 2 2 3 2 6" xfId="191"/>
    <cellStyle name="Normal 2 2 3 2 7" xfId="192"/>
    <cellStyle name="Normal 2 2 3 2 7 2" xfId="193"/>
    <cellStyle name="Normal 2 2 3 2 8" xfId="194"/>
    <cellStyle name="Normal 2 2 3 3" xfId="195"/>
    <cellStyle name="Normal 2 2 3 3 2" xfId="196"/>
    <cellStyle name="Normal 2 2 3 3 2 2" xfId="197"/>
    <cellStyle name="Normal 2 2 3 3 2 2 2" xfId="198"/>
    <cellStyle name="Normal 2 2 3 3 2 3" xfId="199"/>
    <cellStyle name="Normal 2 2 3 3 3" xfId="200"/>
    <cellStyle name="Normal 2 2 3 3 3 2" xfId="201"/>
    <cellStyle name="Normal 2 2 3 4" xfId="202"/>
    <cellStyle name="Normal 2 2 3 5" xfId="203"/>
    <cellStyle name="Normal 2 2 3 6" xfId="204"/>
    <cellStyle name="Normal 2 2 3 7" xfId="205"/>
    <cellStyle name="Normal 2 2 3 7 2" xfId="206"/>
    <cellStyle name="Normal 2 2 3 8" xfId="207"/>
    <cellStyle name="Normal 2 2 4" xfId="208"/>
    <cellStyle name="Normal 2 2 4 2" xfId="209"/>
    <cellStyle name="Normal 2 2 4 2 2" xfId="210"/>
    <cellStyle name="Normal 2 2 4 2 2 2" xfId="211"/>
    <cellStyle name="Normal 2 2 4 2 3" xfId="212"/>
    <cellStyle name="Normal 2 2 4 3" xfId="213"/>
    <cellStyle name="Normal 2 2 4 3 2" xfId="214"/>
    <cellStyle name="Normal 2 2 5" xfId="215"/>
    <cellStyle name="Normal 2 2 5 2" xfId="216"/>
    <cellStyle name="Normal 2 2 5 2 2" xfId="217"/>
    <cellStyle name="Normal 2 2 5 3" xfId="218"/>
    <cellStyle name="Normal 2 2 5 4" xfId="219"/>
    <cellStyle name="Normal 2 2 6" xfId="220"/>
    <cellStyle name="Normal 2 2 6 2" xfId="221"/>
    <cellStyle name="Normal 2 2 6 3" xfId="222"/>
    <cellStyle name="Normal 2 2 6 4" xfId="223"/>
    <cellStyle name="Normal 2 2 7" xfId="224"/>
    <cellStyle name="Normal 2 2 7 2" xfId="225"/>
    <cellStyle name="Normal 2 2 7 3" xfId="226"/>
    <cellStyle name="Normal 2 2 7 4" xfId="227"/>
    <cellStyle name="Normal 2 2 8" xfId="228"/>
    <cellStyle name="Normal 2 2 8 2" xfId="229"/>
    <cellStyle name="Normal 2 2 8 3" xfId="230"/>
    <cellStyle name="Normal 2 2 9" xfId="231"/>
    <cellStyle name="Normal 2 2 9 2" xfId="232"/>
    <cellStyle name="Normal 2 2 9 3" xfId="233"/>
    <cellStyle name="Normal 2 2 9 4" xfId="234"/>
    <cellStyle name="Normal 2 3" xfId="235"/>
    <cellStyle name="Normal 2 3 2" xfId="236"/>
    <cellStyle name="Normal 2 4" xfId="237"/>
    <cellStyle name="Normal 2 4 2" xfId="238"/>
    <cellStyle name="Normal 2 4 2 2" xfId="239"/>
    <cellStyle name="Normal 2 4 2 2 2" xfId="240"/>
    <cellStyle name="Normal 2 4 2 2 2 2" xfId="241"/>
    <cellStyle name="Normal 2 4 2 2 2 2 2" xfId="242"/>
    <cellStyle name="Normal 2 4 2 2 2 3" xfId="243"/>
    <cellStyle name="Normal 2 4 2 2 3" xfId="244"/>
    <cellStyle name="Normal 2 4 2 2 3 2" xfId="245"/>
    <cellStyle name="Normal 2 4 2 3" xfId="246"/>
    <cellStyle name="Normal 2 4 2 4" xfId="247"/>
    <cellStyle name="Normal 2 4 2 5" xfId="248"/>
    <cellStyle name="Normal 2 4 2 6" xfId="249"/>
    <cellStyle name="Normal 2 4 2 7" xfId="250"/>
    <cellStyle name="Normal 2 4 2 7 2" xfId="251"/>
    <cellStyle name="Normal 2 4 2 8" xfId="252"/>
    <cellStyle name="Normal 2 4 2 9" xfId="253"/>
    <cellStyle name="Normal 2 4 3" xfId="254"/>
    <cellStyle name="Normal 2 4 3 2" xfId="255"/>
    <cellStyle name="Normal 2 4 3 2 2" xfId="256"/>
    <cellStyle name="Normal 2 4 3 2 2 2" xfId="257"/>
    <cellStyle name="Normal 2 4 3 2 3" xfId="258"/>
    <cellStyle name="Normal 2 4 3 3" xfId="259"/>
    <cellStyle name="Normal 2 4 3 3 2" xfId="260"/>
    <cellStyle name="Normal 2 4 4" xfId="261"/>
    <cellStyle name="Normal 2 4 5" xfId="262"/>
    <cellStyle name="Normal 2 4 6" xfId="263"/>
    <cellStyle name="Normal 2 4 7" xfId="264"/>
    <cellStyle name="Normal 2 4 7 2" xfId="265"/>
    <cellStyle name="Normal 2 4 8" xfId="266"/>
    <cellStyle name="Normal 2 5" xfId="267"/>
    <cellStyle name="Normal 2 5 2" xfId="268"/>
    <cellStyle name="Normal 2 5 3" xfId="269"/>
    <cellStyle name="Normal 2 5 4" xfId="270"/>
    <cellStyle name="Normal 2 6" xfId="271"/>
    <cellStyle name="Normal 2 6 2" xfId="272"/>
    <cellStyle name="Normal 2 6 2 2" xfId="273"/>
    <cellStyle name="Normal 2 6 2 2 2" xfId="274"/>
    <cellStyle name="Normal 2 6 2 3" xfId="275"/>
    <cellStyle name="Normal 2 6 2 4" xfId="276"/>
    <cellStyle name="Normal 2 6 3" xfId="277"/>
    <cellStyle name="Normal 2 6 3 2" xfId="278"/>
    <cellStyle name="Normal 2 7" xfId="279"/>
    <cellStyle name="Normal 2 7 2" xfId="280"/>
    <cellStyle name="Normal 2 7 2 2" xfId="281"/>
    <cellStyle name="Normal 2 7 3" xfId="282"/>
    <cellStyle name="Normal 2 7 4" xfId="283"/>
    <cellStyle name="Normal 2 7 5" xfId="284"/>
    <cellStyle name="Normal 2 7 6" xfId="285"/>
    <cellStyle name="Normal 2 8" xfId="286"/>
    <cellStyle name="Normal 2 8 2" xfId="287"/>
    <cellStyle name="Normal 2 8 3" xfId="288"/>
    <cellStyle name="Normal 2 9" xfId="289"/>
    <cellStyle name="Normal 20" xfId="290"/>
    <cellStyle name="Normal 20 2" xfId="291"/>
    <cellStyle name="Normal 21" xfId="292"/>
    <cellStyle name="Normal 22" xfId="293"/>
    <cellStyle name="Normal 22 2" xfId="294"/>
    <cellStyle name="Normal 23" xfId="295"/>
    <cellStyle name="Normal 24" xfId="296"/>
    <cellStyle name="Normal 24 2" xfId="297"/>
    <cellStyle name="Normal 27" xfId="298"/>
    <cellStyle name="Normal 3" xfId="299"/>
    <cellStyle name="Normal 3 10" xfId="300"/>
    <cellStyle name="Normal 3 11" xfId="301"/>
    <cellStyle name="Normal 3 12" xfId="302"/>
    <cellStyle name="Normal 3 2" xfId="303"/>
    <cellStyle name="Normal 3 2 10" xfId="304"/>
    <cellStyle name="Normal 3 2 11" xfId="305"/>
    <cellStyle name="Normal 3 2 2" xfId="306"/>
    <cellStyle name="Normal 3 2 2 2" xfId="307"/>
    <cellStyle name="Normal 3 2 2 2 2" xfId="308"/>
    <cellStyle name="Normal 3 2 2 2 2 2" xfId="309"/>
    <cellStyle name="Normal 3 2 2 2 2 2 2" xfId="310"/>
    <cellStyle name="Normal 3 2 2 2 2 2 2 2" xfId="311"/>
    <cellStyle name="Normal 3 2 2 2 2 2 3" xfId="312"/>
    <cellStyle name="Normal 3 2 2 2 2 3" xfId="313"/>
    <cellStyle name="Normal 3 2 2 2 2 3 2" xfId="314"/>
    <cellStyle name="Normal 3 2 2 2 3" xfId="315"/>
    <cellStyle name="Normal 3 2 2 2 4" xfId="316"/>
    <cellStyle name="Normal 3 2 2 2 5" xfId="317"/>
    <cellStyle name="Normal 3 2 2 2 6" xfId="318"/>
    <cellStyle name="Normal 3 2 2 2 7" xfId="319"/>
    <cellStyle name="Normal 3 2 2 2 7 2" xfId="320"/>
    <cellStyle name="Normal 3 2 2 2 8" xfId="321"/>
    <cellStyle name="Normal 3 2 2 3" xfId="322"/>
    <cellStyle name="Normal 3 2 2 3 2" xfId="323"/>
    <cellStyle name="Normal 3 2 2 3 2 2" xfId="324"/>
    <cellStyle name="Normal 3 2 2 3 2 2 2" xfId="325"/>
    <cellStyle name="Normal 3 2 2 3 2 3" xfId="326"/>
    <cellStyle name="Normal 3 2 2 3 3" xfId="327"/>
    <cellStyle name="Normal 3 2 2 3 3 2" xfId="328"/>
    <cellStyle name="Normal 3 2 2 4" xfId="329"/>
    <cellStyle name="Normal 3 2 2 5" xfId="330"/>
    <cellStyle name="Normal 3 2 2 6" xfId="331"/>
    <cellStyle name="Normal 3 2 2 7" xfId="332"/>
    <cellStyle name="Normal 3 2 2 7 2" xfId="333"/>
    <cellStyle name="Normal 3 2 2 8" xfId="334"/>
    <cellStyle name="Normal 3 2 2 9" xfId="335"/>
    <cellStyle name="Normal 3 2 3" xfId="336"/>
    <cellStyle name="Normal 3 2 4" xfId="337"/>
    <cellStyle name="Normal 3 2 4 2" xfId="338"/>
    <cellStyle name="Normal 3 2 4 2 2" xfId="339"/>
    <cellStyle name="Normal 3 2 4 2 2 2" xfId="340"/>
    <cellStyle name="Normal 3 2 4 2 3" xfId="341"/>
    <cellStyle name="Normal 3 2 4 3" xfId="342"/>
    <cellStyle name="Normal 3 2 4 3 2" xfId="343"/>
    <cellStyle name="Normal 3 2 5" xfId="344"/>
    <cellStyle name="Normal 3 2 6" xfId="345"/>
    <cellStyle name="Normal 3 2 7" xfId="346"/>
    <cellStyle name="Normal 3 2 8" xfId="347"/>
    <cellStyle name="Normal 3 2 9" xfId="348"/>
    <cellStyle name="Normal 3 2 9 2" xfId="349"/>
    <cellStyle name="Normal 3 3" xfId="350"/>
    <cellStyle name="Normal 3 3 2" xfId="351"/>
    <cellStyle name="Normal 3 3 2 2" xfId="352"/>
    <cellStyle name="Normal 3 3 2 2 2" xfId="353"/>
    <cellStyle name="Normal 3 3 2 2 2 2" xfId="354"/>
    <cellStyle name="Normal 3 3 2 2 2 2 2" xfId="355"/>
    <cellStyle name="Normal 3 3 2 2 2 3" xfId="356"/>
    <cellStyle name="Normal 3 3 2 2 3" xfId="357"/>
    <cellStyle name="Normal 3 3 2 2 3 2" xfId="358"/>
    <cellStyle name="Normal 3 3 2 3" xfId="359"/>
    <cellStyle name="Normal 3 3 2 4" xfId="360"/>
    <cellStyle name="Normal 3 3 2 5" xfId="361"/>
    <cellStyle name="Normal 3 3 2 6" xfId="362"/>
    <cellStyle name="Normal 3 3 2 7" xfId="363"/>
    <cellStyle name="Normal 3 3 2 7 2" xfId="364"/>
    <cellStyle name="Normal 3 3 2 8" xfId="365"/>
    <cellStyle name="Normal 3 3 2 9" xfId="366"/>
    <cellStyle name="Normal 3 3 3" xfId="367"/>
    <cellStyle name="Normal 3 3 3 2" xfId="368"/>
    <cellStyle name="Normal 3 3 3 2 2" xfId="369"/>
    <cellStyle name="Normal 3 3 3 2 2 2" xfId="370"/>
    <cellStyle name="Normal 3 3 3 2 3" xfId="371"/>
    <cellStyle name="Normal 3 3 3 3" xfId="372"/>
    <cellStyle name="Normal 3 3 3 3 2" xfId="373"/>
    <cellStyle name="Normal 3 3 4" xfId="374"/>
    <cellStyle name="Normal 3 3 5" xfId="375"/>
    <cellStyle name="Normal 3 3 6" xfId="376"/>
    <cellStyle name="Normal 3 3 7" xfId="377"/>
    <cellStyle name="Normal 3 3 7 2" xfId="378"/>
    <cellStyle name="Normal 3 3 8" xfId="379"/>
    <cellStyle name="Normal 3 3 9" xfId="380"/>
    <cellStyle name="Normal 3 4" xfId="381"/>
    <cellStyle name="Normal 3 4 2" xfId="382"/>
    <cellStyle name="Normal 3 4 2 2" xfId="383"/>
    <cellStyle name="Normal 3 4 2 2 2" xfId="384"/>
    <cellStyle name="Normal 3 4 2 3" xfId="385"/>
    <cellStyle name="Normal 3 4 3" xfId="386"/>
    <cellStyle name="Normal 3 4 3 2" xfId="387"/>
    <cellStyle name="Normal 3 5" xfId="388"/>
    <cellStyle name="Normal 3 6" xfId="389"/>
    <cellStyle name="Normal 3 7" xfId="390"/>
    <cellStyle name="Normal 3 8" xfId="391"/>
    <cellStyle name="Normal 3 9" xfId="392"/>
    <cellStyle name="Normal 3 9 2" xfId="393"/>
    <cellStyle name="Normal 4" xfId="394"/>
    <cellStyle name="Normal 4 10" xfId="491"/>
    <cellStyle name="Normal 4 2" xfId="395"/>
    <cellStyle name="Normal 4 2 2" xfId="396"/>
    <cellStyle name="Normal 4 2 2 2" xfId="397"/>
    <cellStyle name="Normal 4 2 2 2 2" xfId="398"/>
    <cellStyle name="Normal 4 2 2 3" xfId="399"/>
    <cellStyle name="Normal 4 2 2 4" xfId="400"/>
    <cellStyle name="Normal 4 2 2 5" xfId="401"/>
    <cellStyle name="Normal 4 2 3" xfId="402"/>
    <cellStyle name="Normal 4 2 4" xfId="403"/>
    <cellStyle name="Normal 4 2 5" xfId="404"/>
    <cellStyle name="Normal 4 2 5 2" xfId="405"/>
    <cellStyle name="Normal 4 2 6" xfId="406"/>
    <cellStyle name="Normal 4 2 7" xfId="407"/>
    <cellStyle name="Normal 4 2 8" xfId="408"/>
    <cellStyle name="Normal 4 3" xfId="409"/>
    <cellStyle name="Normal 4 3 2" xfId="410"/>
    <cellStyle name="Normal 4 3 2 2" xfId="411"/>
    <cellStyle name="Normal 4 3 3" xfId="412"/>
    <cellStyle name="Normal 4 3 4" xfId="413"/>
    <cellStyle name="Normal 4 3 5" xfId="414"/>
    <cellStyle name="Normal 4 3 6" xfId="415"/>
    <cellStyle name="Normal 4 4" xfId="416"/>
    <cellStyle name="Normal 4 5" xfId="417"/>
    <cellStyle name="Normal 4 5 2" xfId="418"/>
    <cellStyle name="Normal 4 6" xfId="419"/>
    <cellStyle name="Normal 4 7" xfId="420"/>
    <cellStyle name="Normal 4 8" xfId="421"/>
    <cellStyle name="Normal 4 9" xfId="422"/>
    <cellStyle name="Normal 5" xfId="423"/>
    <cellStyle name="Normal 5 2" xfId="424"/>
    <cellStyle name="Normal 5 2 2" xfId="425"/>
    <cellStyle name="Normal 5 3" xfId="426"/>
    <cellStyle name="Normal 5 4" xfId="492"/>
    <cellStyle name="Normal 6" xfId="427"/>
    <cellStyle name="Normal 6 10" xfId="428"/>
    <cellStyle name="Normal 6 11" xfId="493"/>
    <cellStyle name="Normal 6 2" xfId="429"/>
    <cellStyle name="Normal 6 2 2" xfId="430"/>
    <cellStyle name="Normal 6 3" xfId="431"/>
    <cellStyle name="Normal 6 4" xfId="432"/>
    <cellStyle name="Normal 6 5" xfId="433"/>
    <cellStyle name="Normal 6 6" xfId="434"/>
    <cellStyle name="Normal 6 7" xfId="435"/>
    <cellStyle name="Normal 6 8" xfId="436"/>
    <cellStyle name="Normal 6 9" xfId="437"/>
    <cellStyle name="Normal 7" xfId="438"/>
    <cellStyle name="Normal 7 10" xfId="439"/>
    <cellStyle name="Normal 7 11" xfId="440"/>
    <cellStyle name="Normal 7 2" xfId="441"/>
    <cellStyle name="Normal 7 2 2" xfId="442"/>
    <cellStyle name="Normal 7 2 2 2" xfId="443"/>
    <cellStyle name="Normal 7 2 2 2 2" xfId="444"/>
    <cellStyle name="Normal 7 2 2 2 2 2" xfId="445"/>
    <cellStyle name="Normal 7 2 2 2 3" xfId="446"/>
    <cellStyle name="Normal 7 2 2 3" xfId="447"/>
    <cellStyle name="Normal 7 2 2 3 2" xfId="448"/>
    <cellStyle name="Normal 7 2 3" xfId="449"/>
    <cellStyle name="Normal 7 2 4" xfId="450"/>
    <cellStyle name="Normal 7 2 5" xfId="451"/>
    <cellStyle name="Normal 7 2 6" xfId="452"/>
    <cellStyle name="Normal 7 2 7" xfId="453"/>
    <cellStyle name="Normal 7 2 7 2" xfId="454"/>
    <cellStyle name="Normal 7 2 8" xfId="455"/>
    <cellStyle name="Normal 7 3" xfId="456"/>
    <cellStyle name="Normal 7 3 2" xfId="457"/>
    <cellStyle name="Normal 7 3 2 2" xfId="458"/>
    <cellStyle name="Normal 7 3 2 2 2" xfId="459"/>
    <cellStyle name="Normal 7 3 2 3" xfId="460"/>
    <cellStyle name="Normal 7 3 3" xfId="461"/>
    <cellStyle name="Normal 7 3 3 2" xfId="462"/>
    <cellStyle name="Normal 7 3 4" xfId="463"/>
    <cellStyle name="Normal 7 3 5" xfId="464"/>
    <cellStyle name="Normal 7 4" xfId="465"/>
    <cellStyle name="Normal 7 4 2" xfId="466"/>
    <cellStyle name="Normal 7 4 3" xfId="467"/>
    <cellStyle name="Normal 7 5" xfId="468"/>
    <cellStyle name="Normal 7 5 2" xfId="469"/>
    <cellStyle name="Normal 7 5 3" xfId="470"/>
    <cellStyle name="Normal 7 5 4" xfId="471"/>
    <cellStyle name="Normal 7 6" xfId="472"/>
    <cellStyle name="Normal 7 7" xfId="473"/>
    <cellStyle name="Normal 7 7 2" xfId="474"/>
    <cellStyle name="Normal 7 8" xfId="475"/>
    <cellStyle name="Normal 7 9" xfId="476"/>
    <cellStyle name="Normal 8" xfId="477"/>
    <cellStyle name="Normal 8 2" xfId="478"/>
    <cellStyle name="Normal 8 2 2" xfId="479"/>
    <cellStyle name="Normal 8 2 2 2" xfId="480"/>
    <cellStyle name="Normal 8 2 3" xfId="481"/>
    <cellStyle name="Normal 8 2 4" xfId="482"/>
    <cellStyle name="Normal 8 3" xfId="483"/>
    <cellStyle name="Normal 8 3 2" xfId="484"/>
    <cellStyle name="Normal 8 3 3" xfId="485"/>
    <cellStyle name="Normal 8 4" xfId="486"/>
    <cellStyle name="Normal 9" xfId="487"/>
    <cellStyle name="Normal 9 2" xfId="488"/>
    <cellStyle name="Normal 9 3" xfId="489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23"/>
  <sheetViews>
    <sheetView workbookViewId="0">
      <pane xSplit="2" ySplit="11" topLeftCell="M72" activePane="bottomRight" state="frozen"/>
      <selection pane="topRight" activeCell="C1" sqref="C1"/>
      <selection pane="bottomLeft" activeCell="A12" sqref="A12"/>
      <selection pane="bottomRight" activeCell="U74" sqref="U74"/>
    </sheetView>
  </sheetViews>
  <sheetFormatPr baseColWidth="10" defaultRowHeight="15.75"/>
  <cols>
    <col min="1" max="1" width="5.85546875" style="2" customWidth="1"/>
    <col min="2" max="2" width="16" style="1" customWidth="1"/>
    <col min="3" max="3" width="9.85546875" style="1" customWidth="1"/>
    <col min="4" max="6" width="9.85546875" style="17" customWidth="1"/>
    <col min="7" max="7" width="2.7109375" style="17" customWidth="1"/>
    <col min="8" max="14" width="11.42578125" style="17" customWidth="1"/>
    <col min="15" max="15" width="3.42578125" style="17" customWidth="1"/>
    <col min="16" max="16" width="9.5703125" style="17" customWidth="1"/>
    <col min="17" max="17" width="8.5703125" style="17" customWidth="1"/>
    <col min="18" max="18" width="9.42578125" style="17" customWidth="1"/>
    <col min="19" max="19" width="4.28515625" style="17" customWidth="1"/>
    <col min="20" max="20" width="2.28515625" style="1" bestFit="1" customWidth="1"/>
    <col min="21" max="21" width="28.7109375" style="111" customWidth="1"/>
    <col min="22" max="22" width="30.7109375" style="111" customWidth="1"/>
    <col min="23" max="23" width="6.85546875" style="111" bestFit="1" customWidth="1"/>
    <col min="24" max="24" width="17.5703125" style="111" bestFit="1" customWidth="1"/>
    <col min="25" max="25" width="27.7109375" style="111" bestFit="1" customWidth="1"/>
    <col min="26" max="26" width="14" style="177" bestFit="1" customWidth="1"/>
    <col min="27" max="27" width="18.42578125" style="108" bestFit="1" customWidth="1"/>
    <col min="28" max="28" width="20.140625" style="108" bestFit="1" customWidth="1"/>
    <col min="29" max="29" width="18" style="108" bestFit="1" customWidth="1"/>
    <col min="30" max="30" width="14" style="109" bestFit="1" customWidth="1"/>
    <col min="31" max="31" width="20.85546875" style="108" bestFit="1" customWidth="1"/>
    <col min="32" max="32" width="8.7109375" style="167" bestFit="1" customWidth="1"/>
    <col min="33" max="33" width="13.28515625" style="108" bestFit="1" customWidth="1"/>
    <col min="34" max="34" width="9.5703125" style="108" bestFit="1" customWidth="1"/>
    <col min="35" max="35" width="9.28515625" style="108" bestFit="1" customWidth="1"/>
    <col min="36" max="36" width="14.7109375" style="108" bestFit="1" customWidth="1"/>
    <col min="37" max="37" width="11.85546875" style="108" bestFit="1" customWidth="1"/>
    <col min="38" max="38" width="18.7109375" style="109" bestFit="1" customWidth="1"/>
    <col min="39" max="39" width="10.85546875" style="108" bestFit="1" customWidth="1"/>
    <col min="40" max="40" width="15.42578125" style="109" bestFit="1" customWidth="1"/>
    <col min="41" max="41" width="11.5703125" style="108" bestFit="1" customWidth="1"/>
    <col min="42" max="42" width="15.5703125" style="108" bestFit="1" customWidth="1"/>
    <col min="43" max="43" width="8.85546875" style="109" bestFit="1" customWidth="1"/>
    <col min="44" max="44" width="14.28515625" style="110" bestFit="1" customWidth="1"/>
    <col min="45" max="45" width="11.28515625" style="110" bestFit="1" customWidth="1"/>
    <col min="46" max="46" width="12" style="111" bestFit="1" customWidth="1"/>
    <col min="47" max="47" width="27.42578125" style="111" bestFit="1" customWidth="1"/>
    <col min="48" max="48" width="137" style="111" bestFit="1" customWidth="1"/>
    <col min="49" max="16384" width="11.42578125" style="1"/>
  </cols>
  <sheetData>
    <row r="1" spans="1:49" ht="12.75" customHeight="1">
      <c r="A1" s="3" t="s">
        <v>0</v>
      </c>
      <c r="B1" s="15" t="s">
        <v>134</v>
      </c>
      <c r="D1" s="35"/>
      <c r="E1" s="24" t="s">
        <v>300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U1" s="97" t="s">
        <v>135</v>
      </c>
      <c r="V1" s="97"/>
      <c r="W1" s="97"/>
      <c r="X1" s="97"/>
      <c r="Y1" s="98"/>
      <c r="Z1" s="176"/>
      <c r="AA1" s="99"/>
      <c r="AB1" s="99"/>
      <c r="AC1" s="99"/>
      <c r="AD1" s="100"/>
      <c r="AE1" s="99"/>
      <c r="AF1" s="99"/>
      <c r="AG1" s="99"/>
      <c r="AH1" s="99"/>
      <c r="AI1" s="99"/>
      <c r="AJ1" s="99"/>
      <c r="AK1" s="99"/>
      <c r="AL1" s="100"/>
      <c r="AM1" s="99"/>
      <c r="AN1" s="100"/>
      <c r="AO1" s="99"/>
      <c r="AP1" s="99"/>
      <c r="AQ1" s="100"/>
      <c r="AR1" s="101"/>
      <c r="AS1" s="101"/>
      <c r="AT1" s="102"/>
      <c r="AU1" s="102"/>
      <c r="AV1" s="102"/>
    </row>
    <row r="2" spans="1:49" ht="12.75" customHeight="1">
      <c r="A2" s="4" t="s">
        <v>1</v>
      </c>
      <c r="B2" s="70" t="s">
        <v>2</v>
      </c>
      <c r="D2" s="37"/>
      <c r="E2" s="24" t="s">
        <v>301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U2" s="103" t="s">
        <v>136</v>
      </c>
      <c r="V2" s="103"/>
      <c r="W2" s="103"/>
      <c r="X2" s="103"/>
      <c r="Y2" s="104"/>
      <c r="Z2" s="176"/>
      <c r="AA2" s="99"/>
      <c r="AB2" s="99"/>
      <c r="AC2" s="99"/>
      <c r="AD2" s="100"/>
      <c r="AE2" s="99" t="s">
        <v>137</v>
      </c>
      <c r="AF2" s="99"/>
      <c r="AG2" s="99"/>
      <c r="AH2" s="99"/>
      <c r="AI2" s="99"/>
      <c r="AJ2" s="99"/>
      <c r="AK2" s="99"/>
      <c r="AL2" s="100"/>
      <c r="AM2" s="99"/>
      <c r="AN2" s="100"/>
      <c r="AO2" s="99"/>
      <c r="AP2" s="99"/>
      <c r="AQ2" s="100"/>
      <c r="AR2" s="101"/>
      <c r="AS2" s="101"/>
      <c r="AT2" s="102"/>
      <c r="AU2" s="102"/>
      <c r="AV2" s="102"/>
    </row>
    <row r="3" spans="1:49" ht="12.75" customHeight="1">
      <c r="B3" s="69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U3" s="105" t="s">
        <v>356</v>
      </c>
      <c r="V3" s="105" t="s">
        <v>357</v>
      </c>
      <c r="W3" s="105"/>
      <c r="X3" s="105"/>
      <c r="Y3" s="106"/>
      <c r="Z3" s="176"/>
      <c r="AA3" s="99"/>
      <c r="AB3" s="99"/>
      <c r="AC3" s="99"/>
      <c r="AD3" s="100"/>
      <c r="AE3" s="99"/>
      <c r="AF3" s="99"/>
      <c r="AG3" s="99"/>
      <c r="AH3" s="99"/>
      <c r="AI3" s="99"/>
      <c r="AJ3" s="99"/>
      <c r="AK3" s="99"/>
      <c r="AL3" s="100"/>
      <c r="AM3" s="99"/>
      <c r="AN3" s="100"/>
      <c r="AO3" s="99"/>
      <c r="AP3" s="99"/>
      <c r="AQ3" s="100"/>
      <c r="AR3" s="101"/>
      <c r="AS3" s="101"/>
      <c r="AT3" s="102"/>
      <c r="AU3" s="102"/>
      <c r="AV3" s="102"/>
    </row>
    <row r="4" spans="1:49" ht="24" customHeight="1">
      <c r="A4" s="67"/>
      <c r="B4" s="68" t="s">
        <v>365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U4" s="105"/>
      <c r="V4" s="105"/>
      <c r="W4" s="105"/>
      <c r="X4" s="105"/>
      <c r="Y4" s="106"/>
      <c r="Z4" s="176"/>
      <c r="AA4" s="99"/>
      <c r="AB4" s="99"/>
      <c r="AC4" s="99"/>
      <c r="AD4" s="100"/>
      <c r="AE4" s="99"/>
      <c r="AF4" s="99"/>
      <c r="AG4" s="99"/>
      <c r="AH4" s="99"/>
      <c r="AI4" s="99"/>
      <c r="AJ4" s="99"/>
      <c r="AK4" s="99"/>
      <c r="AL4" s="100"/>
      <c r="AM4" s="99"/>
      <c r="AN4" s="100"/>
      <c r="AO4" s="99"/>
      <c r="AP4" s="99"/>
      <c r="AQ4" s="100"/>
      <c r="AR4" s="101"/>
      <c r="AS4" s="101"/>
      <c r="AT4" s="102"/>
      <c r="AU4" s="102"/>
      <c r="AV4" s="102">
        <v>3000</v>
      </c>
    </row>
    <row r="5" spans="1:49" ht="12.75" customHeight="1">
      <c r="B5" s="6" t="s">
        <v>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U5" s="105"/>
      <c r="V5" s="105"/>
      <c r="W5" s="105"/>
      <c r="X5" s="105"/>
      <c r="Y5" s="106"/>
      <c r="Z5" s="176"/>
      <c r="AA5" s="99"/>
      <c r="AB5" s="99"/>
      <c r="AC5" s="99"/>
      <c r="AD5" s="100"/>
      <c r="AE5" s="99"/>
      <c r="AF5" s="99"/>
      <c r="AG5" s="99"/>
      <c r="AH5" s="99"/>
      <c r="AI5" s="99"/>
      <c r="AJ5" s="99"/>
      <c r="AK5" s="99"/>
      <c r="AL5" s="100"/>
      <c r="AM5" s="99"/>
      <c r="AN5" s="100"/>
      <c r="AO5" s="99"/>
      <c r="AP5" s="99"/>
      <c r="AQ5" s="100"/>
      <c r="AR5" s="101"/>
      <c r="AS5" s="101"/>
      <c r="AT5" s="102"/>
      <c r="AU5" s="102"/>
      <c r="AV5" s="102">
        <f>+AV4/15</f>
        <v>200</v>
      </c>
      <c r="AW5" s="1">
        <f>+AV5*15</f>
        <v>3000</v>
      </c>
    </row>
    <row r="6" spans="1:49" ht="12.75" customHeight="1">
      <c r="B6" s="6" t="s">
        <v>5</v>
      </c>
      <c r="D6" s="24"/>
      <c r="E6" s="24"/>
      <c r="F6" s="24"/>
      <c r="G6" s="24"/>
      <c r="H6" s="288" t="s">
        <v>289</v>
      </c>
      <c r="I6" s="288"/>
      <c r="J6" s="288"/>
      <c r="K6" s="288"/>
      <c r="L6" s="288"/>
      <c r="M6" s="288"/>
      <c r="N6" s="288"/>
      <c r="O6" s="288"/>
      <c r="P6" s="288"/>
      <c r="Q6" s="288"/>
      <c r="R6" s="288"/>
      <c r="U6" s="107"/>
      <c r="V6" s="107"/>
      <c r="W6" s="107"/>
      <c r="X6" s="107"/>
      <c r="Y6" s="107"/>
      <c r="AV6" s="107"/>
    </row>
    <row r="7" spans="1:49" ht="12.75" customHeight="1">
      <c r="D7" s="24"/>
      <c r="E7" s="24"/>
      <c r="F7" s="24"/>
      <c r="G7" s="24"/>
      <c r="H7" s="294" t="s">
        <v>290</v>
      </c>
      <c r="I7" s="295"/>
      <c r="J7" s="295"/>
      <c r="K7" s="295"/>
      <c r="L7" s="295"/>
      <c r="M7" s="295"/>
      <c r="N7" s="296"/>
      <c r="O7" s="24"/>
      <c r="P7" s="294" t="s">
        <v>291</v>
      </c>
      <c r="Q7" s="295"/>
      <c r="R7" s="296"/>
      <c r="U7" s="291" t="s">
        <v>138</v>
      </c>
      <c r="V7" s="291" t="s">
        <v>139</v>
      </c>
      <c r="W7" s="291" t="s">
        <v>140</v>
      </c>
      <c r="X7" s="236"/>
      <c r="Y7" s="291" t="s">
        <v>141</v>
      </c>
      <c r="Z7" s="178"/>
      <c r="AA7" s="289" t="s">
        <v>142</v>
      </c>
      <c r="AB7" s="289" t="s">
        <v>143</v>
      </c>
      <c r="AC7" s="289" t="s">
        <v>144</v>
      </c>
      <c r="AD7" s="289" t="s">
        <v>145</v>
      </c>
      <c r="AE7" s="289" t="s">
        <v>146</v>
      </c>
      <c r="AF7" s="234"/>
      <c r="AG7" s="289" t="s">
        <v>147</v>
      </c>
      <c r="AH7" s="289" t="s">
        <v>148</v>
      </c>
      <c r="AI7" s="289" t="s">
        <v>149</v>
      </c>
      <c r="AJ7" s="289" t="s">
        <v>17</v>
      </c>
      <c r="AK7" s="289" t="s">
        <v>150</v>
      </c>
      <c r="AL7" s="289" t="s">
        <v>151</v>
      </c>
      <c r="AM7" s="289" t="s">
        <v>152</v>
      </c>
      <c r="AN7" s="289" t="s">
        <v>153</v>
      </c>
      <c r="AO7" s="289" t="s">
        <v>154</v>
      </c>
      <c r="AP7" s="289" t="s">
        <v>155</v>
      </c>
      <c r="AQ7" s="289" t="s">
        <v>156</v>
      </c>
      <c r="AR7" s="298" t="s">
        <v>157</v>
      </c>
      <c r="AS7" s="299"/>
      <c r="AT7" s="293" t="s">
        <v>158</v>
      </c>
      <c r="AU7" s="113"/>
      <c r="AV7" s="113" t="s">
        <v>159</v>
      </c>
    </row>
    <row r="8" spans="1:49" s="5" customFormat="1" ht="27" customHeight="1" thickBot="1">
      <c r="A8" s="8" t="s">
        <v>6</v>
      </c>
      <c r="B8" s="9" t="s">
        <v>7</v>
      </c>
      <c r="C8" s="16" t="s">
        <v>10</v>
      </c>
      <c r="D8" s="27" t="s">
        <v>9</v>
      </c>
      <c r="E8" s="27" t="s">
        <v>292</v>
      </c>
      <c r="F8" s="28" t="s">
        <v>10</v>
      </c>
      <c r="G8" s="24"/>
      <c r="H8" s="29" t="s">
        <v>10</v>
      </c>
      <c r="I8" s="29" t="s">
        <v>293</v>
      </c>
      <c r="J8" s="29" t="s">
        <v>294</v>
      </c>
      <c r="K8" s="29" t="s">
        <v>295</v>
      </c>
      <c r="L8" s="29" t="s">
        <v>296</v>
      </c>
      <c r="M8" s="29" t="s">
        <v>297</v>
      </c>
      <c r="N8" s="29" t="s">
        <v>298</v>
      </c>
      <c r="O8" s="25"/>
      <c r="P8" s="29" t="s">
        <v>299</v>
      </c>
      <c r="Q8" s="29" t="s">
        <v>297</v>
      </c>
      <c r="R8" s="29" t="s">
        <v>298</v>
      </c>
      <c r="S8" s="18"/>
      <c r="U8" s="292"/>
      <c r="V8" s="292"/>
      <c r="W8" s="292"/>
      <c r="X8" s="237" t="s">
        <v>160</v>
      </c>
      <c r="Y8" s="292"/>
      <c r="Z8" s="179" t="s">
        <v>161</v>
      </c>
      <c r="AA8" s="290"/>
      <c r="AB8" s="290"/>
      <c r="AC8" s="290"/>
      <c r="AD8" s="290"/>
      <c r="AE8" s="290"/>
      <c r="AF8" s="235" t="s">
        <v>162</v>
      </c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114" t="s">
        <v>163</v>
      </c>
      <c r="AS8" s="114" t="s">
        <v>164</v>
      </c>
      <c r="AT8" s="289"/>
      <c r="AU8" s="113" t="s">
        <v>165</v>
      </c>
      <c r="AV8" s="113"/>
    </row>
    <row r="9" spans="1:49" ht="8.25" customHeight="1" thickTop="1">
      <c r="A9" s="11" t="s">
        <v>20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U9" s="239"/>
      <c r="V9" s="239"/>
      <c r="W9" s="239"/>
      <c r="X9" s="239"/>
      <c r="Y9" s="239"/>
      <c r="Z9" s="240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2"/>
      <c r="AS9" s="242"/>
      <c r="AT9" s="241"/>
      <c r="AU9" s="241"/>
      <c r="AV9" s="241"/>
    </row>
    <row r="10" spans="1:49" ht="8.25" customHeight="1"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U10" s="239"/>
      <c r="V10" s="239"/>
      <c r="W10" s="239"/>
      <c r="X10" s="239"/>
      <c r="Y10" s="239"/>
      <c r="Z10" s="240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2"/>
      <c r="AS10" s="242"/>
      <c r="AT10" s="241"/>
      <c r="AU10" s="241"/>
      <c r="AV10" s="241"/>
    </row>
    <row r="11" spans="1:49" ht="8.25" customHeight="1">
      <c r="A11" s="10" t="s">
        <v>21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U11" s="239" t="s">
        <v>380</v>
      </c>
      <c r="V11" s="239"/>
      <c r="W11" s="239"/>
      <c r="X11" s="239"/>
      <c r="Y11" s="239"/>
      <c r="Z11" s="240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2"/>
      <c r="AS11" s="242"/>
      <c r="AT11" s="241"/>
      <c r="AU11" s="241"/>
      <c r="AV11" s="241"/>
    </row>
    <row r="12" spans="1:49">
      <c r="A12" s="2" t="s">
        <v>22</v>
      </c>
      <c r="B12" s="1" t="s">
        <v>23</v>
      </c>
      <c r="C12" s="217">
        <f>+FISCAL!I12</f>
        <v>2750.1</v>
      </c>
      <c r="D12" s="217">
        <v>0</v>
      </c>
      <c r="E12" s="217">
        <f>+Z12</f>
        <v>0</v>
      </c>
      <c r="F12" s="217">
        <f>SUM(C12:E12)</f>
        <v>2750.1</v>
      </c>
      <c r="G12" s="226"/>
      <c r="H12" s="217">
        <f>+C12</f>
        <v>2750.1</v>
      </c>
      <c r="I12" s="217">
        <f>-FISCAL!Q12-AC12-AJ12</f>
        <v>0</v>
      </c>
      <c r="J12" s="217">
        <f>+C12*0.02</f>
        <v>55.002000000000002</v>
      </c>
      <c r="K12" s="217">
        <f>+C12*7.5%</f>
        <v>206.25749999999999</v>
      </c>
      <c r="L12" s="217">
        <f>SUM(H12:K12)</f>
        <v>3011.3595</v>
      </c>
      <c r="M12" s="217">
        <f>+L12*0.16</f>
        <v>481.81752</v>
      </c>
      <c r="N12" s="217">
        <f>+L12+M12</f>
        <v>3493.1770200000001</v>
      </c>
      <c r="O12" s="24"/>
      <c r="P12" s="217">
        <f>+E12</f>
        <v>0</v>
      </c>
      <c r="Q12" s="228">
        <f>+P12*0.16</f>
        <v>0</v>
      </c>
      <c r="R12" s="228">
        <f>+P12+Q12</f>
        <v>0</v>
      </c>
      <c r="S12" s="19"/>
      <c r="T12" s="1" t="str">
        <f>IF(B12=V12,"SI","NO")</f>
        <v>SI</v>
      </c>
      <c r="U12" s="115" t="s">
        <v>166</v>
      </c>
      <c r="V12" s="115" t="s">
        <v>167</v>
      </c>
      <c r="W12" s="117"/>
      <c r="X12" s="118">
        <v>42632</v>
      </c>
      <c r="Y12" s="115" t="s">
        <v>168</v>
      </c>
      <c r="Z12" s="180"/>
      <c r="AA12" s="136"/>
      <c r="AB12" s="120"/>
      <c r="AC12" s="121"/>
      <c r="AD12" s="125">
        <v>0</v>
      </c>
      <c r="AE12" s="131"/>
      <c r="AF12" s="168"/>
      <c r="AG12" s="122"/>
      <c r="AH12" s="122"/>
      <c r="AI12" s="122"/>
      <c r="AJ12" s="123"/>
      <c r="AK12" s="124"/>
      <c r="AL12" s="125">
        <v>0</v>
      </c>
      <c r="AM12" s="126"/>
      <c r="AN12" s="125">
        <v>0</v>
      </c>
      <c r="AO12" s="127"/>
      <c r="AP12" s="126"/>
      <c r="AQ12" s="125"/>
      <c r="AR12" s="128"/>
      <c r="AS12" s="129"/>
      <c r="AT12" s="130"/>
      <c r="AU12" s="188">
        <v>2744500016</v>
      </c>
      <c r="AV12" s="132"/>
    </row>
    <row r="13" spans="1:49">
      <c r="A13" s="2" t="s">
        <v>24</v>
      </c>
      <c r="B13" s="1" t="s">
        <v>25</v>
      </c>
      <c r="C13" s="217">
        <f>+FISCAL!I13</f>
        <v>2500.0500000000002</v>
      </c>
      <c r="D13" s="217">
        <v>0</v>
      </c>
      <c r="E13" s="217">
        <f t="shared" ref="E13:E57" si="0">+Z13</f>
        <v>0</v>
      </c>
      <c r="F13" s="217">
        <f t="shared" ref="F13:F57" si="1">SUM(C13:E13)</f>
        <v>2500.0500000000002</v>
      </c>
      <c r="G13" s="226"/>
      <c r="H13" s="217">
        <f t="shared" ref="H13:H57" si="2">+C13</f>
        <v>2500.0500000000002</v>
      </c>
      <c r="I13" s="217">
        <f>-FISCAL!Q13-AC13-AJ13</f>
        <v>0</v>
      </c>
      <c r="J13" s="217">
        <f t="shared" ref="J13:J57" si="3">+C13*0.02</f>
        <v>50.001000000000005</v>
      </c>
      <c r="K13" s="217">
        <f t="shared" ref="K13:K57" si="4">+C13*7.5%</f>
        <v>187.50375</v>
      </c>
      <c r="L13" s="217">
        <f t="shared" ref="L13:L57" si="5">SUM(H13:K13)</f>
        <v>2737.5547500000002</v>
      </c>
      <c r="M13" s="217">
        <f t="shared" ref="M13:M57" si="6">+L13*0.16</f>
        <v>438.00876000000005</v>
      </c>
      <c r="N13" s="217">
        <f t="shared" ref="N13:N57" si="7">+L13+M13</f>
        <v>3175.5635100000004</v>
      </c>
      <c r="O13" s="24"/>
      <c r="P13" s="217">
        <f t="shared" ref="P13:P57" si="8">+E13</f>
        <v>0</v>
      </c>
      <c r="Q13" s="228">
        <f t="shared" ref="Q13:Q57" si="9">+P13*0.16</f>
        <v>0</v>
      </c>
      <c r="R13" s="228">
        <f t="shared" ref="R13:R57" si="10">+P13+Q13</f>
        <v>0</v>
      </c>
      <c r="S13" s="19"/>
      <c r="T13" s="232" t="str">
        <f t="shared" ref="T13:T78" si="11">IF(B13=V13,"SI","NO")</f>
        <v>SI</v>
      </c>
      <c r="U13" s="115" t="s">
        <v>171</v>
      </c>
      <c r="V13" s="115" t="s">
        <v>172</v>
      </c>
      <c r="W13" s="117"/>
      <c r="X13" s="137">
        <v>42409</v>
      </c>
      <c r="Y13" s="115" t="s">
        <v>173</v>
      </c>
      <c r="Z13" s="180"/>
      <c r="AA13" s="136"/>
      <c r="AB13" s="120"/>
      <c r="AC13" s="121"/>
      <c r="AD13" s="125">
        <v>0</v>
      </c>
      <c r="AE13" s="131"/>
      <c r="AF13" s="169"/>
      <c r="AG13" s="122"/>
      <c r="AH13" s="122"/>
      <c r="AI13" s="122"/>
      <c r="AJ13" s="123"/>
      <c r="AK13" s="124">
        <v>0</v>
      </c>
      <c r="AL13" s="125">
        <v>0</v>
      </c>
      <c r="AM13" s="126">
        <v>0</v>
      </c>
      <c r="AN13" s="125">
        <v>0</v>
      </c>
      <c r="AO13" s="127">
        <v>0</v>
      </c>
      <c r="AP13" s="126" t="e">
        <v>#REF!</v>
      </c>
      <c r="AQ13" s="125" t="e">
        <v>#REF!</v>
      </c>
      <c r="AR13" s="128"/>
      <c r="AS13" s="129"/>
      <c r="AT13" s="130">
        <v>0</v>
      </c>
      <c r="AU13" s="188"/>
      <c r="AV13" s="132"/>
    </row>
    <row r="14" spans="1:49">
      <c r="A14" s="92"/>
      <c r="B14" s="232" t="s">
        <v>348</v>
      </c>
      <c r="C14" s="217">
        <f>+FISCAL!I14</f>
        <v>5000.1000000000004</v>
      </c>
      <c r="D14" s="217">
        <v>0</v>
      </c>
      <c r="E14" s="217">
        <f t="shared" si="0"/>
        <v>3100</v>
      </c>
      <c r="F14" s="217">
        <f t="shared" si="1"/>
        <v>8100.1</v>
      </c>
      <c r="G14" s="226"/>
      <c r="H14" s="217">
        <f t="shared" si="2"/>
        <v>5000.1000000000004</v>
      </c>
      <c r="I14" s="217">
        <f>-FISCAL!Q14-AC14-AJ14</f>
        <v>0</v>
      </c>
      <c r="J14" s="217">
        <f t="shared" si="3"/>
        <v>100.00200000000001</v>
      </c>
      <c r="K14" s="217">
        <f t="shared" si="4"/>
        <v>375.00749999999999</v>
      </c>
      <c r="L14" s="217">
        <f t="shared" si="5"/>
        <v>5475.1095000000005</v>
      </c>
      <c r="M14" s="217">
        <f t="shared" si="6"/>
        <v>876.0175200000001</v>
      </c>
      <c r="N14" s="217">
        <f t="shared" si="7"/>
        <v>6351.1270200000008</v>
      </c>
      <c r="O14" s="96"/>
      <c r="P14" s="217">
        <f t="shared" si="8"/>
        <v>3100</v>
      </c>
      <c r="Q14" s="228">
        <f t="shared" si="9"/>
        <v>496</v>
      </c>
      <c r="R14" s="228">
        <f t="shared" si="10"/>
        <v>3596</v>
      </c>
      <c r="S14" s="19"/>
      <c r="T14" s="232" t="str">
        <f t="shared" si="11"/>
        <v>SI</v>
      </c>
      <c r="U14" s="115" t="s">
        <v>166</v>
      </c>
      <c r="V14" s="115" t="s">
        <v>348</v>
      </c>
      <c r="W14" s="117"/>
      <c r="X14" s="208">
        <v>40701</v>
      </c>
      <c r="Y14" s="209" t="s">
        <v>249</v>
      </c>
      <c r="Z14" s="180">
        <v>3100</v>
      </c>
      <c r="AA14" s="136"/>
      <c r="AB14" s="120"/>
      <c r="AC14" s="121"/>
      <c r="AD14" s="125">
        <v>3100</v>
      </c>
      <c r="AE14" s="131"/>
      <c r="AF14" s="169"/>
      <c r="AG14" s="122"/>
      <c r="AH14" s="122"/>
      <c r="AI14" s="122"/>
      <c r="AJ14" s="123"/>
      <c r="AK14" s="124">
        <v>2110</v>
      </c>
      <c r="AL14" s="125">
        <v>990</v>
      </c>
      <c r="AM14" s="126">
        <v>0</v>
      </c>
      <c r="AN14" s="125">
        <v>990</v>
      </c>
      <c r="AO14" s="127"/>
      <c r="AP14" s="126"/>
      <c r="AQ14" s="125"/>
      <c r="AR14" s="128"/>
      <c r="AS14" s="129"/>
      <c r="AT14" s="130"/>
      <c r="AU14" s="188"/>
      <c r="AV14" s="132"/>
    </row>
    <row r="15" spans="1:49">
      <c r="A15" s="2" t="s">
        <v>26</v>
      </c>
      <c r="B15" s="1" t="s">
        <v>27</v>
      </c>
      <c r="C15" s="217">
        <f>+FISCAL!I15</f>
        <v>3000</v>
      </c>
      <c r="D15" s="217">
        <v>0</v>
      </c>
      <c r="E15" s="217">
        <f t="shared" si="0"/>
        <v>0</v>
      </c>
      <c r="F15" s="217">
        <f t="shared" si="1"/>
        <v>3000</v>
      </c>
      <c r="G15" s="226"/>
      <c r="H15" s="217">
        <f t="shared" si="2"/>
        <v>3000</v>
      </c>
      <c r="I15" s="217">
        <f>-FISCAL!Q15-AC15-AJ15</f>
        <v>0</v>
      </c>
      <c r="J15" s="217">
        <f t="shared" si="3"/>
        <v>60</v>
      </c>
      <c r="K15" s="217">
        <f t="shared" si="4"/>
        <v>225</v>
      </c>
      <c r="L15" s="217">
        <f t="shared" si="5"/>
        <v>3285</v>
      </c>
      <c r="M15" s="217">
        <f t="shared" si="6"/>
        <v>525.6</v>
      </c>
      <c r="N15" s="217">
        <f t="shared" si="7"/>
        <v>3810.6</v>
      </c>
      <c r="O15" s="24"/>
      <c r="P15" s="217">
        <f t="shared" si="8"/>
        <v>0</v>
      </c>
      <c r="Q15" s="228">
        <f t="shared" si="9"/>
        <v>0</v>
      </c>
      <c r="R15" s="228">
        <f t="shared" si="10"/>
        <v>0</v>
      </c>
      <c r="S15" s="19"/>
      <c r="T15" s="232" t="str">
        <f t="shared" si="11"/>
        <v>SI</v>
      </c>
      <c r="U15" s="115" t="s">
        <v>166</v>
      </c>
      <c r="V15" s="115" t="s">
        <v>174</v>
      </c>
      <c r="W15" s="117" t="s">
        <v>175</v>
      </c>
      <c r="X15" s="118">
        <v>42072</v>
      </c>
      <c r="Y15" s="115" t="s">
        <v>176</v>
      </c>
      <c r="Z15" s="180"/>
      <c r="AA15" s="120"/>
      <c r="AB15" s="120"/>
      <c r="AC15" s="121"/>
      <c r="AD15" s="125">
        <v>0</v>
      </c>
      <c r="AE15" s="131"/>
      <c r="AF15" s="169"/>
      <c r="AG15" s="122"/>
      <c r="AH15" s="122"/>
      <c r="AI15" s="122"/>
      <c r="AJ15" s="123"/>
      <c r="AK15" s="124">
        <v>888</v>
      </c>
      <c r="AL15" s="125">
        <v>-888</v>
      </c>
      <c r="AM15" s="126">
        <v>0</v>
      </c>
      <c r="AN15" s="125">
        <v>-888</v>
      </c>
      <c r="AO15" s="127">
        <v>0</v>
      </c>
      <c r="AP15" s="126" t="e">
        <v>#REF!</v>
      </c>
      <c r="AQ15" s="125" t="e">
        <v>#REF!</v>
      </c>
      <c r="AR15" s="128"/>
      <c r="AS15" s="129"/>
      <c r="AT15" s="130">
        <v>888</v>
      </c>
      <c r="AU15" s="130"/>
      <c r="AV15" s="132"/>
    </row>
    <row r="16" spans="1:49">
      <c r="A16" s="2" t="s">
        <v>28</v>
      </c>
      <c r="B16" s="1" t="s">
        <v>29</v>
      </c>
      <c r="C16" s="217">
        <f>+FISCAL!I16</f>
        <v>2500.0500000000002</v>
      </c>
      <c r="D16" s="217">
        <v>0</v>
      </c>
      <c r="E16" s="217">
        <f t="shared" si="0"/>
        <v>3815</v>
      </c>
      <c r="F16" s="217">
        <f t="shared" si="1"/>
        <v>6315.05</v>
      </c>
      <c r="G16" s="226"/>
      <c r="H16" s="217">
        <f t="shared" si="2"/>
        <v>2500.0500000000002</v>
      </c>
      <c r="I16" s="217">
        <f>-FISCAL!Q16-AC16-AJ16</f>
        <v>0</v>
      </c>
      <c r="J16" s="217">
        <f t="shared" si="3"/>
        <v>50.001000000000005</v>
      </c>
      <c r="K16" s="217">
        <f t="shared" si="4"/>
        <v>187.50375</v>
      </c>
      <c r="L16" s="217">
        <f t="shared" si="5"/>
        <v>2737.5547500000002</v>
      </c>
      <c r="M16" s="217">
        <f t="shared" si="6"/>
        <v>438.00876000000005</v>
      </c>
      <c r="N16" s="217">
        <f t="shared" si="7"/>
        <v>3175.5635100000004</v>
      </c>
      <c r="O16" s="24"/>
      <c r="P16" s="217">
        <f t="shared" si="8"/>
        <v>3815</v>
      </c>
      <c r="Q16" s="228">
        <f t="shared" si="9"/>
        <v>610.4</v>
      </c>
      <c r="R16" s="228">
        <f t="shared" si="10"/>
        <v>4425.3999999999996</v>
      </c>
      <c r="S16" s="19"/>
      <c r="T16" s="232" t="str">
        <f t="shared" si="11"/>
        <v>SI</v>
      </c>
      <c r="U16" s="115" t="s">
        <v>166</v>
      </c>
      <c r="V16" s="115" t="s">
        <v>177</v>
      </c>
      <c r="W16" s="117" t="s">
        <v>178</v>
      </c>
      <c r="X16" s="118">
        <v>42298</v>
      </c>
      <c r="Y16" s="115" t="s">
        <v>179</v>
      </c>
      <c r="Z16" s="180">
        <v>3815</v>
      </c>
      <c r="AA16" s="120"/>
      <c r="AB16" s="120"/>
      <c r="AC16" s="121"/>
      <c r="AD16" s="125">
        <v>0</v>
      </c>
      <c r="AE16" s="131"/>
      <c r="AF16" s="169"/>
      <c r="AG16" s="122"/>
      <c r="AH16" s="122"/>
      <c r="AI16" s="122"/>
      <c r="AJ16" s="123"/>
      <c r="AK16" s="124">
        <v>0</v>
      </c>
      <c r="AL16" s="125">
        <v>0</v>
      </c>
      <c r="AM16" s="126">
        <v>0</v>
      </c>
      <c r="AN16" s="125">
        <v>0</v>
      </c>
      <c r="AO16" s="127">
        <v>0</v>
      </c>
      <c r="AP16" s="126" t="e">
        <v>#REF!</v>
      </c>
      <c r="AQ16" s="125" t="e">
        <v>#REF!</v>
      </c>
      <c r="AR16" s="128"/>
      <c r="AS16" s="133"/>
      <c r="AT16" s="130">
        <v>0</v>
      </c>
      <c r="AU16" s="130"/>
      <c r="AV16" s="132"/>
    </row>
    <row r="17" spans="1:49">
      <c r="A17" s="2" t="s">
        <v>30</v>
      </c>
      <c r="B17" s="1" t="s">
        <v>31</v>
      </c>
      <c r="C17" s="217">
        <f>+FISCAL!I17</f>
        <v>6500.1</v>
      </c>
      <c r="D17" s="217">
        <v>0</v>
      </c>
      <c r="E17" s="217">
        <f t="shared" si="0"/>
        <v>1000</v>
      </c>
      <c r="F17" s="217">
        <f t="shared" si="1"/>
        <v>7500.1</v>
      </c>
      <c r="G17" s="226"/>
      <c r="H17" s="217">
        <f t="shared" si="2"/>
        <v>6500.1</v>
      </c>
      <c r="I17" s="217">
        <f>-FISCAL!Q17-AC17-AJ17</f>
        <v>0</v>
      </c>
      <c r="J17" s="217">
        <f t="shared" si="3"/>
        <v>130.00200000000001</v>
      </c>
      <c r="K17" s="217">
        <f t="shared" si="4"/>
        <v>487.50749999999999</v>
      </c>
      <c r="L17" s="217">
        <f t="shared" si="5"/>
        <v>7117.6095000000005</v>
      </c>
      <c r="M17" s="217">
        <f t="shared" si="6"/>
        <v>1138.8175200000001</v>
      </c>
      <c r="N17" s="217">
        <f t="shared" si="7"/>
        <v>8256.427020000001</v>
      </c>
      <c r="O17" s="24"/>
      <c r="P17" s="217">
        <f t="shared" si="8"/>
        <v>1000</v>
      </c>
      <c r="Q17" s="228">
        <f t="shared" si="9"/>
        <v>160</v>
      </c>
      <c r="R17" s="228">
        <f t="shared" si="10"/>
        <v>1160</v>
      </c>
      <c r="S17" s="19"/>
      <c r="T17" s="232" t="str">
        <f t="shared" si="11"/>
        <v>SI</v>
      </c>
      <c r="U17" s="115" t="s">
        <v>166</v>
      </c>
      <c r="V17" s="185" t="s">
        <v>180</v>
      </c>
      <c r="W17" s="117" t="s">
        <v>181</v>
      </c>
      <c r="X17" s="118">
        <v>41939</v>
      </c>
      <c r="Y17" s="115" t="s">
        <v>182</v>
      </c>
      <c r="Z17" s="180">
        <v>1000</v>
      </c>
      <c r="AA17" s="120"/>
      <c r="AB17" s="120"/>
      <c r="AC17" s="121"/>
      <c r="AD17" s="125">
        <v>1000</v>
      </c>
      <c r="AE17" s="131"/>
      <c r="AF17" s="169"/>
      <c r="AG17" s="122"/>
      <c r="AH17" s="122"/>
      <c r="AI17" s="122"/>
      <c r="AJ17" s="123"/>
      <c r="AK17" s="124">
        <v>0</v>
      </c>
      <c r="AL17" s="125">
        <v>1000</v>
      </c>
      <c r="AM17" s="126"/>
      <c r="AN17" s="125">
        <v>1000</v>
      </c>
      <c r="AO17" s="127"/>
      <c r="AP17" s="126"/>
      <c r="AQ17" s="125"/>
      <c r="AR17" s="128"/>
      <c r="AS17" s="133"/>
      <c r="AT17" s="130"/>
      <c r="AU17" s="130"/>
      <c r="AV17" s="132"/>
    </row>
    <row r="18" spans="1:49">
      <c r="A18" s="2" t="s">
        <v>32</v>
      </c>
      <c r="B18" s="1" t="s">
        <v>33</v>
      </c>
      <c r="C18" s="217">
        <f>+FISCAL!I18</f>
        <v>2800.05</v>
      </c>
      <c r="D18" s="217">
        <v>0</v>
      </c>
      <c r="E18" s="217">
        <f t="shared" si="0"/>
        <v>0</v>
      </c>
      <c r="F18" s="217">
        <f t="shared" si="1"/>
        <v>2800.05</v>
      </c>
      <c r="G18" s="226"/>
      <c r="H18" s="217">
        <f t="shared" si="2"/>
        <v>2800.05</v>
      </c>
      <c r="I18" s="217">
        <f>-FISCAL!Q18-AC18-AJ18</f>
        <v>0</v>
      </c>
      <c r="J18" s="217">
        <f t="shared" si="3"/>
        <v>56.001000000000005</v>
      </c>
      <c r="K18" s="217">
        <f t="shared" si="4"/>
        <v>210.00375</v>
      </c>
      <c r="L18" s="217">
        <f t="shared" si="5"/>
        <v>3066.0547500000002</v>
      </c>
      <c r="M18" s="217">
        <f t="shared" si="6"/>
        <v>490.56876000000005</v>
      </c>
      <c r="N18" s="217">
        <f t="shared" si="7"/>
        <v>3556.6235100000004</v>
      </c>
      <c r="O18" s="24"/>
      <c r="P18" s="217">
        <f t="shared" si="8"/>
        <v>0</v>
      </c>
      <c r="Q18" s="228">
        <f t="shared" si="9"/>
        <v>0</v>
      </c>
      <c r="R18" s="228">
        <f t="shared" si="10"/>
        <v>0</v>
      </c>
      <c r="S18" s="19"/>
      <c r="T18" s="232" t="str">
        <f t="shared" si="11"/>
        <v>SI</v>
      </c>
      <c r="U18" s="115" t="s">
        <v>169</v>
      </c>
      <c r="V18" s="115" t="s">
        <v>183</v>
      </c>
      <c r="W18" s="117" t="s">
        <v>184</v>
      </c>
      <c r="X18" s="118">
        <v>41822</v>
      </c>
      <c r="Y18" s="115" t="s">
        <v>185</v>
      </c>
      <c r="Z18" s="180"/>
      <c r="AA18" s="120"/>
      <c r="AB18" s="120"/>
      <c r="AC18" s="121"/>
      <c r="AD18" s="125">
        <v>0</v>
      </c>
      <c r="AE18" s="131"/>
      <c r="AF18" s="169"/>
      <c r="AG18" s="122"/>
      <c r="AH18" s="122"/>
      <c r="AI18" s="122"/>
      <c r="AJ18" s="123"/>
      <c r="AK18" s="124">
        <v>0</v>
      </c>
      <c r="AL18" s="125">
        <v>0</v>
      </c>
      <c r="AM18" s="126">
        <v>0</v>
      </c>
      <c r="AN18" s="125">
        <v>0</v>
      </c>
      <c r="AO18" s="127">
        <v>0</v>
      </c>
      <c r="AP18" s="126" t="e">
        <v>#REF!</v>
      </c>
      <c r="AQ18" s="125" t="e">
        <v>#REF!</v>
      </c>
      <c r="AR18" s="128"/>
      <c r="AS18" s="129"/>
      <c r="AT18" s="130">
        <v>0</v>
      </c>
      <c r="AU18" s="130"/>
      <c r="AV18" s="132"/>
    </row>
    <row r="19" spans="1:49">
      <c r="A19" s="2" t="s">
        <v>34</v>
      </c>
      <c r="B19" s="1" t="s">
        <v>35</v>
      </c>
      <c r="C19" s="217">
        <f>+FISCAL!I19</f>
        <v>3499.95</v>
      </c>
      <c r="D19" s="217">
        <v>0</v>
      </c>
      <c r="E19" s="217">
        <f t="shared" si="0"/>
        <v>0</v>
      </c>
      <c r="F19" s="217">
        <f t="shared" si="1"/>
        <v>3499.95</v>
      </c>
      <c r="G19" s="226"/>
      <c r="H19" s="217">
        <f t="shared" si="2"/>
        <v>3499.95</v>
      </c>
      <c r="I19" s="217">
        <f>-FISCAL!Q19-AC19-AJ19</f>
        <v>0</v>
      </c>
      <c r="J19" s="217">
        <f t="shared" si="3"/>
        <v>69.998999999999995</v>
      </c>
      <c r="K19" s="217">
        <f t="shared" si="4"/>
        <v>262.49624999999997</v>
      </c>
      <c r="L19" s="217">
        <f t="shared" si="5"/>
        <v>3832.4452499999998</v>
      </c>
      <c r="M19" s="217">
        <f t="shared" si="6"/>
        <v>613.19123999999999</v>
      </c>
      <c r="N19" s="217">
        <f t="shared" si="7"/>
        <v>4445.6364899999999</v>
      </c>
      <c r="O19" s="24"/>
      <c r="P19" s="217">
        <f t="shared" si="8"/>
        <v>0</v>
      </c>
      <c r="Q19" s="228">
        <f t="shared" si="9"/>
        <v>0</v>
      </c>
      <c r="R19" s="228">
        <f t="shared" si="10"/>
        <v>0</v>
      </c>
      <c r="S19" s="19"/>
      <c r="T19" s="232" t="str">
        <f t="shared" si="11"/>
        <v>SI</v>
      </c>
      <c r="U19" s="115" t="s">
        <v>169</v>
      </c>
      <c r="V19" s="115" t="s">
        <v>186</v>
      </c>
      <c r="W19" s="117"/>
      <c r="X19" s="118">
        <v>42611</v>
      </c>
      <c r="Y19" s="115" t="s">
        <v>187</v>
      </c>
      <c r="Z19" s="180"/>
      <c r="AA19" s="120"/>
      <c r="AB19" s="120"/>
      <c r="AC19" s="121"/>
      <c r="AD19" s="125">
        <v>0</v>
      </c>
      <c r="AE19" s="131"/>
      <c r="AF19" s="169"/>
      <c r="AG19" s="122"/>
      <c r="AH19" s="122"/>
      <c r="AI19" s="122"/>
      <c r="AJ19" s="123"/>
      <c r="AK19" s="124">
        <v>0</v>
      </c>
      <c r="AL19" s="125">
        <v>0</v>
      </c>
      <c r="AM19" s="126">
        <v>0</v>
      </c>
      <c r="AN19" s="125">
        <v>0</v>
      </c>
      <c r="AO19" s="127"/>
      <c r="AP19" s="126"/>
      <c r="AQ19" s="125"/>
      <c r="AR19" s="128"/>
      <c r="AS19" s="129"/>
      <c r="AT19" s="130"/>
      <c r="AU19" s="130" t="s">
        <v>188</v>
      </c>
      <c r="AV19" s="135"/>
    </row>
    <row r="20" spans="1:49">
      <c r="A20" s="2" t="s">
        <v>36</v>
      </c>
      <c r="B20" s="1" t="s">
        <v>37</v>
      </c>
      <c r="C20" s="217">
        <f>+FISCAL!I20</f>
        <v>2800.05</v>
      </c>
      <c r="D20" s="217">
        <v>0</v>
      </c>
      <c r="E20" s="217">
        <f t="shared" si="0"/>
        <v>0</v>
      </c>
      <c r="F20" s="217">
        <f t="shared" si="1"/>
        <v>2800.05</v>
      </c>
      <c r="G20" s="226"/>
      <c r="H20" s="217">
        <f t="shared" si="2"/>
        <v>2800.05</v>
      </c>
      <c r="I20" s="217">
        <f>-FISCAL!Q20-AC20-AJ20</f>
        <v>0</v>
      </c>
      <c r="J20" s="217">
        <f t="shared" si="3"/>
        <v>56.001000000000005</v>
      </c>
      <c r="K20" s="217">
        <f t="shared" si="4"/>
        <v>210.00375</v>
      </c>
      <c r="L20" s="217">
        <f t="shared" si="5"/>
        <v>3066.0547500000002</v>
      </c>
      <c r="M20" s="217">
        <f t="shared" si="6"/>
        <v>490.56876000000005</v>
      </c>
      <c r="N20" s="217">
        <f t="shared" si="7"/>
        <v>3556.6235100000004</v>
      </c>
      <c r="O20" s="24"/>
      <c r="P20" s="217">
        <f t="shared" si="8"/>
        <v>0</v>
      </c>
      <c r="Q20" s="228">
        <f t="shared" si="9"/>
        <v>0</v>
      </c>
      <c r="R20" s="228">
        <f t="shared" si="10"/>
        <v>0</v>
      </c>
      <c r="S20" s="19"/>
      <c r="T20" s="232" t="str">
        <f t="shared" si="11"/>
        <v>SI</v>
      </c>
      <c r="U20" s="115" t="s">
        <v>169</v>
      </c>
      <c r="V20" s="132" t="s">
        <v>189</v>
      </c>
      <c r="W20" s="117" t="s">
        <v>190</v>
      </c>
      <c r="X20" s="118">
        <v>41474</v>
      </c>
      <c r="Y20" s="115" t="s">
        <v>185</v>
      </c>
      <c r="Z20" s="180"/>
      <c r="AA20" s="120"/>
      <c r="AB20" s="120"/>
      <c r="AC20" s="121"/>
      <c r="AD20" s="125">
        <v>0</v>
      </c>
      <c r="AE20" s="131"/>
      <c r="AF20" s="169"/>
      <c r="AG20" s="122"/>
      <c r="AH20" s="122"/>
      <c r="AI20" s="122"/>
      <c r="AJ20" s="123"/>
      <c r="AK20" s="124">
        <v>0</v>
      </c>
      <c r="AL20" s="125">
        <v>0</v>
      </c>
      <c r="AM20" s="126">
        <v>0</v>
      </c>
      <c r="AN20" s="125">
        <v>0</v>
      </c>
      <c r="AO20" s="127">
        <v>0</v>
      </c>
      <c r="AP20" s="126" t="e">
        <v>#REF!</v>
      </c>
      <c r="AQ20" s="125" t="e">
        <v>#REF!</v>
      </c>
      <c r="AR20" s="128"/>
      <c r="AS20" s="129"/>
      <c r="AT20" s="130">
        <v>0</v>
      </c>
      <c r="AU20" s="130"/>
      <c r="AV20" s="134" t="s">
        <v>358</v>
      </c>
    </row>
    <row r="21" spans="1:49" ht="16.5" customHeight="1">
      <c r="A21" s="2" t="s">
        <v>38</v>
      </c>
      <c r="B21" s="1" t="s">
        <v>39</v>
      </c>
      <c r="C21" s="217">
        <f>+FISCAL!I21</f>
        <v>10000.049999999999</v>
      </c>
      <c r="D21" s="217">
        <v>0</v>
      </c>
      <c r="E21" s="217">
        <f t="shared" si="0"/>
        <v>0</v>
      </c>
      <c r="F21" s="217">
        <f t="shared" si="1"/>
        <v>10000.049999999999</v>
      </c>
      <c r="G21" s="226"/>
      <c r="H21" s="217">
        <f t="shared" si="2"/>
        <v>10000.049999999999</v>
      </c>
      <c r="I21" s="217">
        <f>-FISCAL!Q21-AC21-AJ21</f>
        <v>0</v>
      </c>
      <c r="J21" s="217">
        <f t="shared" si="3"/>
        <v>200.00099999999998</v>
      </c>
      <c r="K21" s="217">
        <f t="shared" si="4"/>
        <v>750.00374999999997</v>
      </c>
      <c r="L21" s="217">
        <f t="shared" si="5"/>
        <v>10950.054749999999</v>
      </c>
      <c r="M21" s="217">
        <f t="shared" si="6"/>
        <v>1752.0087599999999</v>
      </c>
      <c r="N21" s="217">
        <f t="shared" si="7"/>
        <v>12702.06351</v>
      </c>
      <c r="O21" s="24"/>
      <c r="P21" s="217">
        <f t="shared" si="8"/>
        <v>0</v>
      </c>
      <c r="Q21" s="228">
        <f t="shared" si="9"/>
        <v>0</v>
      </c>
      <c r="R21" s="228">
        <f t="shared" si="10"/>
        <v>0</v>
      </c>
      <c r="S21" s="19"/>
      <c r="T21" s="232" t="str">
        <f t="shared" si="11"/>
        <v>SI</v>
      </c>
      <c r="U21" s="115" t="s">
        <v>191</v>
      </c>
      <c r="V21" s="132" t="s">
        <v>192</v>
      </c>
      <c r="W21" s="117"/>
      <c r="X21" s="118">
        <v>42583</v>
      </c>
      <c r="Y21" s="115" t="s">
        <v>193</v>
      </c>
      <c r="Z21" s="180"/>
      <c r="AA21" s="120"/>
      <c r="AB21" s="120"/>
      <c r="AC21" s="121"/>
      <c r="AD21" s="125">
        <v>0</v>
      </c>
      <c r="AE21" s="131"/>
      <c r="AF21" s="169"/>
      <c r="AG21" s="122"/>
      <c r="AH21" s="122"/>
      <c r="AI21" s="122"/>
      <c r="AJ21" s="123"/>
      <c r="AK21" s="124"/>
      <c r="AL21" s="125">
        <v>0</v>
      </c>
      <c r="AM21" s="126"/>
      <c r="AN21" s="125">
        <v>0</v>
      </c>
      <c r="AO21" s="127"/>
      <c r="AP21" s="126"/>
      <c r="AQ21" s="125"/>
      <c r="AR21" s="128"/>
      <c r="AS21" s="129"/>
      <c r="AT21" s="130"/>
      <c r="AU21" s="130"/>
      <c r="AV21" s="134"/>
    </row>
    <row r="22" spans="1:49">
      <c r="A22" s="2" t="s">
        <v>40</v>
      </c>
      <c r="B22" s="1" t="s">
        <v>41</v>
      </c>
      <c r="C22" s="217">
        <f>+FISCAL!I22</f>
        <v>3250.05</v>
      </c>
      <c r="D22" s="217">
        <v>0</v>
      </c>
      <c r="E22" s="217">
        <f t="shared" si="0"/>
        <v>1083.33</v>
      </c>
      <c r="F22" s="217">
        <f t="shared" si="1"/>
        <v>4333.38</v>
      </c>
      <c r="G22" s="226"/>
      <c r="H22" s="217">
        <f t="shared" si="2"/>
        <v>3250.05</v>
      </c>
      <c r="I22" s="217">
        <f>-FISCAL!Q22-AC22-AJ22</f>
        <v>0</v>
      </c>
      <c r="J22" s="217">
        <f t="shared" si="3"/>
        <v>65.001000000000005</v>
      </c>
      <c r="K22" s="217">
        <f t="shared" si="4"/>
        <v>243.75375</v>
      </c>
      <c r="L22" s="217">
        <f t="shared" si="5"/>
        <v>3558.8047500000002</v>
      </c>
      <c r="M22" s="217">
        <f t="shared" si="6"/>
        <v>569.40876000000003</v>
      </c>
      <c r="N22" s="217">
        <f t="shared" si="7"/>
        <v>4128.2135100000005</v>
      </c>
      <c r="O22" s="24"/>
      <c r="P22" s="217">
        <f t="shared" si="8"/>
        <v>1083.33</v>
      </c>
      <c r="Q22" s="228">
        <f t="shared" si="9"/>
        <v>173.33279999999999</v>
      </c>
      <c r="R22" s="228">
        <f t="shared" si="10"/>
        <v>1256.6627999999998</v>
      </c>
      <c r="S22" s="19"/>
      <c r="T22" s="232" t="str">
        <f t="shared" si="11"/>
        <v>SI</v>
      </c>
      <c r="U22" s="115" t="s">
        <v>166</v>
      </c>
      <c r="V22" s="132" t="s">
        <v>194</v>
      </c>
      <c r="W22" s="117"/>
      <c r="X22" s="118">
        <v>42608</v>
      </c>
      <c r="Y22" s="115" t="s">
        <v>170</v>
      </c>
      <c r="Z22" s="180">
        <v>1083.33</v>
      </c>
      <c r="AA22" s="120"/>
      <c r="AB22" s="120"/>
      <c r="AC22" s="121"/>
      <c r="AD22" s="125">
        <v>1083.33</v>
      </c>
      <c r="AE22" s="131"/>
      <c r="AF22" s="169"/>
      <c r="AG22" s="122"/>
      <c r="AH22" s="122"/>
      <c r="AI22" s="122"/>
      <c r="AJ22" s="123"/>
      <c r="AK22" s="124">
        <v>0</v>
      </c>
      <c r="AL22" s="125">
        <v>1083.33</v>
      </c>
      <c r="AM22" s="126"/>
      <c r="AN22" s="125">
        <v>1083.33</v>
      </c>
      <c r="AO22" s="127"/>
      <c r="AP22" s="126"/>
      <c r="AQ22" s="125"/>
      <c r="AR22" s="128"/>
      <c r="AS22" s="129"/>
      <c r="AT22" s="130"/>
      <c r="AU22" s="130"/>
      <c r="AV22" s="286" t="s">
        <v>359</v>
      </c>
    </row>
    <row r="23" spans="1:49" s="34" customFormat="1">
      <c r="A23" s="2" t="s">
        <v>42</v>
      </c>
      <c r="B23" s="1" t="s">
        <v>43</v>
      </c>
      <c r="C23" s="217">
        <f>+FISCAL!I23</f>
        <v>3250.05</v>
      </c>
      <c r="D23" s="217">
        <v>0</v>
      </c>
      <c r="E23" s="217">
        <f t="shared" si="0"/>
        <v>1083.33</v>
      </c>
      <c r="F23" s="217">
        <f t="shared" si="1"/>
        <v>4333.38</v>
      </c>
      <c r="G23" s="226"/>
      <c r="H23" s="217">
        <f t="shared" si="2"/>
        <v>3250.05</v>
      </c>
      <c r="I23" s="217">
        <f>-FISCAL!Q23-AC23-AJ23</f>
        <v>0</v>
      </c>
      <c r="J23" s="217">
        <f t="shared" si="3"/>
        <v>65.001000000000005</v>
      </c>
      <c r="K23" s="217">
        <f t="shared" si="4"/>
        <v>243.75375</v>
      </c>
      <c r="L23" s="217">
        <f t="shared" si="5"/>
        <v>3558.8047500000002</v>
      </c>
      <c r="M23" s="217">
        <f t="shared" si="6"/>
        <v>569.40876000000003</v>
      </c>
      <c r="N23" s="217">
        <f t="shared" si="7"/>
        <v>4128.2135100000005</v>
      </c>
      <c r="O23" s="24"/>
      <c r="P23" s="217">
        <f t="shared" si="8"/>
        <v>1083.33</v>
      </c>
      <c r="Q23" s="228">
        <f t="shared" si="9"/>
        <v>173.33279999999999</v>
      </c>
      <c r="R23" s="228">
        <f t="shared" si="10"/>
        <v>1256.6627999999998</v>
      </c>
      <c r="S23" s="19"/>
      <c r="T23" s="232" t="str">
        <f t="shared" si="11"/>
        <v>SI</v>
      </c>
      <c r="U23" s="115" t="s">
        <v>166</v>
      </c>
      <c r="V23" s="132" t="s">
        <v>195</v>
      </c>
      <c r="W23" s="117"/>
      <c r="X23" s="118">
        <v>42552</v>
      </c>
      <c r="Y23" s="115" t="s">
        <v>170</v>
      </c>
      <c r="Z23" s="180">
        <v>1083.33</v>
      </c>
      <c r="AA23" s="120"/>
      <c r="AB23" s="120"/>
      <c r="AC23" s="121"/>
      <c r="AD23" s="125">
        <v>1083.33</v>
      </c>
      <c r="AE23" s="131"/>
      <c r="AF23" s="169"/>
      <c r="AG23" s="122"/>
      <c r="AH23" s="122"/>
      <c r="AI23" s="122"/>
      <c r="AJ23" s="123"/>
      <c r="AK23" s="124">
        <v>2108.83</v>
      </c>
      <c r="AL23" s="125">
        <v>-1025.5</v>
      </c>
      <c r="AM23" s="126">
        <v>0</v>
      </c>
      <c r="AN23" s="125">
        <v>-1025.5</v>
      </c>
      <c r="AO23" s="127">
        <v>108.333</v>
      </c>
      <c r="AP23" s="126" t="e">
        <v>#REF!</v>
      </c>
      <c r="AQ23" s="125" t="e">
        <v>#REF!</v>
      </c>
      <c r="AR23" s="128"/>
      <c r="AS23" s="129"/>
      <c r="AT23" s="130"/>
      <c r="AU23" s="130"/>
      <c r="AV23" s="287" t="s">
        <v>359</v>
      </c>
    </row>
    <row r="24" spans="1:49" s="64" customFormat="1">
      <c r="A24" s="63" t="s">
        <v>44</v>
      </c>
      <c r="B24" s="64" t="s">
        <v>45</v>
      </c>
      <c r="C24" s="227">
        <f>+FISCAL!I24</f>
        <v>15000</v>
      </c>
      <c r="D24" s="227">
        <v>0</v>
      </c>
      <c r="E24" s="227">
        <f t="shared" si="0"/>
        <v>0</v>
      </c>
      <c r="F24" s="227">
        <f t="shared" si="1"/>
        <v>15000</v>
      </c>
      <c r="G24" s="227"/>
      <c r="H24" s="227">
        <f t="shared" si="2"/>
        <v>15000</v>
      </c>
      <c r="I24" s="217">
        <f>-FISCAL!Q24-AC24-AJ24</f>
        <v>0</v>
      </c>
      <c r="J24" s="227">
        <f t="shared" si="3"/>
        <v>300</v>
      </c>
      <c r="K24" s="227">
        <f t="shared" si="4"/>
        <v>1125</v>
      </c>
      <c r="L24" s="227">
        <f t="shared" si="5"/>
        <v>16425</v>
      </c>
      <c r="M24" s="227">
        <f t="shared" si="6"/>
        <v>2628</v>
      </c>
      <c r="N24" s="227">
        <f t="shared" si="7"/>
        <v>19053</v>
      </c>
      <c r="O24" s="65"/>
      <c r="P24" s="227">
        <f t="shared" si="8"/>
        <v>0</v>
      </c>
      <c r="Q24" s="229">
        <f t="shared" si="9"/>
        <v>0</v>
      </c>
      <c r="R24" s="229">
        <f t="shared" si="10"/>
        <v>0</v>
      </c>
      <c r="S24" s="23"/>
      <c r="T24" s="232" t="str">
        <f t="shared" si="11"/>
        <v>SI</v>
      </c>
      <c r="U24" s="115" t="s">
        <v>191</v>
      </c>
      <c r="V24" s="132" t="s">
        <v>196</v>
      </c>
      <c r="W24" s="117"/>
      <c r="X24" s="118">
        <v>38873</v>
      </c>
      <c r="Y24" s="187" t="s">
        <v>197</v>
      </c>
      <c r="Z24" s="180"/>
      <c r="AA24" s="120"/>
      <c r="AB24" s="120"/>
      <c r="AC24" s="121"/>
      <c r="AD24" s="125">
        <v>0</v>
      </c>
      <c r="AE24" s="131"/>
      <c r="AF24" s="169"/>
      <c r="AG24" s="122"/>
      <c r="AH24" s="122"/>
      <c r="AI24" s="122"/>
      <c r="AJ24" s="123"/>
      <c r="AK24" s="124">
        <v>211.5</v>
      </c>
      <c r="AL24" s="125">
        <v>-211.5</v>
      </c>
      <c r="AM24" s="126">
        <v>0</v>
      </c>
      <c r="AN24" s="125">
        <v>-211.5</v>
      </c>
      <c r="AO24" s="127">
        <v>0</v>
      </c>
      <c r="AP24" s="126"/>
      <c r="AQ24" s="125"/>
      <c r="AR24" s="128"/>
      <c r="AS24" s="129"/>
      <c r="AT24" s="130"/>
      <c r="AU24" s="130"/>
      <c r="AV24" s="134"/>
    </row>
    <row r="25" spans="1:49" s="64" customFormat="1">
      <c r="A25" s="85"/>
      <c r="B25" s="95" t="s">
        <v>314</v>
      </c>
      <c r="C25" s="217">
        <f>+FISCAL!I25</f>
        <v>2333.38</v>
      </c>
      <c r="D25" s="217">
        <v>0</v>
      </c>
      <c r="E25" s="217">
        <f t="shared" si="0"/>
        <v>0</v>
      </c>
      <c r="F25" s="217">
        <f t="shared" si="1"/>
        <v>2333.38</v>
      </c>
      <c r="G25" s="221"/>
      <c r="H25" s="217">
        <f t="shared" si="2"/>
        <v>2333.38</v>
      </c>
      <c r="I25" s="217">
        <f>-FISCAL!Q25-AC25-AJ25</f>
        <v>0</v>
      </c>
      <c r="J25" s="217">
        <f t="shared" si="3"/>
        <v>46.6676</v>
      </c>
      <c r="K25" s="217">
        <f t="shared" si="4"/>
        <v>175.0035</v>
      </c>
      <c r="L25" s="217">
        <f t="shared" si="5"/>
        <v>2555.0511000000001</v>
      </c>
      <c r="M25" s="217">
        <f t="shared" si="6"/>
        <v>408.808176</v>
      </c>
      <c r="N25" s="217">
        <f t="shared" si="7"/>
        <v>2963.8592760000001</v>
      </c>
      <c r="O25" s="32"/>
      <c r="P25" s="217">
        <f t="shared" si="8"/>
        <v>0</v>
      </c>
      <c r="Q25" s="228">
        <f t="shared" si="9"/>
        <v>0</v>
      </c>
      <c r="R25" s="228">
        <f t="shared" si="10"/>
        <v>0</v>
      </c>
      <c r="S25" s="19"/>
      <c r="T25" s="232" t="str">
        <f t="shared" si="11"/>
        <v>SI</v>
      </c>
      <c r="U25" s="115" t="s">
        <v>191</v>
      </c>
      <c r="V25" s="132" t="s">
        <v>314</v>
      </c>
      <c r="W25" s="117"/>
      <c r="X25" s="118">
        <v>42686</v>
      </c>
      <c r="Y25" s="187" t="s">
        <v>225</v>
      </c>
      <c r="Z25" s="180"/>
      <c r="AA25" s="120"/>
      <c r="AB25" s="120"/>
      <c r="AC25" s="121"/>
      <c r="AD25" s="125">
        <v>0</v>
      </c>
      <c r="AE25" s="131"/>
      <c r="AF25" s="169">
        <v>1</v>
      </c>
      <c r="AG25" s="122"/>
      <c r="AH25" s="122"/>
      <c r="AI25" s="122"/>
      <c r="AJ25" s="123"/>
      <c r="AK25" s="124"/>
      <c r="AL25" s="125">
        <v>-1</v>
      </c>
      <c r="AM25" s="126">
        <v>0</v>
      </c>
      <c r="AN25" s="125">
        <v>-1</v>
      </c>
      <c r="AO25" s="127"/>
      <c r="AP25" s="126"/>
      <c r="AQ25" s="125"/>
      <c r="AR25" s="128"/>
      <c r="AS25" s="129"/>
      <c r="AT25" s="130"/>
      <c r="AU25" s="130" t="s">
        <v>315</v>
      </c>
      <c r="AV25" s="134"/>
    </row>
    <row r="26" spans="1:49">
      <c r="A26" s="85"/>
      <c r="B26" s="95" t="s">
        <v>316</v>
      </c>
      <c r="C26" s="217">
        <f>+FISCAL!I26</f>
        <v>2500.0500000000002</v>
      </c>
      <c r="D26" s="217">
        <v>0</v>
      </c>
      <c r="E26" s="217">
        <f t="shared" si="0"/>
        <v>0</v>
      </c>
      <c r="F26" s="217">
        <f t="shared" si="1"/>
        <v>2500.0500000000002</v>
      </c>
      <c r="G26" s="221"/>
      <c r="H26" s="217">
        <f t="shared" si="2"/>
        <v>2500.0500000000002</v>
      </c>
      <c r="I26" s="217">
        <f>-FISCAL!Q26-AC26-AJ26</f>
        <v>0</v>
      </c>
      <c r="J26" s="217">
        <f t="shared" si="3"/>
        <v>50.001000000000005</v>
      </c>
      <c r="K26" s="217">
        <f t="shared" si="4"/>
        <v>187.50375</v>
      </c>
      <c r="L26" s="217">
        <f t="shared" si="5"/>
        <v>2737.5547500000002</v>
      </c>
      <c r="M26" s="217">
        <f t="shared" si="6"/>
        <v>438.00876000000005</v>
      </c>
      <c r="N26" s="217">
        <f t="shared" si="7"/>
        <v>3175.5635100000004</v>
      </c>
      <c r="O26" s="32"/>
      <c r="P26" s="217">
        <f t="shared" si="8"/>
        <v>0</v>
      </c>
      <c r="Q26" s="228">
        <f t="shared" si="9"/>
        <v>0</v>
      </c>
      <c r="R26" s="228">
        <f t="shared" si="10"/>
        <v>0</v>
      </c>
      <c r="S26" s="19"/>
      <c r="T26" s="232" t="str">
        <f t="shared" si="11"/>
        <v>SI</v>
      </c>
      <c r="U26" s="115" t="s">
        <v>191</v>
      </c>
      <c r="V26" s="132" t="s">
        <v>316</v>
      </c>
      <c r="W26" s="117"/>
      <c r="X26" s="118">
        <v>42692</v>
      </c>
      <c r="Y26" s="187" t="s">
        <v>225</v>
      </c>
      <c r="Z26" s="180"/>
      <c r="AA26" s="120"/>
      <c r="AB26" s="120"/>
      <c r="AC26" s="121"/>
      <c r="AD26" s="125">
        <v>0</v>
      </c>
      <c r="AE26" s="131"/>
      <c r="AF26" s="169"/>
      <c r="AG26" s="122"/>
      <c r="AH26" s="122"/>
      <c r="AI26" s="122"/>
      <c r="AJ26" s="123"/>
      <c r="AK26" s="124"/>
      <c r="AL26" s="125">
        <v>0</v>
      </c>
      <c r="AM26" s="126">
        <v>0</v>
      </c>
      <c r="AN26" s="125">
        <v>0</v>
      </c>
      <c r="AO26" s="127"/>
      <c r="AP26" s="126"/>
      <c r="AQ26" s="125"/>
      <c r="AR26" s="128"/>
      <c r="AS26" s="129"/>
      <c r="AT26" s="130"/>
      <c r="AU26" s="130" t="s">
        <v>317</v>
      </c>
      <c r="AV26" s="134"/>
    </row>
    <row r="27" spans="1:49">
      <c r="A27" s="2" t="s">
        <v>46</v>
      </c>
      <c r="B27" s="1" t="s">
        <v>47</v>
      </c>
      <c r="C27" s="217">
        <f>+FISCAL!I27</f>
        <v>2500.0500000000002</v>
      </c>
      <c r="D27" s="217">
        <v>0</v>
      </c>
      <c r="E27" s="217">
        <f t="shared" si="0"/>
        <v>0</v>
      </c>
      <c r="F27" s="217">
        <f t="shared" si="1"/>
        <v>2500.0500000000002</v>
      </c>
      <c r="G27" s="226"/>
      <c r="H27" s="217">
        <f t="shared" si="2"/>
        <v>2500.0500000000002</v>
      </c>
      <c r="I27" s="217">
        <f>-FISCAL!Q27-AC27-AJ27</f>
        <v>0</v>
      </c>
      <c r="J27" s="217">
        <f t="shared" si="3"/>
        <v>50.001000000000005</v>
      </c>
      <c r="K27" s="217">
        <f t="shared" si="4"/>
        <v>187.50375</v>
      </c>
      <c r="L27" s="217">
        <f t="shared" si="5"/>
        <v>2737.5547500000002</v>
      </c>
      <c r="M27" s="217">
        <f t="shared" si="6"/>
        <v>438.00876000000005</v>
      </c>
      <c r="N27" s="217">
        <f t="shared" si="7"/>
        <v>3175.5635100000004</v>
      </c>
      <c r="O27" s="24"/>
      <c r="P27" s="217">
        <f t="shared" si="8"/>
        <v>0</v>
      </c>
      <c r="Q27" s="228">
        <f t="shared" si="9"/>
        <v>0</v>
      </c>
      <c r="R27" s="228">
        <f t="shared" si="10"/>
        <v>0</v>
      </c>
      <c r="S27" s="19"/>
      <c r="T27" s="232" t="str">
        <f t="shared" si="11"/>
        <v>SI</v>
      </c>
      <c r="U27" s="115" t="s">
        <v>169</v>
      </c>
      <c r="V27" s="132" t="s">
        <v>318</v>
      </c>
      <c r="W27" s="117" t="s">
        <v>198</v>
      </c>
      <c r="X27" s="118">
        <v>42298</v>
      </c>
      <c r="Y27" s="115" t="s">
        <v>199</v>
      </c>
      <c r="Z27" s="180"/>
      <c r="AA27" s="136"/>
      <c r="AB27" s="120"/>
      <c r="AC27" s="121"/>
      <c r="AD27" s="125">
        <v>0</v>
      </c>
      <c r="AE27" s="131"/>
      <c r="AF27" s="169"/>
      <c r="AG27" s="122"/>
      <c r="AH27" s="122"/>
      <c r="AI27" s="122"/>
      <c r="AJ27" s="123"/>
      <c r="AK27" s="124">
        <v>0</v>
      </c>
      <c r="AL27" s="125">
        <v>0</v>
      </c>
      <c r="AM27" s="126">
        <v>0</v>
      </c>
      <c r="AN27" s="125">
        <v>0</v>
      </c>
      <c r="AO27" s="127">
        <v>0</v>
      </c>
      <c r="AP27" s="126" t="e">
        <v>#REF!</v>
      </c>
      <c r="AQ27" s="125" t="e">
        <v>#REF!</v>
      </c>
      <c r="AR27" s="128"/>
      <c r="AS27" s="133"/>
      <c r="AT27" s="130">
        <v>0</v>
      </c>
      <c r="AU27" s="130"/>
      <c r="AV27" s="132"/>
    </row>
    <row r="28" spans="1:49">
      <c r="A28" s="2" t="s">
        <v>48</v>
      </c>
      <c r="B28" s="1" t="s">
        <v>49</v>
      </c>
      <c r="C28" s="217">
        <f>+FISCAL!I28</f>
        <v>2500.0500000000002</v>
      </c>
      <c r="D28" s="217">
        <v>0</v>
      </c>
      <c r="E28" s="217">
        <f t="shared" si="0"/>
        <v>10603.44</v>
      </c>
      <c r="F28" s="217">
        <f t="shared" si="1"/>
        <v>13103.490000000002</v>
      </c>
      <c r="G28" s="226"/>
      <c r="H28" s="217">
        <f t="shared" si="2"/>
        <v>2500.0500000000002</v>
      </c>
      <c r="I28" s="217">
        <f>-FISCAL!Q28-AC28-AJ28</f>
        <v>0</v>
      </c>
      <c r="J28" s="217">
        <f t="shared" si="3"/>
        <v>50.001000000000005</v>
      </c>
      <c r="K28" s="217">
        <f t="shared" si="4"/>
        <v>187.50375</v>
      </c>
      <c r="L28" s="217">
        <f t="shared" si="5"/>
        <v>2737.5547500000002</v>
      </c>
      <c r="M28" s="217">
        <f t="shared" si="6"/>
        <v>438.00876000000005</v>
      </c>
      <c r="N28" s="217">
        <f t="shared" si="7"/>
        <v>3175.5635100000004</v>
      </c>
      <c r="O28" s="24"/>
      <c r="P28" s="217">
        <f t="shared" si="8"/>
        <v>10603.44</v>
      </c>
      <c r="Q28" s="228">
        <f t="shared" si="9"/>
        <v>1696.5504000000001</v>
      </c>
      <c r="R28" s="228">
        <f t="shared" si="10"/>
        <v>12299.990400000001</v>
      </c>
      <c r="S28" s="19"/>
      <c r="T28" s="232" t="str">
        <f t="shared" si="11"/>
        <v>SI</v>
      </c>
      <c r="U28" s="115" t="s">
        <v>171</v>
      </c>
      <c r="V28" s="115" t="s">
        <v>205</v>
      </c>
      <c r="W28" s="117"/>
      <c r="X28" s="118">
        <v>42038</v>
      </c>
      <c r="Y28" s="115" t="s">
        <v>206</v>
      </c>
      <c r="Z28" s="180">
        <v>10603.44</v>
      </c>
      <c r="AA28" s="136"/>
      <c r="AB28" s="120"/>
      <c r="AC28" s="121"/>
      <c r="AD28" s="125">
        <v>10603.44</v>
      </c>
      <c r="AE28" s="131"/>
      <c r="AF28" s="169"/>
      <c r="AG28" s="122"/>
      <c r="AH28" s="122"/>
      <c r="AI28" s="122"/>
      <c r="AJ28" s="123"/>
      <c r="AK28" s="124">
        <v>216</v>
      </c>
      <c r="AL28" s="125">
        <v>10387.44</v>
      </c>
      <c r="AM28" s="126">
        <v>1060.3440000000001</v>
      </c>
      <c r="AN28" s="125">
        <v>9327.0960000000014</v>
      </c>
      <c r="AO28" s="127">
        <v>0</v>
      </c>
      <c r="AP28" s="126" t="e">
        <v>#REF!</v>
      </c>
      <c r="AQ28" s="125" t="e">
        <v>#REF!</v>
      </c>
      <c r="AR28" s="128"/>
      <c r="AS28" s="133"/>
      <c r="AT28" s="130">
        <v>-9327.0960000000014</v>
      </c>
      <c r="AU28" s="130"/>
      <c r="AV28" s="132"/>
      <c r="AW28" s="232"/>
    </row>
    <row r="29" spans="1:49" s="34" customFormat="1">
      <c r="A29" s="63" t="s">
        <v>50</v>
      </c>
      <c r="B29" s="64" t="s">
        <v>286</v>
      </c>
      <c r="C29" s="227">
        <f>+FISCAL!I29</f>
        <v>20000.099999999999</v>
      </c>
      <c r="D29" s="227">
        <v>0</v>
      </c>
      <c r="E29" s="227">
        <f t="shared" si="0"/>
        <v>0</v>
      </c>
      <c r="F29" s="227">
        <f t="shared" si="1"/>
        <v>20000.099999999999</v>
      </c>
      <c r="G29" s="227"/>
      <c r="H29" s="227">
        <f t="shared" si="2"/>
        <v>20000.099999999999</v>
      </c>
      <c r="I29" s="217">
        <f>-FISCAL!Q29-AC29-AJ29</f>
        <v>0</v>
      </c>
      <c r="J29" s="227">
        <f t="shared" si="3"/>
        <v>400.00199999999995</v>
      </c>
      <c r="K29" s="227">
        <f t="shared" si="4"/>
        <v>1500.0074999999999</v>
      </c>
      <c r="L29" s="227">
        <f t="shared" si="5"/>
        <v>21900.109499999999</v>
      </c>
      <c r="M29" s="227">
        <f t="shared" si="6"/>
        <v>3504.0175199999999</v>
      </c>
      <c r="N29" s="227">
        <f t="shared" si="7"/>
        <v>25404.12702</v>
      </c>
      <c r="O29" s="65"/>
      <c r="P29" s="227">
        <f t="shared" si="8"/>
        <v>0</v>
      </c>
      <c r="Q29" s="229">
        <f t="shared" si="9"/>
        <v>0</v>
      </c>
      <c r="R29" s="229">
        <f t="shared" si="10"/>
        <v>0</v>
      </c>
      <c r="S29" s="23"/>
      <c r="T29" s="232" t="str">
        <f t="shared" si="11"/>
        <v>SI</v>
      </c>
      <c r="U29" s="115" t="s">
        <v>191</v>
      </c>
      <c r="V29" s="115" t="s">
        <v>207</v>
      </c>
      <c r="W29" s="115" t="s">
        <v>208</v>
      </c>
      <c r="X29" s="118">
        <v>41582</v>
      </c>
      <c r="Y29" s="115" t="s">
        <v>209</v>
      </c>
      <c r="Z29" s="180"/>
      <c r="AA29" s="120"/>
      <c r="AB29" s="120"/>
      <c r="AC29" s="121"/>
      <c r="AD29" s="125">
        <v>0</v>
      </c>
      <c r="AE29" s="131"/>
      <c r="AF29" s="169"/>
      <c r="AG29" s="122"/>
      <c r="AH29" s="122"/>
      <c r="AI29" s="122"/>
      <c r="AJ29" s="123"/>
      <c r="AK29" s="124">
        <v>0</v>
      </c>
      <c r="AL29" s="125">
        <v>0</v>
      </c>
      <c r="AM29" s="126">
        <v>0</v>
      </c>
      <c r="AN29" s="125">
        <v>0</v>
      </c>
      <c r="AO29" s="127">
        <v>0</v>
      </c>
      <c r="AP29" s="126" t="e">
        <v>#REF!</v>
      </c>
      <c r="AQ29" s="125" t="e">
        <v>#REF!</v>
      </c>
      <c r="AR29" s="128"/>
      <c r="AS29" s="133"/>
      <c r="AT29" s="130">
        <v>0</v>
      </c>
      <c r="AU29" s="130"/>
      <c r="AV29" s="132"/>
      <c r="AW29" s="232"/>
    </row>
    <row r="30" spans="1:49">
      <c r="A30" s="2" t="s">
        <v>51</v>
      </c>
      <c r="B30" s="1" t="s">
        <v>52</v>
      </c>
      <c r="C30" s="217">
        <f>+FISCAL!I30</f>
        <v>2500.0500000000002</v>
      </c>
      <c r="D30" s="217">
        <v>0</v>
      </c>
      <c r="E30" s="217">
        <f t="shared" si="0"/>
        <v>0</v>
      </c>
      <c r="F30" s="217">
        <f t="shared" si="1"/>
        <v>2500.0500000000002</v>
      </c>
      <c r="G30" s="226"/>
      <c r="H30" s="217">
        <f t="shared" si="2"/>
        <v>2500.0500000000002</v>
      </c>
      <c r="I30" s="217">
        <f>-FISCAL!Q30-AC30-AJ30</f>
        <v>0</v>
      </c>
      <c r="J30" s="217">
        <f t="shared" si="3"/>
        <v>50.001000000000005</v>
      </c>
      <c r="K30" s="217">
        <f t="shared" si="4"/>
        <v>187.50375</v>
      </c>
      <c r="L30" s="217">
        <f t="shared" si="5"/>
        <v>2737.5547500000002</v>
      </c>
      <c r="M30" s="217">
        <f t="shared" si="6"/>
        <v>438.00876000000005</v>
      </c>
      <c r="N30" s="217">
        <f t="shared" si="7"/>
        <v>3175.5635100000004</v>
      </c>
      <c r="O30" s="24"/>
      <c r="P30" s="217">
        <f t="shared" si="8"/>
        <v>0</v>
      </c>
      <c r="Q30" s="228">
        <f t="shared" si="9"/>
        <v>0</v>
      </c>
      <c r="R30" s="228">
        <f t="shared" si="10"/>
        <v>0</v>
      </c>
      <c r="S30" s="19"/>
      <c r="T30" s="232" t="str">
        <f t="shared" si="11"/>
        <v>SI</v>
      </c>
      <c r="U30" s="115" t="s">
        <v>191</v>
      </c>
      <c r="V30" s="132" t="s">
        <v>210</v>
      </c>
      <c r="W30" s="117" t="s">
        <v>211</v>
      </c>
      <c r="X30" s="118">
        <v>42380</v>
      </c>
      <c r="Y30" s="115" t="s">
        <v>212</v>
      </c>
      <c r="Z30" s="180"/>
      <c r="AA30" s="120"/>
      <c r="AB30" s="120"/>
      <c r="AC30" s="121"/>
      <c r="AD30" s="125">
        <v>0</v>
      </c>
      <c r="AE30" s="131"/>
      <c r="AF30" s="169"/>
      <c r="AG30" s="122"/>
      <c r="AH30" s="122"/>
      <c r="AI30" s="122"/>
      <c r="AJ30" s="123"/>
      <c r="AK30" s="124">
        <v>0</v>
      </c>
      <c r="AL30" s="125">
        <v>0</v>
      </c>
      <c r="AM30" s="126">
        <v>0</v>
      </c>
      <c r="AN30" s="125">
        <v>0</v>
      </c>
      <c r="AO30" s="127">
        <v>0</v>
      </c>
      <c r="AP30" s="126" t="e">
        <v>#REF!</v>
      </c>
      <c r="AQ30" s="125" t="e">
        <v>#REF!</v>
      </c>
      <c r="AR30" s="128"/>
      <c r="AS30" s="133"/>
      <c r="AT30" s="130">
        <v>0</v>
      </c>
      <c r="AU30" s="130"/>
      <c r="AV30" s="132"/>
      <c r="AW30" s="232"/>
    </row>
    <row r="31" spans="1:49">
      <c r="A31" s="2" t="s">
        <v>53</v>
      </c>
      <c r="B31" s="1" t="s">
        <v>54</v>
      </c>
      <c r="C31" s="217">
        <f>+FISCAL!I31</f>
        <v>15946.35</v>
      </c>
      <c r="D31" s="217">
        <v>0</v>
      </c>
      <c r="E31" s="217">
        <f t="shared" si="0"/>
        <v>13890</v>
      </c>
      <c r="F31" s="217">
        <f t="shared" si="1"/>
        <v>29836.35</v>
      </c>
      <c r="G31" s="226"/>
      <c r="H31" s="217">
        <f t="shared" si="2"/>
        <v>15946.35</v>
      </c>
      <c r="I31" s="217">
        <f>-FISCAL!Q31-AC31-AJ31</f>
        <v>0</v>
      </c>
      <c r="J31" s="217">
        <f t="shared" si="3"/>
        <v>318.92700000000002</v>
      </c>
      <c r="K31" s="217">
        <f t="shared" si="4"/>
        <v>1195.9762499999999</v>
      </c>
      <c r="L31" s="217">
        <f t="shared" si="5"/>
        <v>17461.253250000002</v>
      </c>
      <c r="M31" s="217">
        <f t="shared" si="6"/>
        <v>2793.8005200000002</v>
      </c>
      <c r="N31" s="217">
        <f t="shared" si="7"/>
        <v>20255.053770000002</v>
      </c>
      <c r="O31" s="24"/>
      <c r="P31" s="217">
        <f t="shared" si="8"/>
        <v>13890</v>
      </c>
      <c r="Q31" s="228">
        <f t="shared" si="9"/>
        <v>2222.4</v>
      </c>
      <c r="R31" s="228">
        <f t="shared" si="10"/>
        <v>16112.4</v>
      </c>
      <c r="S31" s="19"/>
      <c r="T31" s="232" t="str">
        <f t="shared" si="11"/>
        <v>SI</v>
      </c>
      <c r="U31" s="115" t="s">
        <v>166</v>
      </c>
      <c r="V31" s="185" t="s">
        <v>213</v>
      </c>
      <c r="W31" s="117">
        <v>3</v>
      </c>
      <c r="X31" s="118">
        <v>39465</v>
      </c>
      <c r="Y31" s="115" t="s">
        <v>214</v>
      </c>
      <c r="Z31" s="180">
        <v>13890</v>
      </c>
      <c r="AA31" s="120"/>
      <c r="AB31" s="120"/>
      <c r="AC31" s="121"/>
      <c r="AD31" s="125">
        <v>13890</v>
      </c>
      <c r="AE31" s="131"/>
      <c r="AF31" s="169"/>
      <c r="AG31" s="122"/>
      <c r="AH31" s="122"/>
      <c r="AI31" s="122"/>
      <c r="AJ31" s="186"/>
      <c r="AK31" s="124">
        <v>270</v>
      </c>
      <c r="AL31" s="125">
        <v>13620</v>
      </c>
      <c r="AM31" s="126"/>
      <c r="AN31" s="125">
        <v>13620</v>
      </c>
      <c r="AO31" s="127"/>
      <c r="AP31" s="126"/>
      <c r="AQ31" s="125"/>
      <c r="AR31" s="128"/>
      <c r="AS31" s="133"/>
      <c r="AT31" s="130"/>
      <c r="AU31" s="130"/>
      <c r="AV31" s="135"/>
      <c r="AW31" s="232"/>
    </row>
    <row r="32" spans="1:49">
      <c r="A32" s="2" t="s">
        <v>55</v>
      </c>
      <c r="B32" s="1" t="s">
        <v>56</v>
      </c>
      <c r="C32" s="217">
        <f>+FISCAL!I32</f>
        <v>7500</v>
      </c>
      <c r="D32" s="217">
        <v>0</v>
      </c>
      <c r="E32" s="217">
        <f t="shared" si="0"/>
        <v>0</v>
      </c>
      <c r="F32" s="217">
        <f t="shared" si="1"/>
        <v>7500</v>
      </c>
      <c r="G32" s="226"/>
      <c r="H32" s="217">
        <f t="shared" si="2"/>
        <v>7500</v>
      </c>
      <c r="I32" s="217">
        <f>-FISCAL!Q32-AC32-AJ32</f>
        <v>0</v>
      </c>
      <c r="J32" s="217">
        <f t="shared" si="3"/>
        <v>150</v>
      </c>
      <c r="K32" s="217">
        <f t="shared" si="4"/>
        <v>562.5</v>
      </c>
      <c r="L32" s="217">
        <f t="shared" si="5"/>
        <v>8212.5</v>
      </c>
      <c r="M32" s="217">
        <f t="shared" si="6"/>
        <v>1314</v>
      </c>
      <c r="N32" s="217">
        <f t="shared" si="7"/>
        <v>9526.5</v>
      </c>
      <c r="O32" s="24"/>
      <c r="P32" s="217">
        <f t="shared" si="8"/>
        <v>0</v>
      </c>
      <c r="Q32" s="228">
        <f t="shared" si="9"/>
        <v>0</v>
      </c>
      <c r="R32" s="228">
        <f t="shared" si="10"/>
        <v>0</v>
      </c>
      <c r="S32" s="19"/>
      <c r="T32" s="232" t="str">
        <f t="shared" si="11"/>
        <v>SI</v>
      </c>
      <c r="U32" s="115" t="s">
        <v>166</v>
      </c>
      <c r="V32" s="132" t="s">
        <v>215</v>
      </c>
      <c r="W32" s="117"/>
      <c r="X32" s="118">
        <v>40530</v>
      </c>
      <c r="Y32" s="115" t="s">
        <v>216</v>
      </c>
      <c r="Z32" s="180"/>
      <c r="AA32" s="120"/>
      <c r="AB32" s="120"/>
      <c r="AC32" s="121"/>
      <c r="AD32" s="125">
        <v>0</v>
      </c>
      <c r="AE32" s="131"/>
      <c r="AF32" s="169"/>
      <c r="AG32" s="122"/>
      <c r="AH32" s="122"/>
      <c r="AI32" s="122"/>
      <c r="AJ32" s="123"/>
      <c r="AK32" s="124">
        <v>1234</v>
      </c>
      <c r="AL32" s="125">
        <v>-1234</v>
      </c>
      <c r="AM32" s="126">
        <v>0</v>
      </c>
      <c r="AN32" s="125">
        <v>-1234</v>
      </c>
      <c r="AO32" s="127">
        <v>0</v>
      </c>
      <c r="AP32" s="126" t="e">
        <v>#REF!</v>
      </c>
      <c r="AQ32" s="125" t="e">
        <v>#REF!</v>
      </c>
      <c r="AR32" s="128"/>
      <c r="AS32" s="129"/>
      <c r="AT32" s="130"/>
      <c r="AU32" s="130"/>
      <c r="AV32" s="132"/>
      <c r="AW32" s="232"/>
    </row>
    <row r="33" spans="1:49">
      <c r="A33" s="2" t="s">
        <v>57</v>
      </c>
      <c r="B33" s="1" t="s">
        <v>58</v>
      </c>
      <c r="C33" s="217">
        <f>+FISCAL!I33</f>
        <v>3750</v>
      </c>
      <c r="D33" s="217">
        <v>0</v>
      </c>
      <c r="E33" s="217">
        <f t="shared" si="0"/>
        <v>0</v>
      </c>
      <c r="F33" s="217">
        <f t="shared" si="1"/>
        <v>3750</v>
      </c>
      <c r="G33" s="226"/>
      <c r="H33" s="217">
        <f t="shared" si="2"/>
        <v>3750</v>
      </c>
      <c r="I33" s="217">
        <f>-FISCAL!Q33-AC33-AJ33</f>
        <v>0</v>
      </c>
      <c r="J33" s="217">
        <f t="shared" si="3"/>
        <v>75</v>
      </c>
      <c r="K33" s="217">
        <f t="shared" si="4"/>
        <v>281.25</v>
      </c>
      <c r="L33" s="217">
        <f t="shared" si="5"/>
        <v>4106.25</v>
      </c>
      <c r="M33" s="217">
        <f t="shared" si="6"/>
        <v>657</v>
      </c>
      <c r="N33" s="217">
        <f t="shared" si="7"/>
        <v>4763.25</v>
      </c>
      <c r="O33" s="24"/>
      <c r="P33" s="217">
        <f t="shared" si="8"/>
        <v>0</v>
      </c>
      <c r="Q33" s="228">
        <f t="shared" si="9"/>
        <v>0</v>
      </c>
      <c r="R33" s="228">
        <f t="shared" si="10"/>
        <v>0</v>
      </c>
      <c r="S33" s="19"/>
      <c r="T33" s="232" t="str">
        <f t="shared" si="11"/>
        <v>SI</v>
      </c>
      <c r="U33" s="115" t="s">
        <v>191</v>
      </c>
      <c r="V33" s="132" t="s">
        <v>217</v>
      </c>
      <c r="W33" s="115" t="s">
        <v>218</v>
      </c>
      <c r="X33" s="118">
        <v>42310</v>
      </c>
      <c r="Y33" s="115" t="s">
        <v>219</v>
      </c>
      <c r="Z33" s="180"/>
      <c r="AA33" s="120"/>
      <c r="AB33" s="120"/>
      <c r="AC33" s="121"/>
      <c r="AD33" s="125">
        <v>0</v>
      </c>
      <c r="AE33" s="131"/>
      <c r="AF33" s="169"/>
      <c r="AG33" s="122"/>
      <c r="AH33" s="122"/>
      <c r="AI33" s="122"/>
      <c r="AJ33" s="123"/>
      <c r="AK33" s="124">
        <v>0</v>
      </c>
      <c r="AL33" s="125">
        <v>0</v>
      </c>
      <c r="AM33" s="126">
        <v>0</v>
      </c>
      <c r="AN33" s="125">
        <v>0</v>
      </c>
      <c r="AO33" s="127">
        <v>0</v>
      </c>
      <c r="AP33" s="126" t="e">
        <v>#REF!</v>
      </c>
      <c r="AQ33" s="125" t="e">
        <v>#REF!</v>
      </c>
      <c r="AR33" s="128"/>
      <c r="AS33" s="133"/>
      <c r="AT33" s="130">
        <v>0</v>
      </c>
      <c r="AU33" s="130"/>
      <c r="AV33" s="132"/>
      <c r="AW33" s="232"/>
    </row>
    <row r="34" spans="1:49">
      <c r="A34" s="2" t="s">
        <v>59</v>
      </c>
      <c r="B34" s="79" t="s">
        <v>319</v>
      </c>
      <c r="C34" s="217">
        <f>+FISCAL!I34</f>
        <v>2500.0500000000002</v>
      </c>
      <c r="D34" s="217">
        <v>0</v>
      </c>
      <c r="E34" s="217">
        <f t="shared" si="0"/>
        <v>0</v>
      </c>
      <c r="F34" s="217">
        <f t="shared" si="1"/>
        <v>2500.0500000000002</v>
      </c>
      <c r="G34" s="226"/>
      <c r="H34" s="217">
        <f t="shared" si="2"/>
        <v>2500.0500000000002</v>
      </c>
      <c r="I34" s="217">
        <f>-FISCAL!Q34-AC34-AJ34</f>
        <v>0</v>
      </c>
      <c r="J34" s="217">
        <f t="shared" si="3"/>
        <v>50.001000000000005</v>
      </c>
      <c r="K34" s="217">
        <f t="shared" si="4"/>
        <v>187.50375</v>
      </c>
      <c r="L34" s="217">
        <f t="shared" si="5"/>
        <v>2737.5547500000002</v>
      </c>
      <c r="M34" s="217">
        <f t="shared" si="6"/>
        <v>438.00876000000005</v>
      </c>
      <c r="N34" s="217">
        <f t="shared" si="7"/>
        <v>3175.5635100000004</v>
      </c>
      <c r="O34" s="24"/>
      <c r="P34" s="217">
        <f t="shared" si="8"/>
        <v>0</v>
      </c>
      <c r="Q34" s="228">
        <f t="shared" si="9"/>
        <v>0</v>
      </c>
      <c r="R34" s="228">
        <f t="shared" si="10"/>
        <v>0</v>
      </c>
      <c r="S34" s="19"/>
      <c r="T34" s="232" t="str">
        <f t="shared" si="11"/>
        <v>SI</v>
      </c>
      <c r="U34" s="115" t="s">
        <v>191</v>
      </c>
      <c r="V34" s="132" t="s">
        <v>319</v>
      </c>
      <c r="W34" s="117" t="s">
        <v>224</v>
      </c>
      <c r="X34" s="118">
        <v>42374</v>
      </c>
      <c r="Y34" s="115" t="s">
        <v>225</v>
      </c>
      <c r="Z34" s="180"/>
      <c r="AA34" s="120"/>
      <c r="AB34" s="120"/>
      <c r="AC34" s="121"/>
      <c r="AD34" s="125">
        <v>0</v>
      </c>
      <c r="AE34" s="131"/>
      <c r="AF34" s="169"/>
      <c r="AG34" s="122"/>
      <c r="AH34" s="122"/>
      <c r="AI34" s="122"/>
      <c r="AJ34" s="123"/>
      <c r="AK34" s="124">
        <v>0</v>
      </c>
      <c r="AL34" s="125">
        <v>0</v>
      </c>
      <c r="AM34" s="126">
        <v>0</v>
      </c>
      <c r="AN34" s="125">
        <v>0</v>
      </c>
      <c r="AO34" s="127">
        <v>0</v>
      </c>
      <c r="AP34" s="126" t="e">
        <v>#REF!</v>
      </c>
      <c r="AQ34" s="125" t="e">
        <v>#REF!</v>
      </c>
      <c r="AR34" s="128"/>
      <c r="AS34" s="129"/>
      <c r="AT34" s="130">
        <v>0</v>
      </c>
      <c r="AU34" s="130"/>
      <c r="AV34" s="135"/>
    </row>
    <row r="35" spans="1:49">
      <c r="A35" s="2" t="s">
        <v>61</v>
      </c>
      <c r="B35" s="1" t="s">
        <v>62</v>
      </c>
      <c r="C35" s="217">
        <f>+FISCAL!I35</f>
        <v>3499.95</v>
      </c>
      <c r="D35" s="217">
        <v>0</v>
      </c>
      <c r="E35" s="217">
        <f t="shared" si="0"/>
        <v>0</v>
      </c>
      <c r="F35" s="217">
        <f t="shared" si="1"/>
        <v>3499.95</v>
      </c>
      <c r="G35" s="226"/>
      <c r="H35" s="217">
        <f t="shared" si="2"/>
        <v>3499.95</v>
      </c>
      <c r="I35" s="217">
        <f>-FISCAL!Q35-AC35-AJ35</f>
        <v>0</v>
      </c>
      <c r="J35" s="217">
        <f t="shared" si="3"/>
        <v>69.998999999999995</v>
      </c>
      <c r="K35" s="217">
        <f t="shared" si="4"/>
        <v>262.49624999999997</v>
      </c>
      <c r="L35" s="217">
        <f t="shared" si="5"/>
        <v>3832.4452499999998</v>
      </c>
      <c r="M35" s="217">
        <f t="shared" si="6"/>
        <v>613.19123999999999</v>
      </c>
      <c r="N35" s="217">
        <f t="shared" si="7"/>
        <v>4445.6364899999999</v>
      </c>
      <c r="O35" s="24"/>
      <c r="P35" s="217">
        <f t="shared" si="8"/>
        <v>0</v>
      </c>
      <c r="Q35" s="228">
        <f t="shared" si="9"/>
        <v>0</v>
      </c>
      <c r="R35" s="228">
        <f t="shared" si="10"/>
        <v>0</v>
      </c>
      <c r="S35" s="19"/>
      <c r="T35" s="232" t="str">
        <f t="shared" si="11"/>
        <v>SI</v>
      </c>
      <c r="U35" s="115" t="s">
        <v>191</v>
      </c>
      <c r="V35" s="132" t="s">
        <v>226</v>
      </c>
      <c r="W35" s="117"/>
      <c r="X35" s="118">
        <v>42653</v>
      </c>
      <c r="Y35" s="115" t="s">
        <v>227</v>
      </c>
      <c r="Z35" s="180"/>
      <c r="AA35" s="120"/>
      <c r="AB35" s="120"/>
      <c r="AC35" s="121"/>
      <c r="AD35" s="125">
        <v>0</v>
      </c>
      <c r="AE35" s="131"/>
      <c r="AF35" s="169"/>
      <c r="AG35" s="122"/>
      <c r="AH35" s="122"/>
      <c r="AI35" s="122"/>
      <c r="AJ35" s="123"/>
      <c r="AK35" s="124">
        <v>673.5</v>
      </c>
      <c r="AL35" s="125">
        <v>-673.5</v>
      </c>
      <c r="AM35" s="126">
        <v>0</v>
      </c>
      <c r="AN35" s="125">
        <v>-673.5</v>
      </c>
      <c r="AO35" s="127"/>
      <c r="AP35" s="126"/>
      <c r="AQ35" s="125"/>
      <c r="AR35" s="128"/>
      <c r="AS35" s="129"/>
      <c r="AT35" s="130"/>
      <c r="AU35" s="188">
        <v>1127295456</v>
      </c>
      <c r="AV35" s="135"/>
      <c r="AW35" s="232"/>
    </row>
    <row r="36" spans="1:49">
      <c r="A36" s="2" t="s">
        <v>63</v>
      </c>
      <c r="B36" s="1" t="s">
        <v>64</v>
      </c>
      <c r="C36" s="217">
        <f>+FISCAL!I36</f>
        <v>3000</v>
      </c>
      <c r="D36" s="217">
        <v>0</v>
      </c>
      <c r="E36" s="217">
        <f t="shared" si="0"/>
        <v>0</v>
      </c>
      <c r="F36" s="217">
        <f t="shared" si="1"/>
        <v>3000</v>
      </c>
      <c r="G36" s="226"/>
      <c r="H36" s="217">
        <f t="shared" si="2"/>
        <v>3000</v>
      </c>
      <c r="I36" s="217">
        <f>-FISCAL!Q36-AC36-AJ36</f>
        <v>0</v>
      </c>
      <c r="J36" s="217">
        <f t="shared" si="3"/>
        <v>60</v>
      </c>
      <c r="K36" s="217">
        <f t="shared" si="4"/>
        <v>225</v>
      </c>
      <c r="L36" s="217">
        <f t="shared" si="5"/>
        <v>3285</v>
      </c>
      <c r="M36" s="217">
        <f t="shared" si="6"/>
        <v>525.6</v>
      </c>
      <c r="N36" s="217">
        <f t="shared" si="7"/>
        <v>3810.6</v>
      </c>
      <c r="O36" s="24"/>
      <c r="P36" s="217">
        <f t="shared" si="8"/>
        <v>0</v>
      </c>
      <c r="Q36" s="228">
        <f t="shared" si="9"/>
        <v>0</v>
      </c>
      <c r="R36" s="228">
        <f t="shared" si="10"/>
        <v>0</v>
      </c>
      <c r="S36" s="19"/>
      <c r="T36" s="232" t="str">
        <f t="shared" si="11"/>
        <v>SI</v>
      </c>
      <c r="U36" s="132" t="s">
        <v>166</v>
      </c>
      <c r="V36" s="132" t="s">
        <v>231</v>
      </c>
      <c r="W36" s="138"/>
      <c r="X36" s="137">
        <v>42499</v>
      </c>
      <c r="Y36" s="132" t="s">
        <v>232</v>
      </c>
      <c r="Z36" s="181"/>
      <c r="AA36" s="120"/>
      <c r="AB36" s="120"/>
      <c r="AC36" s="121"/>
      <c r="AD36" s="125">
        <v>0</v>
      </c>
      <c r="AE36" s="131"/>
      <c r="AF36" s="169"/>
      <c r="AG36" s="122"/>
      <c r="AH36" s="122"/>
      <c r="AI36" s="122"/>
      <c r="AJ36" s="123"/>
      <c r="AK36" s="124">
        <v>0</v>
      </c>
      <c r="AL36" s="125">
        <v>0</v>
      </c>
      <c r="AM36" s="126">
        <v>0</v>
      </c>
      <c r="AN36" s="125">
        <v>0</v>
      </c>
      <c r="AO36" s="127">
        <v>0</v>
      </c>
      <c r="AP36" s="126" t="e">
        <v>#REF!</v>
      </c>
      <c r="AQ36" s="125" t="e">
        <v>#REF!</v>
      </c>
      <c r="AR36" s="141"/>
      <c r="AS36" s="142"/>
      <c r="AT36" s="130">
        <v>0</v>
      </c>
      <c r="AU36" s="143"/>
      <c r="AV36" s="135"/>
      <c r="AW36" s="232"/>
    </row>
    <row r="37" spans="1:49" ht="15.75" customHeight="1">
      <c r="A37" s="2" t="s">
        <v>65</v>
      </c>
      <c r="B37" s="1" t="s">
        <v>66</v>
      </c>
      <c r="C37" s="217">
        <f>+FISCAL!I37</f>
        <v>2250</v>
      </c>
      <c r="D37" s="217">
        <v>0</v>
      </c>
      <c r="E37" s="217">
        <f t="shared" si="0"/>
        <v>2860</v>
      </c>
      <c r="F37" s="217">
        <f t="shared" si="1"/>
        <v>5110</v>
      </c>
      <c r="G37" s="226"/>
      <c r="H37" s="217">
        <f t="shared" si="2"/>
        <v>2250</v>
      </c>
      <c r="I37" s="217">
        <f>-FISCAL!Q37-AC37-AJ37</f>
        <v>0</v>
      </c>
      <c r="J37" s="217">
        <f t="shared" si="3"/>
        <v>45</v>
      </c>
      <c r="K37" s="217">
        <f t="shared" si="4"/>
        <v>168.75</v>
      </c>
      <c r="L37" s="217">
        <f t="shared" si="5"/>
        <v>2463.75</v>
      </c>
      <c r="M37" s="217">
        <f t="shared" si="6"/>
        <v>394.2</v>
      </c>
      <c r="N37" s="217">
        <f t="shared" si="7"/>
        <v>2857.95</v>
      </c>
      <c r="O37" s="24"/>
      <c r="P37" s="217">
        <f t="shared" si="8"/>
        <v>2860</v>
      </c>
      <c r="Q37" s="228">
        <f t="shared" si="9"/>
        <v>457.6</v>
      </c>
      <c r="R37" s="228">
        <f t="shared" si="10"/>
        <v>3317.6</v>
      </c>
      <c r="S37" s="19"/>
      <c r="T37" s="232" t="str">
        <f t="shared" si="11"/>
        <v>SI</v>
      </c>
      <c r="U37" s="132" t="s">
        <v>169</v>
      </c>
      <c r="V37" s="132" t="s">
        <v>233</v>
      </c>
      <c r="W37" s="138" t="s">
        <v>234</v>
      </c>
      <c r="X37" s="118">
        <v>42086</v>
      </c>
      <c r="Y37" s="132" t="s">
        <v>235</v>
      </c>
      <c r="Z37" s="206">
        <v>2860</v>
      </c>
      <c r="AA37" s="120"/>
      <c r="AB37" s="120"/>
      <c r="AC37" s="121"/>
      <c r="AD37" s="125">
        <v>2740</v>
      </c>
      <c r="AE37" s="131"/>
      <c r="AF37" s="169"/>
      <c r="AG37" s="122"/>
      <c r="AH37" s="122"/>
      <c r="AI37" s="122"/>
      <c r="AJ37" s="139"/>
      <c r="AK37" s="139">
        <v>0</v>
      </c>
      <c r="AL37" s="125">
        <v>2740</v>
      </c>
      <c r="AM37" s="126">
        <v>0</v>
      </c>
      <c r="AN37" s="125">
        <v>2740</v>
      </c>
      <c r="AO37" s="127">
        <v>274</v>
      </c>
      <c r="AP37" s="126" t="e">
        <v>#REF!</v>
      </c>
      <c r="AQ37" s="125" t="e">
        <v>#REF!</v>
      </c>
      <c r="AR37" s="128"/>
      <c r="AS37" s="133"/>
      <c r="AT37" s="130">
        <v>-2740</v>
      </c>
      <c r="AU37" s="130"/>
      <c r="AV37" s="135"/>
      <c r="AW37" s="232"/>
    </row>
    <row r="38" spans="1:49" ht="15.75" customHeight="1">
      <c r="A38" s="2" t="s">
        <v>67</v>
      </c>
      <c r="B38" s="1" t="s">
        <v>68</v>
      </c>
      <c r="C38" s="217">
        <f>+FISCAL!I38</f>
        <v>0</v>
      </c>
      <c r="D38" s="217">
        <v>0</v>
      </c>
      <c r="E38" s="217">
        <f t="shared" si="0"/>
        <v>0</v>
      </c>
      <c r="F38" s="217">
        <f t="shared" si="1"/>
        <v>0</v>
      </c>
      <c r="G38" s="226"/>
      <c r="H38" s="217">
        <f t="shared" si="2"/>
        <v>0</v>
      </c>
      <c r="I38" s="217">
        <f>-FISCAL!Q38-AC38-AJ38</f>
        <v>0</v>
      </c>
      <c r="J38" s="217">
        <f t="shared" si="3"/>
        <v>0</v>
      </c>
      <c r="K38" s="217">
        <f t="shared" si="4"/>
        <v>0</v>
      </c>
      <c r="L38" s="217">
        <f t="shared" si="5"/>
        <v>0</v>
      </c>
      <c r="M38" s="217">
        <f t="shared" si="6"/>
        <v>0</v>
      </c>
      <c r="N38" s="217">
        <f t="shared" si="7"/>
        <v>0</v>
      </c>
      <c r="O38" s="24"/>
      <c r="P38" s="217">
        <f t="shared" si="8"/>
        <v>0</v>
      </c>
      <c r="Q38" s="228">
        <f t="shared" si="9"/>
        <v>0</v>
      </c>
      <c r="R38" s="228">
        <f t="shared" si="10"/>
        <v>0</v>
      </c>
      <c r="S38" s="19"/>
      <c r="T38" s="232" t="str">
        <f t="shared" si="11"/>
        <v>SI</v>
      </c>
      <c r="U38" s="116" t="s">
        <v>191</v>
      </c>
      <c r="V38" s="116" t="s">
        <v>236</v>
      </c>
      <c r="W38" s="189" t="s">
        <v>237</v>
      </c>
      <c r="X38" s="207">
        <v>41464</v>
      </c>
      <c r="Y38" s="116" t="s">
        <v>225</v>
      </c>
      <c r="Z38" s="190"/>
      <c r="AA38" s="191"/>
      <c r="AB38" s="191"/>
      <c r="AC38" s="196"/>
      <c r="AD38" s="197">
        <v>0</v>
      </c>
      <c r="AE38" s="191"/>
      <c r="AF38" s="194"/>
      <c r="AG38" s="192"/>
      <c r="AH38" s="192"/>
      <c r="AI38" s="192"/>
      <c r="AJ38" s="198"/>
      <c r="AK38" s="193"/>
      <c r="AL38" s="197">
        <v>0</v>
      </c>
      <c r="AM38" s="192">
        <v>0</v>
      </c>
      <c r="AN38" s="197">
        <v>0</v>
      </c>
      <c r="AO38" s="192">
        <v>0</v>
      </c>
      <c r="AP38" s="192" t="e">
        <v>#REF!</v>
      </c>
      <c r="AQ38" s="197" t="e">
        <v>#REF!</v>
      </c>
      <c r="AR38" s="199"/>
      <c r="AS38" s="200"/>
      <c r="AT38" s="201">
        <v>0</v>
      </c>
      <c r="AU38" s="201"/>
      <c r="AV38" s="202" t="s">
        <v>238</v>
      </c>
      <c r="AW38" s="232"/>
    </row>
    <row r="39" spans="1:49" s="94" customFormat="1" ht="15.75" customHeight="1">
      <c r="A39" s="92"/>
      <c r="B39" s="232" t="s">
        <v>349</v>
      </c>
      <c r="C39" s="217">
        <f>+FISCAL!I39</f>
        <v>3250.05</v>
      </c>
      <c r="D39" s="217">
        <v>0</v>
      </c>
      <c r="E39" s="217">
        <f t="shared" si="0"/>
        <v>1083.33</v>
      </c>
      <c r="F39" s="217">
        <f t="shared" si="1"/>
        <v>4333.38</v>
      </c>
      <c r="G39" s="226"/>
      <c r="H39" s="217">
        <f t="shared" si="2"/>
        <v>3250.05</v>
      </c>
      <c r="I39" s="217">
        <f>-FISCAL!Q39-AC39-AJ39</f>
        <v>0</v>
      </c>
      <c r="J39" s="217">
        <f t="shared" si="3"/>
        <v>65.001000000000005</v>
      </c>
      <c r="K39" s="217">
        <f t="shared" si="4"/>
        <v>243.75375</v>
      </c>
      <c r="L39" s="217">
        <f t="shared" si="5"/>
        <v>3558.8047500000002</v>
      </c>
      <c r="M39" s="217">
        <f t="shared" si="6"/>
        <v>569.40876000000003</v>
      </c>
      <c r="N39" s="217">
        <f t="shared" si="7"/>
        <v>4128.2135100000005</v>
      </c>
      <c r="O39" s="96"/>
      <c r="P39" s="217">
        <f t="shared" si="8"/>
        <v>1083.33</v>
      </c>
      <c r="Q39" s="228">
        <f t="shared" si="9"/>
        <v>173.33279999999999</v>
      </c>
      <c r="R39" s="228">
        <f t="shared" si="10"/>
        <v>1256.6627999999998</v>
      </c>
      <c r="S39" s="19"/>
      <c r="T39" s="232" t="str">
        <f t="shared" si="11"/>
        <v>SI</v>
      </c>
      <c r="U39" s="115" t="s">
        <v>166</v>
      </c>
      <c r="V39" s="115" t="s">
        <v>349</v>
      </c>
      <c r="W39" s="117"/>
      <c r="X39" s="118">
        <v>42706</v>
      </c>
      <c r="Y39" s="115" t="s">
        <v>170</v>
      </c>
      <c r="Z39" s="180">
        <v>1083.33</v>
      </c>
      <c r="AA39" s="120"/>
      <c r="AB39" s="120"/>
      <c r="AC39" s="121"/>
      <c r="AD39" s="125">
        <v>1083.33</v>
      </c>
      <c r="AE39" s="131"/>
      <c r="AF39" s="169"/>
      <c r="AG39" s="122"/>
      <c r="AH39" s="122"/>
      <c r="AI39" s="122"/>
      <c r="AJ39" s="123"/>
      <c r="AK39" s="124">
        <v>663.67</v>
      </c>
      <c r="AL39" s="125">
        <v>419.65999999999997</v>
      </c>
      <c r="AM39" s="126">
        <v>0</v>
      </c>
      <c r="AN39" s="125">
        <v>419.65999999999997</v>
      </c>
      <c r="AO39" s="127"/>
      <c r="AP39" s="126"/>
      <c r="AQ39" s="125"/>
      <c r="AR39" s="128"/>
      <c r="AS39" s="129"/>
      <c r="AT39" s="130"/>
      <c r="AU39" s="130"/>
      <c r="AV39" s="135" t="s">
        <v>359</v>
      </c>
      <c r="AW39" s="232"/>
    </row>
    <row r="40" spans="1:49">
      <c r="A40" s="2" t="s">
        <v>69</v>
      </c>
      <c r="B40" s="1" t="s">
        <v>70</v>
      </c>
      <c r="C40" s="217">
        <f>+FISCAL!I40</f>
        <v>3160.9300000000003</v>
      </c>
      <c r="D40" s="217">
        <v>0</v>
      </c>
      <c r="E40" s="217">
        <f t="shared" si="0"/>
        <v>0</v>
      </c>
      <c r="F40" s="217">
        <f t="shared" si="1"/>
        <v>3160.9300000000003</v>
      </c>
      <c r="G40" s="226"/>
      <c r="H40" s="217">
        <f t="shared" si="2"/>
        <v>3160.9300000000003</v>
      </c>
      <c r="I40" s="217">
        <f>-FISCAL!Q40-AC40-AJ40</f>
        <v>0</v>
      </c>
      <c r="J40" s="217">
        <f t="shared" si="3"/>
        <v>63.218600000000009</v>
      </c>
      <c r="K40" s="217">
        <f t="shared" si="4"/>
        <v>237.06975</v>
      </c>
      <c r="L40" s="217">
        <f t="shared" si="5"/>
        <v>3461.2183500000006</v>
      </c>
      <c r="M40" s="217">
        <f t="shared" si="6"/>
        <v>553.79493600000012</v>
      </c>
      <c r="N40" s="217">
        <f t="shared" si="7"/>
        <v>4015.0132860000008</v>
      </c>
      <c r="O40" s="24"/>
      <c r="P40" s="217">
        <f t="shared" si="8"/>
        <v>0</v>
      </c>
      <c r="Q40" s="228">
        <f t="shared" si="9"/>
        <v>0</v>
      </c>
      <c r="R40" s="228">
        <f t="shared" si="10"/>
        <v>0</v>
      </c>
      <c r="S40" s="19"/>
      <c r="T40" s="232" t="str">
        <f t="shared" si="11"/>
        <v>SI</v>
      </c>
      <c r="U40" s="115" t="s">
        <v>191</v>
      </c>
      <c r="V40" s="115" t="s">
        <v>239</v>
      </c>
      <c r="W40" s="117">
        <v>56</v>
      </c>
      <c r="X40" s="118">
        <v>40033</v>
      </c>
      <c r="Y40" s="115" t="s">
        <v>240</v>
      </c>
      <c r="Z40" s="180"/>
      <c r="AA40" s="120">
        <v>1410.88</v>
      </c>
      <c r="AB40" s="120"/>
      <c r="AC40" s="121"/>
      <c r="AD40" s="125">
        <v>1410.88</v>
      </c>
      <c r="AE40" s="131"/>
      <c r="AF40" s="169"/>
      <c r="AG40" s="122"/>
      <c r="AH40" s="122"/>
      <c r="AI40" s="122"/>
      <c r="AJ40" s="123"/>
      <c r="AK40" s="124">
        <v>0</v>
      </c>
      <c r="AL40" s="125">
        <v>1410.88</v>
      </c>
      <c r="AM40" s="126">
        <v>0</v>
      </c>
      <c r="AN40" s="125">
        <v>1410.88</v>
      </c>
      <c r="AO40" s="127">
        <v>141.08800000000002</v>
      </c>
      <c r="AP40" s="126" t="e">
        <v>#REF!</v>
      </c>
      <c r="AQ40" s="125" t="e">
        <v>#REF!</v>
      </c>
      <c r="AR40" s="128"/>
      <c r="AS40" s="129"/>
      <c r="AT40" s="130">
        <v>-1410.88</v>
      </c>
      <c r="AU40" s="130"/>
      <c r="AV40" s="135" t="s">
        <v>361</v>
      </c>
    </row>
    <row r="41" spans="1:49">
      <c r="A41" s="2" t="s">
        <v>71</v>
      </c>
      <c r="B41" s="1" t="s">
        <v>72</v>
      </c>
      <c r="C41" s="217">
        <f>+FISCAL!I41</f>
        <v>3000</v>
      </c>
      <c r="D41" s="217">
        <v>0</v>
      </c>
      <c r="E41" s="217">
        <f t="shared" si="0"/>
        <v>0</v>
      </c>
      <c r="F41" s="217">
        <f t="shared" si="1"/>
        <v>3000</v>
      </c>
      <c r="G41" s="226"/>
      <c r="H41" s="217">
        <f t="shared" si="2"/>
        <v>3000</v>
      </c>
      <c r="I41" s="217">
        <f>-FISCAL!Q41-AC41-AJ41</f>
        <v>0</v>
      </c>
      <c r="J41" s="217">
        <f t="shared" si="3"/>
        <v>60</v>
      </c>
      <c r="K41" s="217">
        <f t="shared" si="4"/>
        <v>225</v>
      </c>
      <c r="L41" s="217">
        <f t="shared" si="5"/>
        <v>3285</v>
      </c>
      <c r="M41" s="217">
        <f t="shared" si="6"/>
        <v>525.6</v>
      </c>
      <c r="N41" s="217">
        <f t="shared" si="7"/>
        <v>3810.6</v>
      </c>
      <c r="O41" s="24"/>
      <c r="P41" s="217">
        <f t="shared" si="8"/>
        <v>0</v>
      </c>
      <c r="Q41" s="228">
        <f t="shared" si="9"/>
        <v>0</v>
      </c>
      <c r="R41" s="228">
        <f t="shared" si="10"/>
        <v>0</v>
      </c>
      <c r="S41" s="19"/>
      <c r="T41" s="232" t="str">
        <f t="shared" si="11"/>
        <v>SI</v>
      </c>
      <c r="U41" s="115" t="s">
        <v>191</v>
      </c>
      <c r="V41" s="115" t="s">
        <v>241</v>
      </c>
      <c r="W41" s="117"/>
      <c r="X41" s="118">
        <v>42591</v>
      </c>
      <c r="Y41" s="115" t="s">
        <v>242</v>
      </c>
      <c r="Z41" s="180"/>
      <c r="AA41" s="120"/>
      <c r="AB41" s="120"/>
      <c r="AC41" s="121"/>
      <c r="AD41" s="125">
        <v>0</v>
      </c>
      <c r="AE41" s="131"/>
      <c r="AF41" s="169"/>
      <c r="AG41" s="122"/>
      <c r="AH41" s="122"/>
      <c r="AI41" s="122"/>
      <c r="AJ41" s="123"/>
      <c r="AK41" s="124">
        <v>0</v>
      </c>
      <c r="AL41" s="125">
        <v>0</v>
      </c>
      <c r="AM41" s="126"/>
      <c r="AN41" s="125">
        <v>0</v>
      </c>
      <c r="AO41" s="127"/>
      <c r="AP41" s="126"/>
      <c r="AQ41" s="125"/>
      <c r="AR41" s="128"/>
      <c r="AS41" s="129"/>
      <c r="AT41" s="130"/>
      <c r="AU41" s="130"/>
      <c r="AV41" s="132"/>
      <c r="AW41" s="34"/>
    </row>
    <row r="42" spans="1:49" ht="20.25" customHeight="1">
      <c r="A42" s="2" t="s">
        <v>73</v>
      </c>
      <c r="B42" s="1" t="s">
        <v>74</v>
      </c>
      <c r="C42" s="217">
        <f>+FISCAL!I42</f>
        <v>2750.1</v>
      </c>
      <c r="D42" s="217">
        <v>0</v>
      </c>
      <c r="E42" s="217">
        <f t="shared" si="0"/>
        <v>0</v>
      </c>
      <c r="F42" s="217">
        <f t="shared" si="1"/>
        <v>2750.1</v>
      </c>
      <c r="G42" s="226"/>
      <c r="H42" s="217">
        <f t="shared" si="2"/>
        <v>2750.1</v>
      </c>
      <c r="I42" s="217">
        <f>-FISCAL!Q42-AC42-AJ42</f>
        <v>0</v>
      </c>
      <c r="J42" s="217">
        <f t="shared" si="3"/>
        <v>55.002000000000002</v>
      </c>
      <c r="K42" s="217">
        <f t="shared" si="4"/>
        <v>206.25749999999999</v>
      </c>
      <c r="L42" s="217">
        <f t="shared" si="5"/>
        <v>3011.3595</v>
      </c>
      <c r="M42" s="217">
        <f t="shared" si="6"/>
        <v>481.81752</v>
      </c>
      <c r="N42" s="217">
        <f t="shared" si="7"/>
        <v>3493.1770200000001</v>
      </c>
      <c r="O42" s="24"/>
      <c r="P42" s="217">
        <f t="shared" si="8"/>
        <v>0</v>
      </c>
      <c r="Q42" s="228">
        <f t="shared" si="9"/>
        <v>0</v>
      </c>
      <c r="R42" s="228">
        <f t="shared" si="10"/>
        <v>0</v>
      </c>
      <c r="S42" s="19"/>
      <c r="T42" s="232" t="str">
        <f t="shared" si="11"/>
        <v>SI</v>
      </c>
      <c r="U42" s="115" t="s">
        <v>169</v>
      </c>
      <c r="V42" s="132" t="s">
        <v>243</v>
      </c>
      <c r="W42" s="117" t="s">
        <v>244</v>
      </c>
      <c r="X42" s="118">
        <v>42275</v>
      </c>
      <c r="Y42" s="115" t="s">
        <v>216</v>
      </c>
      <c r="Z42" s="180"/>
      <c r="AA42" s="120"/>
      <c r="AB42" s="120"/>
      <c r="AC42" s="121"/>
      <c r="AD42" s="125">
        <v>0</v>
      </c>
      <c r="AE42" s="131"/>
      <c r="AF42" s="169"/>
      <c r="AG42" s="122"/>
      <c r="AH42" s="122"/>
      <c r="AI42" s="122"/>
      <c r="AJ42" s="123"/>
      <c r="AK42" s="124">
        <v>0</v>
      </c>
      <c r="AL42" s="125">
        <v>0</v>
      </c>
      <c r="AM42" s="126">
        <v>0</v>
      </c>
      <c r="AN42" s="125">
        <v>0</v>
      </c>
      <c r="AO42" s="127">
        <v>0</v>
      </c>
      <c r="AP42" s="126" t="e">
        <v>#REF!</v>
      </c>
      <c r="AQ42" s="125" t="e">
        <v>#REF!</v>
      </c>
      <c r="AR42" s="128"/>
      <c r="AS42" s="133"/>
      <c r="AT42" s="130">
        <v>0</v>
      </c>
      <c r="AU42" s="130"/>
      <c r="AV42" s="144"/>
    </row>
    <row r="43" spans="1:49">
      <c r="A43" s="2" t="s">
        <v>75</v>
      </c>
      <c r="B43" s="1" t="s">
        <v>76</v>
      </c>
      <c r="C43" s="217">
        <f>+FISCAL!I43</f>
        <v>3750</v>
      </c>
      <c r="D43" s="217">
        <v>0</v>
      </c>
      <c r="E43" s="217">
        <f t="shared" si="0"/>
        <v>0</v>
      </c>
      <c r="F43" s="217">
        <f t="shared" si="1"/>
        <v>3750</v>
      </c>
      <c r="G43" s="226"/>
      <c r="H43" s="217">
        <f t="shared" si="2"/>
        <v>3750</v>
      </c>
      <c r="I43" s="217">
        <f>-FISCAL!Q43-AC43-AJ43</f>
        <v>0</v>
      </c>
      <c r="J43" s="217">
        <f t="shared" si="3"/>
        <v>75</v>
      </c>
      <c r="K43" s="217">
        <f t="shared" si="4"/>
        <v>281.25</v>
      </c>
      <c r="L43" s="217">
        <f t="shared" si="5"/>
        <v>4106.25</v>
      </c>
      <c r="M43" s="217">
        <f t="shared" si="6"/>
        <v>657</v>
      </c>
      <c r="N43" s="217">
        <f t="shared" si="7"/>
        <v>4763.25</v>
      </c>
      <c r="O43" s="24"/>
      <c r="P43" s="217">
        <f t="shared" si="8"/>
        <v>0</v>
      </c>
      <c r="Q43" s="228">
        <f t="shared" si="9"/>
        <v>0</v>
      </c>
      <c r="R43" s="228">
        <f t="shared" si="10"/>
        <v>0</v>
      </c>
      <c r="S43" s="19"/>
      <c r="T43" s="232" t="str">
        <f t="shared" si="11"/>
        <v>SI</v>
      </c>
      <c r="U43" s="115" t="s">
        <v>191</v>
      </c>
      <c r="V43" s="115" t="s">
        <v>245</v>
      </c>
      <c r="W43" s="115">
        <v>23</v>
      </c>
      <c r="X43" s="118">
        <v>39114</v>
      </c>
      <c r="Y43" s="115" t="s">
        <v>246</v>
      </c>
      <c r="Z43" s="180"/>
      <c r="AA43" s="120"/>
      <c r="AB43" s="120"/>
      <c r="AC43" s="121"/>
      <c r="AD43" s="125">
        <v>0</v>
      </c>
      <c r="AE43" s="204"/>
      <c r="AF43" s="169"/>
      <c r="AG43" s="122"/>
      <c r="AH43" s="122"/>
      <c r="AI43" s="122"/>
      <c r="AJ43" s="123"/>
      <c r="AK43" s="124">
        <v>306</v>
      </c>
      <c r="AL43" s="125">
        <v>-306</v>
      </c>
      <c r="AM43" s="126">
        <v>0</v>
      </c>
      <c r="AN43" s="125">
        <v>-306</v>
      </c>
      <c r="AO43" s="127">
        <v>0</v>
      </c>
      <c r="AP43" s="126" t="e">
        <v>#REF!</v>
      </c>
      <c r="AQ43" s="125" t="e">
        <v>#REF!</v>
      </c>
      <c r="AR43" s="128"/>
      <c r="AS43" s="145"/>
      <c r="AT43" s="130">
        <v>306</v>
      </c>
      <c r="AU43" s="130"/>
      <c r="AV43" s="132"/>
    </row>
    <row r="44" spans="1:49">
      <c r="A44" s="2" t="s">
        <v>77</v>
      </c>
      <c r="B44" s="1" t="s">
        <v>78</v>
      </c>
      <c r="C44" s="217">
        <f>+FISCAL!I44</f>
        <v>2000.1</v>
      </c>
      <c r="D44" s="217">
        <v>0</v>
      </c>
      <c r="E44" s="217">
        <f t="shared" si="0"/>
        <v>430</v>
      </c>
      <c r="F44" s="217">
        <f t="shared" si="1"/>
        <v>2430.1</v>
      </c>
      <c r="G44" s="226"/>
      <c r="H44" s="217">
        <f t="shared" si="2"/>
        <v>2000.1</v>
      </c>
      <c r="I44" s="217">
        <f>-FISCAL!Q44-AC44-AJ44</f>
        <v>0</v>
      </c>
      <c r="J44" s="217">
        <f t="shared" si="3"/>
        <v>40.002000000000002</v>
      </c>
      <c r="K44" s="217">
        <f t="shared" si="4"/>
        <v>150.00749999999999</v>
      </c>
      <c r="L44" s="217">
        <f t="shared" si="5"/>
        <v>2190.1095</v>
      </c>
      <c r="M44" s="217">
        <f t="shared" si="6"/>
        <v>350.41752000000002</v>
      </c>
      <c r="N44" s="217">
        <f t="shared" si="7"/>
        <v>2540.52702</v>
      </c>
      <c r="O44" s="24"/>
      <c r="P44" s="217">
        <f t="shared" si="8"/>
        <v>430</v>
      </c>
      <c r="Q44" s="228">
        <f t="shared" si="9"/>
        <v>68.8</v>
      </c>
      <c r="R44" s="228">
        <f t="shared" si="10"/>
        <v>498.8</v>
      </c>
      <c r="S44" s="19"/>
      <c r="T44" s="232" t="str">
        <f t="shared" si="11"/>
        <v>SI</v>
      </c>
      <c r="U44" s="115" t="s">
        <v>169</v>
      </c>
      <c r="V44" s="115" t="s">
        <v>247</v>
      </c>
      <c r="W44" s="115">
        <v>12</v>
      </c>
      <c r="X44" s="118">
        <v>39356</v>
      </c>
      <c r="Y44" s="115" t="s">
        <v>235</v>
      </c>
      <c r="Z44" s="205">
        <v>430</v>
      </c>
      <c r="AA44" s="120"/>
      <c r="AB44" s="120"/>
      <c r="AC44" s="121"/>
      <c r="AD44" s="125">
        <v>430</v>
      </c>
      <c r="AE44" s="131"/>
      <c r="AF44" s="169"/>
      <c r="AG44" s="122"/>
      <c r="AH44" s="122"/>
      <c r="AI44" s="122"/>
      <c r="AJ44" s="123"/>
      <c r="AK44" s="124">
        <v>0</v>
      </c>
      <c r="AL44" s="125">
        <v>430</v>
      </c>
      <c r="AM44" s="126">
        <v>0</v>
      </c>
      <c r="AN44" s="125">
        <v>430</v>
      </c>
      <c r="AO44" s="127">
        <v>43</v>
      </c>
      <c r="AP44" s="126" t="e">
        <v>#REF!</v>
      </c>
      <c r="AQ44" s="125" t="e">
        <v>#REF!</v>
      </c>
      <c r="AR44" s="128"/>
      <c r="AS44" s="145"/>
      <c r="AT44" s="130">
        <v>-430</v>
      </c>
      <c r="AU44" s="130"/>
      <c r="AV44" s="132"/>
      <c r="AW44" s="232"/>
    </row>
    <row r="45" spans="1:49" ht="18.75" customHeight="1">
      <c r="A45" s="2" t="s">
        <v>79</v>
      </c>
      <c r="B45" s="79" t="s">
        <v>320</v>
      </c>
      <c r="C45" s="217">
        <f>+FISCAL!I45</f>
        <v>5500.05</v>
      </c>
      <c r="D45" s="217">
        <v>0</v>
      </c>
      <c r="E45" s="217">
        <f t="shared" si="0"/>
        <v>1500</v>
      </c>
      <c r="F45" s="217">
        <f t="shared" si="1"/>
        <v>7000.05</v>
      </c>
      <c r="G45" s="226"/>
      <c r="H45" s="217">
        <f t="shared" si="2"/>
        <v>5500.05</v>
      </c>
      <c r="I45" s="217">
        <f>-FISCAL!Q45-AC45-AJ45</f>
        <v>0</v>
      </c>
      <c r="J45" s="217">
        <f t="shared" si="3"/>
        <v>110.001</v>
      </c>
      <c r="K45" s="217">
        <f t="shared" si="4"/>
        <v>412.50375000000003</v>
      </c>
      <c r="L45" s="217">
        <f t="shared" si="5"/>
        <v>6022.5547500000002</v>
      </c>
      <c r="M45" s="217">
        <f t="shared" si="6"/>
        <v>963.60876000000007</v>
      </c>
      <c r="N45" s="217">
        <f t="shared" si="7"/>
        <v>6986.1635100000003</v>
      </c>
      <c r="O45" s="24"/>
      <c r="P45" s="217">
        <f t="shared" si="8"/>
        <v>1500</v>
      </c>
      <c r="Q45" s="228">
        <f t="shared" si="9"/>
        <v>240</v>
      </c>
      <c r="R45" s="228">
        <f t="shared" si="10"/>
        <v>1740</v>
      </c>
      <c r="S45" s="19"/>
      <c r="T45" s="232" t="str">
        <f t="shared" si="11"/>
        <v>SI</v>
      </c>
      <c r="U45" s="132" t="s">
        <v>166</v>
      </c>
      <c r="V45" s="185" t="s">
        <v>320</v>
      </c>
      <c r="W45" s="147" t="s">
        <v>248</v>
      </c>
      <c r="X45" s="118">
        <v>42325</v>
      </c>
      <c r="Y45" s="115" t="s">
        <v>249</v>
      </c>
      <c r="Z45" s="181">
        <v>1500</v>
      </c>
      <c r="AA45" s="132"/>
      <c r="AB45" s="120"/>
      <c r="AC45" s="121"/>
      <c r="AD45" s="125">
        <v>1500</v>
      </c>
      <c r="AE45" s="131"/>
      <c r="AF45" s="169"/>
      <c r="AG45" s="122"/>
      <c r="AH45" s="122"/>
      <c r="AI45" s="122"/>
      <c r="AJ45" s="139"/>
      <c r="AK45" s="139">
        <v>0</v>
      </c>
      <c r="AL45" s="125">
        <v>1500</v>
      </c>
      <c r="AM45" s="126">
        <v>0</v>
      </c>
      <c r="AN45" s="125">
        <v>1500</v>
      </c>
      <c r="AO45" s="127">
        <v>150</v>
      </c>
      <c r="AP45" s="126"/>
      <c r="AQ45" s="125"/>
      <c r="AR45" s="128"/>
      <c r="AS45" s="145"/>
      <c r="AT45" s="130"/>
      <c r="AU45" s="130"/>
      <c r="AV45" s="132"/>
    </row>
    <row r="46" spans="1:49" s="79" customFormat="1" ht="18.75" customHeight="1">
      <c r="A46" s="2" t="s">
        <v>81</v>
      </c>
      <c r="B46" s="17" t="s">
        <v>82</v>
      </c>
      <c r="C46" s="217">
        <f>+FISCAL!I46</f>
        <v>7500</v>
      </c>
      <c r="D46" s="217">
        <v>0</v>
      </c>
      <c r="E46" s="217">
        <f t="shared" si="0"/>
        <v>0</v>
      </c>
      <c r="F46" s="217">
        <f t="shared" si="1"/>
        <v>7500</v>
      </c>
      <c r="G46" s="226"/>
      <c r="H46" s="217">
        <f t="shared" si="2"/>
        <v>7500</v>
      </c>
      <c r="I46" s="217">
        <f>-FISCAL!Q46-AC46-AJ46</f>
        <v>0</v>
      </c>
      <c r="J46" s="217">
        <f t="shared" si="3"/>
        <v>150</v>
      </c>
      <c r="K46" s="217">
        <f t="shared" si="4"/>
        <v>562.5</v>
      </c>
      <c r="L46" s="217">
        <f t="shared" si="5"/>
        <v>8212.5</v>
      </c>
      <c r="M46" s="217">
        <f t="shared" si="6"/>
        <v>1314</v>
      </c>
      <c r="N46" s="217">
        <f t="shared" si="7"/>
        <v>9526.5</v>
      </c>
      <c r="O46" s="24"/>
      <c r="P46" s="217">
        <f t="shared" si="8"/>
        <v>0</v>
      </c>
      <c r="Q46" s="228">
        <f t="shared" si="9"/>
        <v>0</v>
      </c>
      <c r="R46" s="228">
        <f t="shared" si="10"/>
        <v>0</v>
      </c>
      <c r="S46" s="19"/>
      <c r="T46" s="232" t="str">
        <f t="shared" si="11"/>
        <v>SI</v>
      </c>
      <c r="U46" s="115" t="s">
        <v>252</v>
      </c>
      <c r="V46" s="115" t="s">
        <v>253</v>
      </c>
      <c r="W46" s="117">
        <v>9</v>
      </c>
      <c r="X46" s="118">
        <v>39814</v>
      </c>
      <c r="Y46" s="115" t="s">
        <v>252</v>
      </c>
      <c r="Z46" s="180"/>
      <c r="AA46" s="120"/>
      <c r="AB46" s="120"/>
      <c r="AC46" s="121"/>
      <c r="AD46" s="125">
        <v>0</v>
      </c>
      <c r="AE46" s="131"/>
      <c r="AF46" s="169"/>
      <c r="AG46" s="122"/>
      <c r="AH46" s="122"/>
      <c r="AI46" s="122"/>
      <c r="AJ46" s="123"/>
      <c r="AK46" s="124">
        <v>899</v>
      </c>
      <c r="AL46" s="125">
        <v>-899</v>
      </c>
      <c r="AM46" s="126">
        <v>0</v>
      </c>
      <c r="AN46" s="125">
        <v>-899</v>
      </c>
      <c r="AO46" s="127">
        <v>0</v>
      </c>
      <c r="AP46" s="126" t="e">
        <v>#REF!</v>
      </c>
      <c r="AQ46" s="125" t="e">
        <v>#REF!</v>
      </c>
      <c r="AR46" s="128"/>
      <c r="AS46" s="133"/>
      <c r="AT46" s="130">
        <v>899</v>
      </c>
      <c r="AU46" s="130"/>
      <c r="AV46" s="132"/>
      <c r="AW46" s="1"/>
    </row>
    <row r="47" spans="1:49">
      <c r="A47" s="80"/>
      <c r="B47" s="95" t="s">
        <v>321</v>
      </c>
      <c r="C47" s="217">
        <f>+FISCAL!I47</f>
        <v>3250.05</v>
      </c>
      <c r="D47" s="217">
        <v>0</v>
      </c>
      <c r="E47" s="217">
        <f t="shared" si="0"/>
        <v>1083.33</v>
      </c>
      <c r="F47" s="217">
        <f t="shared" si="1"/>
        <v>4333.38</v>
      </c>
      <c r="G47" s="226"/>
      <c r="H47" s="217">
        <f t="shared" si="2"/>
        <v>3250.05</v>
      </c>
      <c r="I47" s="217">
        <f>-FISCAL!Q47-AC47-AJ47</f>
        <v>0</v>
      </c>
      <c r="J47" s="217">
        <f t="shared" si="3"/>
        <v>65.001000000000005</v>
      </c>
      <c r="K47" s="217">
        <f t="shared" si="4"/>
        <v>243.75375</v>
      </c>
      <c r="L47" s="217">
        <f t="shared" si="5"/>
        <v>3558.8047500000002</v>
      </c>
      <c r="M47" s="217">
        <f t="shared" si="6"/>
        <v>569.40876000000003</v>
      </c>
      <c r="N47" s="217">
        <f t="shared" si="7"/>
        <v>4128.2135100000005</v>
      </c>
      <c r="O47" s="78"/>
      <c r="P47" s="217">
        <f t="shared" si="8"/>
        <v>1083.33</v>
      </c>
      <c r="Q47" s="228">
        <f t="shared" si="9"/>
        <v>173.33279999999999</v>
      </c>
      <c r="R47" s="228">
        <f t="shared" si="10"/>
        <v>1256.6627999999998</v>
      </c>
      <c r="S47" s="19"/>
      <c r="T47" s="232" t="str">
        <f t="shared" si="11"/>
        <v>SI</v>
      </c>
      <c r="U47" s="115" t="s">
        <v>166</v>
      </c>
      <c r="V47" s="115" t="s">
        <v>321</v>
      </c>
      <c r="W47" s="117"/>
      <c r="X47" s="118">
        <v>42692</v>
      </c>
      <c r="Y47" s="115" t="s">
        <v>170</v>
      </c>
      <c r="Z47" s="180">
        <v>1083.33</v>
      </c>
      <c r="AA47" s="120"/>
      <c r="AB47" s="120"/>
      <c r="AC47" s="121"/>
      <c r="AD47" s="125">
        <v>1083.33</v>
      </c>
      <c r="AE47" s="131"/>
      <c r="AF47" s="169"/>
      <c r="AG47" s="122"/>
      <c r="AH47" s="122"/>
      <c r="AI47" s="122"/>
      <c r="AJ47" s="123"/>
      <c r="AK47" s="124"/>
      <c r="AL47" s="125">
        <v>1083.33</v>
      </c>
      <c r="AM47" s="126">
        <v>0</v>
      </c>
      <c r="AN47" s="125">
        <v>1083.33</v>
      </c>
      <c r="AO47" s="127"/>
      <c r="AP47" s="126"/>
      <c r="AQ47" s="125"/>
      <c r="AR47" s="128"/>
      <c r="AS47" s="133"/>
      <c r="AT47" s="130"/>
      <c r="AU47" s="130">
        <v>1501687778</v>
      </c>
      <c r="AV47" s="135" t="s">
        <v>359</v>
      </c>
    </row>
    <row r="48" spans="1:49">
      <c r="A48" s="2" t="s">
        <v>83</v>
      </c>
      <c r="B48" s="17" t="s">
        <v>84</v>
      </c>
      <c r="C48" s="217">
        <f>+FISCAL!I48</f>
        <v>3000</v>
      </c>
      <c r="D48" s="217">
        <v>0</v>
      </c>
      <c r="E48" s="217">
        <f t="shared" si="0"/>
        <v>0</v>
      </c>
      <c r="F48" s="217">
        <f t="shared" si="1"/>
        <v>3000</v>
      </c>
      <c r="G48" s="226"/>
      <c r="H48" s="217">
        <f t="shared" si="2"/>
        <v>3000</v>
      </c>
      <c r="I48" s="217">
        <f>-FISCAL!Q48-AC48-AJ48</f>
        <v>0</v>
      </c>
      <c r="J48" s="217">
        <f t="shared" si="3"/>
        <v>60</v>
      </c>
      <c r="K48" s="217">
        <f t="shared" si="4"/>
        <v>225</v>
      </c>
      <c r="L48" s="217">
        <f t="shared" si="5"/>
        <v>3285</v>
      </c>
      <c r="M48" s="217">
        <f t="shared" si="6"/>
        <v>525.6</v>
      </c>
      <c r="N48" s="217">
        <f t="shared" si="7"/>
        <v>3810.6</v>
      </c>
      <c r="O48" s="24"/>
      <c r="P48" s="217">
        <f t="shared" si="8"/>
        <v>0</v>
      </c>
      <c r="Q48" s="228">
        <f t="shared" si="9"/>
        <v>0</v>
      </c>
      <c r="R48" s="228">
        <f t="shared" si="10"/>
        <v>0</v>
      </c>
      <c r="S48" s="19"/>
      <c r="T48" s="232" t="str">
        <f t="shared" si="11"/>
        <v>SI</v>
      </c>
      <c r="U48" s="115" t="s">
        <v>169</v>
      </c>
      <c r="V48" s="132" t="s">
        <v>257</v>
      </c>
      <c r="W48" s="117" t="s">
        <v>258</v>
      </c>
      <c r="X48" s="118">
        <v>42222</v>
      </c>
      <c r="Y48" s="115" t="s">
        <v>259</v>
      </c>
      <c r="Z48" s="180"/>
      <c r="AA48" s="120"/>
      <c r="AB48" s="120"/>
      <c r="AC48" s="121"/>
      <c r="AD48" s="125">
        <v>0</v>
      </c>
      <c r="AE48" s="131"/>
      <c r="AF48" s="169"/>
      <c r="AG48" s="122"/>
      <c r="AH48" s="122"/>
      <c r="AI48" s="122"/>
      <c r="AJ48" s="123"/>
      <c r="AK48" s="124">
        <v>0</v>
      </c>
      <c r="AL48" s="125">
        <v>0</v>
      </c>
      <c r="AM48" s="126">
        <v>0</v>
      </c>
      <c r="AN48" s="125">
        <v>0</v>
      </c>
      <c r="AO48" s="127">
        <v>0</v>
      </c>
      <c r="AP48" s="126" t="e">
        <v>#REF!</v>
      </c>
      <c r="AQ48" s="125" t="e">
        <v>#REF!</v>
      </c>
      <c r="AR48" s="128"/>
      <c r="AS48" s="133"/>
      <c r="AT48" s="130">
        <v>0</v>
      </c>
      <c r="AU48" s="130"/>
      <c r="AV48" s="135"/>
    </row>
    <row r="49" spans="1:49">
      <c r="A49" s="2" t="s">
        <v>85</v>
      </c>
      <c r="B49" s="17" t="s">
        <v>86</v>
      </c>
      <c r="C49" s="217">
        <f>+FISCAL!I49</f>
        <v>2000.1</v>
      </c>
      <c r="D49" s="217">
        <v>0</v>
      </c>
      <c r="E49" s="217">
        <f t="shared" si="0"/>
        <v>0</v>
      </c>
      <c r="F49" s="217">
        <f t="shared" si="1"/>
        <v>2000.1</v>
      </c>
      <c r="G49" s="226"/>
      <c r="H49" s="217">
        <f t="shared" si="2"/>
        <v>2000.1</v>
      </c>
      <c r="I49" s="217">
        <f>-FISCAL!Q49-AC49-AJ49</f>
        <v>0</v>
      </c>
      <c r="J49" s="217">
        <f t="shared" si="3"/>
        <v>40.002000000000002</v>
      </c>
      <c r="K49" s="217">
        <f t="shared" si="4"/>
        <v>150.00749999999999</v>
      </c>
      <c r="L49" s="217">
        <f t="shared" si="5"/>
        <v>2190.1095</v>
      </c>
      <c r="M49" s="217">
        <f t="shared" si="6"/>
        <v>350.41752000000002</v>
      </c>
      <c r="N49" s="217">
        <f t="shared" si="7"/>
        <v>2540.52702</v>
      </c>
      <c r="O49" s="24"/>
      <c r="P49" s="217">
        <f t="shared" si="8"/>
        <v>0</v>
      </c>
      <c r="Q49" s="228">
        <f t="shared" si="9"/>
        <v>0</v>
      </c>
      <c r="R49" s="228">
        <f t="shared" si="10"/>
        <v>0</v>
      </c>
      <c r="S49" s="19"/>
      <c r="T49" s="232" t="str">
        <f t="shared" si="11"/>
        <v>SI</v>
      </c>
      <c r="U49" s="115" t="s">
        <v>169</v>
      </c>
      <c r="V49" s="115" t="s">
        <v>263</v>
      </c>
      <c r="W49" s="117" t="s">
        <v>264</v>
      </c>
      <c r="X49" s="118">
        <v>41428</v>
      </c>
      <c r="Y49" s="115" t="s">
        <v>265</v>
      </c>
      <c r="Z49" s="180"/>
      <c r="AA49" s="120"/>
      <c r="AB49" s="120"/>
      <c r="AC49" s="121"/>
      <c r="AD49" s="125">
        <v>0</v>
      </c>
      <c r="AE49" s="131"/>
      <c r="AF49" s="169"/>
      <c r="AG49" s="122"/>
      <c r="AH49" s="122"/>
      <c r="AI49" s="122"/>
      <c r="AJ49" s="123"/>
      <c r="AK49" s="124">
        <v>0</v>
      </c>
      <c r="AL49" s="125">
        <v>0</v>
      </c>
      <c r="AM49" s="126">
        <v>0</v>
      </c>
      <c r="AN49" s="125">
        <v>0</v>
      </c>
      <c r="AO49" s="127">
        <v>0</v>
      </c>
      <c r="AP49" s="126" t="e">
        <v>#REF!</v>
      </c>
      <c r="AQ49" s="125" t="e">
        <v>#REF!</v>
      </c>
      <c r="AR49" s="128"/>
      <c r="AS49" s="129"/>
      <c r="AT49" s="130">
        <v>0</v>
      </c>
      <c r="AU49" s="130"/>
      <c r="AV49" s="132"/>
    </row>
    <row r="50" spans="1:49">
      <c r="A50" s="2" t="s">
        <v>87</v>
      </c>
      <c r="B50" s="1" t="s">
        <v>88</v>
      </c>
      <c r="C50" s="217">
        <f>+FISCAL!I50</f>
        <v>7000.05</v>
      </c>
      <c r="D50" s="217">
        <v>0</v>
      </c>
      <c r="E50" s="217">
        <f t="shared" si="0"/>
        <v>0</v>
      </c>
      <c r="F50" s="217">
        <f t="shared" si="1"/>
        <v>7000.05</v>
      </c>
      <c r="G50" s="221"/>
      <c r="H50" s="217">
        <f t="shared" si="2"/>
        <v>7000.05</v>
      </c>
      <c r="I50" s="217">
        <f>-FISCAL!Q50-AC50-AJ50</f>
        <v>0</v>
      </c>
      <c r="J50" s="217">
        <f t="shared" si="3"/>
        <v>140.001</v>
      </c>
      <c r="K50" s="217">
        <f t="shared" si="4"/>
        <v>525.00374999999997</v>
      </c>
      <c r="L50" s="217">
        <f t="shared" si="5"/>
        <v>7665.0547500000002</v>
      </c>
      <c r="M50" s="217">
        <f t="shared" si="6"/>
        <v>1226.40876</v>
      </c>
      <c r="N50" s="217">
        <f t="shared" si="7"/>
        <v>8891.4635099999996</v>
      </c>
      <c r="O50" s="32"/>
      <c r="P50" s="217">
        <f t="shared" si="8"/>
        <v>0</v>
      </c>
      <c r="Q50" s="228">
        <f t="shared" si="9"/>
        <v>0</v>
      </c>
      <c r="R50" s="228">
        <f t="shared" si="10"/>
        <v>0</v>
      </c>
      <c r="S50" s="19"/>
      <c r="T50" s="232" t="str">
        <f t="shared" si="11"/>
        <v>SI</v>
      </c>
      <c r="U50" s="115" t="s">
        <v>266</v>
      </c>
      <c r="V50" s="115" t="s">
        <v>267</v>
      </c>
      <c r="W50" s="117">
        <v>8</v>
      </c>
      <c r="X50" s="118">
        <v>39608</v>
      </c>
      <c r="Y50" s="115" t="s">
        <v>268</v>
      </c>
      <c r="Z50" s="180"/>
      <c r="AA50" s="120"/>
      <c r="AB50" s="120"/>
      <c r="AC50" s="121"/>
      <c r="AD50" s="125">
        <v>0</v>
      </c>
      <c r="AE50" s="131"/>
      <c r="AF50" s="169"/>
      <c r="AG50" s="122"/>
      <c r="AH50" s="122"/>
      <c r="AI50" s="122"/>
      <c r="AJ50" s="123">
        <v>0</v>
      </c>
      <c r="AK50" s="124">
        <v>0</v>
      </c>
      <c r="AL50" s="125">
        <v>-1301.45</v>
      </c>
      <c r="AM50" s="126">
        <v>0</v>
      </c>
      <c r="AN50" s="125">
        <v>-1301.45</v>
      </c>
      <c r="AO50" s="127">
        <v>0</v>
      </c>
      <c r="AP50" s="126" t="e">
        <v>#REF!</v>
      </c>
      <c r="AQ50" s="125" t="e">
        <v>#REF!</v>
      </c>
      <c r="AR50" s="128"/>
      <c r="AS50" s="133"/>
      <c r="AT50" s="130">
        <v>1301.45</v>
      </c>
      <c r="AU50" s="130"/>
      <c r="AV50" s="135"/>
      <c r="AW50" s="232"/>
    </row>
    <row r="51" spans="1:49">
      <c r="A51" s="2" t="s">
        <v>89</v>
      </c>
      <c r="B51" s="1" t="s">
        <v>90</v>
      </c>
      <c r="C51" s="217">
        <f>+FISCAL!I51</f>
        <v>6250.05</v>
      </c>
      <c r="D51" s="217">
        <v>0</v>
      </c>
      <c r="E51" s="217">
        <f t="shared" si="0"/>
        <v>6250</v>
      </c>
      <c r="F51" s="217">
        <f t="shared" si="1"/>
        <v>12500.05</v>
      </c>
      <c r="G51" s="226"/>
      <c r="H51" s="217">
        <f t="shared" si="2"/>
        <v>6250.05</v>
      </c>
      <c r="I51" s="217">
        <f>-FISCAL!Q51-AC51-AJ51</f>
        <v>0</v>
      </c>
      <c r="J51" s="217">
        <f t="shared" si="3"/>
        <v>125.001</v>
      </c>
      <c r="K51" s="217">
        <f t="shared" si="4"/>
        <v>468.75374999999997</v>
      </c>
      <c r="L51" s="217">
        <f t="shared" si="5"/>
        <v>6843.8047500000002</v>
      </c>
      <c r="M51" s="217">
        <f t="shared" si="6"/>
        <v>1095.0087600000002</v>
      </c>
      <c r="N51" s="217">
        <f t="shared" si="7"/>
        <v>7938.81351</v>
      </c>
      <c r="O51" s="24"/>
      <c r="P51" s="217">
        <f t="shared" si="8"/>
        <v>6250</v>
      </c>
      <c r="Q51" s="228">
        <f t="shared" si="9"/>
        <v>1000</v>
      </c>
      <c r="R51" s="228">
        <f t="shared" si="10"/>
        <v>7250</v>
      </c>
      <c r="S51" s="19"/>
      <c r="T51" s="232" t="str">
        <f t="shared" si="11"/>
        <v>SI</v>
      </c>
      <c r="U51" s="115" t="s">
        <v>166</v>
      </c>
      <c r="V51" s="185" t="s">
        <v>269</v>
      </c>
      <c r="W51" s="117" t="s">
        <v>270</v>
      </c>
      <c r="X51" s="118">
        <v>41793</v>
      </c>
      <c r="Y51" s="115" t="s">
        <v>271</v>
      </c>
      <c r="Z51" s="180">
        <v>6250</v>
      </c>
      <c r="AA51" s="120"/>
      <c r="AB51" s="120"/>
      <c r="AC51" s="121"/>
      <c r="AD51" s="125">
        <v>6250</v>
      </c>
      <c r="AE51" s="131"/>
      <c r="AF51" s="169"/>
      <c r="AG51" s="122"/>
      <c r="AH51" s="122"/>
      <c r="AI51" s="122"/>
      <c r="AJ51" s="123"/>
      <c r="AK51" s="124">
        <v>0</v>
      </c>
      <c r="AL51" s="125">
        <v>6250</v>
      </c>
      <c r="AM51" s="126"/>
      <c r="AN51" s="125">
        <v>6250</v>
      </c>
      <c r="AO51" s="127"/>
      <c r="AP51" s="126"/>
      <c r="AQ51" s="125"/>
      <c r="AR51" s="128"/>
      <c r="AS51" s="133"/>
      <c r="AT51" s="130"/>
      <c r="AU51" s="130"/>
      <c r="AV51" s="135"/>
      <c r="AW51" s="232"/>
    </row>
    <row r="52" spans="1:49">
      <c r="A52" s="2" t="s">
        <v>91</v>
      </c>
      <c r="B52" s="1" t="s">
        <v>92</v>
      </c>
      <c r="C52" s="217">
        <f>+FISCAL!I52</f>
        <v>2250</v>
      </c>
      <c r="D52" s="217">
        <v>0</v>
      </c>
      <c r="E52" s="217">
        <f t="shared" si="0"/>
        <v>2265</v>
      </c>
      <c r="F52" s="217">
        <f t="shared" si="1"/>
        <v>4515</v>
      </c>
      <c r="G52" s="226"/>
      <c r="H52" s="217">
        <f t="shared" si="2"/>
        <v>2250</v>
      </c>
      <c r="I52" s="217">
        <f>-FISCAL!Q52-AC52-AJ52</f>
        <v>0</v>
      </c>
      <c r="J52" s="217">
        <f t="shared" si="3"/>
        <v>45</v>
      </c>
      <c r="K52" s="217">
        <f t="shared" si="4"/>
        <v>168.75</v>
      </c>
      <c r="L52" s="217">
        <f t="shared" si="5"/>
        <v>2463.75</v>
      </c>
      <c r="M52" s="217">
        <f t="shared" si="6"/>
        <v>394.2</v>
      </c>
      <c r="N52" s="217">
        <f t="shared" si="7"/>
        <v>2857.95</v>
      </c>
      <c r="O52" s="24"/>
      <c r="P52" s="217">
        <f t="shared" si="8"/>
        <v>2265</v>
      </c>
      <c r="Q52" s="228">
        <f t="shared" si="9"/>
        <v>362.40000000000003</v>
      </c>
      <c r="R52" s="228">
        <f t="shared" si="10"/>
        <v>2627.4</v>
      </c>
      <c r="S52" s="19"/>
      <c r="T52" s="232" t="str">
        <f t="shared" si="11"/>
        <v>SI</v>
      </c>
      <c r="U52" s="115" t="s">
        <v>169</v>
      </c>
      <c r="V52" s="115" t="s">
        <v>272</v>
      </c>
      <c r="W52" s="117"/>
      <c r="X52" s="118">
        <v>42626</v>
      </c>
      <c r="Y52" s="115" t="s">
        <v>235</v>
      </c>
      <c r="Z52" s="205">
        <v>2265</v>
      </c>
      <c r="AA52" s="120"/>
      <c r="AB52" s="120"/>
      <c r="AC52" s="121"/>
      <c r="AD52" s="125">
        <v>2265</v>
      </c>
      <c r="AE52" s="131"/>
      <c r="AF52" s="169"/>
      <c r="AG52" s="122"/>
      <c r="AH52" s="122"/>
      <c r="AI52" s="122"/>
      <c r="AJ52" s="123"/>
      <c r="AK52" s="124">
        <v>0</v>
      </c>
      <c r="AL52" s="125">
        <v>2265</v>
      </c>
      <c r="AM52" s="126"/>
      <c r="AN52" s="125">
        <v>2265</v>
      </c>
      <c r="AO52" s="127"/>
      <c r="AP52" s="126"/>
      <c r="AQ52" s="125"/>
      <c r="AR52" s="128"/>
      <c r="AS52" s="133"/>
      <c r="AT52" s="130"/>
      <c r="AU52" s="146">
        <v>1136601197</v>
      </c>
      <c r="AV52" s="135"/>
      <c r="AW52" s="232"/>
    </row>
    <row r="53" spans="1:49">
      <c r="A53" s="2" t="s">
        <v>93</v>
      </c>
      <c r="B53" s="1" t="s">
        <v>94</v>
      </c>
      <c r="C53" s="217">
        <f>+FISCAL!I53</f>
        <v>5868.75</v>
      </c>
      <c r="D53" s="217">
        <v>0</v>
      </c>
      <c r="E53" s="217">
        <f t="shared" si="0"/>
        <v>0</v>
      </c>
      <c r="F53" s="217">
        <f t="shared" si="1"/>
        <v>5868.75</v>
      </c>
      <c r="G53" s="226"/>
      <c r="H53" s="217">
        <f t="shared" si="2"/>
        <v>5868.75</v>
      </c>
      <c r="I53" s="217">
        <f>-FISCAL!Q53-AC53-AJ53</f>
        <v>0</v>
      </c>
      <c r="J53" s="217">
        <f t="shared" si="3"/>
        <v>117.375</v>
      </c>
      <c r="K53" s="217">
        <f t="shared" si="4"/>
        <v>440.15625</v>
      </c>
      <c r="L53" s="217">
        <f t="shared" si="5"/>
        <v>6426.28125</v>
      </c>
      <c r="M53" s="217">
        <f t="shared" si="6"/>
        <v>1028.2049999999999</v>
      </c>
      <c r="N53" s="217">
        <f t="shared" si="7"/>
        <v>7454.4862499999999</v>
      </c>
      <c r="O53" s="24"/>
      <c r="P53" s="217">
        <f t="shared" si="8"/>
        <v>0</v>
      </c>
      <c r="Q53" s="228">
        <f t="shared" si="9"/>
        <v>0</v>
      </c>
      <c r="R53" s="228">
        <f t="shared" si="10"/>
        <v>0</v>
      </c>
      <c r="S53" s="19"/>
      <c r="T53" s="232" t="str">
        <f t="shared" si="11"/>
        <v>SI</v>
      </c>
      <c r="U53" s="115" t="s">
        <v>191</v>
      </c>
      <c r="V53" s="115" t="s">
        <v>273</v>
      </c>
      <c r="W53" s="117"/>
      <c r="X53" s="118">
        <v>42569</v>
      </c>
      <c r="Y53" s="115" t="s">
        <v>274</v>
      </c>
      <c r="Z53" s="180"/>
      <c r="AA53" s="120"/>
      <c r="AB53" s="120"/>
      <c r="AC53" s="121"/>
      <c r="AD53" s="125">
        <v>0</v>
      </c>
      <c r="AE53" s="131"/>
      <c r="AF53" s="169"/>
      <c r="AG53" s="122"/>
      <c r="AH53" s="122"/>
      <c r="AI53" s="122"/>
      <c r="AJ53" s="123"/>
      <c r="AK53" s="124">
        <v>0</v>
      </c>
      <c r="AL53" s="125">
        <v>0</v>
      </c>
      <c r="AM53" s="126">
        <v>0</v>
      </c>
      <c r="AN53" s="125">
        <v>0</v>
      </c>
      <c r="AO53" s="127">
        <v>0</v>
      </c>
      <c r="AP53" s="126" t="e">
        <v>#REF!</v>
      </c>
      <c r="AQ53" s="125" t="e">
        <v>#REF!</v>
      </c>
      <c r="AR53" s="128"/>
      <c r="AS53" s="133"/>
      <c r="AT53" s="130"/>
      <c r="AU53" s="130"/>
      <c r="AV53" s="132"/>
      <c r="AW53" s="7"/>
    </row>
    <row r="54" spans="1:49">
      <c r="A54" s="2" t="s">
        <v>95</v>
      </c>
      <c r="B54" s="1" t="s">
        <v>96</v>
      </c>
      <c r="C54" s="217">
        <f>+FISCAL!I54</f>
        <v>3750</v>
      </c>
      <c r="D54" s="217">
        <v>0</v>
      </c>
      <c r="E54" s="217">
        <f t="shared" si="0"/>
        <v>0</v>
      </c>
      <c r="F54" s="217">
        <f t="shared" si="1"/>
        <v>3750</v>
      </c>
      <c r="G54" s="226"/>
      <c r="H54" s="217">
        <f t="shared" si="2"/>
        <v>3750</v>
      </c>
      <c r="I54" s="217">
        <f>-FISCAL!Q54-AC54-AJ54</f>
        <v>0</v>
      </c>
      <c r="J54" s="217">
        <f t="shared" si="3"/>
        <v>75</v>
      </c>
      <c r="K54" s="217">
        <f t="shared" si="4"/>
        <v>281.25</v>
      </c>
      <c r="L54" s="217">
        <f t="shared" si="5"/>
        <v>4106.25</v>
      </c>
      <c r="M54" s="217">
        <f t="shared" si="6"/>
        <v>657</v>
      </c>
      <c r="N54" s="217">
        <f t="shared" si="7"/>
        <v>4763.25</v>
      </c>
      <c r="O54" s="24"/>
      <c r="P54" s="217">
        <f t="shared" si="8"/>
        <v>0</v>
      </c>
      <c r="Q54" s="228">
        <f t="shared" si="9"/>
        <v>0</v>
      </c>
      <c r="R54" s="228">
        <f t="shared" si="10"/>
        <v>0</v>
      </c>
      <c r="S54" s="19"/>
      <c r="T54" s="232" t="str">
        <f t="shared" si="11"/>
        <v>SI</v>
      </c>
      <c r="U54" s="115" t="s">
        <v>169</v>
      </c>
      <c r="V54" s="115" t="s">
        <v>275</v>
      </c>
      <c r="W54" s="117">
        <v>18</v>
      </c>
      <c r="X54" s="118">
        <v>38733</v>
      </c>
      <c r="Y54" s="115" t="s">
        <v>276</v>
      </c>
      <c r="Z54" s="180"/>
      <c r="AA54" s="120"/>
      <c r="AB54" s="120"/>
      <c r="AC54" s="121"/>
      <c r="AD54" s="125">
        <v>0</v>
      </c>
      <c r="AE54" s="131"/>
      <c r="AF54" s="169"/>
      <c r="AG54" s="122"/>
      <c r="AH54" s="122"/>
      <c r="AI54" s="122"/>
      <c r="AJ54" s="123"/>
      <c r="AK54" s="124">
        <v>751</v>
      </c>
      <c r="AL54" s="125">
        <v>-751</v>
      </c>
      <c r="AM54" s="126">
        <v>0</v>
      </c>
      <c r="AN54" s="125">
        <v>-751</v>
      </c>
      <c r="AO54" s="127">
        <v>0</v>
      </c>
      <c r="AP54" s="126" t="e">
        <v>#REF!</v>
      </c>
      <c r="AQ54" s="125" t="e">
        <v>#REF!</v>
      </c>
      <c r="AR54" s="128"/>
      <c r="AS54" s="133"/>
      <c r="AT54" s="130">
        <v>751</v>
      </c>
      <c r="AU54" s="130"/>
      <c r="AV54" s="132"/>
    </row>
    <row r="55" spans="1:49" s="79" customFormat="1">
      <c r="A55" s="2" t="s">
        <v>99</v>
      </c>
      <c r="B55" s="1" t="s">
        <v>100</v>
      </c>
      <c r="C55" s="217">
        <f>+FISCAL!I55</f>
        <v>3750</v>
      </c>
      <c r="D55" s="217">
        <v>0</v>
      </c>
      <c r="E55" s="217">
        <f t="shared" si="0"/>
        <v>0</v>
      </c>
      <c r="F55" s="217">
        <f t="shared" si="1"/>
        <v>3750</v>
      </c>
      <c r="G55" s="226"/>
      <c r="H55" s="217">
        <f t="shared" si="2"/>
        <v>3750</v>
      </c>
      <c r="I55" s="217">
        <f>-FISCAL!Q55-AC55-AJ55</f>
        <v>0</v>
      </c>
      <c r="J55" s="217">
        <f t="shared" si="3"/>
        <v>75</v>
      </c>
      <c r="K55" s="217">
        <f t="shared" si="4"/>
        <v>281.25</v>
      </c>
      <c r="L55" s="217">
        <f t="shared" si="5"/>
        <v>4106.25</v>
      </c>
      <c r="M55" s="217">
        <f t="shared" si="6"/>
        <v>657</v>
      </c>
      <c r="N55" s="217">
        <f t="shared" si="7"/>
        <v>4763.25</v>
      </c>
      <c r="O55" s="24"/>
      <c r="P55" s="217">
        <f t="shared" si="8"/>
        <v>0</v>
      </c>
      <c r="Q55" s="228">
        <f t="shared" si="9"/>
        <v>0</v>
      </c>
      <c r="R55" s="228">
        <f t="shared" si="10"/>
        <v>0</v>
      </c>
      <c r="S55" s="19"/>
      <c r="T55" s="232" t="str">
        <f t="shared" si="11"/>
        <v>SI</v>
      </c>
      <c r="U55" s="115" t="s">
        <v>252</v>
      </c>
      <c r="V55" s="115" t="s">
        <v>278</v>
      </c>
      <c r="W55" s="115" t="s">
        <v>279</v>
      </c>
      <c r="X55" s="118">
        <v>42321</v>
      </c>
      <c r="Y55" s="115" t="s">
        <v>252</v>
      </c>
      <c r="Z55" s="180"/>
      <c r="AA55" s="120"/>
      <c r="AB55" s="120"/>
      <c r="AC55" s="121"/>
      <c r="AD55" s="125">
        <v>0</v>
      </c>
      <c r="AE55" s="131"/>
      <c r="AF55" s="169"/>
      <c r="AG55" s="122"/>
      <c r="AH55" s="122"/>
      <c r="AI55" s="122"/>
      <c r="AJ55" s="123"/>
      <c r="AK55" s="124">
        <v>331</v>
      </c>
      <c r="AL55" s="125">
        <v>-331</v>
      </c>
      <c r="AM55" s="126">
        <v>0</v>
      </c>
      <c r="AN55" s="125">
        <v>-331</v>
      </c>
      <c r="AO55" s="127">
        <v>0</v>
      </c>
      <c r="AP55" s="126" t="e">
        <v>#REF!</v>
      </c>
      <c r="AQ55" s="125" t="e">
        <v>#REF!</v>
      </c>
      <c r="AR55" s="128"/>
      <c r="AS55" s="129"/>
      <c r="AT55" s="130">
        <v>331</v>
      </c>
      <c r="AU55" s="130"/>
      <c r="AV55" s="132"/>
      <c r="AW55" s="232"/>
    </row>
    <row r="56" spans="1:49">
      <c r="A56" s="80"/>
      <c r="B56" s="87" t="s">
        <v>323</v>
      </c>
      <c r="C56" s="217">
        <f>+FISCAL!I56</f>
        <v>3499.95</v>
      </c>
      <c r="D56" s="217">
        <v>0</v>
      </c>
      <c r="E56" s="217">
        <f t="shared" si="0"/>
        <v>0</v>
      </c>
      <c r="F56" s="217">
        <f t="shared" si="1"/>
        <v>3499.95</v>
      </c>
      <c r="G56" s="226"/>
      <c r="H56" s="217">
        <f t="shared" si="2"/>
        <v>3499.95</v>
      </c>
      <c r="I56" s="217">
        <f>-FISCAL!Q56-AC56-AJ56</f>
        <v>0</v>
      </c>
      <c r="J56" s="217">
        <f t="shared" si="3"/>
        <v>69.998999999999995</v>
      </c>
      <c r="K56" s="217">
        <f t="shared" si="4"/>
        <v>262.49624999999997</v>
      </c>
      <c r="L56" s="217">
        <f t="shared" si="5"/>
        <v>3832.4452499999998</v>
      </c>
      <c r="M56" s="217">
        <f t="shared" si="6"/>
        <v>613.19123999999999</v>
      </c>
      <c r="N56" s="217">
        <f t="shared" si="7"/>
        <v>4445.6364899999999</v>
      </c>
      <c r="O56" s="78"/>
      <c r="P56" s="217">
        <f t="shared" si="8"/>
        <v>0</v>
      </c>
      <c r="Q56" s="228">
        <f t="shared" si="9"/>
        <v>0</v>
      </c>
      <c r="R56" s="228">
        <f t="shared" si="10"/>
        <v>0</v>
      </c>
      <c r="S56" s="19"/>
      <c r="T56" s="232" t="str">
        <f t="shared" si="11"/>
        <v>SI</v>
      </c>
      <c r="U56" s="115" t="s">
        <v>166</v>
      </c>
      <c r="V56" s="115" t="s">
        <v>323</v>
      </c>
      <c r="W56" s="115"/>
      <c r="X56" s="118">
        <v>42496</v>
      </c>
      <c r="Y56" s="115" t="s">
        <v>324</v>
      </c>
      <c r="Z56" s="180"/>
      <c r="AA56" s="120"/>
      <c r="AB56" s="120"/>
      <c r="AC56" s="121"/>
      <c r="AD56" s="125">
        <v>0</v>
      </c>
      <c r="AE56" s="131"/>
      <c r="AF56" s="169"/>
      <c r="AG56" s="122"/>
      <c r="AH56" s="122"/>
      <c r="AI56" s="122"/>
      <c r="AJ56" s="123"/>
      <c r="AK56" s="124"/>
      <c r="AL56" s="125">
        <v>0</v>
      </c>
      <c r="AM56" s="126">
        <v>0</v>
      </c>
      <c r="AN56" s="125">
        <v>0</v>
      </c>
      <c r="AO56" s="127"/>
      <c r="AP56" s="126"/>
      <c r="AQ56" s="125"/>
      <c r="AR56" s="128"/>
      <c r="AS56" s="129"/>
      <c r="AT56" s="130"/>
      <c r="AU56" s="130"/>
      <c r="AV56" s="132"/>
      <c r="AW56" s="232"/>
    </row>
    <row r="57" spans="1:49">
      <c r="A57" s="2" t="s">
        <v>101</v>
      </c>
      <c r="B57" s="1" t="s">
        <v>102</v>
      </c>
      <c r="C57" s="217">
        <f>+FISCAL!I57</f>
        <v>3250.05</v>
      </c>
      <c r="D57" s="217">
        <v>0</v>
      </c>
      <c r="E57" s="217">
        <f t="shared" si="0"/>
        <v>0</v>
      </c>
      <c r="F57" s="217">
        <f t="shared" si="1"/>
        <v>3250.05</v>
      </c>
      <c r="G57" s="219"/>
      <c r="H57" s="217">
        <f t="shared" si="2"/>
        <v>3250.05</v>
      </c>
      <c r="I57" s="217">
        <f>-FISCAL!Q57-AC57-AJ57</f>
        <v>0</v>
      </c>
      <c r="J57" s="217">
        <f t="shared" si="3"/>
        <v>65.001000000000005</v>
      </c>
      <c r="K57" s="217">
        <f t="shared" si="4"/>
        <v>243.75375</v>
      </c>
      <c r="L57" s="217">
        <f t="shared" si="5"/>
        <v>3558.8047500000002</v>
      </c>
      <c r="M57" s="217">
        <f t="shared" si="6"/>
        <v>569.40876000000003</v>
      </c>
      <c r="N57" s="217">
        <f t="shared" si="7"/>
        <v>4128.2135100000005</v>
      </c>
      <c r="O57" s="24"/>
      <c r="P57" s="217">
        <f t="shared" si="8"/>
        <v>0</v>
      </c>
      <c r="Q57" s="228">
        <f t="shared" si="9"/>
        <v>0</v>
      </c>
      <c r="R57" s="228">
        <f t="shared" si="10"/>
        <v>0</v>
      </c>
      <c r="S57" s="19"/>
      <c r="T57" s="232" t="str">
        <f t="shared" si="11"/>
        <v>SI</v>
      </c>
      <c r="U57" s="115" t="s">
        <v>166</v>
      </c>
      <c r="V57" s="132" t="s">
        <v>281</v>
      </c>
      <c r="W57" s="115"/>
      <c r="X57" s="118">
        <v>42169</v>
      </c>
      <c r="Y57" s="115" t="s">
        <v>242</v>
      </c>
      <c r="Z57" s="180"/>
      <c r="AA57" s="120"/>
      <c r="AB57" s="120"/>
      <c r="AC57" s="121"/>
      <c r="AD57" s="125">
        <v>0</v>
      </c>
      <c r="AE57" s="131"/>
      <c r="AF57" s="169"/>
      <c r="AG57" s="122"/>
      <c r="AH57" s="122"/>
      <c r="AI57" s="122"/>
      <c r="AJ57" s="123"/>
      <c r="AK57" s="124">
        <v>0</v>
      </c>
      <c r="AL57" s="125">
        <v>0</v>
      </c>
      <c r="AM57" s="126">
        <v>0</v>
      </c>
      <c r="AN57" s="125">
        <v>0</v>
      </c>
      <c r="AO57" s="127">
        <v>0</v>
      </c>
      <c r="AP57" s="126" t="e">
        <v>#REF!</v>
      </c>
      <c r="AQ57" s="125" t="e">
        <v>#REF!</v>
      </c>
      <c r="AR57" s="128"/>
      <c r="AS57" s="129"/>
      <c r="AT57" s="130">
        <v>0</v>
      </c>
      <c r="AU57" s="146"/>
      <c r="AV57" s="132"/>
      <c r="AW57" s="232"/>
    </row>
    <row r="58" spans="1:49">
      <c r="A58" s="1"/>
      <c r="B58" s="210" t="s">
        <v>362</v>
      </c>
      <c r="C58" s="280">
        <f>+FISCAL!E58</f>
        <v>2200</v>
      </c>
      <c r="D58" s="280">
        <f>+FISCAL!G58</f>
        <v>0</v>
      </c>
      <c r="E58" s="280">
        <v>0</v>
      </c>
      <c r="F58" s="280">
        <f>SUM(C58:E58)</f>
        <v>2200</v>
      </c>
      <c r="G58" s="280"/>
      <c r="H58" s="280">
        <f>+FISCAL!I58</f>
        <v>2200</v>
      </c>
      <c r="I58" s="217">
        <f>-FISCAL!Q58-AC58-AJ58</f>
        <v>0</v>
      </c>
      <c r="J58" s="280">
        <f>+C58*0.02</f>
        <v>44</v>
      </c>
      <c r="K58" s="280">
        <f>+C58*7.5%</f>
        <v>165</v>
      </c>
      <c r="L58" s="280">
        <f>SUM(H58:K58)</f>
        <v>2409</v>
      </c>
      <c r="M58" s="280">
        <f>+L58*0.16</f>
        <v>385.44</v>
      </c>
      <c r="N58" s="280">
        <f>+L58+M58</f>
        <v>2794.44</v>
      </c>
      <c r="O58" s="36"/>
      <c r="P58" s="280">
        <v>0</v>
      </c>
      <c r="Q58" s="282">
        <v>0</v>
      </c>
      <c r="R58" s="282">
        <v>0</v>
      </c>
      <c r="S58" s="19"/>
      <c r="T58" s="232" t="str">
        <f t="shared" ref="T58" si="12">IF(B58=V58,"SI","NO")</f>
        <v>SI</v>
      </c>
      <c r="U58" s="210" t="s">
        <v>169</v>
      </c>
      <c r="V58" s="210" t="s">
        <v>362</v>
      </c>
      <c r="W58" s="211"/>
      <c r="X58" s="212">
        <v>42725</v>
      </c>
      <c r="Y58" s="210" t="s">
        <v>259</v>
      </c>
      <c r="Z58" s="213"/>
      <c r="AA58" s="214"/>
      <c r="AB58" s="214"/>
      <c r="AC58" s="121"/>
      <c r="AD58" s="125">
        <v>0</v>
      </c>
      <c r="AE58" s="131"/>
      <c r="AF58" s="169"/>
      <c r="AG58" s="122"/>
      <c r="AH58" s="122"/>
      <c r="AI58" s="122"/>
      <c r="AJ58" s="123"/>
      <c r="AK58" s="124"/>
      <c r="AL58" s="125">
        <v>0</v>
      </c>
      <c r="AM58" s="126">
        <v>0</v>
      </c>
      <c r="AN58" s="125">
        <v>0</v>
      </c>
      <c r="AO58" s="127"/>
      <c r="AP58" s="126"/>
      <c r="AQ58" s="125"/>
      <c r="AR58" s="128"/>
      <c r="AS58" s="129"/>
      <c r="AT58" s="130"/>
      <c r="AU58" s="243" t="s">
        <v>363</v>
      </c>
      <c r="AV58" s="215" t="s">
        <v>364</v>
      </c>
    </row>
    <row r="59" spans="1:49" s="251" customFormat="1">
      <c r="A59" s="252"/>
      <c r="C59" s="217"/>
      <c r="D59" s="217"/>
      <c r="E59" s="217"/>
      <c r="F59" s="217"/>
      <c r="G59" s="219"/>
      <c r="H59" s="217"/>
      <c r="I59" s="217"/>
      <c r="J59" s="217"/>
      <c r="K59" s="217"/>
      <c r="L59" s="217"/>
      <c r="M59" s="217"/>
      <c r="N59" s="217"/>
      <c r="O59" s="250"/>
      <c r="P59" s="217"/>
      <c r="Q59" s="228"/>
      <c r="R59" s="228"/>
      <c r="S59" s="19"/>
      <c r="U59" s="262"/>
      <c r="V59" s="95"/>
      <c r="W59" s="262"/>
      <c r="X59" s="263"/>
      <c r="Y59" s="262"/>
      <c r="Z59" s="264"/>
      <c r="AA59" s="265"/>
      <c r="AB59" s="265"/>
      <c r="AC59" s="266"/>
      <c r="AD59" s="267"/>
      <c r="AE59" s="268"/>
      <c r="AF59" s="269"/>
      <c r="AG59" s="270"/>
      <c r="AH59" s="270"/>
      <c r="AI59" s="270"/>
      <c r="AJ59" s="271"/>
      <c r="AK59" s="272"/>
      <c r="AL59" s="267"/>
      <c r="AM59" s="273"/>
      <c r="AN59" s="267"/>
      <c r="AO59" s="274"/>
      <c r="AP59" s="273"/>
      <c r="AQ59" s="267"/>
      <c r="AR59" s="275"/>
      <c r="AS59" s="276"/>
      <c r="AT59" s="277"/>
      <c r="AU59" s="278"/>
      <c r="AV59" s="95"/>
    </row>
    <row r="60" spans="1:49" s="7" customFormat="1" ht="15">
      <c r="A60" s="13" t="s">
        <v>103</v>
      </c>
      <c r="C60" s="219" t="s">
        <v>104</v>
      </c>
      <c r="D60" s="219" t="s">
        <v>104</v>
      </c>
      <c r="E60" s="219" t="s">
        <v>104</v>
      </c>
      <c r="F60" s="219" t="s">
        <v>104</v>
      </c>
      <c r="G60" s="226"/>
      <c r="H60" s="219" t="s">
        <v>104</v>
      </c>
      <c r="I60" s="219" t="s">
        <v>104</v>
      </c>
      <c r="J60" s="219" t="s">
        <v>104</v>
      </c>
      <c r="K60" s="219" t="s">
        <v>104</v>
      </c>
      <c r="L60" s="219" t="s">
        <v>104</v>
      </c>
      <c r="M60" s="219" t="s">
        <v>104</v>
      </c>
      <c r="N60" s="219" t="s">
        <v>104</v>
      </c>
      <c r="O60" s="24"/>
      <c r="P60" s="219" t="s">
        <v>104</v>
      </c>
      <c r="Q60" s="219" t="s">
        <v>104</v>
      </c>
      <c r="R60" s="219" t="s">
        <v>104</v>
      </c>
      <c r="S60" s="20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  <c r="AW60" s="232"/>
    </row>
    <row r="61" spans="1:49" ht="15">
      <c r="B61" s="88"/>
      <c r="C61" s="222">
        <f>SUM(C12:C58)</f>
        <v>210610.85999999996</v>
      </c>
      <c r="D61" s="222">
        <f t="shared" ref="D61:R61" si="13">SUM(D12:D58)</f>
        <v>0</v>
      </c>
      <c r="E61" s="222">
        <f t="shared" si="13"/>
        <v>50046.76</v>
      </c>
      <c r="F61" s="222">
        <f t="shared" si="13"/>
        <v>260657.62</v>
      </c>
      <c r="G61" s="226"/>
      <c r="H61" s="222">
        <f t="shared" si="13"/>
        <v>210610.85999999996</v>
      </c>
      <c r="I61" s="222">
        <f t="shared" si="13"/>
        <v>0</v>
      </c>
      <c r="J61" s="222">
        <f t="shared" si="13"/>
        <v>4212.217200000001</v>
      </c>
      <c r="K61" s="222">
        <f t="shared" si="13"/>
        <v>15795.814499999999</v>
      </c>
      <c r="L61" s="222">
        <f t="shared" si="13"/>
        <v>230618.89170000001</v>
      </c>
      <c r="M61" s="222">
        <f t="shared" si="13"/>
        <v>36899.022671999992</v>
      </c>
      <c r="N61" s="222">
        <f t="shared" si="13"/>
        <v>267517.91437200014</v>
      </c>
      <c r="O61" s="24"/>
      <c r="P61" s="222">
        <f t="shared" si="13"/>
        <v>50046.76</v>
      </c>
      <c r="Q61" s="222">
        <f t="shared" si="13"/>
        <v>8007.4816000000001</v>
      </c>
      <c r="R61" s="222">
        <f t="shared" si="13"/>
        <v>58054.241600000001</v>
      </c>
      <c r="S61" s="21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</row>
    <row r="62" spans="1:49" ht="15">
      <c r="A62" s="10" t="s">
        <v>105</v>
      </c>
      <c r="C62" s="217"/>
      <c r="D62" s="217"/>
      <c r="E62" s="217"/>
      <c r="F62" s="217"/>
      <c r="G62" s="226"/>
      <c r="H62" s="217"/>
      <c r="I62" s="217"/>
      <c r="J62" s="217"/>
      <c r="K62" s="217"/>
      <c r="L62" s="217"/>
      <c r="M62" s="217"/>
      <c r="N62" s="217"/>
      <c r="O62" s="24"/>
      <c r="P62" s="217"/>
      <c r="Q62" s="228"/>
      <c r="R62" s="228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  <c r="AW62" s="94"/>
    </row>
    <row r="63" spans="1:49">
      <c r="A63" s="2" t="s">
        <v>106</v>
      </c>
      <c r="B63" s="1" t="s">
        <v>287</v>
      </c>
      <c r="C63" s="217">
        <f>+FISCAL!E63</f>
        <v>1040</v>
      </c>
      <c r="D63" s="217">
        <f>+FISCAL!G63</f>
        <v>1261</v>
      </c>
      <c r="E63" s="217">
        <v>0</v>
      </c>
      <c r="F63" s="217">
        <f t="shared" ref="F63:F78" si="14">SUM(C63:E63)</f>
        <v>2301</v>
      </c>
      <c r="G63" s="226"/>
      <c r="H63" s="217">
        <f>+FISCAL!I63</f>
        <v>2301</v>
      </c>
      <c r="I63" s="217">
        <f>-FISCAL!Q63-AC63-AJ63</f>
        <v>0</v>
      </c>
      <c r="J63" s="217">
        <f t="shared" ref="J63" si="15">+C63*0.02</f>
        <v>20.8</v>
      </c>
      <c r="K63" s="217">
        <f t="shared" ref="K63" si="16">+C63*7.5%</f>
        <v>78</v>
      </c>
      <c r="L63" s="217">
        <f t="shared" ref="L63" si="17">SUM(H63:K63)</f>
        <v>2399.8000000000002</v>
      </c>
      <c r="M63" s="217">
        <f t="shared" ref="M63" si="18">+L63*0.16</f>
        <v>383.96800000000002</v>
      </c>
      <c r="N63" s="217">
        <f t="shared" ref="N63" si="19">+L63+M63</f>
        <v>2783.768</v>
      </c>
      <c r="O63" s="24"/>
      <c r="P63" s="217">
        <v>0</v>
      </c>
      <c r="Q63" s="228">
        <v>0</v>
      </c>
      <c r="R63" s="228">
        <v>0</v>
      </c>
      <c r="S63" s="19"/>
      <c r="T63" s="232" t="str">
        <f t="shared" si="11"/>
        <v>SI</v>
      </c>
      <c r="U63" s="115" t="s">
        <v>202</v>
      </c>
      <c r="V63" s="132" t="s">
        <v>200</v>
      </c>
      <c r="W63" s="117"/>
      <c r="X63" s="118">
        <v>42635</v>
      </c>
      <c r="Y63" s="115" t="s">
        <v>201</v>
      </c>
      <c r="Z63" s="180">
        <v>1261</v>
      </c>
      <c r="AA63" s="136"/>
      <c r="AB63" s="120"/>
      <c r="AC63" s="121"/>
      <c r="AD63" s="125">
        <v>1261</v>
      </c>
      <c r="AE63" s="131"/>
      <c r="AF63" s="169">
        <v>2</v>
      </c>
      <c r="AG63" s="122"/>
      <c r="AH63" s="122"/>
      <c r="AI63" s="122"/>
      <c r="AJ63" s="123"/>
      <c r="AK63" s="124">
        <v>0</v>
      </c>
      <c r="AL63" s="125">
        <v>1259</v>
      </c>
      <c r="AM63" s="126">
        <v>0</v>
      </c>
      <c r="AN63" s="125">
        <v>1259</v>
      </c>
      <c r="AO63" s="127"/>
      <c r="AP63" s="126"/>
      <c r="AQ63" s="125"/>
      <c r="AR63" s="128"/>
      <c r="AS63" s="133"/>
      <c r="AT63" s="130"/>
      <c r="AU63" s="188">
        <v>1132634759</v>
      </c>
      <c r="AV63" s="132"/>
    </row>
    <row r="64" spans="1:49">
      <c r="A64" s="2" t="s">
        <v>107</v>
      </c>
      <c r="B64" s="1" t="s">
        <v>108</v>
      </c>
      <c r="C64" s="217">
        <f>+FISCAL!E64</f>
        <v>1200</v>
      </c>
      <c r="D64" s="217">
        <f>+FISCAL!G64</f>
        <v>2880</v>
      </c>
      <c r="E64" s="217">
        <v>0</v>
      </c>
      <c r="F64" s="217">
        <f t="shared" si="14"/>
        <v>4080</v>
      </c>
      <c r="G64" s="226"/>
      <c r="H64" s="217">
        <f>+FISCAL!I64</f>
        <v>4080</v>
      </c>
      <c r="I64" s="217">
        <f>-FISCAL!Q64-AC64-AJ64</f>
        <v>0</v>
      </c>
      <c r="J64" s="217">
        <f t="shared" ref="J64:J78" si="20">+C64*0.02</f>
        <v>24</v>
      </c>
      <c r="K64" s="217">
        <f t="shared" ref="K64:K78" si="21">+C64*7.5%</f>
        <v>90</v>
      </c>
      <c r="L64" s="217">
        <f t="shared" ref="L64:L78" si="22">SUM(H64:K64)</f>
        <v>4194</v>
      </c>
      <c r="M64" s="217">
        <f t="shared" ref="M64:M78" si="23">+L64*0.16</f>
        <v>671.04</v>
      </c>
      <c r="N64" s="217">
        <f t="shared" ref="N64:N78" si="24">+L64+M64</f>
        <v>4865.04</v>
      </c>
      <c r="O64" s="24"/>
      <c r="P64" s="217">
        <v>0</v>
      </c>
      <c r="Q64" s="228">
        <v>0</v>
      </c>
      <c r="R64" s="228">
        <v>0</v>
      </c>
      <c r="S64" s="19"/>
      <c r="T64" s="232" t="str">
        <f t="shared" si="11"/>
        <v>SI</v>
      </c>
      <c r="U64" s="115" t="s">
        <v>202</v>
      </c>
      <c r="V64" s="115" t="s">
        <v>203</v>
      </c>
      <c r="W64" s="117"/>
      <c r="X64" s="137">
        <v>42429</v>
      </c>
      <c r="Y64" s="115" t="s">
        <v>201</v>
      </c>
      <c r="Z64" s="180">
        <v>2880</v>
      </c>
      <c r="AA64" s="136"/>
      <c r="AB64" s="120"/>
      <c r="AC64" s="121"/>
      <c r="AD64" s="125">
        <v>2880</v>
      </c>
      <c r="AE64" s="131"/>
      <c r="AF64" s="169"/>
      <c r="AG64" s="122"/>
      <c r="AH64" s="122"/>
      <c r="AI64" s="122"/>
      <c r="AJ64" s="123"/>
      <c r="AK64" s="124">
        <v>0</v>
      </c>
      <c r="AL64" s="125">
        <v>2880</v>
      </c>
      <c r="AM64" s="126">
        <v>0</v>
      </c>
      <c r="AN64" s="125">
        <v>2880</v>
      </c>
      <c r="AO64" s="127">
        <v>288</v>
      </c>
      <c r="AP64" s="126" t="e">
        <v>#REF!</v>
      </c>
      <c r="AQ64" s="125" t="e">
        <v>#REF!</v>
      </c>
      <c r="AR64" s="128"/>
      <c r="AS64" s="129"/>
      <c r="AT64" s="130">
        <v>-2880</v>
      </c>
      <c r="AU64" s="130"/>
      <c r="AV64" s="132"/>
    </row>
    <row r="65" spans="1:49">
      <c r="A65" s="2" t="s">
        <v>109</v>
      </c>
      <c r="B65" s="1" t="s">
        <v>110</v>
      </c>
      <c r="C65" s="217">
        <f>+FISCAL!E65</f>
        <v>1200</v>
      </c>
      <c r="D65" s="217">
        <f>+FISCAL!G65</f>
        <v>2012</v>
      </c>
      <c r="E65" s="217">
        <v>0</v>
      </c>
      <c r="F65" s="217">
        <f t="shared" si="14"/>
        <v>3212</v>
      </c>
      <c r="G65" s="226"/>
      <c r="H65" s="217">
        <f>+FISCAL!I65</f>
        <v>3212</v>
      </c>
      <c r="I65" s="217">
        <f>-FISCAL!Q65-AC65-AJ65</f>
        <v>0</v>
      </c>
      <c r="J65" s="217">
        <f t="shared" si="20"/>
        <v>24</v>
      </c>
      <c r="K65" s="217">
        <f t="shared" si="21"/>
        <v>90</v>
      </c>
      <c r="L65" s="217">
        <f t="shared" si="22"/>
        <v>3326</v>
      </c>
      <c r="M65" s="217">
        <f t="shared" si="23"/>
        <v>532.16</v>
      </c>
      <c r="N65" s="217">
        <f t="shared" si="24"/>
        <v>3858.16</v>
      </c>
      <c r="O65" s="24"/>
      <c r="P65" s="217">
        <v>0</v>
      </c>
      <c r="Q65" s="228">
        <v>0</v>
      </c>
      <c r="R65" s="228">
        <v>0</v>
      </c>
      <c r="S65" s="19"/>
      <c r="T65" s="232" t="str">
        <f t="shared" si="11"/>
        <v>SI</v>
      </c>
      <c r="U65" s="115" t="s">
        <v>202</v>
      </c>
      <c r="V65" s="115" t="s">
        <v>204</v>
      </c>
      <c r="W65" s="117"/>
      <c r="X65" s="137">
        <v>42599</v>
      </c>
      <c r="Y65" s="115" t="s">
        <v>201</v>
      </c>
      <c r="Z65" s="180">
        <v>2012</v>
      </c>
      <c r="AA65" s="136"/>
      <c r="AB65" s="120"/>
      <c r="AC65" s="121"/>
      <c r="AD65" s="125">
        <v>2012</v>
      </c>
      <c r="AE65" s="131"/>
      <c r="AF65" s="169"/>
      <c r="AG65" s="122"/>
      <c r="AH65" s="122"/>
      <c r="AI65" s="122"/>
      <c r="AJ65" s="123"/>
      <c r="AK65" s="124">
        <v>0</v>
      </c>
      <c r="AL65" s="125">
        <v>2012</v>
      </c>
      <c r="AM65" s="126">
        <v>0</v>
      </c>
      <c r="AN65" s="125">
        <v>2012</v>
      </c>
      <c r="AO65" s="127">
        <v>201.20000000000002</v>
      </c>
      <c r="AP65" s="126" t="e">
        <v>#REF!</v>
      </c>
      <c r="AQ65" s="125" t="e">
        <v>#REF!</v>
      </c>
      <c r="AR65" s="128"/>
      <c r="AS65" s="129"/>
      <c r="AT65" s="130"/>
      <c r="AU65" s="130"/>
      <c r="AV65" s="132"/>
    </row>
    <row r="66" spans="1:49" s="36" customFormat="1">
      <c r="A66" s="80" t="s">
        <v>111</v>
      </c>
      <c r="B66" s="79" t="s">
        <v>112</v>
      </c>
      <c r="C66" s="217">
        <f>+FISCAL!E66</f>
        <v>1200</v>
      </c>
      <c r="D66" s="217">
        <f>+FISCAL!G66</f>
        <v>3947.4</v>
      </c>
      <c r="E66" s="217">
        <v>0</v>
      </c>
      <c r="F66" s="217">
        <f t="shared" si="14"/>
        <v>5147.3999999999996</v>
      </c>
      <c r="G66" s="226"/>
      <c r="H66" s="217">
        <f>+FISCAL!I66</f>
        <v>5147.3999999999996</v>
      </c>
      <c r="I66" s="217">
        <f>-FISCAL!Q66-AC66-AJ66</f>
        <v>0</v>
      </c>
      <c r="J66" s="217">
        <f t="shared" si="20"/>
        <v>24</v>
      </c>
      <c r="K66" s="217">
        <f t="shared" si="21"/>
        <v>90</v>
      </c>
      <c r="L66" s="217">
        <f t="shared" si="22"/>
        <v>5261.4</v>
      </c>
      <c r="M66" s="217">
        <f t="shared" si="23"/>
        <v>841.82399999999996</v>
      </c>
      <c r="N66" s="217">
        <f t="shared" si="24"/>
        <v>6103.2239999999993</v>
      </c>
      <c r="O66" s="86"/>
      <c r="P66" s="217">
        <v>0</v>
      </c>
      <c r="Q66" s="228">
        <v>0</v>
      </c>
      <c r="R66" s="228">
        <v>0</v>
      </c>
      <c r="S66" s="19"/>
      <c r="T66" s="232" t="str">
        <f t="shared" si="11"/>
        <v>SI</v>
      </c>
      <c r="U66" s="115" t="s">
        <v>202</v>
      </c>
      <c r="V66" s="132" t="s">
        <v>220</v>
      </c>
      <c r="W66" s="115"/>
      <c r="X66" s="118">
        <v>42660</v>
      </c>
      <c r="Y66" s="115" t="s">
        <v>221</v>
      </c>
      <c r="Z66" s="180">
        <v>3947.4</v>
      </c>
      <c r="AA66" s="120"/>
      <c r="AB66" s="120"/>
      <c r="AC66" s="121"/>
      <c r="AD66" s="125">
        <v>3947.4</v>
      </c>
      <c r="AE66" s="204">
        <v>2000</v>
      </c>
      <c r="AF66" s="169"/>
      <c r="AG66" s="122"/>
      <c r="AH66" s="122"/>
      <c r="AI66" s="122"/>
      <c r="AJ66" s="123"/>
      <c r="AK66" s="124"/>
      <c r="AL66" s="125">
        <v>1947.4</v>
      </c>
      <c r="AM66" s="126">
        <v>0</v>
      </c>
      <c r="AN66" s="125">
        <v>1947.4</v>
      </c>
      <c r="AO66" s="127"/>
      <c r="AP66" s="126"/>
      <c r="AQ66" s="125"/>
      <c r="AR66" s="128"/>
      <c r="AS66" s="133"/>
      <c r="AT66" s="130"/>
      <c r="AU66" s="203">
        <v>1168261504</v>
      </c>
      <c r="AV66" s="135" t="s">
        <v>360</v>
      </c>
      <c r="AW66" s="1"/>
    </row>
    <row r="67" spans="1:49">
      <c r="A67" s="2" t="s">
        <v>113</v>
      </c>
      <c r="B67" s="1" t="s">
        <v>114</v>
      </c>
      <c r="C67" s="217">
        <f>+FISCAL!E67</f>
        <v>1200</v>
      </c>
      <c r="D67" s="217">
        <f>+FISCAL!G67</f>
        <v>1997.12</v>
      </c>
      <c r="E67" s="217">
        <v>0</v>
      </c>
      <c r="F67" s="217">
        <f t="shared" si="14"/>
        <v>3197.12</v>
      </c>
      <c r="G67" s="226"/>
      <c r="H67" s="217">
        <f>+FISCAL!I67</f>
        <v>3197.12</v>
      </c>
      <c r="I67" s="217">
        <f>-FISCAL!Q67-AC67-AJ67</f>
        <v>0</v>
      </c>
      <c r="J67" s="217">
        <f t="shared" si="20"/>
        <v>24</v>
      </c>
      <c r="K67" s="217">
        <f t="shared" si="21"/>
        <v>90</v>
      </c>
      <c r="L67" s="217">
        <f t="shared" si="22"/>
        <v>3311.12</v>
      </c>
      <c r="M67" s="217">
        <f t="shared" si="23"/>
        <v>529.77919999999995</v>
      </c>
      <c r="N67" s="217">
        <f t="shared" si="24"/>
        <v>3840.8991999999998</v>
      </c>
      <c r="O67" s="24"/>
      <c r="P67" s="217">
        <v>0</v>
      </c>
      <c r="Q67" s="228">
        <v>0</v>
      </c>
      <c r="R67" s="228">
        <v>0</v>
      </c>
      <c r="S67" s="19"/>
      <c r="T67" s="232" t="str">
        <f t="shared" si="11"/>
        <v>SI</v>
      </c>
      <c r="U67" s="115" t="s">
        <v>202</v>
      </c>
      <c r="V67" s="132" t="s">
        <v>222</v>
      </c>
      <c r="W67" s="115"/>
      <c r="X67" s="118">
        <v>42598</v>
      </c>
      <c r="Y67" s="115" t="s">
        <v>223</v>
      </c>
      <c r="Z67" s="180">
        <v>1997.12</v>
      </c>
      <c r="AA67" s="120"/>
      <c r="AB67" s="120"/>
      <c r="AC67" s="121"/>
      <c r="AD67" s="125">
        <v>1997.12</v>
      </c>
      <c r="AE67" s="131"/>
      <c r="AF67" s="169"/>
      <c r="AG67" s="122"/>
      <c r="AH67" s="122"/>
      <c r="AI67" s="122"/>
      <c r="AJ67" s="123"/>
      <c r="AK67" s="124">
        <v>0</v>
      </c>
      <c r="AL67" s="125">
        <v>1997.12</v>
      </c>
      <c r="AM67" s="126">
        <v>0</v>
      </c>
      <c r="AN67" s="125">
        <v>1997.12</v>
      </c>
      <c r="AO67" s="127">
        <v>199.71199999999999</v>
      </c>
      <c r="AP67" s="126" t="e">
        <v>#REF!</v>
      </c>
      <c r="AQ67" s="125" t="e">
        <v>#REF!</v>
      </c>
      <c r="AR67" s="128"/>
      <c r="AS67" s="133"/>
      <c r="AT67" s="130"/>
      <c r="AU67" s="130"/>
      <c r="AV67" s="132"/>
    </row>
    <row r="68" spans="1:49">
      <c r="A68" s="2" t="s">
        <v>115</v>
      </c>
      <c r="B68" s="1" t="s">
        <v>116</v>
      </c>
      <c r="C68" s="217">
        <f>+FISCAL!E68</f>
        <v>1200</v>
      </c>
      <c r="D68" s="217">
        <f>+FISCAL!G68</f>
        <v>5373</v>
      </c>
      <c r="E68" s="217">
        <v>0</v>
      </c>
      <c r="F68" s="217">
        <f t="shared" si="14"/>
        <v>6573</v>
      </c>
      <c r="G68" s="226"/>
      <c r="H68" s="217">
        <f>+FISCAL!I68</f>
        <v>6573</v>
      </c>
      <c r="I68" s="217">
        <f>-FISCAL!Q68-AC68-AJ68</f>
        <v>0</v>
      </c>
      <c r="J68" s="217">
        <f t="shared" si="20"/>
        <v>24</v>
      </c>
      <c r="K68" s="217">
        <f t="shared" si="21"/>
        <v>90</v>
      </c>
      <c r="L68" s="217">
        <f t="shared" si="22"/>
        <v>6687</v>
      </c>
      <c r="M68" s="217">
        <f t="shared" si="23"/>
        <v>1069.92</v>
      </c>
      <c r="N68" s="217">
        <f t="shared" si="24"/>
        <v>7756.92</v>
      </c>
      <c r="O68" s="24"/>
      <c r="P68" s="217">
        <v>0</v>
      </c>
      <c r="Q68" s="228">
        <v>0</v>
      </c>
      <c r="R68" s="228">
        <v>0</v>
      </c>
      <c r="S68" s="19"/>
      <c r="T68" s="232" t="str">
        <f t="shared" si="11"/>
        <v>SI</v>
      </c>
      <c r="U68" s="132" t="s">
        <v>202</v>
      </c>
      <c r="V68" s="132" t="s">
        <v>228</v>
      </c>
      <c r="W68" s="138"/>
      <c r="X68" s="137">
        <v>5</v>
      </c>
      <c r="Y68" s="132" t="s">
        <v>221</v>
      </c>
      <c r="Z68" s="181">
        <v>5373</v>
      </c>
      <c r="AA68" s="120"/>
      <c r="AB68" s="120"/>
      <c r="AC68" s="121"/>
      <c r="AD68" s="125">
        <v>5373</v>
      </c>
      <c r="AE68" s="131"/>
      <c r="AF68" s="169"/>
      <c r="AG68" s="122"/>
      <c r="AH68" s="122"/>
      <c r="AI68" s="122"/>
      <c r="AJ68" s="139"/>
      <c r="AK68" s="139">
        <v>0</v>
      </c>
      <c r="AL68" s="125">
        <v>5373</v>
      </c>
      <c r="AM68" s="126">
        <v>537.30000000000007</v>
      </c>
      <c r="AN68" s="125">
        <v>4835.7</v>
      </c>
      <c r="AO68" s="127">
        <v>0</v>
      </c>
      <c r="AP68" s="126" t="e">
        <v>#REF!</v>
      </c>
      <c r="AQ68" s="125" t="e">
        <v>#REF!</v>
      </c>
      <c r="AR68" s="128"/>
      <c r="AS68" s="133"/>
      <c r="AT68" s="130">
        <v>-4835.7</v>
      </c>
      <c r="AU68" s="140"/>
      <c r="AV68" s="132"/>
    </row>
    <row r="69" spans="1:49">
      <c r="A69" s="2" t="s">
        <v>117</v>
      </c>
      <c r="B69" s="1" t="s">
        <v>118</v>
      </c>
      <c r="C69" s="217">
        <f>+FISCAL!E69</f>
        <v>1200</v>
      </c>
      <c r="D69" s="217">
        <f>+FISCAL!G69</f>
        <v>4420</v>
      </c>
      <c r="E69" s="217">
        <v>0</v>
      </c>
      <c r="F69" s="217">
        <f t="shared" si="14"/>
        <v>5620</v>
      </c>
      <c r="G69" s="226"/>
      <c r="H69" s="217">
        <f>+FISCAL!I69</f>
        <v>5620</v>
      </c>
      <c r="I69" s="217">
        <f>-FISCAL!Q69-AC69-AJ69</f>
        <v>0</v>
      </c>
      <c r="J69" s="217">
        <f t="shared" si="20"/>
        <v>24</v>
      </c>
      <c r="K69" s="217">
        <f t="shared" si="21"/>
        <v>90</v>
      </c>
      <c r="L69" s="217">
        <f t="shared" si="22"/>
        <v>5734</v>
      </c>
      <c r="M69" s="217">
        <f t="shared" si="23"/>
        <v>917.44</v>
      </c>
      <c r="N69" s="217">
        <f t="shared" si="24"/>
        <v>6651.4400000000005</v>
      </c>
      <c r="O69" s="24"/>
      <c r="P69" s="217">
        <v>0</v>
      </c>
      <c r="Q69" s="228">
        <v>0</v>
      </c>
      <c r="R69" s="228">
        <v>0</v>
      </c>
      <c r="S69" s="19"/>
      <c r="T69" s="232" t="str">
        <f t="shared" si="11"/>
        <v>SI</v>
      </c>
      <c r="U69" s="115" t="s">
        <v>202</v>
      </c>
      <c r="V69" s="115" t="s">
        <v>229</v>
      </c>
      <c r="W69" s="117" t="s">
        <v>230</v>
      </c>
      <c r="X69" s="118">
        <v>41852</v>
      </c>
      <c r="Y69" s="115" t="s">
        <v>201</v>
      </c>
      <c r="Z69" s="180">
        <v>4420</v>
      </c>
      <c r="AA69" s="120"/>
      <c r="AB69" s="120"/>
      <c r="AC69" s="121"/>
      <c r="AD69" s="125">
        <v>4420</v>
      </c>
      <c r="AE69" s="131"/>
      <c r="AF69" s="169"/>
      <c r="AG69" s="122"/>
      <c r="AH69" s="122"/>
      <c r="AI69" s="122"/>
      <c r="AJ69" s="123"/>
      <c r="AK69" s="124">
        <v>0</v>
      </c>
      <c r="AL69" s="125">
        <v>4420</v>
      </c>
      <c r="AM69" s="126">
        <v>0</v>
      </c>
      <c r="AN69" s="125">
        <v>4420</v>
      </c>
      <c r="AO69" s="127">
        <v>442</v>
      </c>
      <c r="AP69" s="126" t="e">
        <v>#REF!</v>
      </c>
      <c r="AQ69" s="125" t="e">
        <v>#REF!</v>
      </c>
      <c r="AR69" s="128"/>
      <c r="AS69" s="133"/>
      <c r="AT69" s="130">
        <v>-4420</v>
      </c>
      <c r="AU69" s="130"/>
      <c r="AV69" s="135"/>
      <c r="AW69" s="79"/>
    </row>
    <row r="70" spans="1:49">
      <c r="A70" s="2" t="s">
        <v>119</v>
      </c>
      <c r="B70" s="1" t="s">
        <v>120</v>
      </c>
      <c r="C70" s="217">
        <f>+FISCAL!E70</f>
        <v>1200</v>
      </c>
      <c r="D70" s="217">
        <f>+FISCAL!G70</f>
        <v>1800</v>
      </c>
      <c r="E70" s="217">
        <v>0</v>
      </c>
      <c r="F70" s="217">
        <f t="shared" si="14"/>
        <v>3000</v>
      </c>
      <c r="G70" s="226"/>
      <c r="H70" s="217">
        <f>+FISCAL!I70</f>
        <v>3000</v>
      </c>
      <c r="I70" s="217">
        <f>-FISCAL!Q70-AC70-AJ70</f>
        <v>0</v>
      </c>
      <c r="J70" s="217">
        <f t="shared" si="20"/>
        <v>24</v>
      </c>
      <c r="K70" s="217">
        <f t="shared" si="21"/>
        <v>90</v>
      </c>
      <c r="L70" s="217">
        <f t="shared" si="22"/>
        <v>3114</v>
      </c>
      <c r="M70" s="217">
        <f t="shared" si="23"/>
        <v>498.24</v>
      </c>
      <c r="N70" s="217">
        <f t="shared" si="24"/>
        <v>3612.24</v>
      </c>
      <c r="O70" s="24"/>
      <c r="P70" s="217">
        <v>0</v>
      </c>
      <c r="Q70" s="228">
        <v>0</v>
      </c>
      <c r="R70" s="228">
        <v>0</v>
      </c>
      <c r="S70" s="19"/>
      <c r="T70" s="232" t="str">
        <f t="shared" si="11"/>
        <v>SI</v>
      </c>
      <c r="U70" s="115" t="s">
        <v>202</v>
      </c>
      <c r="V70" s="115" t="s">
        <v>250</v>
      </c>
      <c r="W70" s="117" t="s">
        <v>251</v>
      </c>
      <c r="X70" s="118">
        <v>40122</v>
      </c>
      <c r="Y70" s="115" t="s">
        <v>223</v>
      </c>
      <c r="Z70" s="180">
        <v>1800</v>
      </c>
      <c r="AA70" s="120"/>
      <c r="AB70" s="120"/>
      <c r="AC70" s="121"/>
      <c r="AD70" s="125">
        <v>1800</v>
      </c>
      <c r="AE70" s="131"/>
      <c r="AF70" s="169"/>
      <c r="AG70" s="122"/>
      <c r="AH70" s="122"/>
      <c r="AI70" s="122"/>
      <c r="AJ70" s="123"/>
      <c r="AK70" s="124">
        <v>0</v>
      </c>
      <c r="AL70" s="125">
        <v>1800</v>
      </c>
      <c r="AM70" s="126">
        <v>0</v>
      </c>
      <c r="AN70" s="125">
        <v>1800</v>
      </c>
      <c r="AO70" s="127">
        <v>180</v>
      </c>
      <c r="AP70" s="126" t="e">
        <v>#REF!</v>
      </c>
      <c r="AQ70" s="125" t="e">
        <v>#REF!</v>
      </c>
      <c r="AR70" s="128"/>
      <c r="AS70" s="133"/>
      <c r="AT70" s="130">
        <v>-1800</v>
      </c>
      <c r="AU70" s="130"/>
      <c r="AV70" s="132"/>
    </row>
    <row r="71" spans="1:49">
      <c r="A71" s="2" t="s">
        <v>123</v>
      </c>
      <c r="B71" s="1" t="s">
        <v>124</v>
      </c>
      <c r="C71" s="217">
        <f>+FISCAL!E71</f>
        <v>1200</v>
      </c>
      <c r="D71" s="217">
        <f>+FISCAL!G71</f>
        <v>2419.1999999999998</v>
      </c>
      <c r="E71" s="217">
        <v>0</v>
      </c>
      <c r="F71" s="217">
        <f t="shared" si="14"/>
        <v>3619.2</v>
      </c>
      <c r="G71" s="221"/>
      <c r="H71" s="217">
        <f>+FISCAL!I71</f>
        <v>3619.2</v>
      </c>
      <c r="I71" s="217">
        <f>-FISCAL!Q71-AC71-AJ71</f>
        <v>0</v>
      </c>
      <c r="J71" s="217">
        <f t="shared" si="20"/>
        <v>24</v>
      </c>
      <c r="K71" s="217">
        <f t="shared" si="21"/>
        <v>90</v>
      </c>
      <c r="L71" s="217">
        <f t="shared" si="22"/>
        <v>3733.2</v>
      </c>
      <c r="M71" s="217">
        <f t="shared" si="23"/>
        <v>597.31200000000001</v>
      </c>
      <c r="N71" s="217">
        <f t="shared" si="24"/>
        <v>4330.5119999999997</v>
      </c>
      <c r="O71" s="32"/>
      <c r="P71" s="217">
        <v>0</v>
      </c>
      <c r="Q71" s="228">
        <v>0</v>
      </c>
      <c r="R71" s="228">
        <v>0</v>
      </c>
      <c r="S71" s="19"/>
      <c r="T71" s="232" t="str">
        <f t="shared" si="11"/>
        <v>SI</v>
      </c>
      <c r="U71" s="115" t="s">
        <v>202</v>
      </c>
      <c r="V71" s="115" t="s">
        <v>254</v>
      </c>
      <c r="W71" s="115">
        <v>33</v>
      </c>
      <c r="X71" s="118">
        <v>39833</v>
      </c>
      <c r="Y71" s="115" t="s">
        <v>255</v>
      </c>
      <c r="Z71" s="180">
        <v>2419.1999999999998</v>
      </c>
      <c r="AA71" s="120"/>
      <c r="AB71" s="120"/>
      <c r="AC71" s="121"/>
      <c r="AD71" s="125">
        <v>2419.1999999999998</v>
      </c>
      <c r="AE71" s="204"/>
      <c r="AF71" s="169"/>
      <c r="AG71" s="122"/>
      <c r="AH71" s="122"/>
      <c r="AI71" s="122"/>
      <c r="AJ71" s="123"/>
      <c r="AK71" s="124">
        <v>0</v>
      </c>
      <c r="AL71" s="125">
        <v>2419.1999999999998</v>
      </c>
      <c r="AM71" s="126">
        <v>0</v>
      </c>
      <c r="AN71" s="125">
        <v>2419.1999999999998</v>
      </c>
      <c r="AO71" s="127">
        <v>241.92</v>
      </c>
      <c r="AP71" s="126" t="e">
        <v>#REF!</v>
      </c>
      <c r="AQ71" s="125" t="e">
        <v>#REF!</v>
      </c>
      <c r="AR71" s="128"/>
      <c r="AS71" s="133"/>
      <c r="AT71" s="130">
        <v>-2419.1999999999998</v>
      </c>
      <c r="AU71" s="130"/>
      <c r="AV71" s="132"/>
    </row>
    <row r="72" spans="1:49">
      <c r="A72" s="2" t="s">
        <v>125</v>
      </c>
      <c r="B72" s="1" t="s">
        <v>126</v>
      </c>
      <c r="C72" s="217">
        <f>+FISCAL!E72</f>
        <v>1200</v>
      </c>
      <c r="D72" s="217">
        <f>+FISCAL!G72</f>
        <v>3431.7</v>
      </c>
      <c r="E72" s="217">
        <v>0</v>
      </c>
      <c r="F72" s="217">
        <f t="shared" si="14"/>
        <v>4631.7</v>
      </c>
      <c r="G72" s="221"/>
      <c r="H72" s="217">
        <f>+FISCAL!I72</f>
        <v>4631.7</v>
      </c>
      <c r="I72" s="217">
        <f>-FISCAL!Q72-AC72-AJ72</f>
        <v>0</v>
      </c>
      <c r="J72" s="217">
        <f t="shared" si="20"/>
        <v>24</v>
      </c>
      <c r="K72" s="217">
        <f t="shared" si="21"/>
        <v>90</v>
      </c>
      <c r="L72" s="217">
        <f t="shared" si="22"/>
        <v>4745.7</v>
      </c>
      <c r="M72" s="217">
        <f t="shared" si="23"/>
        <v>759.31200000000001</v>
      </c>
      <c r="N72" s="217">
        <f t="shared" si="24"/>
        <v>5505.0119999999997</v>
      </c>
      <c r="O72" s="32"/>
      <c r="P72" s="217">
        <v>0</v>
      </c>
      <c r="Q72" s="228">
        <v>0</v>
      </c>
      <c r="R72" s="228">
        <v>0</v>
      </c>
      <c r="S72" s="19"/>
      <c r="T72" s="232" t="str">
        <f t="shared" si="11"/>
        <v>SI</v>
      </c>
      <c r="U72" s="132" t="s">
        <v>202</v>
      </c>
      <c r="V72" s="132" t="s">
        <v>256</v>
      </c>
      <c r="W72" s="138"/>
      <c r="X72" s="137">
        <v>42429</v>
      </c>
      <c r="Y72" s="115" t="s">
        <v>221</v>
      </c>
      <c r="Z72" s="180">
        <v>3431.7</v>
      </c>
      <c r="AA72" s="120"/>
      <c r="AB72" s="120"/>
      <c r="AC72" s="121"/>
      <c r="AD72" s="125">
        <v>3431.7</v>
      </c>
      <c r="AE72" s="131"/>
      <c r="AF72" s="169"/>
      <c r="AG72" s="122"/>
      <c r="AH72" s="122"/>
      <c r="AI72" s="122"/>
      <c r="AJ72" s="139"/>
      <c r="AK72" s="124">
        <v>0</v>
      </c>
      <c r="AL72" s="125">
        <v>3431.7</v>
      </c>
      <c r="AM72" s="126">
        <v>0</v>
      </c>
      <c r="AN72" s="125">
        <v>3431.7</v>
      </c>
      <c r="AO72" s="127">
        <v>343.17</v>
      </c>
      <c r="AP72" s="126" t="e">
        <v>#REF!</v>
      </c>
      <c r="AQ72" s="125" t="e">
        <v>#REF!</v>
      </c>
      <c r="AR72" s="128"/>
      <c r="AS72" s="133"/>
      <c r="AT72" s="130">
        <v>-3431.7</v>
      </c>
      <c r="AU72" s="130"/>
      <c r="AV72" s="132"/>
    </row>
    <row r="73" spans="1:49">
      <c r="A73" s="2" t="s">
        <v>127</v>
      </c>
      <c r="B73" s="1" t="s">
        <v>288</v>
      </c>
      <c r="C73" s="217">
        <f>+FISCAL!E73</f>
        <v>1999.95</v>
      </c>
      <c r="D73" s="217">
        <f>+FISCAL!G73</f>
        <v>0</v>
      </c>
      <c r="E73" s="217">
        <v>0</v>
      </c>
      <c r="F73" s="217">
        <f t="shared" si="14"/>
        <v>1999.95</v>
      </c>
      <c r="G73" s="221"/>
      <c r="H73" s="217">
        <f>+FISCAL!I73</f>
        <v>1999.95</v>
      </c>
      <c r="I73" s="217">
        <f>-FISCAL!Q73-AC73-AJ73</f>
        <v>0</v>
      </c>
      <c r="J73" s="217">
        <f t="shared" si="20"/>
        <v>39.999000000000002</v>
      </c>
      <c r="K73" s="217">
        <f t="shared" si="21"/>
        <v>149.99625</v>
      </c>
      <c r="L73" s="217">
        <f t="shared" si="22"/>
        <v>2189.9452500000002</v>
      </c>
      <c r="M73" s="217">
        <f t="shared" si="23"/>
        <v>350.39124000000004</v>
      </c>
      <c r="N73" s="217">
        <f t="shared" si="24"/>
        <v>2540.3364900000001</v>
      </c>
      <c r="O73" s="32"/>
      <c r="P73" s="217">
        <v>0</v>
      </c>
      <c r="Q73" s="228">
        <v>0</v>
      </c>
      <c r="R73" s="228">
        <v>0</v>
      </c>
      <c r="S73" s="19"/>
      <c r="T73" s="232" t="str">
        <f t="shared" si="11"/>
        <v>SI</v>
      </c>
      <c r="U73" s="115" t="s">
        <v>169</v>
      </c>
      <c r="V73" s="115" t="s">
        <v>260</v>
      </c>
      <c r="W73" s="117" t="s">
        <v>261</v>
      </c>
      <c r="X73" s="118">
        <v>40298</v>
      </c>
      <c r="Y73" s="115" t="s">
        <v>262</v>
      </c>
      <c r="Z73" s="180"/>
      <c r="AA73" s="120"/>
      <c r="AB73" s="120"/>
      <c r="AC73" s="121"/>
      <c r="AD73" s="125">
        <v>0</v>
      </c>
      <c r="AE73" s="131"/>
      <c r="AF73" s="169"/>
      <c r="AG73" s="122"/>
      <c r="AH73" s="122"/>
      <c r="AI73" s="122"/>
      <c r="AJ73" s="123"/>
      <c r="AK73" s="124">
        <v>338</v>
      </c>
      <c r="AL73" s="125">
        <v>-338</v>
      </c>
      <c r="AM73" s="126">
        <v>0</v>
      </c>
      <c r="AN73" s="125">
        <v>-338</v>
      </c>
      <c r="AO73" s="127">
        <v>0</v>
      </c>
      <c r="AP73" s="126" t="e">
        <v>#REF!</v>
      </c>
      <c r="AQ73" s="125" t="e">
        <v>#REF!</v>
      </c>
      <c r="AR73" s="128"/>
      <c r="AS73" s="133"/>
      <c r="AT73" s="130">
        <v>338</v>
      </c>
      <c r="AU73" s="130"/>
      <c r="AV73" s="134"/>
    </row>
    <row r="74" spans="1:49">
      <c r="A74" s="279" t="s">
        <v>97</v>
      </c>
      <c r="B74" s="36" t="s">
        <v>98</v>
      </c>
      <c r="C74" s="217">
        <f>+FISCAL!E74</f>
        <v>1200</v>
      </c>
      <c r="D74" s="217">
        <f>+FISCAL!G74</f>
        <v>968.5</v>
      </c>
      <c r="E74" s="280">
        <v>0</v>
      </c>
      <c r="F74" s="280">
        <f>SUM(C74:E74)</f>
        <v>2168.5</v>
      </c>
      <c r="G74" s="281"/>
      <c r="H74" s="217">
        <f>+FISCAL!I74</f>
        <v>2168.5</v>
      </c>
      <c r="I74" s="217">
        <f>-FISCAL!Q74-AC74-AJ74</f>
        <v>0</v>
      </c>
      <c r="J74" s="217">
        <f t="shared" si="20"/>
        <v>24</v>
      </c>
      <c r="K74" s="217">
        <f t="shared" si="21"/>
        <v>90</v>
      </c>
      <c r="L74" s="280">
        <f>SUM(H74:K74)</f>
        <v>2282.5</v>
      </c>
      <c r="M74" s="280">
        <f>+L74*0.16</f>
        <v>365.2</v>
      </c>
      <c r="N74" s="217">
        <f t="shared" si="24"/>
        <v>2647.7</v>
      </c>
      <c r="O74" s="37"/>
      <c r="P74" s="280">
        <f>+E74</f>
        <v>0</v>
      </c>
      <c r="Q74" s="282">
        <f>+P74*0.16</f>
        <v>0</v>
      </c>
      <c r="R74" s="282">
        <f>+P74+Q74</f>
        <v>0</v>
      </c>
      <c r="S74" s="19"/>
      <c r="T74" s="232" t="str">
        <f>IF(B74=V74,"SI","NO")</f>
        <v>SI</v>
      </c>
      <c r="U74" s="115" t="s">
        <v>202</v>
      </c>
      <c r="V74" s="115" t="s">
        <v>277</v>
      </c>
      <c r="W74" s="117"/>
      <c r="X74" s="118">
        <v>42608</v>
      </c>
      <c r="Y74" s="115" t="s">
        <v>201</v>
      </c>
      <c r="Z74" s="180">
        <v>968.5</v>
      </c>
      <c r="AA74" s="120"/>
      <c r="AB74" s="120"/>
      <c r="AC74" s="121"/>
      <c r="AD74" s="125">
        <v>968.5</v>
      </c>
      <c r="AE74" s="131"/>
      <c r="AF74" s="169"/>
      <c r="AG74" s="122"/>
      <c r="AH74" s="122"/>
      <c r="AI74" s="122"/>
      <c r="AJ74" s="123"/>
      <c r="AK74" s="124">
        <v>0</v>
      </c>
      <c r="AL74" s="125">
        <v>968.5</v>
      </c>
      <c r="AM74" s="126">
        <v>0</v>
      </c>
      <c r="AN74" s="125">
        <v>968.5</v>
      </c>
      <c r="AO74" s="127">
        <v>96.850000000000009</v>
      </c>
      <c r="AP74" s="126"/>
      <c r="AQ74" s="125"/>
      <c r="AR74" s="128"/>
      <c r="AS74" s="133"/>
      <c r="AT74" s="130"/>
      <c r="AU74" s="130"/>
      <c r="AV74" s="135"/>
      <c r="AW74" s="232"/>
    </row>
    <row r="75" spans="1:49">
      <c r="A75" s="2" t="s">
        <v>128</v>
      </c>
      <c r="B75" s="1" t="s">
        <v>129</v>
      </c>
      <c r="C75" s="217">
        <f>+FISCAL!E75</f>
        <v>1200</v>
      </c>
      <c r="D75" s="217">
        <f>+FISCAL!G75</f>
        <v>2513</v>
      </c>
      <c r="E75" s="217">
        <v>0</v>
      </c>
      <c r="F75" s="217">
        <f t="shared" si="14"/>
        <v>3713</v>
      </c>
      <c r="G75" s="221"/>
      <c r="H75" s="217">
        <f>+FISCAL!I75</f>
        <v>3713</v>
      </c>
      <c r="I75" s="217">
        <f>-FISCAL!Q75-AC75-AJ75</f>
        <v>0</v>
      </c>
      <c r="J75" s="217">
        <f t="shared" si="20"/>
        <v>24</v>
      </c>
      <c r="K75" s="217">
        <f t="shared" si="21"/>
        <v>90</v>
      </c>
      <c r="L75" s="217">
        <f t="shared" si="22"/>
        <v>3827</v>
      </c>
      <c r="M75" s="217">
        <f t="shared" si="23"/>
        <v>612.32000000000005</v>
      </c>
      <c r="N75" s="217">
        <f t="shared" si="24"/>
        <v>4439.32</v>
      </c>
      <c r="O75" s="32"/>
      <c r="P75" s="217">
        <v>0</v>
      </c>
      <c r="Q75" s="228">
        <v>0</v>
      </c>
      <c r="R75" s="228">
        <v>0</v>
      </c>
      <c r="S75" s="19"/>
      <c r="T75" s="232" t="str">
        <f t="shared" si="11"/>
        <v>SI</v>
      </c>
      <c r="U75" s="115" t="s">
        <v>202</v>
      </c>
      <c r="V75" s="115" t="s">
        <v>280</v>
      </c>
      <c r="W75" s="115"/>
      <c r="X75" s="118">
        <v>42632</v>
      </c>
      <c r="Y75" s="115" t="s">
        <v>221</v>
      </c>
      <c r="Z75" s="180">
        <v>2513</v>
      </c>
      <c r="AA75" s="120"/>
      <c r="AB75" s="120"/>
      <c r="AC75" s="121"/>
      <c r="AD75" s="125">
        <v>2513</v>
      </c>
      <c r="AE75" s="131"/>
      <c r="AF75" s="169"/>
      <c r="AG75" s="122"/>
      <c r="AH75" s="122"/>
      <c r="AI75" s="122"/>
      <c r="AJ75" s="123"/>
      <c r="AK75" s="124">
        <v>1752</v>
      </c>
      <c r="AL75" s="125">
        <v>761</v>
      </c>
      <c r="AM75" s="126">
        <v>0</v>
      </c>
      <c r="AN75" s="125">
        <v>761</v>
      </c>
      <c r="AO75" s="127"/>
      <c r="AP75" s="126"/>
      <c r="AQ75" s="125"/>
      <c r="AR75" s="128"/>
      <c r="AS75" s="129"/>
      <c r="AT75" s="130"/>
      <c r="AU75" s="146">
        <v>2643837181</v>
      </c>
      <c r="AV75" s="132"/>
    </row>
    <row r="76" spans="1:49" s="79" customFormat="1">
      <c r="A76" s="2" t="s">
        <v>130</v>
      </c>
      <c r="B76" s="1" t="s">
        <v>131</v>
      </c>
      <c r="C76" s="217">
        <f>+FISCAL!E76</f>
        <v>1200</v>
      </c>
      <c r="D76" s="217">
        <f>+FISCAL!G76</f>
        <v>2608</v>
      </c>
      <c r="E76" s="217">
        <v>0</v>
      </c>
      <c r="F76" s="217">
        <f t="shared" si="14"/>
        <v>3808</v>
      </c>
      <c r="G76" s="221"/>
      <c r="H76" s="217">
        <f>+FISCAL!I76</f>
        <v>3808</v>
      </c>
      <c r="I76" s="217">
        <f>-FISCAL!Q76-AC76-AJ76</f>
        <v>0</v>
      </c>
      <c r="J76" s="217">
        <f t="shared" si="20"/>
        <v>24</v>
      </c>
      <c r="K76" s="217">
        <f t="shared" si="21"/>
        <v>90</v>
      </c>
      <c r="L76" s="217">
        <f t="shared" si="22"/>
        <v>3922</v>
      </c>
      <c r="M76" s="217">
        <f t="shared" si="23"/>
        <v>627.52</v>
      </c>
      <c r="N76" s="217">
        <f t="shared" si="24"/>
        <v>4549.5200000000004</v>
      </c>
      <c r="O76" s="32"/>
      <c r="P76" s="217">
        <v>0</v>
      </c>
      <c r="Q76" s="228">
        <v>0</v>
      </c>
      <c r="R76" s="228">
        <v>0</v>
      </c>
      <c r="S76" s="19"/>
      <c r="T76" s="232" t="str">
        <f t="shared" si="11"/>
        <v>SI</v>
      </c>
      <c r="U76" s="115" t="s">
        <v>202</v>
      </c>
      <c r="V76" s="115" t="s">
        <v>282</v>
      </c>
      <c r="W76" s="117" t="s">
        <v>283</v>
      </c>
      <c r="X76" s="118">
        <v>41939</v>
      </c>
      <c r="Y76" s="115" t="s">
        <v>201</v>
      </c>
      <c r="Z76" s="180">
        <v>2608</v>
      </c>
      <c r="AA76" s="120"/>
      <c r="AB76" s="120"/>
      <c r="AC76" s="121"/>
      <c r="AD76" s="125">
        <v>2608</v>
      </c>
      <c r="AE76" s="131"/>
      <c r="AF76" s="168"/>
      <c r="AG76" s="122"/>
      <c r="AH76" s="122"/>
      <c r="AI76" s="122"/>
      <c r="AJ76" s="123"/>
      <c r="AK76" s="124">
        <v>261</v>
      </c>
      <c r="AL76" s="125">
        <v>2347</v>
      </c>
      <c r="AM76" s="126">
        <v>0</v>
      </c>
      <c r="AN76" s="125">
        <v>2347</v>
      </c>
      <c r="AO76" s="127">
        <v>260.8</v>
      </c>
      <c r="AP76" s="126" t="e">
        <v>#REF!</v>
      </c>
      <c r="AQ76" s="125" t="e">
        <v>#REF!</v>
      </c>
      <c r="AR76" s="128"/>
      <c r="AS76" s="133"/>
      <c r="AT76" s="130">
        <v>-2347</v>
      </c>
      <c r="AU76" s="130"/>
      <c r="AV76" s="135"/>
      <c r="AW76" s="1"/>
    </row>
    <row r="77" spans="1:49" s="79" customFormat="1">
      <c r="A77" s="216" t="s">
        <v>347</v>
      </c>
      <c r="B77" s="95" t="s">
        <v>322</v>
      </c>
      <c r="C77" s="217">
        <f>+FISCAL!E77</f>
        <v>1200</v>
      </c>
      <c r="D77" s="217">
        <f>+FISCAL!G77</f>
        <v>1872</v>
      </c>
      <c r="E77" s="217">
        <v>0</v>
      </c>
      <c r="F77" s="217">
        <f t="shared" si="14"/>
        <v>3072</v>
      </c>
      <c r="G77" s="226"/>
      <c r="H77" s="217">
        <f>+FISCAL!I77</f>
        <v>3072</v>
      </c>
      <c r="I77" s="217">
        <f>-FISCAL!Q77-AC77-AJ77</f>
        <v>0</v>
      </c>
      <c r="J77" s="217">
        <f t="shared" si="20"/>
        <v>24</v>
      </c>
      <c r="K77" s="217">
        <f t="shared" si="21"/>
        <v>90</v>
      </c>
      <c r="L77" s="217">
        <f t="shared" si="22"/>
        <v>3186</v>
      </c>
      <c r="M77" s="217">
        <f t="shared" si="23"/>
        <v>509.76</v>
      </c>
      <c r="N77" s="217">
        <f t="shared" si="24"/>
        <v>3695.76</v>
      </c>
      <c r="O77" s="78"/>
      <c r="P77" s="217">
        <v>0</v>
      </c>
      <c r="Q77" s="228">
        <v>0</v>
      </c>
      <c r="R77" s="228">
        <v>0</v>
      </c>
      <c r="S77" s="19"/>
      <c r="T77" s="232" t="str">
        <f t="shared" si="11"/>
        <v>SI</v>
      </c>
      <c r="U77" s="115" t="s">
        <v>202</v>
      </c>
      <c r="V77" s="115" t="s">
        <v>322</v>
      </c>
      <c r="W77" s="117"/>
      <c r="X77" s="118">
        <v>42688</v>
      </c>
      <c r="Y77" s="115" t="s">
        <v>201</v>
      </c>
      <c r="Z77" s="180">
        <v>1872</v>
      </c>
      <c r="AA77" s="120"/>
      <c r="AB77" s="120"/>
      <c r="AC77" s="121"/>
      <c r="AD77" s="125">
        <v>1872</v>
      </c>
      <c r="AE77" s="131"/>
      <c r="AF77" s="169"/>
      <c r="AG77" s="122"/>
      <c r="AH77" s="122"/>
      <c r="AI77" s="122"/>
      <c r="AJ77" s="123"/>
      <c r="AK77" s="124"/>
      <c r="AL77" s="125">
        <v>1872</v>
      </c>
      <c r="AM77" s="126">
        <v>0</v>
      </c>
      <c r="AN77" s="125">
        <v>1872</v>
      </c>
      <c r="AO77" s="127"/>
      <c r="AP77" s="126"/>
      <c r="AQ77" s="125"/>
      <c r="AR77" s="128"/>
      <c r="AS77" s="133"/>
      <c r="AT77" s="130"/>
      <c r="AU77" s="130">
        <v>1501247905</v>
      </c>
      <c r="AV77" s="132"/>
      <c r="AW77" s="1"/>
    </row>
    <row r="78" spans="1:49" s="40" customFormat="1">
      <c r="A78" s="216" t="s">
        <v>347</v>
      </c>
      <c r="B78" s="95" t="s">
        <v>325</v>
      </c>
      <c r="C78" s="217">
        <f>+FISCAL!E78</f>
        <v>1200</v>
      </c>
      <c r="D78" s="217">
        <f>+FISCAL!G78</f>
        <v>2035.5</v>
      </c>
      <c r="E78" s="217">
        <v>0</v>
      </c>
      <c r="F78" s="217">
        <f t="shared" si="14"/>
        <v>3235.5</v>
      </c>
      <c r="G78" s="219"/>
      <c r="H78" s="217">
        <f>+FISCAL!I78</f>
        <v>3235.5</v>
      </c>
      <c r="I78" s="217">
        <f>-FISCAL!Q78-AC78-AJ78</f>
        <v>0</v>
      </c>
      <c r="J78" s="217">
        <f t="shared" si="20"/>
        <v>24</v>
      </c>
      <c r="K78" s="217">
        <f t="shared" si="21"/>
        <v>90</v>
      </c>
      <c r="L78" s="217">
        <f t="shared" si="22"/>
        <v>3349.5</v>
      </c>
      <c r="M78" s="217">
        <f t="shared" si="23"/>
        <v>535.91999999999996</v>
      </c>
      <c r="N78" s="217">
        <f t="shared" si="24"/>
        <v>3885.42</v>
      </c>
      <c r="O78" s="78"/>
      <c r="P78" s="217">
        <v>0</v>
      </c>
      <c r="Q78" s="228">
        <v>0</v>
      </c>
      <c r="R78" s="228">
        <v>0</v>
      </c>
      <c r="S78" s="19"/>
      <c r="T78" s="232" t="str">
        <f t="shared" si="11"/>
        <v>SI</v>
      </c>
      <c r="U78" s="115" t="s">
        <v>202</v>
      </c>
      <c r="V78" s="115" t="s">
        <v>325</v>
      </c>
      <c r="W78" s="117"/>
      <c r="X78" s="118">
        <v>42688</v>
      </c>
      <c r="Y78" s="115" t="s">
        <v>221</v>
      </c>
      <c r="Z78" s="180">
        <v>2035.5</v>
      </c>
      <c r="AA78" s="120"/>
      <c r="AB78" s="120"/>
      <c r="AC78" s="121"/>
      <c r="AD78" s="125">
        <v>2035.5</v>
      </c>
      <c r="AE78" s="131"/>
      <c r="AF78" s="168"/>
      <c r="AG78" s="122"/>
      <c r="AH78" s="122"/>
      <c r="AI78" s="122"/>
      <c r="AJ78" s="123"/>
      <c r="AK78" s="124"/>
      <c r="AL78" s="125">
        <v>2035.5</v>
      </c>
      <c r="AM78" s="126">
        <v>0</v>
      </c>
      <c r="AN78" s="125">
        <v>2035.5</v>
      </c>
      <c r="AO78" s="127"/>
      <c r="AP78" s="126"/>
      <c r="AQ78" s="125"/>
      <c r="AR78" s="128"/>
      <c r="AS78" s="133"/>
      <c r="AT78" s="130"/>
      <c r="AU78" s="130" t="s">
        <v>326</v>
      </c>
      <c r="AV78" s="132"/>
      <c r="AW78" s="1"/>
    </row>
    <row r="79" spans="1:49">
      <c r="A79" s="1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1"/>
      <c r="P79" s="217"/>
      <c r="Q79" s="217"/>
      <c r="R79" s="217"/>
      <c r="S79" s="19"/>
      <c r="T79" s="94"/>
      <c r="AW79" s="79"/>
    </row>
    <row r="80" spans="1:49" s="7" customFormat="1" ht="11.25"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P80" s="219"/>
      <c r="Q80" s="219"/>
      <c r="R80" s="219"/>
      <c r="S80" s="19"/>
      <c r="T80" s="40"/>
      <c r="AW80" s="1"/>
    </row>
    <row r="81" spans="1:49">
      <c r="A81" s="1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1"/>
      <c r="P81" s="217"/>
      <c r="Q81" s="217"/>
      <c r="R81" s="217"/>
      <c r="S81" s="19"/>
      <c r="T81" s="40"/>
    </row>
    <row r="82" spans="1:49">
      <c r="A82" s="41"/>
      <c r="B82" s="40"/>
      <c r="C82" s="217"/>
      <c r="D82" s="217"/>
      <c r="E82" s="217"/>
      <c r="F82" s="217"/>
      <c r="G82" s="226"/>
      <c r="H82" s="217"/>
      <c r="I82" s="217"/>
      <c r="J82" s="217"/>
      <c r="K82" s="217"/>
      <c r="L82" s="217"/>
      <c r="M82" s="217"/>
      <c r="N82" s="217"/>
      <c r="O82" s="39"/>
      <c r="P82" s="217"/>
      <c r="Q82" s="228"/>
      <c r="R82" s="228"/>
      <c r="S82" s="20"/>
      <c r="T82" s="40"/>
      <c r="U82" s="297" t="s">
        <v>285</v>
      </c>
      <c r="V82" s="297"/>
      <c r="W82" s="115"/>
      <c r="X82" s="115"/>
      <c r="Y82" s="115"/>
      <c r="Z82" s="180"/>
      <c r="AA82" s="119"/>
      <c r="AB82" s="119"/>
      <c r="AC82" s="119"/>
      <c r="AD82" s="158"/>
      <c r="AE82" s="119"/>
      <c r="AF82" s="172"/>
      <c r="AG82" s="119"/>
      <c r="AH82" s="119"/>
      <c r="AI82" s="119"/>
      <c r="AJ82" s="119"/>
      <c r="AK82" s="119"/>
      <c r="AL82" s="158"/>
      <c r="AM82" s="119">
        <v>1597.6440000000002</v>
      </c>
      <c r="AN82" s="158"/>
      <c r="AO82" s="119"/>
      <c r="AP82" s="119"/>
      <c r="AQ82" s="158"/>
      <c r="AR82" s="159"/>
      <c r="AS82" s="159"/>
      <c r="AT82" s="115"/>
      <c r="AU82" s="115"/>
      <c r="AV82" s="115"/>
    </row>
    <row r="83" spans="1:49" s="7" customFormat="1">
      <c r="A83" s="2" t="s">
        <v>121</v>
      </c>
      <c r="B83" s="79" t="s">
        <v>327</v>
      </c>
      <c r="C83" s="217">
        <f>+FISCAL!E83</f>
        <v>1750.05</v>
      </c>
      <c r="D83" s="217">
        <f>+FISCAL!G83</f>
        <v>0</v>
      </c>
      <c r="E83" s="217">
        <v>0</v>
      </c>
      <c r="F83" s="217">
        <f t="shared" ref="F83" si="25">SUM(C83:E83)</f>
        <v>1750.05</v>
      </c>
      <c r="G83" s="226"/>
      <c r="H83" s="217">
        <f>+FISCAL!I83</f>
        <v>1750.05</v>
      </c>
      <c r="I83" s="217">
        <f>-FISCAL!Q83-AC71-AJ71</f>
        <v>0</v>
      </c>
      <c r="J83" s="217">
        <f t="shared" ref="J83" si="26">+C83*0.02</f>
        <v>35.000999999999998</v>
      </c>
      <c r="K83" s="217">
        <f t="shared" ref="K83" si="27">+C83*7.5%</f>
        <v>131.25375</v>
      </c>
      <c r="L83" s="217">
        <f t="shared" ref="L83" si="28">SUM(H83:K83)</f>
        <v>1916.30475</v>
      </c>
      <c r="M83" s="217">
        <f t="shared" ref="M83" si="29">+L83*0.16</f>
        <v>306.60876000000002</v>
      </c>
      <c r="N83" s="217">
        <f t="shared" ref="N83" si="30">+L83+M83</f>
        <v>2222.9135099999999</v>
      </c>
      <c r="O83" s="32"/>
      <c r="P83" s="217">
        <v>0</v>
      </c>
      <c r="Q83" s="228">
        <v>0</v>
      </c>
      <c r="R83" s="228">
        <v>0</v>
      </c>
      <c r="S83" s="21"/>
      <c r="T83" s="232" t="str">
        <f t="shared" ref="T83" si="31">IF(B83=V83,"SI","NO")</f>
        <v>SI</v>
      </c>
      <c r="U83" s="115" t="s">
        <v>191</v>
      </c>
      <c r="V83" s="115" t="s">
        <v>327</v>
      </c>
      <c r="W83" s="117"/>
      <c r="X83" s="118">
        <v>39516</v>
      </c>
      <c r="Y83" s="115" t="s">
        <v>240</v>
      </c>
      <c r="Z83" s="180"/>
      <c r="AA83" s="119"/>
      <c r="AB83" s="119"/>
      <c r="AC83" s="121"/>
      <c r="AD83" s="125">
        <v>0</v>
      </c>
      <c r="AE83" s="131"/>
      <c r="AF83" s="173"/>
      <c r="AG83" s="122"/>
      <c r="AH83" s="122"/>
      <c r="AI83" s="122"/>
      <c r="AJ83" s="119"/>
      <c r="AK83" s="119">
        <v>250</v>
      </c>
      <c r="AL83" s="125">
        <v>0</v>
      </c>
      <c r="AM83" s="126">
        <v>0</v>
      </c>
      <c r="AN83" s="125">
        <v>-250</v>
      </c>
      <c r="AO83" s="127">
        <v>0</v>
      </c>
      <c r="AP83" s="126">
        <v>0</v>
      </c>
      <c r="AQ83" s="125">
        <v>0</v>
      </c>
      <c r="AR83" s="159"/>
      <c r="AS83" s="159"/>
      <c r="AT83" s="115"/>
      <c r="AU83" s="115"/>
      <c r="AV83" s="195"/>
    </row>
    <row r="84" spans="1:49">
      <c r="A84" s="13" t="s">
        <v>103</v>
      </c>
      <c r="B84" s="7"/>
      <c r="C84" s="219" t="s">
        <v>104</v>
      </c>
      <c r="D84" s="219" t="s">
        <v>104</v>
      </c>
      <c r="E84" s="219" t="s">
        <v>104</v>
      </c>
      <c r="F84" s="219" t="s">
        <v>104</v>
      </c>
      <c r="G84" s="226"/>
      <c r="H84" s="219" t="s">
        <v>104</v>
      </c>
      <c r="I84" s="219" t="s">
        <v>104</v>
      </c>
      <c r="J84" s="219" t="s">
        <v>104</v>
      </c>
      <c r="K84" s="219" t="s">
        <v>104</v>
      </c>
      <c r="L84" s="219" t="s">
        <v>104</v>
      </c>
      <c r="M84" s="219" t="s">
        <v>104</v>
      </c>
      <c r="N84" s="219" t="s">
        <v>104</v>
      </c>
      <c r="O84" s="24"/>
      <c r="P84" s="219" t="s">
        <v>104</v>
      </c>
      <c r="Q84" s="219" t="s">
        <v>104</v>
      </c>
      <c r="R84" s="219" t="s">
        <v>104</v>
      </c>
      <c r="T84" s="40"/>
    </row>
    <row r="85" spans="1:49">
      <c r="C85" s="222">
        <f>SUM(C63:C84)</f>
        <v>21590</v>
      </c>
      <c r="D85" s="222">
        <f t="shared" ref="D85:F85" si="32">SUM(D63:D84)</f>
        <v>39538.42</v>
      </c>
      <c r="E85" s="222">
        <f t="shared" si="32"/>
        <v>0</v>
      </c>
      <c r="F85" s="222">
        <f t="shared" si="32"/>
        <v>61128.42</v>
      </c>
      <c r="G85" s="226"/>
      <c r="H85" s="222">
        <f t="shared" ref="H85" si="33">SUM(H63:H84)</f>
        <v>61128.42</v>
      </c>
      <c r="I85" s="222">
        <f t="shared" ref="I85" si="34">SUM(I63:I84)</f>
        <v>0</v>
      </c>
      <c r="J85" s="222">
        <f t="shared" ref="J85" si="35">SUM(J63:J84)</f>
        <v>431.8</v>
      </c>
      <c r="K85" s="222">
        <f t="shared" ref="K85" si="36">SUM(K63:K84)</f>
        <v>1619.25</v>
      </c>
      <c r="L85" s="222">
        <f t="shared" ref="L85" si="37">SUM(L63:L84)</f>
        <v>63179.469999999994</v>
      </c>
      <c r="M85" s="222">
        <f t="shared" ref="M85" si="38">SUM(M63:M84)</f>
        <v>10108.715199999999</v>
      </c>
      <c r="N85" s="222">
        <f t="shared" ref="N85" si="39">SUM(N63:N84)</f>
        <v>73288.185199999993</v>
      </c>
      <c r="O85" s="24"/>
      <c r="P85" s="222">
        <f t="shared" ref="P85" si="40">SUM(P63:P84)</f>
        <v>0</v>
      </c>
      <c r="Q85" s="222">
        <f t="shared" ref="Q85" si="41">SUM(Q63:Q84)</f>
        <v>0</v>
      </c>
      <c r="R85" s="222">
        <f t="shared" ref="R85" si="42">SUM(R63:R84)</f>
        <v>0</v>
      </c>
      <c r="S85" s="20"/>
    </row>
    <row r="86" spans="1:49">
      <c r="C86" s="217"/>
      <c r="D86" s="226"/>
      <c r="E86" s="226"/>
      <c r="F86" s="226"/>
      <c r="G86" s="226"/>
      <c r="H86" s="217"/>
      <c r="I86" s="217"/>
      <c r="J86" s="217"/>
      <c r="K86" s="217"/>
      <c r="L86" s="217"/>
      <c r="M86" s="217"/>
      <c r="N86" s="217"/>
      <c r="O86" s="24"/>
      <c r="P86" s="226"/>
      <c r="Q86" s="226"/>
      <c r="R86" s="226"/>
      <c r="S86" s="21"/>
      <c r="U86" s="135"/>
      <c r="V86" s="115"/>
      <c r="W86" s="115"/>
      <c r="X86" s="115"/>
      <c r="Y86" s="115"/>
      <c r="Z86" s="180"/>
      <c r="AA86" s="119"/>
      <c r="AB86" s="119"/>
      <c r="AC86" s="121"/>
      <c r="AD86" s="125"/>
      <c r="AE86" s="131"/>
      <c r="AF86" s="168"/>
      <c r="AG86" s="122"/>
      <c r="AH86" s="122"/>
      <c r="AI86" s="122"/>
      <c r="AJ86" s="126"/>
      <c r="AK86" s="126"/>
      <c r="AL86" s="125"/>
      <c r="AM86" s="126"/>
      <c r="AN86" s="125"/>
      <c r="AO86" s="127">
        <v>0</v>
      </c>
      <c r="AP86" s="126"/>
      <c r="AQ86" s="125">
        <v>0</v>
      </c>
      <c r="AR86" s="128"/>
      <c r="AS86" s="148"/>
      <c r="AT86" s="130"/>
      <c r="AU86" s="130"/>
      <c r="AV86" s="132"/>
    </row>
    <row r="87" spans="1:49">
      <c r="A87" s="12"/>
      <c r="B87" s="7"/>
      <c r="C87" s="219" t="s">
        <v>132</v>
      </c>
      <c r="D87" s="219" t="s">
        <v>132</v>
      </c>
      <c r="E87" s="219" t="s">
        <v>132</v>
      </c>
      <c r="F87" s="219" t="s">
        <v>132</v>
      </c>
      <c r="G87" s="226"/>
      <c r="H87" s="219" t="s">
        <v>132</v>
      </c>
      <c r="I87" s="219" t="s">
        <v>132</v>
      </c>
      <c r="J87" s="219" t="s">
        <v>132</v>
      </c>
      <c r="K87" s="219" t="s">
        <v>132</v>
      </c>
      <c r="L87" s="219" t="s">
        <v>132</v>
      </c>
      <c r="M87" s="219" t="s">
        <v>132</v>
      </c>
      <c r="N87" s="219" t="s">
        <v>132</v>
      </c>
      <c r="O87" s="24"/>
      <c r="P87" s="219" t="s">
        <v>132</v>
      </c>
      <c r="Q87" s="219" t="s">
        <v>132</v>
      </c>
      <c r="R87" s="219" t="s">
        <v>132</v>
      </c>
      <c r="U87" s="149"/>
      <c r="V87" s="150"/>
      <c r="W87" s="115"/>
      <c r="X87" s="115"/>
      <c r="Y87" s="150"/>
      <c r="Z87" s="182"/>
      <c r="AA87" s="151"/>
      <c r="AB87" s="151"/>
      <c r="AC87" s="151"/>
      <c r="AD87" s="152"/>
      <c r="AE87" s="151"/>
      <c r="AF87" s="170"/>
      <c r="AG87" s="153"/>
      <c r="AH87" s="153"/>
      <c r="AI87" s="153"/>
      <c r="AJ87" s="153"/>
      <c r="AK87" s="153"/>
      <c r="AL87" s="154"/>
      <c r="AM87" s="153"/>
      <c r="AN87" s="152"/>
      <c r="AO87" s="153"/>
      <c r="AP87" s="153"/>
      <c r="AQ87" s="152"/>
      <c r="AR87" s="155"/>
      <c r="AS87" s="155"/>
      <c r="AT87" s="112"/>
      <c r="AU87" s="112"/>
      <c r="AV87" s="112"/>
    </row>
    <row r="88" spans="1:49" ht="16.5" thickBot="1">
      <c r="A88" s="13" t="s">
        <v>133</v>
      </c>
      <c r="B88" s="1" t="s">
        <v>134</v>
      </c>
      <c r="C88" s="222">
        <f>+C85+C61</f>
        <v>232200.85999999996</v>
      </c>
      <c r="D88" s="222">
        <f>+D85+D61</f>
        <v>39538.42</v>
      </c>
      <c r="E88" s="222">
        <f>+E85+E61</f>
        <v>50046.76</v>
      </c>
      <c r="F88" s="222">
        <f>+F85+F61</f>
        <v>321786.03999999998</v>
      </c>
      <c r="G88" s="226"/>
      <c r="H88" s="222">
        <f t="shared" ref="H88:N88" si="43">+H85+H61</f>
        <v>271739.27999999997</v>
      </c>
      <c r="I88" s="222">
        <f t="shared" si="43"/>
        <v>0</v>
      </c>
      <c r="J88" s="222">
        <f t="shared" si="43"/>
        <v>4644.0172000000011</v>
      </c>
      <c r="K88" s="222">
        <f t="shared" si="43"/>
        <v>17415.0645</v>
      </c>
      <c r="L88" s="222">
        <f t="shared" si="43"/>
        <v>293798.36170000001</v>
      </c>
      <c r="M88" s="222">
        <f t="shared" si="43"/>
        <v>47007.737871999991</v>
      </c>
      <c r="N88" s="222">
        <f t="shared" si="43"/>
        <v>340806.09957200015</v>
      </c>
      <c r="O88" s="24"/>
      <c r="P88" s="222">
        <f>+P85+P61</f>
        <v>50046.76</v>
      </c>
      <c r="Q88" s="222">
        <f>+Q85+Q61</f>
        <v>8007.4816000000001</v>
      </c>
      <c r="R88" s="222">
        <f>+R85+R61</f>
        <v>58054.241600000001</v>
      </c>
      <c r="V88" s="156" t="s">
        <v>284</v>
      </c>
      <c r="W88" s="156"/>
      <c r="X88" s="156"/>
      <c r="Y88" s="156"/>
      <c r="Z88" s="183">
        <v>85650.180000000008</v>
      </c>
      <c r="AA88" s="157">
        <v>1410.88</v>
      </c>
      <c r="AB88" s="157">
        <v>0</v>
      </c>
      <c r="AC88" s="157">
        <v>0</v>
      </c>
      <c r="AD88" s="157">
        <v>87061.06</v>
      </c>
      <c r="AE88" s="157">
        <v>2000</v>
      </c>
      <c r="AF88" s="171">
        <v>3</v>
      </c>
      <c r="AG88" s="157">
        <v>0</v>
      </c>
      <c r="AH88" s="157">
        <v>0</v>
      </c>
      <c r="AI88" s="157">
        <v>0</v>
      </c>
      <c r="AJ88" s="157">
        <v>1301.45</v>
      </c>
      <c r="AK88" s="157">
        <v>13013.5</v>
      </c>
      <c r="AL88" s="157">
        <v>70743.11</v>
      </c>
      <c r="AM88" s="157">
        <v>1597.6440000000002</v>
      </c>
      <c r="AN88" s="157">
        <v>69145.466</v>
      </c>
      <c r="AO88" s="157">
        <v>2709.2729999999997</v>
      </c>
      <c r="AP88" s="157" t="e">
        <v>#REF!</v>
      </c>
      <c r="AQ88" s="157" t="e">
        <v>#REF!</v>
      </c>
      <c r="AR88" s="155"/>
      <c r="AS88" s="155"/>
      <c r="AT88" s="112"/>
      <c r="AU88" s="112"/>
    </row>
    <row r="89" spans="1:49" ht="16.5" thickTop="1">
      <c r="D89" s="24"/>
      <c r="E89" s="24"/>
      <c r="F89" s="24"/>
      <c r="G89" s="226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2"/>
      <c r="AR89" s="155"/>
      <c r="AS89" s="155"/>
      <c r="AT89" s="112"/>
      <c r="AU89" s="112"/>
    </row>
    <row r="90" spans="1:49"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49" s="31" customFormat="1">
      <c r="A91" s="85"/>
      <c r="D91" s="17"/>
      <c r="E91" s="17"/>
      <c r="F91" s="17"/>
      <c r="G91" s="17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17"/>
      <c r="U91" s="112"/>
      <c r="V91" s="112"/>
      <c r="W91" s="112"/>
      <c r="X91" s="112"/>
      <c r="Y91" s="112"/>
      <c r="Z91" s="244"/>
      <c r="AA91" s="245"/>
      <c r="AB91" s="245"/>
      <c r="AC91" s="245"/>
      <c r="AD91" s="246"/>
      <c r="AE91" s="245"/>
      <c r="AF91" s="247"/>
      <c r="AG91" s="245"/>
      <c r="AH91" s="245"/>
      <c r="AI91" s="245"/>
      <c r="AJ91" s="245"/>
      <c r="AK91" s="245"/>
      <c r="AL91" s="246"/>
      <c r="AM91" s="245"/>
      <c r="AN91" s="246"/>
      <c r="AO91" s="245"/>
      <c r="AP91" s="245"/>
      <c r="AQ91" s="246"/>
      <c r="AR91" s="155"/>
      <c r="AS91" s="155"/>
      <c r="AT91" s="112"/>
      <c r="AU91" s="112"/>
      <c r="AV91" s="112"/>
    </row>
    <row r="92" spans="1:49">
      <c r="A92" s="80"/>
      <c r="B92" s="79"/>
      <c r="C92" s="26"/>
      <c r="D92" s="26"/>
      <c r="E92" s="50"/>
      <c r="F92" s="26"/>
      <c r="G92" s="24"/>
      <c r="H92" s="26"/>
      <c r="I92" s="56"/>
      <c r="J92" s="30"/>
      <c r="K92" s="30"/>
      <c r="L92" s="26"/>
      <c r="M92" s="30"/>
      <c r="N92" s="86"/>
      <c r="O92" s="86"/>
      <c r="P92" s="86"/>
      <c r="Q92" s="86"/>
      <c r="R92" s="86"/>
      <c r="T92" s="79"/>
      <c r="U92" s="149"/>
      <c r="V92" s="160"/>
      <c r="W92" s="160"/>
      <c r="X92" s="160"/>
      <c r="Y92" s="160"/>
      <c r="Z92" s="184"/>
      <c r="AA92" s="161"/>
      <c r="AB92" s="161"/>
      <c r="AC92" s="161"/>
      <c r="AD92" s="162">
        <v>0</v>
      </c>
      <c r="AE92" s="163"/>
      <c r="AF92" s="174"/>
      <c r="AG92" s="164"/>
      <c r="AH92" s="164"/>
      <c r="AI92" s="164"/>
      <c r="AJ92" s="164"/>
      <c r="AK92" s="164"/>
      <c r="AL92" s="162">
        <v>0</v>
      </c>
      <c r="AM92" s="153">
        <v>0</v>
      </c>
      <c r="AN92" s="162">
        <v>0</v>
      </c>
      <c r="AO92" s="165">
        <v>0</v>
      </c>
      <c r="AP92" s="153">
        <v>0</v>
      </c>
      <c r="AQ92" s="162">
        <v>0</v>
      </c>
      <c r="AW92" s="79"/>
    </row>
    <row r="93" spans="1:49">
      <c r="A93" s="80"/>
      <c r="B93" s="79"/>
      <c r="H93" s="24"/>
      <c r="I93" s="24"/>
      <c r="J93" s="24"/>
      <c r="K93" s="24"/>
      <c r="L93" s="24"/>
      <c r="M93" s="24"/>
      <c r="N93" s="86"/>
      <c r="O93" s="86"/>
      <c r="P93" s="86"/>
      <c r="Q93" s="86"/>
      <c r="R93" s="86"/>
      <c r="T93" s="79"/>
      <c r="AQ93" s="109">
        <v>0</v>
      </c>
      <c r="AW93" s="40"/>
    </row>
    <row r="94" spans="1:49"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V94" s="166" t="s">
        <v>306</v>
      </c>
      <c r="W94" s="166"/>
      <c r="X94" s="166"/>
      <c r="AQ94" s="109">
        <v>0</v>
      </c>
    </row>
    <row r="95" spans="1:49"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V95" s="166"/>
      <c r="W95" s="166"/>
      <c r="X95" s="166"/>
      <c r="AQ95" s="109">
        <v>0</v>
      </c>
    </row>
    <row r="96" spans="1:49"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V96" s="166"/>
      <c r="W96" s="166"/>
      <c r="X96" s="166"/>
      <c r="AW96" s="7"/>
    </row>
    <row r="97" spans="8:49"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AW97" s="7"/>
    </row>
    <row r="98" spans="8:49"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8:49"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AW99" s="7"/>
    </row>
    <row r="100" spans="8:49"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8:49"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U101" s="111" t="s">
        <v>328</v>
      </c>
      <c r="V101" s="108"/>
    </row>
    <row r="102" spans="8:49"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U102" s="111" t="s">
        <v>329</v>
      </c>
      <c r="V102" s="108"/>
    </row>
    <row r="103" spans="8:49"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U103" s="111" t="s">
        <v>330</v>
      </c>
      <c r="V103" s="108"/>
    </row>
    <row r="104" spans="8:49"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U104" s="111" t="s">
        <v>331</v>
      </c>
      <c r="V104" s="108"/>
    </row>
    <row r="105" spans="8:49"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U105" s="111" t="s">
        <v>332</v>
      </c>
      <c r="V105" s="108"/>
    </row>
    <row r="106" spans="8:49">
      <c r="U106" s="111" t="s">
        <v>333</v>
      </c>
      <c r="V106" s="108"/>
    </row>
    <row r="107" spans="8:49">
      <c r="AW107" s="64"/>
    </row>
    <row r="109" spans="8:49">
      <c r="AA109" s="111"/>
      <c r="AB109" s="111"/>
      <c r="AC109" s="111"/>
      <c r="AD109" s="111"/>
      <c r="AE109" s="111"/>
      <c r="AF109" s="175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</row>
    <row r="110" spans="8:49">
      <c r="AA110" s="111"/>
      <c r="AB110" s="111"/>
      <c r="AC110" s="111"/>
      <c r="AD110" s="111"/>
      <c r="AE110" s="111"/>
      <c r="AF110" s="175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</row>
    <row r="111" spans="8:49">
      <c r="AA111" s="111"/>
      <c r="AB111" s="111"/>
      <c r="AC111" s="111"/>
      <c r="AD111" s="111"/>
      <c r="AE111" s="111"/>
      <c r="AF111" s="175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</row>
    <row r="112" spans="8:49">
      <c r="AA112" s="111"/>
      <c r="AB112" s="111"/>
      <c r="AC112" s="111"/>
      <c r="AD112" s="111"/>
      <c r="AE112" s="111"/>
      <c r="AF112" s="175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</row>
    <row r="113" spans="27:45">
      <c r="AA113" s="111"/>
      <c r="AB113" s="111"/>
      <c r="AC113" s="111"/>
      <c r="AD113" s="111"/>
      <c r="AE113" s="111"/>
      <c r="AF113" s="175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</row>
    <row r="114" spans="27:45">
      <c r="AA114" s="111"/>
      <c r="AB114" s="111"/>
      <c r="AC114" s="111"/>
      <c r="AD114" s="111"/>
      <c r="AE114" s="111"/>
      <c r="AF114" s="175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</row>
    <row r="115" spans="27:45">
      <c r="AA115" s="111"/>
      <c r="AB115" s="111"/>
      <c r="AC115" s="111"/>
      <c r="AD115" s="111"/>
      <c r="AE115" s="111"/>
      <c r="AF115" s="175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</row>
    <row r="116" spans="27:45">
      <c r="AA116" s="111"/>
      <c r="AB116" s="111"/>
      <c r="AC116" s="111"/>
      <c r="AD116" s="111"/>
      <c r="AE116" s="111"/>
      <c r="AF116" s="175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</row>
    <row r="117" spans="27:45">
      <c r="AA117" s="111"/>
      <c r="AB117" s="111"/>
      <c r="AC117" s="111"/>
      <c r="AD117" s="111"/>
      <c r="AE117" s="111"/>
      <c r="AF117" s="175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</row>
    <row r="118" spans="27:45">
      <c r="AA118" s="111"/>
      <c r="AB118" s="111"/>
      <c r="AC118" s="111"/>
      <c r="AD118" s="111"/>
      <c r="AE118" s="111"/>
      <c r="AF118" s="175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</row>
    <row r="119" spans="27:45">
      <c r="AA119" s="111"/>
      <c r="AB119" s="111"/>
      <c r="AC119" s="111"/>
      <c r="AD119" s="111"/>
      <c r="AE119" s="111"/>
      <c r="AF119" s="175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</row>
    <row r="120" spans="27:45">
      <c r="AA120" s="111"/>
      <c r="AB120" s="111"/>
      <c r="AC120" s="111"/>
      <c r="AD120" s="111"/>
      <c r="AE120" s="111"/>
      <c r="AF120" s="175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</row>
    <row r="121" spans="27:45">
      <c r="AA121" s="111"/>
      <c r="AB121" s="111"/>
      <c r="AC121" s="111"/>
      <c r="AD121" s="111"/>
      <c r="AE121" s="111"/>
      <c r="AF121" s="175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</row>
    <row r="122" spans="27:45">
      <c r="AA122" s="111"/>
      <c r="AB122" s="111"/>
      <c r="AC122" s="111"/>
      <c r="AD122" s="111"/>
      <c r="AE122" s="111"/>
      <c r="AF122" s="175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</row>
    <row r="123" spans="27:45">
      <c r="AA123" s="111"/>
      <c r="AB123" s="111"/>
      <c r="AC123" s="111"/>
      <c r="AD123" s="111"/>
      <c r="AE123" s="111"/>
      <c r="AF123" s="175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</row>
    <row r="124" spans="27:45">
      <c r="AA124" s="111"/>
      <c r="AB124" s="111"/>
      <c r="AC124" s="111"/>
      <c r="AD124" s="111"/>
      <c r="AE124" s="111"/>
      <c r="AF124" s="175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</row>
    <row r="125" spans="27:45">
      <c r="AA125" s="111"/>
      <c r="AB125" s="111"/>
      <c r="AC125" s="111"/>
      <c r="AD125" s="111"/>
      <c r="AE125" s="111"/>
      <c r="AF125" s="175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</row>
    <row r="126" spans="27:45">
      <c r="AA126" s="111"/>
      <c r="AB126" s="111"/>
      <c r="AC126" s="111"/>
      <c r="AD126" s="111"/>
      <c r="AE126" s="111"/>
      <c r="AF126" s="175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</row>
    <row r="127" spans="27:45">
      <c r="AA127" s="111"/>
      <c r="AB127" s="111"/>
      <c r="AC127" s="111"/>
      <c r="AD127" s="111"/>
      <c r="AE127" s="111"/>
      <c r="AF127" s="175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</row>
    <row r="128" spans="27:45">
      <c r="AA128" s="111"/>
      <c r="AB128" s="111"/>
      <c r="AC128" s="111"/>
      <c r="AD128" s="111"/>
      <c r="AE128" s="111"/>
      <c r="AF128" s="175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</row>
    <row r="129" spans="27:45">
      <c r="AA129" s="111"/>
      <c r="AB129" s="111"/>
      <c r="AC129" s="111"/>
      <c r="AD129" s="111"/>
      <c r="AE129" s="111"/>
      <c r="AF129" s="175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</row>
    <row r="130" spans="27:45">
      <c r="AA130" s="111"/>
      <c r="AB130" s="111"/>
      <c r="AC130" s="111"/>
      <c r="AD130" s="111"/>
      <c r="AE130" s="111"/>
      <c r="AF130" s="175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</row>
    <row r="131" spans="27:45">
      <c r="AA131" s="111"/>
      <c r="AB131" s="111"/>
      <c r="AC131" s="111"/>
      <c r="AD131" s="111"/>
      <c r="AE131" s="111"/>
      <c r="AF131" s="175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</row>
    <row r="132" spans="27:45">
      <c r="AA132" s="111"/>
      <c r="AB132" s="111"/>
      <c r="AC132" s="111"/>
      <c r="AD132" s="111"/>
      <c r="AE132" s="111"/>
      <c r="AF132" s="175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</row>
    <row r="133" spans="27:45">
      <c r="AA133" s="111"/>
      <c r="AB133" s="111"/>
      <c r="AC133" s="111"/>
      <c r="AD133" s="111"/>
      <c r="AE133" s="111"/>
      <c r="AF133" s="175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</row>
    <row r="134" spans="27:45">
      <c r="AA134" s="111"/>
      <c r="AB134" s="111"/>
      <c r="AC134" s="111"/>
      <c r="AD134" s="111"/>
      <c r="AE134" s="111"/>
      <c r="AF134" s="175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</row>
    <row r="135" spans="27:45">
      <c r="AA135" s="111"/>
      <c r="AB135" s="111"/>
      <c r="AC135" s="111"/>
      <c r="AD135" s="111"/>
      <c r="AE135" s="111"/>
      <c r="AF135" s="175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</row>
    <row r="136" spans="27:45">
      <c r="AA136" s="111"/>
      <c r="AB136" s="111"/>
      <c r="AC136" s="111"/>
      <c r="AD136" s="111"/>
      <c r="AE136" s="111"/>
      <c r="AF136" s="175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</row>
    <row r="137" spans="27:45">
      <c r="AA137" s="111"/>
      <c r="AB137" s="111"/>
      <c r="AC137" s="111"/>
      <c r="AD137" s="111"/>
      <c r="AE137" s="111"/>
      <c r="AF137" s="175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</row>
    <row r="138" spans="27:45">
      <c r="AA138" s="111"/>
      <c r="AB138" s="111"/>
      <c r="AC138" s="111"/>
      <c r="AD138" s="111"/>
      <c r="AE138" s="111"/>
      <c r="AF138" s="175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</row>
    <row r="139" spans="27:45">
      <c r="AA139" s="111"/>
      <c r="AB139" s="111"/>
      <c r="AC139" s="111"/>
      <c r="AD139" s="111"/>
      <c r="AE139" s="111"/>
      <c r="AF139" s="175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</row>
    <row r="140" spans="27:45">
      <c r="AA140" s="111"/>
      <c r="AB140" s="111"/>
      <c r="AC140" s="111"/>
      <c r="AD140" s="111"/>
      <c r="AE140" s="111"/>
      <c r="AF140" s="175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</row>
    <row r="141" spans="27:45">
      <c r="AA141" s="111"/>
      <c r="AB141" s="111"/>
      <c r="AC141" s="111"/>
      <c r="AD141" s="111"/>
      <c r="AE141" s="111"/>
      <c r="AF141" s="175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</row>
    <row r="142" spans="27:45">
      <c r="AA142" s="111"/>
      <c r="AB142" s="111"/>
      <c r="AC142" s="111"/>
      <c r="AD142" s="111"/>
      <c r="AE142" s="111"/>
      <c r="AF142" s="175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</row>
    <row r="143" spans="27:45">
      <c r="AA143" s="111"/>
      <c r="AB143" s="111"/>
      <c r="AC143" s="111"/>
      <c r="AD143" s="111"/>
      <c r="AE143" s="111"/>
      <c r="AF143" s="175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</row>
    <row r="144" spans="27:45">
      <c r="AA144" s="111"/>
      <c r="AB144" s="111"/>
      <c r="AC144" s="111"/>
      <c r="AD144" s="111"/>
      <c r="AE144" s="111"/>
      <c r="AF144" s="175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</row>
    <row r="145" spans="27:45">
      <c r="AA145" s="111"/>
      <c r="AB145" s="111"/>
      <c r="AC145" s="111"/>
      <c r="AD145" s="111"/>
      <c r="AE145" s="111"/>
      <c r="AF145" s="175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</row>
    <row r="146" spans="27:45">
      <c r="AA146" s="111"/>
      <c r="AB146" s="111"/>
      <c r="AC146" s="111"/>
      <c r="AD146" s="111"/>
      <c r="AE146" s="111"/>
      <c r="AF146" s="175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</row>
    <row r="147" spans="27:45">
      <c r="AA147" s="111"/>
      <c r="AB147" s="111"/>
      <c r="AC147" s="111"/>
      <c r="AD147" s="111"/>
      <c r="AE147" s="111"/>
      <c r="AF147" s="175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</row>
    <row r="148" spans="27:45">
      <c r="AA148" s="111"/>
      <c r="AB148" s="111"/>
      <c r="AC148" s="111"/>
      <c r="AD148" s="111"/>
      <c r="AE148" s="111"/>
      <c r="AF148" s="175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</row>
    <row r="149" spans="27:45">
      <c r="AA149" s="111"/>
      <c r="AB149" s="111"/>
      <c r="AC149" s="111"/>
      <c r="AD149" s="111"/>
      <c r="AE149" s="111"/>
      <c r="AF149" s="175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</row>
    <row r="150" spans="27:45">
      <c r="AA150" s="111"/>
      <c r="AB150" s="111"/>
      <c r="AC150" s="111"/>
      <c r="AD150" s="111"/>
      <c r="AE150" s="111"/>
      <c r="AF150" s="175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</row>
    <row r="151" spans="27:45">
      <c r="AA151" s="111"/>
      <c r="AB151" s="111"/>
      <c r="AC151" s="111"/>
      <c r="AD151" s="111"/>
      <c r="AE151" s="111"/>
      <c r="AF151" s="175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</row>
    <row r="152" spans="27:45">
      <c r="AA152" s="111"/>
      <c r="AB152" s="111"/>
      <c r="AC152" s="111"/>
      <c r="AD152" s="111"/>
      <c r="AE152" s="111"/>
      <c r="AF152" s="175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</row>
    <row r="153" spans="27:45">
      <c r="AA153" s="111"/>
      <c r="AB153" s="111"/>
      <c r="AC153" s="111"/>
      <c r="AD153" s="111"/>
      <c r="AE153" s="111"/>
      <c r="AF153" s="175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</row>
    <row r="154" spans="27:45">
      <c r="AA154" s="111"/>
      <c r="AB154" s="111"/>
      <c r="AC154" s="111"/>
      <c r="AD154" s="111"/>
      <c r="AE154" s="111"/>
      <c r="AF154" s="175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</row>
    <row r="155" spans="27:45">
      <c r="AA155" s="111"/>
      <c r="AB155" s="111"/>
      <c r="AC155" s="111"/>
      <c r="AD155" s="111"/>
      <c r="AE155" s="111"/>
      <c r="AF155" s="175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</row>
    <row r="156" spans="27:45">
      <c r="AA156" s="111"/>
      <c r="AB156" s="111"/>
      <c r="AC156" s="111"/>
      <c r="AD156" s="111"/>
      <c r="AE156" s="111"/>
      <c r="AF156" s="175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</row>
    <row r="157" spans="27:45">
      <c r="AA157" s="111"/>
      <c r="AB157" s="111"/>
      <c r="AC157" s="111"/>
      <c r="AD157" s="111"/>
      <c r="AE157" s="111"/>
      <c r="AF157" s="175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</row>
    <row r="158" spans="27:45">
      <c r="AA158" s="111"/>
      <c r="AB158" s="111"/>
      <c r="AC158" s="111"/>
      <c r="AD158" s="111"/>
      <c r="AE158" s="111"/>
      <c r="AF158" s="175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</row>
    <row r="159" spans="27:45">
      <c r="AA159" s="111"/>
      <c r="AB159" s="111"/>
      <c r="AC159" s="111"/>
      <c r="AD159" s="111"/>
      <c r="AE159" s="111"/>
      <c r="AF159" s="175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</row>
    <row r="160" spans="27:45">
      <c r="AA160" s="111"/>
      <c r="AB160" s="111"/>
      <c r="AC160" s="111"/>
      <c r="AD160" s="111"/>
      <c r="AE160" s="111"/>
      <c r="AF160" s="175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</row>
    <row r="161" spans="27:45">
      <c r="AA161" s="111"/>
      <c r="AB161" s="111"/>
      <c r="AC161" s="111"/>
      <c r="AD161" s="111"/>
      <c r="AE161" s="111"/>
      <c r="AF161" s="175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</row>
    <row r="162" spans="27:45">
      <c r="AA162" s="111"/>
      <c r="AB162" s="111"/>
      <c r="AC162" s="111"/>
      <c r="AD162" s="111"/>
      <c r="AE162" s="111"/>
      <c r="AF162" s="175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</row>
    <row r="163" spans="27:45">
      <c r="AA163" s="111"/>
      <c r="AB163" s="111"/>
      <c r="AC163" s="111"/>
      <c r="AD163" s="111"/>
      <c r="AE163" s="111"/>
      <c r="AF163" s="175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</row>
    <row r="164" spans="27:45">
      <c r="AA164" s="111"/>
      <c r="AB164" s="111"/>
      <c r="AC164" s="111"/>
      <c r="AD164" s="111"/>
      <c r="AE164" s="111"/>
      <c r="AF164" s="175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</row>
    <row r="165" spans="27:45">
      <c r="AA165" s="111"/>
      <c r="AB165" s="111"/>
      <c r="AC165" s="111"/>
      <c r="AD165" s="111"/>
      <c r="AE165" s="111"/>
      <c r="AF165" s="175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</row>
    <row r="166" spans="27:45">
      <c r="AA166" s="111"/>
      <c r="AB166" s="111"/>
      <c r="AC166" s="111"/>
      <c r="AD166" s="111"/>
      <c r="AE166" s="111"/>
      <c r="AF166" s="175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</row>
    <row r="167" spans="27:45">
      <c r="AA167" s="111"/>
      <c r="AB167" s="111"/>
      <c r="AC167" s="111"/>
      <c r="AD167" s="111"/>
      <c r="AE167" s="111"/>
      <c r="AF167" s="175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</row>
    <row r="168" spans="27:45">
      <c r="AA168" s="111"/>
      <c r="AB168" s="111"/>
      <c r="AC168" s="111"/>
      <c r="AD168" s="111"/>
      <c r="AE168" s="111"/>
      <c r="AF168" s="175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</row>
    <row r="169" spans="27:45">
      <c r="AA169" s="111"/>
      <c r="AB169" s="111"/>
      <c r="AC169" s="111"/>
      <c r="AD169" s="111"/>
      <c r="AE169" s="111"/>
      <c r="AF169" s="175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</row>
    <row r="170" spans="27:45">
      <c r="AA170" s="111"/>
      <c r="AB170" s="111"/>
      <c r="AC170" s="111"/>
      <c r="AD170" s="111"/>
      <c r="AE170" s="111"/>
      <c r="AF170" s="175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</row>
    <row r="171" spans="27:45">
      <c r="AA171" s="111"/>
      <c r="AB171" s="111"/>
      <c r="AC171" s="111"/>
      <c r="AD171" s="111"/>
      <c r="AE171" s="111"/>
      <c r="AF171" s="175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</row>
    <row r="172" spans="27:45">
      <c r="AA172" s="111"/>
      <c r="AB172" s="111"/>
      <c r="AC172" s="111"/>
      <c r="AD172" s="111"/>
      <c r="AE172" s="111"/>
      <c r="AF172" s="175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</row>
    <row r="173" spans="27:45">
      <c r="AA173" s="111"/>
      <c r="AB173" s="111"/>
      <c r="AC173" s="111"/>
      <c r="AD173" s="111"/>
      <c r="AE173" s="111"/>
      <c r="AF173" s="175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</row>
    <row r="174" spans="27:45">
      <c r="AA174" s="111"/>
      <c r="AB174" s="111"/>
      <c r="AC174" s="111"/>
      <c r="AD174" s="111"/>
      <c r="AE174" s="111"/>
      <c r="AF174" s="175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</row>
    <row r="175" spans="27:45">
      <c r="AA175" s="111"/>
      <c r="AB175" s="111"/>
      <c r="AC175" s="111"/>
      <c r="AD175" s="111"/>
      <c r="AE175" s="111"/>
      <c r="AF175" s="175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</row>
    <row r="176" spans="27:45">
      <c r="AA176" s="111"/>
      <c r="AB176" s="111"/>
      <c r="AC176" s="111"/>
      <c r="AD176" s="111"/>
      <c r="AE176" s="111"/>
      <c r="AF176" s="175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</row>
    <row r="177" spans="27:45">
      <c r="AA177" s="111"/>
      <c r="AB177" s="111"/>
      <c r="AC177" s="111"/>
      <c r="AD177" s="111"/>
      <c r="AE177" s="111"/>
      <c r="AF177" s="175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</row>
    <row r="178" spans="27:45">
      <c r="AA178" s="111"/>
      <c r="AB178" s="111"/>
      <c r="AC178" s="111"/>
      <c r="AD178" s="111"/>
      <c r="AE178" s="111"/>
      <c r="AF178" s="175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</row>
    <row r="179" spans="27:45">
      <c r="AA179" s="111"/>
      <c r="AB179" s="111"/>
      <c r="AC179" s="111"/>
      <c r="AD179" s="111"/>
      <c r="AE179" s="111"/>
      <c r="AF179" s="175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</row>
    <row r="180" spans="27:45">
      <c r="AA180" s="111"/>
      <c r="AB180" s="111"/>
      <c r="AC180" s="111"/>
      <c r="AD180" s="111"/>
      <c r="AE180" s="111"/>
      <c r="AF180" s="175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</row>
    <row r="181" spans="27:45">
      <c r="AA181" s="111"/>
      <c r="AB181" s="111"/>
      <c r="AC181" s="111"/>
      <c r="AD181" s="111"/>
      <c r="AE181" s="111"/>
      <c r="AF181" s="175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</row>
    <row r="182" spans="27:45">
      <c r="AA182" s="111"/>
      <c r="AB182" s="111"/>
      <c r="AC182" s="111"/>
      <c r="AD182" s="111"/>
      <c r="AE182" s="111"/>
      <c r="AF182" s="175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</row>
    <row r="183" spans="27:45">
      <c r="AA183" s="111"/>
      <c r="AB183" s="111"/>
      <c r="AC183" s="111"/>
      <c r="AD183" s="111"/>
      <c r="AE183" s="111"/>
      <c r="AF183" s="175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</row>
    <row r="184" spans="27:45">
      <c r="AA184" s="111"/>
      <c r="AB184" s="111"/>
      <c r="AC184" s="111"/>
      <c r="AD184" s="111"/>
      <c r="AE184" s="111"/>
      <c r="AF184" s="175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</row>
    <row r="185" spans="27:45">
      <c r="AA185" s="111"/>
      <c r="AB185" s="111"/>
      <c r="AC185" s="111"/>
      <c r="AD185" s="111"/>
      <c r="AE185" s="111"/>
      <c r="AF185" s="175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</row>
    <row r="186" spans="27:45">
      <c r="AA186" s="111"/>
      <c r="AB186" s="111"/>
      <c r="AC186" s="111"/>
      <c r="AD186" s="111"/>
      <c r="AE186" s="111"/>
      <c r="AF186" s="175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</row>
    <row r="187" spans="27:45">
      <c r="AA187" s="111"/>
      <c r="AB187" s="111"/>
      <c r="AC187" s="111"/>
      <c r="AD187" s="111"/>
      <c r="AE187" s="111"/>
      <c r="AF187" s="175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</row>
    <row r="188" spans="27:45">
      <c r="AA188" s="111"/>
      <c r="AB188" s="111"/>
      <c r="AC188" s="111"/>
      <c r="AD188" s="111"/>
      <c r="AE188" s="111"/>
      <c r="AF188" s="175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</row>
    <row r="189" spans="27:45">
      <c r="AA189" s="111"/>
      <c r="AB189" s="111"/>
      <c r="AC189" s="111"/>
      <c r="AD189" s="111"/>
      <c r="AE189" s="111"/>
      <c r="AF189" s="175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</row>
    <row r="190" spans="27:45">
      <c r="AA190" s="111"/>
      <c r="AB190" s="111"/>
      <c r="AC190" s="111"/>
      <c r="AD190" s="111"/>
      <c r="AE190" s="111"/>
      <c r="AF190" s="175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</row>
    <row r="191" spans="27:45">
      <c r="AA191" s="111"/>
      <c r="AB191" s="111"/>
      <c r="AC191" s="111"/>
      <c r="AD191" s="111"/>
      <c r="AE191" s="111"/>
      <c r="AF191" s="175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</row>
    <row r="192" spans="27:45">
      <c r="AA192" s="111"/>
      <c r="AB192" s="111"/>
      <c r="AC192" s="111"/>
      <c r="AD192" s="111"/>
      <c r="AE192" s="111"/>
      <c r="AF192" s="175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</row>
    <row r="193" spans="27:45">
      <c r="AA193" s="111"/>
      <c r="AB193" s="111"/>
      <c r="AC193" s="111"/>
      <c r="AD193" s="111"/>
      <c r="AE193" s="111"/>
      <c r="AF193" s="175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</row>
    <row r="194" spans="27:45">
      <c r="AA194" s="111"/>
      <c r="AB194" s="111"/>
      <c r="AC194" s="111"/>
      <c r="AD194" s="111"/>
      <c r="AE194" s="111"/>
      <c r="AF194" s="175"/>
      <c r="AG194" s="111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</row>
    <row r="195" spans="27:45">
      <c r="AA195" s="111"/>
      <c r="AB195" s="111"/>
      <c r="AC195" s="111"/>
      <c r="AD195" s="111"/>
      <c r="AE195" s="111"/>
      <c r="AF195" s="175"/>
      <c r="AG195" s="111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</row>
    <row r="196" spans="27:45">
      <c r="AA196" s="111"/>
      <c r="AB196" s="111"/>
      <c r="AC196" s="111"/>
      <c r="AD196" s="111"/>
      <c r="AE196" s="111"/>
      <c r="AF196" s="175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</row>
    <row r="197" spans="27:45">
      <c r="AA197" s="111"/>
      <c r="AB197" s="111"/>
      <c r="AC197" s="111"/>
      <c r="AD197" s="111"/>
      <c r="AE197" s="111"/>
      <c r="AF197" s="175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</row>
    <row r="198" spans="27:45">
      <c r="AA198" s="111"/>
      <c r="AB198" s="111"/>
      <c r="AC198" s="111"/>
      <c r="AD198" s="111"/>
      <c r="AE198" s="111"/>
      <c r="AF198" s="175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</row>
    <row r="199" spans="27:45">
      <c r="AA199" s="111"/>
      <c r="AB199" s="111"/>
      <c r="AC199" s="111"/>
      <c r="AD199" s="111"/>
      <c r="AE199" s="111"/>
      <c r="AF199" s="175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</row>
    <row r="200" spans="27:45">
      <c r="AA200" s="111"/>
      <c r="AB200" s="111"/>
      <c r="AC200" s="111"/>
      <c r="AD200" s="111"/>
      <c r="AE200" s="111"/>
      <c r="AF200" s="175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</row>
    <row r="201" spans="27:45">
      <c r="AA201" s="111"/>
      <c r="AB201" s="111"/>
      <c r="AC201" s="111"/>
      <c r="AD201" s="111"/>
      <c r="AE201" s="111"/>
      <c r="AF201" s="175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</row>
    <row r="202" spans="27:45">
      <c r="AA202" s="111"/>
      <c r="AB202" s="111"/>
      <c r="AC202" s="111"/>
      <c r="AD202" s="111"/>
      <c r="AE202" s="111"/>
      <c r="AF202" s="175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</row>
    <row r="203" spans="27:45">
      <c r="AA203" s="111"/>
      <c r="AB203" s="111"/>
      <c r="AC203" s="111"/>
      <c r="AD203" s="111"/>
      <c r="AE203" s="111"/>
      <c r="AF203" s="175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</row>
    <row r="204" spans="27:45">
      <c r="AA204" s="111"/>
      <c r="AB204" s="111"/>
      <c r="AC204" s="111"/>
      <c r="AD204" s="111"/>
      <c r="AE204" s="111"/>
      <c r="AF204" s="175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</row>
    <row r="205" spans="27:45">
      <c r="AA205" s="111"/>
      <c r="AB205" s="111"/>
      <c r="AC205" s="111"/>
      <c r="AD205" s="111"/>
      <c r="AE205" s="111"/>
      <c r="AF205" s="175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</row>
    <row r="206" spans="27:45">
      <c r="AA206" s="111"/>
      <c r="AB206" s="111"/>
      <c r="AC206" s="111"/>
      <c r="AD206" s="111"/>
      <c r="AE206" s="111"/>
      <c r="AF206" s="175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</row>
    <row r="207" spans="27:45">
      <c r="AA207" s="111"/>
      <c r="AB207" s="111"/>
      <c r="AC207" s="111"/>
      <c r="AD207" s="111"/>
      <c r="AE207" s="111"/>
      <c r="AF207" s="175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</row>
    <row r="208" spans="27:45">
      <c r="AA208" s="111"/>
      <c r="AB208" s="111"/>
      <c r="AC208" s="111"/>
      <c r="AD208" s="111"/>
      <c r="AE208" s="111"/>
      <c r="AF208" s="175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</row>
    <row r="209" spans="27:45">
      <c r="AA209" s="111"/>
      <c r="AB209" s="111"/>
      <c r="AC209" s="111"/>
      <c r="AD209" s="111"/>
      <c r="AE209" s="111"/>
      <c r="AF209" s="175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</row>
    <row r="210" spans="27:45">
      <c r="AA210" s="111"/>
      <c r="AB210" s="111"/>
      <c r="AC210" s="111"/>
      <c r="AD210" s="111"/>
      <c r="AE210" s="111"/>
      <c r="AF210" s="175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</row>
    <row r="211" spans="27:45">
      <c r="AA211" s="111"/>
      <c r="AB211" s="111"/>
      <c r="AC211" s="111"/>
      <c r="AD211" s="111"/>
      <c r="AE211" s="111"/>
      <c r="AF211" s="175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</row>
    <row r="212" spans="27:45">
      <c r="AA212" s="111"/>
      <c r="AB212" s="111"/>
      <c r="AC212" s="111"/>
      <c r="AD212" s="111"/>
      <c r="AE212" s="111"/>
      <c r="AF212" s="175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</row>
    <row r="213" spans="27:45">
      <c r="AA213" s="111"/>
      <c r="AB213" s="111"/>
      <c r="AC213" s="111"/>
      <c r="AD213" s="111"/>
      <c r="AE213" s="111"/>
      <c r="AF213" s="175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</row>
    <row r="214" spans="27:45">
      <c r="AA214" s="111"/>
      <c r="AB214" s="111"/>
      <c r="AC214" s="111"/>
      <c r="AD214" s="111"/>
      <c r="AE214" s="111"/>
      <c r="AF214" s="175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</row>
    <row r="215" spans="27:45">
      <c r="AA215" s="111"/>
      <c r="AB215" s="111"/>
      <c r="AC215" s="111"/>
      <c r="AD215" s="111"/>
      <c r="AE215" s="111"/>
      <c r="AF215" s="175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</row>
    <row r="216" spans="27:45">
      <c r="AA216" s="111"/>
      <c r="AB216" s="111"/>
      <c r="AC216" s="111"/>
      <c r="AD216" s="111"/>
      <c r="AE216" s="111"/>
      <c r="AF216" s="175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</row>
    <row r="217" spans="27:45">
      <c r="AA217" s="111"/>
      <c r="AB217" s="111"/>
      <c r="AC217" s="111"/>
      <c r="AD217" s="111"/>
      <c r="AE217" s="111"/>
      <c r="AF217" s="175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</row>
    <row r="218" spans="27:45">
      <c r="AA218" s="111"/>
      <c r="AB218" s="111"/>
      <c r="AC218" s="111"/>
      <c r="AD218" s="111"/>
      <c r="AE218" s="111"/>
      <c r="AF218" s="175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</row>
    <row r="219" spans="27:45">
      <c r="AA219" s="111"/>
      <c r="AB219" s="111"/>
      <c r="AC219" s="111"/>
      <c r="AD219" s="111"/>
      <c r="AE219" s="111"/>
      <c r="AF219" s="175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</row>
    <row r="220" spans="27:45">
      <c r="AA220" s="111"/>
      <c r="AB220" s="111"/>
      <c r="AC220" s="111"/>
      <c r="AD220" s="111"/>
      <c r="AE220" s="111"/>
      <c r="AF220" s="175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</row>
    <row r="221" spans="27:45">
      <c r="AA221" s="111"/>
      <c r="AB221" s="111"/>
      <c r="AC221" s="111"/>
      <c r="AD221" s="111"/>
      <c r="AE221" s="111"/>
      <c r="AF221" s="175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</row>
    <row r="222" spans="27:45">
      <c r="AA222" s="111"/>
      <c r="AB222" s="111"/>
      <c r="AC222" s="111"/>
      <c r="AD222" s="111"/>
      <c r="AE222" s="111"/>
      <c r="AF222" s="175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</row>
    <row r="223" spans="27:45">
      <c r="AA223" s="111"/>
      <c r="AB223" s="111"/>
      <c r="AC223" s="111"/>
      <c r="AD223" s="111"/>
      <c r="AE223" s="111"/>
      <c r="AF223" s="175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</row>
    <row r="224" spans="27:45">
      <c r="AA224" s="111"/>
      <c r="AB224" s="111"/>
      <c r="AC224" s="111"/>
      <c r="AD224" s="111"/>
      <c r="AE224" s="111"/>
      <c r="AF224" s="175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</row>
    <row r="225" spans="27:45">
      <c r="AA225" s="111"/>
      <c r="AB225" s="111"/>
      <c r="AC225" s="111"/>
      <c r="AD225" s="111"/>
      <c r="AE225" s="111"/>
      <c r="AF225" s="175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</row>
    <row r="226" spans="27:45">
      <c r="AA226" s="111"/>
      <c r="AB226" s="111"/>
      <c r="AC226" s="111"/>
      <c r="AD226" s="111"/>
      <c r="AE226" s="111"/>
      <c r="AF226" s="175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</row>
    <row r="227" spans="27:45">
      <c r="AA227" s="111"/>
      <c r="AB227" s="111"/>
      <c r="AC227" s="111"/>
      <c r="AD227" s="111"/>
      <c r="AE227" s="111"/>
      <c r="AF227" s="175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</row>
    <row r="228" spans="27:45">
      <c r="AA228" s="111"/>
      <c r="AB228" s="111"/>
      <c r="AC228" s="111"/>
      <c r="AD228" s="111"/>
      <c r="AE228" s="111"/>
      <c r="AF228" s="175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</row>
    <row r="229" spans="27:45">
      <c r="AA229" s="111"/>
      <c r="AB229" s="111"/>
      <c r="AC229" s="111"/>
      <c r="AD229" s="111"/>
      <c r="AE229" s="111"/>
      <c r="AF229" s="175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</row>
    <row r="230" spans="27:45">
      <c r="AA230" s="111"/>
      <c r="AB230" s="111"/>
      <c r="AC230" s="111"/>
      <c r="AD230" s="111"/>
      <c r="AE230" s="111"/>
      <c r="AF230" s="175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</row>
    <row r="231" spans="27:45">
      <c r="AA231" s="111"/>
      <c r="AB231" s="111"/>
      <c r="AC231" s="111"/>
      <c r="AD231" s="111"/>
      <c r="AE231" s="111"/>
      <c r="AF231" s="175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</row>
    <row r="232" spans="27:45">
      <c r="AA232" s="111"/>
      <c r="AB232" s="111"/>
      <c r="AC232" s="111"/>
      <c r="AD232" s="111"/>
      <c r="AE232" s="111"/>
      <c r="AF232" s="175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</row>
    <row r="233" spans="27:45">
      <c r="AA233" s="111"/>
      <c r="AB233" s="111"/>
      <c r="AC233" s="111"/>
      <c r="AD233" s="111"/>
      <c r="AE233" s="111"/>
      <c r="AF233" s="175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</row>
    <row r="234" spans="27:45">
      <c r="AA234" s="111"/>
      <c r="AB234" s="111"/>
      <c r="AC234" s="111"/>
      <c r="AD234" s="111"/>
      <c r="AE234" s="111"/>
      <c r="AF234" s="175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</row>
    <row r="235" spans="27:45">
      <c r="AA235" s="111"/>
      <c r="AB235" s="111"/>
      <c r="AC235" s="111"/>
      <c r="AD235" s="111"/>
      <c r="AE235" s="111"/>
      <c r="AF235" s="175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</row>
    <row r="236" spans="27:45">
      <c r="AA236" s="111"/>
      <c r="AB236" s="111"/>
      <c r="AC236" s="111"/>
      <c r="AD236" s="111"/>
      <c r="AE236" s="111"/>
      <c r="AF236" s="175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</row>
    <row r="237" spans="27:45">
      <c r="AA237" s="111"/>
      <c r="AB237" s="111"/>
      <c r="AC237" s="111"/>
      <c r="AD237" s="111"/>
      <c r="AE237" s="111"/>
      <c r="AF237" s="175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</row>
    <row r="238" spans="27:45">
      <c r="AA238" s="111"/>
      <c r="AB238" s="111"/>
      <c r="AC238" s="111"/>
      <c r="AD238" s="111"/>
      <c r="AE238" s="111"/>
      <c r="AF238" s="175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</row>
    <row r="239" spans="27:45">
      <c r="AA239" s="111"/>
      <c r="AB239" s="111"/>
      <c r="AC239" s="111"/>
      <c r="AD239" s="111"/>
      <c r="AE239" s="111"/>
      <c r="AF239" s="175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</row>
    <row r="240" spans="27:45">
      <c r="AA240" s="111"/>
      <c r="AB240" s="111"/>
      <c r="AC240" s="111"/>
      <c r="AD240" s="111"/>
      <c r="AE240" s="111"/>
      <c r="AF240" s="175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</row>
    <row r="241" spans="27:45">
      <c r="AA241" s="111"/>
      <c r="AB241" s="111"/>
      <c r="AC241" s="111"/>
      <c r="AD241" s="111"/>
      <c r="AE241" s="111"/>
      <c r="AF241" s="175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</row>
    <row r="242" spans="27:45">
      <c r="AA242" s="111"/>
      <c r="AB242" s="111"/>
      <c r="AC242" s="111"/>
      <c r="AD242" s="111"/>
      <c r="AE242" s="111"/>
      <c r="AF242" s="175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</row>
    <row r="243" spans="27:45">
      <c r="AA243" s="111"/>
      <c r="AB243" s="111"/>
      <c r="AC243" s="111"/>
      <c r="AD243" s="111"/>
      <c r="AE243" s="111"/>
      <c r="AF243" s="175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</row>
    <row r="244" spans="27:45">
      <c r="AA244" s="111"/>
      <c r="AB244" s="111"/>
      <c r="AC244" s="111"/>
      <c r="AD244" s="111"/>
      <c r="AE244" s="111"/>
      <c r="AF244" s="175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</row>
    <row r="245" spans="27:45">
      <c r="AA245" s="111"/>
      <c r="AB245" s="111"/>
      <c r="AC245" s="111"/>
      <c r="AD245" s="111"/>
      <c r="AE245" s="111"/>
      <c r="AF245" s="175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</row>
    <row r="246" spans="27:45">
      <c r="AA246" s="111"/>
      <c r="AB246" s="111"/>
      <c r="AC246" s="111"/>
      <c r="AD246" s="111"/>
      <c r="AE246" s="111"/>
      <c r="AF246" s="175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</row>
    <row r="247" spans="27:45">
      <c r="AA247" s="111"/>
      <c r="AB247" s="111"/>
      <c r="AC247" s="111"/>
      <c r="AD247" s="111"/>
      <c r="AE247" s="111"/>
      <c r="AF247" s="175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</row>
    <row r="248" spans="27:45">
      <c r="AA248" s="111"/>
      <c r="AB248" s="111"/>
      <c r="AC248" s="111"/>
      <c r="AD248" s="111"/>
      <c r="AE248" s="111"/>
      <c r="AF248" s="175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</row>
    <row r="249" spans="27:45">
      <c r="AA249" s="111"/>
      <c r="AB249" s="111"/>
      <c r="AC249" s="111"/>
      <c r="AD249" s="111"/>
      <c r="AE249" s="111"/>
      <c r="AF249" s="175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</row>
    <row r="250" spans="27:45">
      <c r="AA250" s="111"/>
      <c r="AB250" s="111"/>
      <c r="AC250" s="111"/>
      <c r="AD250" s="111"/>
      <c r="AE250" s="111"/>
      <c r="AF250" s="175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</row>
    <row r="251" spans="27:45">
      <c r="AA251" s="111"/>
      <c r="AB251" s="111"/>
      <c r="AC251" s="111"/>
      <c r="AD251" s="111"/>
      <c r="AE251" s="111"/>
      <c r="AF251" s="175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</row>
    <row r="252" spans="27:45">
      <c r="AA252" s="111"/>
      <c r="AB252" s="111"/>
      <c r="AC252" s="111"/>
      <c r="AD252" s="111"/>
      <c r="AE252" s="111"/>
      <c r="AF252" s="175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</row>
    <row r="253" spans="27:45">
      <c r="AA253" s="111"/>
      <c r="AB253" s="111"/>
      <c r="AC253" s="111"/>
      <c r="AD253" s="111"/>
      <c r="AE253" s="111"/>
      <c r="AF253" s="175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</row>
    <row r="254" spans="27:45">
      <c r="AA254" s="111"/>
      <c r="AB254" s="111"/>
      <c r="AC254" s="111"/>
      <c r="AD254" s="111"/>
      <c r="AE254" s="111"/>
      <c r="AF254" s="175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</row>
    <row r="255" spans="27:45">
      <c r="AA255" s="111"/>
      <c r="AB255" s="111"/>
      <c r="AC255" s="111"/>
      <c r="AD255" s="111"/>
      <c r="AE255" s="111"/>
      <c r="AF255" s="175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</row>
    <row r="256" spans="27:45">
      <c r="AA256" s="111"/>
      <c r="AB256" s="111"/>
      <c r="AC256" s="111"/>
      <c r="AD256" s="111"/>
      <c r="AE256" s="111"/>
      <c r="AF256" s="175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</row>
    <row r="257" spans="27:45">
      <c r="AA257" s="111"/>
      <c r="AB257" s="111"/>
      <c r="AC257" s="111"/>
      <c r="AD257" s="111"/>
      <c r="AE257" s="111"/>
      <c r="AF257" s="175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</row>
    <row r="258" spans="27:45">
      <c r="AA258" s="111"/>
      <c r="AB258" s="111"/>
      <c r="AC258" s="111"/>
      <c r="AD258" s="111"/>
      <c r="AE258" s="111"/>
      <c r="AF258" s="175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</row>
    <row r="259" spans="27:45">
      <c r="AA259" s="111"/>
      <c r="AB259" s="111"/>
      <c r="AC259" s="111"/>
      <c r="AD259" s="111"/>
      <c r="AE259" s="111"/>
      <c r="AF259" s="175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</row>
    <row r="260" spans="27:45">
      <c r="AA260" s="111"/>
      <c r="AB260" s="111"/>
      <c r="AC260" s="111"/>
      <c r="AD260" s="111"/>
      <c r="AE260" s="111"/>
      <c r="AF260" s="175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</row>
    <row r="261" spans="27:45">
      <c r="AA261" s="111"/>
      <c r="AB261" s="111"/>
      <c r="AC261" s="111"/>
      <c r="AD261" s="111"/>
      <c r="AE261" s="111"/>
      <c r="AF261" s="175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</row>
    <row r="262" spans="27:45">
      <c r="AA262" s="111"/>
      <c r="AB262" s="111"/>
      <c r="AC262" s="111"/>
      <c r="AD262" s="111"/>
      <c r="AE262" s="111"/>
      <c r="AF262" s="175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</row>
    <row r="263" spans="27:45">
      <c r="AA263" s="111"/>
      <c r="AB263" s="111"/>
      <c r="AC263" s="111"/>
      <c r="AD263" s="111"/>
      <c r="AE263" s="111"/>
      <c r="AF263" s="175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</row>
    <row r="264" spans="27:45">
      <c r="AA264" s="111"/>
      <c r="AB264" s="111"/>
      <c r="AC264" s="111"/>
      <c r="AD264" s="111"/>
      <c r="AE264" s="111"/>
      <c r="AF264" s="175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</row>
    <row r="265" spans="27:45">
      <c r="AA265" s="111"/>
      <c r="AB265" s="111"/>
      <c r="AC265" s="111"/>
      <c r="AD265" s="111"/>
      <c r="AE265" s="111"/>
      <c r="AF265" s="175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</row>
    <row r="266" spans="27:45">
      <c r="AA266" s="111"/>
      <c r="AB266" s="111"/>
      <c r="AC266" s="111"/>
      <c r="AD266" s="111"/>
      <c r="AE266" s="111"/>
      <c r="AF266" s="175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</row>
    <row r="267" spans="27:45">
      <c r="AA267" s="111"/>
      <c r="AB267" s="111"/>
      <c r="AC267" s="111"/>
      <c r="AD267" s="111"/>
      <c r="AE267" s="111"/>
      <c r="AF267" s="175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</row>
    <row r="268" spans="27:45">
      <c r="AA268" s="111"/>
      <c r="AB268" s="111"/>
      <c r="AC268" s="111"/>
      <c r="AD268" s="111"/>
      <c r="AE268" s="111"/>
      <c r="AF268" s="175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</row>
    <row r="269" spans="27:45">
      <c r="AA269" s="111"/>
      <c r="AB269" s="111"/>
      <c r="AC269" s="111"/>
      <c r="AD269" s="111"/>
      <c r="AE269" s="111"/>
      <c r="AF269" s="175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</row>
    <row r="270" spans="27:45">
      <c r="AA270" s="111"/>
      <c r="AB270" s="111"/>
      <c r="AC270" s="111"/>
      <c r="AD270" s="111"/>
      <c r="AE270" s="111"/>
      <c r="AF270" s="175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</row>
    <row r="271" spans="27:45">
      <c r="AA271" s="111"/>
      <c r="AB271" s="111"/>
      <c r="AC271" s="111"/>
      <c r="AD271" s="111"/>
      <c r="AE271" s="111"/>
      <c r="AF271" s="175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</row>
    <row r="272" spans="27:45">
      <c r="AA272" s="111"/>
      <c r="AB272" s="111"/>
      <c r="AC272" s="111"/>
      <c r="AD272" s="111"/>
      <c r="AE272" s="111"/>
      <c r="AF272" s="175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</row>
    <row r="273" spans="27:45">
      <c r="AA273" s="111"/>
      <c r="AB273" s="111"/>
      <c r="AC273" s="111"/>
      <c r="AD273" s="111"/>
      <c r="AE273" s="111"/>
      <c r="AF273" s="175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</row>
    <row r="274" spans="27:45">
      <c r="AA274" s="111"/>
      <c r="AB274" s="111"/>
      <c r="AC274" s="111"/>
      <c r="AD274" s="111"/>
      <c r="AE274" s="111"/>
      <c r="AF274" s="175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</row>
    <row r="275" spans="27:45">
      <c r="AA275" s="111"/>
      <c r="AB275" s="111"/>
      <c r="AC275" s="111"/>
      <c r="AD275" s="111"/>
      <c r="AE275" s="111"/>
      <c r="AF275" s="175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</row>
    <row r="276" spans="27:45">
      <c r="AA276" s="111"/>
      <c r="AB276" s="111"/>
      <c r="AC276" s="111"/>
      <c r="AD276" s="111"/>
      <c r="AE276" s="111"/>
      <c r="AF276" s="175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</row>
    <row r="277" spans="27:45">
      <c r="AA277" s="111"/>
      <c r="AB277" s="111"/>
      <c r="AC277" s="111"/>
      <c r="AD277" s="111"/>
      <c r="AE277" s="111"/>
      <c r="AF277" s="175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</row>
    <row r="278" spans="27:45">
      <c r="AA278" s="111"/>
      <c r="AB278" s="111"/>
      <c r="AC278" s="111"/>
      <c r="AD278" s="111"/>
      <c r="AE278" s="111"/>
      <c r="AF278" s="175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</row>
    <row r="279" spans="27:45">
      <c r="AA279" s="111"/>
      <c r="AB279" s="111"/>
      <c r="AC279" s="111"/>
      <c r="AD279" s="111"/>
      <c r="AE279" s="111"/>
      <c r="AF279" s="175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</row>
    <row r="280" spans="27:45">
      <c r="AA280" s="111"/>
      <c r="AB280" s="111"/>
      <c r="AC280" s="111"/>
      <c r="AD280" s="111"/>
      <c r="AE280" s="111"/>
      <c r="AF280" s="175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</row>
    <row r="281" spans="27:45">
      <c r="AA281" s="111"/>
      <c r="AB281" s="111"/>
      <c r="AC281" s="111"/>
      <c r="AD281" s="111"/>
      <c r="AE281" s="111"/>
      <c r="AF281" s="175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</row>
    <row r="282" spans="27:45">
      <c r="AA282" s="111"/>
      <c r="AB282" s="111"/>
      <c r="AC282" s="111"/>
      <c r="AD282" s="111"/>
      <c r="AE282" s="111"/>
      <c r="AF282" s="175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</row>
    <row r="283" spans="27:45">
      <c r="AA283" s="111"/>
      <c r="AB283" s="111"/>
      <c r="AC283" s="111"/>
      <c r="AD283" s="111"/>
      <c r="AE283" s="111"/>
      <c r="AF283" s="175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</row>
    <row r="284" spans="27:45">
      <c r="AA284" s="111"/>
      <c r="AB284" s="111"/>
      <c r="AC284" s="111"/>
      <c r="AD284" s="111"/>
      <c r="AE284" s="111"/>
      <c r="AF284" s="175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</row>
    <row r="285" spans="27:45">
      <c r="AA285" s="111"/>
      <c r="AB285" s="111"/>
      <c r="AC285" s="111"/>
      <c r="AD285" s="111"/>
      <c r="AE285" s="111"/>
      <c r="AF285" s="175"/>
      <c r="AG285" s="111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</row>
    <row r="286" spans="27:45">
      <c r="AA286" s="111"/>
      <c r="AB286" s="111"/>
      <c r="AC286" s="111"/>
      <c r="AD286" s="111"/>
      <c r="AE286" s="111"/>
      <c r="AF286" s="175"/>
      <c r="AG286" s="111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</row>
    <row r="287" spans="27:45">
      <c r="AA287" s="111"/>
      <c r="AB287" s="111"/>
      <c r="AC287" s="111"/>
      <c r="AD287" s="111"/>
      <c r="AE287" s="111"/>
      <c r="AF287" s="175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</row>
    <row r="288" spans="27:45">
      <c r="AA288" s="111"/>
      <c r="AB288" s="111"/>
      <c r="AC288" s="111"/>
      <c r="AD288" s="111"/>
      <c r="AE288" s="111"/>
      <c r="AF288" s="175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</row>
    <row r="289" spans="27:45">
      <c r="AA289" s="111"/>
      <c r="AB289" s="111"/>
      <c r="AC289" s="111"/>
      <c r="AD289" s="111"/>
      <c r="AE289" s="111"/>
      <c r="AF289" s="175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</row>
    <row r="290" spans="27:45">
      <c r="AA290" s="111"/>
      <c r="AB290" s="111"/>
      <c r="AC290" s="111"/>
      <c r="AD290" s="111"/>
      <c r="AE290" s="111"/>
      <c r="AF290" s="175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</row>
    <row r="291" spans="27:45">
      <c r="AA291" s="111"/>
      <c r="AB291" s="111"/>
      <c r="AC291" s="111"/>
      <c r="AD291" s="111"/>
      <c r="AE291" s="111"/>
      <c r="AF291" s="175"/>
      <c r="AG291" s="111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</row>
    <row r="292" spans="27:45">
      <c r="AA292" s="111"/>
      <c r="AB292" s="111"/>
      <c r="AC292" s="111"/>
      <c r="AD292" s="111"/>
      <c r="AE292" s="111"/>
      <c r="AF292" s="175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</row>
    <row r="293" spans="27:45">
      <c r="AA293" s="111"/>
      <c r="AB293" s="111"/>
      <c r="AC293" s="111"/>
      <c r="AD293" s="111"/>
      <c r="AE293" s="111"/>
      <c r="AF293" s="175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</row>
    <row r="294" spans="27:45">
      <c r="AA294" s="111"/>
      <c r="AB294" s="111"/>
      <c r="AC294" s="111"/>
      <c r="AD294" s="111"/>
      <c r="AE294" s="111"/>
      <c r="AF294" s="175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</row>
    <row r="295" spans="27:45">
      <c r="AA295" s="111"/>
      <c r="AB295" s="111"/>
      <c r="AC295" s="111"/>
      <c r="AD295" s="111"/>
      <c r="AE295" s="111"/>
      <c r="AF295" s="175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</row>
    <row r="296" spans="27:45">
      <c r="AA296" s="111"/>
      <c r="AB296" s="111"/>
      <c r="AC296" s="111"/>
      <c r="AD296" s="111"/>
      <c r="AE296" s="111"/>
      <c r="AF296" s="175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</row>
    <row r="297" spans="27:45">
      <c r="AA297" s="111"/>
      <c r="AB297" s="111"/>
      <c r="AC297" s="111"/>
      <c r="AD297" s="111"/>
      <c r="AE297" s="111"/>
      <c r="AF297" s="175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</row>
    <row r="298" spans="27:45">
      <c r="AA298" s="111"/>
      <c r="AB298" s="111"/>
      <c r="AC298" s="111"/>
      <c r="AD298" s="111"/>
      <c r="AE298" s="111"/>
      <c r="AF298" s="175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</row>
    <row r="299" spans="27:45">
      <c r="AA299" s="111"/>
      <c r="AB299" s="111"/>
      <c r="AC299" s="111"/>
      <c r="AD299" s="111"/>
      <c r="AE299" s="111"/>
      <c r="AF299" s="175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</row>
    <row r="300" spans="27:45">
      <c r="AA300" s="111"/>
      <c r="AB300" s="111"/>
      <c r="AC300" s="111"/>
      <c r="AD300" s="111"/>
      <c r="AE300" s="111"/>
      <c r="AF300" s="175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</row>
    <row r="301" spans="27:45">
      <c r="AA301" s="111"/>
      <c r="AB301" s="111"/>
      <c r="AC301" s="111"/>
      <c r="AD301" s="111"/>
      <c r="AE301" s="111"/>
      <c r="AF301" s="175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</row>
    <row r="302" spans="27:45">
      <c r="AA302" s="111"/>
      <c r="AB302" s="111"/>
      <c r="AC302" s="111"/>
      <c r="AD302" s="111"/>
      <c r="AE302" s="111"/>
      <c r="AF302" s="175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</row>
    <row r="303" spans="27:45">
      <c r="AA303" s="111"/>
      <c r="AB303" s="111"/>
      <c r="AC303" s="111"/>
      <c r="AD303" s="111"/>
      <c r="AE303" s="111"/>
      <c r="AF303" s="175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</row>
    <row r="304" spans="27:45">
      <c r="AA304" s="111"/>
      <c r="AB304" s="111"/>
      <c r="AC304" s="111"/>
      <c r="AD304" s="111"/>
      <c r="AE304" s="111"/>
      <c r="AF304" s="175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</row>
    <row r="305" spans="27:45">
      <c r="AA305" s="111"/>
      <c r="AB305" s="111"/>
      <c r="AC305" s="111"/>
      <c r="AD305" s="111"/>
      <c r="AE305" s="111"/>
      <c r="AF305" s="175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</row>
    <row r="306" spans="27:45">
      <c r="AA306" s="111"/>
      <c r="AB306" s="111"/>
      <c r="AC306" s="111"/>
      <c r="AD306" s="111"/>
      <c r="AE306" s="111"/>
      <c r="AF306" s="175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</row>
    <row r="307" spans="27:45">
      <c r="AA307" s="111"/>
      <c r="AB307" s="111"/>
      <c r="AC307" s="111"/>
      <c r="AD307" s="111"/>
      <c r="AE307" s="111"/>
      <c r="AF307" s="175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</row>
    <row r="308" spans="27:45">
      <c r="AA308" s="111"/>
      <c r="AB308" s="111"/>
      <c r="AC308" s="111"/>
      <c r="AD308" s="111"/>
      <c r="AE308" s="111"/>
      <c r="AF308" s="175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</row>
    <row r="309" spans="27:45">
      <c r="AA309" s="111"/>
      <c r="AB309" s="111"/>
      <c r="AC309" s="111"/>
      <c r="AD309" s="111"/>
      <c r="AE309" s="111"/>
      <c r="AF309" s="175"/>
      <c r="AG309" s="111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</row>
    <row r="310" spans="27:45">
      <c r="AA310" s="111"/>
      <c r="AB310" s="111"/>
      <c r="AC310" s="111"/>
      <c r="AD310" s="111"/>
      <c r="AE310" s="111"/>
      <c r="AF310" s="175"/>
      <c r="AG310" s="111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</row>
    <row r="311" spans="27:45">
      <c r="AA311" s="111"/>
      <c r="AB311" s="111"/>
      <c r="AC311" s="111"/>
      <c r="AD311" s="111"/>
      <c r="AE311" s="111"/>
      <c r="AF311" s="175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</row>
    <row r="312" spans="27:45">
      <c r="AA312" s="111"/>
      <c r="AB312" s="111"/>
      <c r="AC312" s="111"/>
      <c r="AD312" s="111"/>
      <c r="AE312" s="111"/>
      <c r="AF312" s="175"/>
      <c r="AG312" s="111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</row>
    <row r="313" spans="27:45">
      <c r="AA313" s="111"/>
      <c r="AB313" s="111"/>
      <c r="AC313" s="111"/>
      <c r="AD313" s="111"/>
      <c r="AE313" s="111"/>
      <c r="AF313" s="175"/>
      <c r="AG313" s="111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</row>
    <row r="314" spans="27:45">
      <c r="AA314" s="111"/>
      <c r="AB314" s="111"/>
      <c r="AC314" s="111"/>
      <c r="AD314" s="111"/>
      <c r="AE314" s="111"/>
      <c r="AF314" s="175"/>
      <c r="AG314" s="111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</row>
    <row r="315" spans="27:45">
      <c r="AA315" s="111"/>
      <c r="AB315" s="111"/>
      <c r="AC315" s="111"/>
      <c r="AD315" s="111"/>
      <c r="AE315" s="111"/>
      <c r="AF315" s="175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</row>
    <row r="316" spans="27:45">
      <c r="AA316" s="111"/>
      <c r="AB316" s="111"/>
      <c r="AC316" s="111"/>
      <c r="AD316" s="111"/>
      <c r="AE316" s="111"/>
      <c r="AF316" s="175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</row>
    <row r="317" spans="27:45">
      <c r="AA317" s="111"/>
      <c r="AB317" s="111"/>
      <c r="AC317" s="111"/>
      <c r="AD317" s="111"/>
      <c r="AE317" s="111"/>
      <c r="AF317" s="175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</row>
    <row r="318" spans="27:45">
      <c r="AA318" s="111"/>
      <c r="AB318" s="111"/>
      <c r="AC318" s="111"/>
      <c r="AD318" s="111"/>
      <c r="AE318" s="111"/>
      <c r="AF318" s="175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</row>
    <row r="319" spans="27:45">
      <c r="AA319" s="111"/>
      <c r="AB319" s="111"/>
      <c r="AC319" s="111"/>
      <c r="AD319" s="111"/>
      <c r="AE319" s="111"/>
      <c r="AF319" s="175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</row>
    <row r="320" spans="27:45">
      <c r="AA320" s="111"/>
      <c r="AB320" s="111"/>
      <c r="AC320" s="111"/>
      <c r="AD320" s="111"/>
      <c r="AE320" s="111"/>
      <c r="AF320" s="175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</row>
    <row r="321" spans="27:45">
      <c r="AA321" s="111"/>
      <c r="AB321" s="111"/>
      <c r="AC321" s="111"/>
      <c r="AD321" s="111"/>
      <c r="AE321" s="111"/>
      <c r="AF321" s="175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</row>
    <row r="322" spans="27:45">
      <c r="AA322" s="111"/>
      <c r="AB322" s="111"/>
      <c r="AC322" s="111"/>
      <c r="AD322" s="111"/>
      <c r="AE322" s="111"/>
      <c r="AF322" s="175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</row>
    <row r="323" spans="27:45">
      <c r="AA323" s="111"/>
      <c r="AB323" s="111"/>
      <c r="AC323" s="111"/>
      <c r="AD323" s="111"/>
      <c r="AE323" s="111"/>
      <c r="AF323" s="175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</row>
  </sheetData>
  <autoFilter ref="A11:AW58"/>
  <sortState ref="U59:BH74">
    <sortCondition ref="V59:V74"/>
  </sortState>
  <mergeCells count="26">
    <mergeCell ref="U82:V82"/>
    <mergeCell ref="AP7:AP8"/>
    <mergeCell ref="AQ7:AQ8"/>
    <mergeCell ref="AR7:AS7"/>
    <mergeCell ref="AJ7:AJ8"/>
    <mergeCell ref="AK7:AK8"/>
    <mergeCell ref="AL7:AL8"/>
    <mergeCell ref="AM7:AM8"/>
    <mergeCell ref="AC7:AC8"/>
    <mergeCell ref="AD7:AD8"/>
    <mergeCell ref="AE7:AE8"/>
    <mergeCell ref="AG7:AG8"/>
    <mergeCell ref="AH7:AH8"/>
    <mergeCell ref="AT7:AT8"/>
    <mergeCell ref="AN7:AN8"/>
    <mergeCell ref="AO7:AO8"/>
    <mergeCell ref="H7:N7"/>
    <mergeCell ref="P7:R7"/>
    <mergeCell ref="AB7:AB8"/>
    <mergeCell ref="H6:R6"/>
    <mergeCell ref="AI7:AI8"/>
    <mergeCell ref="U7:U8"/>
    <mergeCell ref="V7:V8"/>
    <mergeCell ref="W7:W8"/>
    <mergeCell ref="Y7:Y8"/>
    <mergeCell ref="AA7:AA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2"/>
  <sheetViews>
    <sheetView workbookViewId="0">
      <pane xSplit="4" ySplit="11" topLeftCell="E60" activePane="bottomRight" state="frozen"/>
      <selection pane="topRight" activeCell="C1" sqref="C1"/>
      <selection pane="bottomLeft" activeCell="A12" sqref="A12"/>
      <selection pane="bottomRight" activeCell="I63" sqref="I63"/>
    </sheetView>
  </sheetViews>
  <sheetFormatPr baseColWidth="10" defaultRowHeight="11.25"/>
  <cols>
    <col min="1" max="1" width="21" style="232" hidden="1" customWidth="1"/>
    <col min="2" max="2" width="7.7109375" style="40" hidden="1" customWidth="1"/>
    <col min="3" max="3" width="7.7109375" style="2" customWidth="1"/>
    <col min="4" max="4" width="50.7109375" style="1" bestFit="1" customWidth="1"/>
    <col min="5" max="5" width="8.7109375" style="1" customWidth="1"/>
    <col min="6" max="6" width="8.7109375" style="79" customWidth="1"/>
    <col min="7" max="7" width="8.7109375" style="1" customWidth="1"/>
    <col min="8" max="8" width="8.7109375" style="40" customWidth="1"/>
    <col min="9" max="9" width="10" style="1" customWidth="1"/>
    <col min="10" max="15" width="8.7109375" style="1" customWidth="1"/>
    <col min="16" max="16" width="8.7109375" style="223" customWidth="1"/>
    <col min="17" max="17" width="8.7109375" style="72" customWidth="1"/>
    <col min="18" max="18" width="8.7109375" style="1" customWidth="1"/>
    <col min="19" max="19" width="11.140625" style="1" customWidth="1"/>
    <col min="20" max="22" width="8.7109375" style="1" hidden="1" customWidth="1"/>
    <col min="23" max="23" width="8.7109375" style="232" hidden="1" customWidth="1"/>
    <col min="24" max="24" width="8.7109375" style="251" customWidth="1"/>
    <col min="25" max="25" width="4.85546875" style="251" customWidth="1"/>
    <col min="26" max="26" width="6.140625" style="1" customWidth="1"/>
    <col min="27" max="16384" width="11.42578125" style="1"/>
  </cols>
  <sheetData>
    <row r="1" spans="1:27" ht="13.5" customHeight="1">
      <c r="A1" s="238" t="s">
        <v>134</v>
      </c>
      <c r="C1" s="3" t="s">
        <v>0</v>
      </c>
      <c r="D1" s="300" t="s">
        <v>134</v>
      </c>
      <c r="E1" s="301"/>
      <c r="F1" s="84"/>
    </row>
    <row r="2" spans="1:27" ht="13.5" customHeight="1">
      <c r="A2" s="70" t="s">
        <v>2</v>
      </c>
      <c r="C2" s="4" t="s">
        <v>1</v>
      </c>
      <c r="D2" s="57" t="s">
        <v>2</v>
      </c>
      <c r="E2" s="55"/>
      <c r="F2" s="55"/>
      <c r="J2" s="71"/>
    </row>
    <row r="3" spans="1:27" ht="13.5" customHeight="1">
      <c r="A3" s="69" t="s">
        <v>3</v>
      </c>
      <c r="D3" s="58" t="s">
        <v>3</v>
      </c>
      <c r="E3" s="47"/>
      <c r="F3" s="84"/>
      <c r="G3" s="7"/>
      <c r="H3" s="42"/>
      <c r="L3" s="71"/>
      <c r="U3" s="75"/>
      <c r="V3" s="74"/>
    </row>
    <row r="4" spans="1:27" ht="13.5" customHeight="1">
      <c r="A4" s="68" t="s">
        <v>365</v>
      </c>
      <c r="D4" s="68" t="str">
        <f>+FACTURACION!B4</f>
        <v>Periodo 24 al 24 Quincenal del 16/12/2016 AL 31/12/2016</v>
      </c>
      <c r="E4" s="47"/>
      <c r="F4" s="84"/>
      <c r="G4" s="7"/>
      <c r="H4" s="42"/>
      <c r="I4" s="258"/>
      <c r="Z4" s="252"/>
      <c r="AA4" s="251"/>
    </row>
    <row r="5" spans="1:27" ht="13.5" customHeight="1">
      <c r="A5" s="49" t="s">
        <v>4</v>
      </c>
      <c r="D5" s="49" t="s">
        <v>4</v>
      </c>
      <c r="E5" s="49"/>
      <c r="F5" s="49"/>
      <c r="L5" s="251"/>
    </row>
    <row r="6" spans="1:27" ht="13.5" customHeight="1">
      <c r="A6" s="49" t="s">
        <v>5</v>
      </c>
      <c r="D6" s="6" t="s">
        <v>5</v>
      </c>
      <c r="F6" s="89"/>
      <c r="G6" s="89"/>
      <c r="M6" s="89"/>
      <c r="O6" s="89"/>
      <c r="P6" s="89"/>
      <c r="Q6" s="89"/>
    </row>
    <row r="7" spans="1:27" ht="8.25" customHeight="1"/>
    <row r="8" spans="1:27" s="38" customFormat="1" ht="38.25" customHeight="1" thickBot="1">
      <c r="A8" s="77" t="s">
        <v>7</v>
      </c>
      <c r="C8" s="46" t="s">
        <v>6</v>
      </c>
      <c r="D8" s="52" t="s">
        <v>7</v>
      </c>
      <c r="E8" s="52" t="s">
        <v>8</v>
      </c>
      <c r="F8" s="52" t="s">
        <v>334</v>
      </c>
      <c r="G8" s="52" t="s">
        <v>9</v>
      </c>
      <c r="H8" s="52" t="s">
        <v>305</v>
      </c>
      <c r="I8" s="53" t="s">
        <v>10</v>
      </c>
      <c r="J8" s="52" t="s">
        <v>11</v>
      </c>
      <c r="K8" s="52" t="s">
        <v>12</v>
      </c>
      <c r="L8" s="52" t="s">
        <v>13</v>
      </c>
      <c r="M8" s="52" t="s">
        <v>14</v>
      </c>
      <c r="N8" s="52" t="s">
        <v>15</v>
      </c>
      <c r="O8" s="52" t="s">
        <v>16</v>
      </c>
      <c r="P8" s="52" t="s">
        <v>355</v>
      </c>
      <c r="Q8" s="52" t="s">
        <v>311</v>
      </c>
      <c r="R8" s="53" t="s">
        <v>18</v>
      </c>
      <c r="S8" s="54" t="s">
        <v>19</v>
      </c>
      <c r="U8" s="76" t="s">
        <v>6</v>
      </c>
      <c r="V8" s="77" t="s">
        <v>7</v>
      </c>
      <c r="W8" s="232"/>
      <c r="X8" s="251"/>
      <c r="Y8" s="251"/>
      <c r="Z8" s="254" t="s">
        <v>6</v>
      </c>
      <c r="AA8" s="255" t="s">
        <v>7</v>
      </c>
    </row>
    <row r="9" spans="1:27" ht="8.25" hidden="1" customHeight="1" thickTop="1">
      <c r="C9" s="11" t="s">
        <v>20</v>
      </c>
      <c r="Z9" s="250"/>
      <c r="AA9" s="250"/>
    </row>
    <row r="10" spans="1:27" ht="8.25" hidden="1" customHeight="1">
      <c r="Z10" s="232"/>
      <c r="AA10" s="232"/>
    </row>
    <row r="11" spans="1:27" ht="8.25" hidden="1" customHeight="1">
      <c r="C11" s="10" t="s">
        <v>21</v>
      </c>
      <c r="Z11" s="257" t="s">
        <v>20</v>
      </c>
      <c r="AA11" s="250"/>
    </row>
    <row r="12" spans="1:27" ht="15" customHeight="1" thickTop="1">
      <c r="A12" s="232" t="s">
        <v>23</v>
      </c>
      <c r="B12" s="40" t="str">
        <f>IF(A12=D12,"SI","NO")</f>
        <v>SI</v>
      </c>
      <c r="C12" s="2" t="s">
        <v>22</v>
      </c>
      <c r="D12" s="1" t="s">
        <v>23</v>
      </c>
      <c r="E12" s="258">
        <v>2750.1</v>
      </c>
      <c r="F12" s="217">
        <f>+FACTURACION!AA12</f>
        <v>0</v>
      </c>
      <c r="G12" s="217">
        <v>0</v>
      </c>
      <c r="H12" s="217">
        <v>0</v>
      </c>
      <c r="I12" s="217">
        <f>SUM(E12:H12)</f>
        <v>2750.1</v>
      </c>
      <c r="J12" s="258">
        <v>0</v>
      </c>
      <c r="K12" s="258">
        <v>49.79</v>
      </c>
      <c r="L12" s="258">
        <v>72.819999999999993</v>
      </c>
      <c r="M12" s="217">
        <f>+FACTURACION!AK12</f>
        <v>0</v>
      </c>
      <c r="N12" s="258">
        <v>0.09</v>
      </c>
      <c r="O12" s="217">
        <f>+FACTURACION!AE12</f>
        <v>0</v>
      </c>
      <c r="P12" s="217">
        <f>+FACTURACION!AC12</f>
        <v>0</v>
      </c>
      <c r="Q12" s="217">
        <f>+FACTURACION!AJ12</f>
        <v>0</v>
      </c>
      <c r="R12" s="217">
        <f>SUM(J12:Q12)</f>
        <v>122.69999999999999</v>
      </c>
      <c r="S12" s="217">
        <f>+I12-R12</f>
        <v>2627.4</v>
      </c>
      <c r="U12" s="75" t="s">
        <v>22</v>
      </c>
      <c r="V12" s="74" t="s">
        <v>23</v>
      </c>
      <c r="Y12" s="251" t="str">
        <f t="shared" ref="Y12:Y57" si="0">IF(D12=AA12,"SI","NO")</f>
        <v>SI</v>
      </c>
      <c r="Z12" s="252" t="s">
        <v>22</v>
      </c>
      <c r="AA12" s="232" t="s">
        <v>23</v>
      </c>
    </row>
    <row r="13" spans="1:27" ht="15" customHeight="1">
      <c r="A13" s="232" t="s">
        <v>25</v>
      </c>
      <c r="B13" s="232" t="str">
        <f t="shared" ref="B13:B57" si="1">IF(A13=D13,"SI","NO")</f>
        <v>SI</v>
      </c>
      <c r="C13" s="2" t="s">
        <v>24</v>
      </c>
      <c r="D13" s="17" t="s">
        <v>25</v>
      </c>
      <c r="E13" s="258">
        <v>2500.0500000000002</v>
      </c>
      <c r="F13" s="217">
        <f>+FACTURACION!AA13</f>
        <v>0</v>
      </c>
      <c r="G13" s="217">
        <v>0</v>
      </c>
      <c r="H13" s="217">
        <v>0</v>
      </c>
      <c r="I13" s="217">
        <f t="shared" ref="I13:I57" si="2">SUM(E13:H13)</f>
        <v>2500.0500000000002</v>
      </c>
      <c r="J13" s="258">
        <v>0</v>
      </c>
      <c r="K13" s="258">
        <v>7.67</v>
      </c>
      <c r="L13" s="258">
        <v>66.2</v>
      </c>
      <c r="M13" s="217">
        <f>+FACTURACION!AK13</f>
        <v>0</v>
      </c>
      <c r="N13" s="259">
        <v>-0.02</v>
      </c>
      <c r="O13" s="217">
        <f>+FACTURACION!AE13</f>
        <v>0</v>
      </c>
      <c r="P13" s="217">
        <f>+FACTURACION!AC13</f>
        <v>0</v>
      </c>
      <c r="Q13" s="217">
        <f>+FACTURACION!AJ13</f>
        <v>0</v>
      </c>
      <c r="R13" s="217">
        <f t="shared" ref="R13:R57" si="3">SUM(J13:Q13)</f>
        <v>73.850000000000009</v>
      </c>
      <c r="S13" s="217">
        <f t="shared" ref="S13:S57" si="4">+I13-R13</f>
        <v>2426.2000000000003</v>
      </c>
      <c r="U13" s="75" t="s">
        <v>24</v>
      </c>
      <c r="V13" s="74" t="s">
        <v>25</v>
      </c>
      <c r="Y13" s="251" t="str">
        <f t="shared" si="0"/>
        <v>SI</v>
      </c>
      <c r="Z13" s="252" t="s">
        <v>24</v>
      </c>
      <c r="AA13" s="251" t="s">
        <v>25</v>
      </c>
    </row>
    <row r="14" spans="1:27" ht="15" customHeight="1">
      <c r="A14" s="232" t="s">
        <v>348</v>
      </c>
      <c r="B14" s="232" t="str">
        <f t="shared" si="1"/>
        <v>SI</v>
      </c>
      <c r="C14" s="224" t="s">
        <v>350</v>
      </c>
      <c r="D14" s="17" t="s">
        <v>348</v>
      </c>
      <c r="E14" s="258">
        <v>5000.1000000000004</v>
      </c>
      <c r="F14" s="217">
        <f>+FACTURACION!AA14</f>
        <v>0</v>
      </c>
      <c r="G14" s="217">
        <v>0</v>
      </c>
      <c r="H14" s="217">
        <v>0</v>
      </c>
      <c r="I14" s="217">
        <f t="shared" si="2"/>
        <v>5000.1000000000004</v>
      </c>
      <c r="J14" s="258">
        <v>0</v>
      </c>
      <c r="K14" s="258">
        <v>523.55999999999995</v>
      </c>
      <c r="L14" s="258">
        <v>141.47</v>
      </c>
      <c r="M14" s="217">
        <f>+FACTURACION!AK14</f>
        <v>2110</v>
      </c>
      <c r="N14" s="258">
        <v>7.0000000000000007E-2</v>
      </c>
      <c r="O14" s="217">
        <f>+FACTURACION!AE14</f>
        <v>0</v>
      </c>
      <c r="P14" s="217">
        <f>+FACTURACION!AC14</f>
        <v>0</v>
      </c>
      <c r="Q14" s="217">
        <f>+FACTURACION!AJ14</f>
        <v>0</v>
      </c>
      <c r="R14" s="217">
        <f t="shared" si="3"/>
        <v>2775.1</v>
      </c>
      <c r="S14" s="217">
        <f t="shared" si="4"/>
        <v>2225.0000000000005</v>
      </c>
      <c r="T14" s="94"/>
      <c r="U14" s="224" t="s">
        <v>350</v>
      </c>
      <c r="V14" s="223" t="s">
        <v>351</v>
      </c>
      <c r="Y14" s="251" t="str">
        <f t="shared" si="0"/>
        <v>SI</v>
      </c>
      <c r="Z14" s="252" t="s">
        <v>350</v>
      </c>
      <c r="AA14" s="251" t="s">
        <v>351</v>
      </c>
    </row>
    <row r="15" spans="1:27" ht="15" customHeight="1">
      <c r="A15" s="232" t="s">
        <v>27</v>
      </c>
      <c r="B15" s="232" t="str">
        <f t="shared" si="1"/>
        <v>SI</v>
      </c>
      <c r="C15" s="2" t="s">
        <v>26</v>
      </c>
      <c r="D15" s="17" t="s">
        <v>27</v>
      </c>
      <c r="E15" s="258">
        <v>3000</v>
      </c>
      <c r="F15" s="217">
        <f>+FACTURACION!AA15</f>
        <v>0</v>
      </c>
      <c r="G15" s="217">
        <v>0</v>
      </c>
      <c r="H15" s="217">
        <v>0</v>
      </c>
      <c r="I15" s="217">
        <f t="shared" si="2"/>
        <v>3000</v>
      </c>
      <c r="J15" s="258">
        <v>0</v>
      </c>
      <c r="K15" s="258">
        <v>76.98</v>
      </c>
      <c r="L15" s="258">
        <v>79.540000000000006</v>
      </c>
      <c r="M15" s="217">
        <f>+FACTURACION!AK15</f>
        <v>888</v>
      </c>
      <c r="N15" s="259">
        <v>-0.12</v>
      </c>
      <c r="O15" s="217">
        <f>+FACTURACION!AE15</f>
        <v>0</v>
      </c>
      <c r="P15" s="217">
        <f>+FACTURACION!AC15</f>
        <v>0</v>
      </c>
      <c r="Q15" s="217">
        <f>+FACTURACION!AJ15</f>
        <v>0</v>
      </c>
      <c r="R15" s="217">
        <f t="shared" si="3"/>
        <v>1044.4000000000001</v>
      </c>
      <c r="S15" s="217">
        <f t="shared" si="4"/>
        <v>1955.6</v>
      </c>
      <c r="U15" s="75" t="s">
        <v>26</v>
      </c>
      <c r="V15" s="74" t="s">
        <v>27</v>
      </c>
      <c r="Y15" s="251" t="str">
        <f t="shared" si="0"/>
        <v>SI</v>
      </c>
      <c r="Z15" s="252" t="s">
        <v>26</v>
      </c>
      <c r="AA15" s="251" t="s">
        <v>27</v>
      </c>
    </row>
    <row r="16" spans="1:27" ht="15" customHeight="1">
      <c r="A16" s="232" t="s">
        <v>29</v>
      </c>
      <c r="B16" s="232" t="str">
        <f t="shared" si="1"/>
        <v>SI</v>
      </c>
      <c r="C16" s="2" t="s">
        <v>28</v>
      </c>
      <c r="D16" s="17" t="s">
        <v>29</v>
      </c>
      <c r="E16" s="258">
        <v>2500.0500000000002</v>
      </c>
      <c r="F16" s="217">
        <f>+FACTURACION!AA16</f>
        <v>0</v>
      </c>
      <c r="G16" s="217">
        <v>0</v>
      </c>
      <c r="H16" s="217">
        <v>0</v>
      </c>
      <c r="I16" s="217">
        <f t="shared" si="2"/>
        <v>2500.0500000000002</v>
      </c>
      <c r="J16" s="258">
        <v>0</v>
      </c>
      <c r="K16" s="258">
        <v>7.67</v>
      </c>
      <c r="L16" s="258">
        <v>66.290000000000006</v>
      </c>
      <c r="M16" s="217">
        <f>+FACTURACION!AK16</f>
        <v>0</v>
      </c>
      <c r="N16" s="258">
        <v>0.09</v>
      </c>
      <c r="O16" s="217">
        <f>+FACTURACION!AE16</f>
        <v>0</v>
      </c>
      <c r="P16" s="217">
        <f>+FACTURACION!AC16</f>
        <v>0</v>
      </c>
      <c r="Q16" s="217">
        <f>+FACTURACION!AJ16</f>
        <v>0</v>
      </c>
      <c r="R16" s="217">
        <f t="shared" si="3"/>
        <v>74.050000000000011</v>
      </c>
      <c r="S16" s="217">
        <f t="shared" si="4"/>
        <v>2426</v>
      </c>
      <c r="U16" s="75" t="s">
        <v>28</v>
      </c>
      <c r="V16" s="74" t="s">
        <v>29</v>
      </c>
      <c r="Y16" s="251" t="str">
        <f t="shared" si="0"/>
        <v>SI</v>
      </c>
      <c r="Z16" s="252" t="s">
        <v>28</v>
      </c>
      <c r="AA16" s="251" t="s">
        <v>29</v>
      </c>
    </row>
    <row r="17" spans="1:27" ht="15" customHeight="1">
      <c r="A17" s="232" t="s">
        <v>31</v>
      </c>
      <c r="B17" s="232" t="str">
        <f t="shared" si="1"/>
        <v>SI</v>
      </c>
      <c r="C17" s="2" t="s">
        <v>30</v>
      </c>
      <c r="D17" s="17" t="s">
        <v>31</v>
      </c>
      <c r="E17" s="258">
        <v>6500.1</v>
      </c>
      <c r="F17" s="217">
        <f>+FACTURACION!AA17</f>
        <v>0</v>
      </c>
      <c r="G17" s="217">
        <v>0</v>
      </c>
      <c r="H17" s="217">
        <v>0</v>
      </c>
      <c r="I17" s="217">
        <f t="shared" si="2"/>
        <v>6500.1</v>
      </c>
      <c r="J17" s="258">
        <v>0</v>
      </c>
      <c r="K17" s="258">
        <v>841.16</v>
      </c>
      <c r="L17" s="258">
        <v>187.33</v>
      </c>
      <c r="M17" s="217">
        <f>+FACTURACION!AK17</f>
        <v>0</v>
      </c>
      <c r="N17" s="259">
        <v>-0.19</v>
      </c>
      <c r="O17" s="217">
        <f>+FACTURACION!AE17</f>
        <v>0</v>
      </c>
      <c r="P17" s="217">
        <f>+FACTURACION!AC17</f>
        <v>0</v>
      </c>
      <c r="Q17" s="217">
        <f>+FACTURACION!AJ17</f>
        <v>0</v>
      </c>
      <c r="R17" s="217">
        <f t="shared" si="3"/>
        <v>1028.3</v>
      </c>
      <c r="S17" s="217">
        <f t="shared" si="4"/>
        <v>5471.8</v>
      </c>
      <c r="U17" s="75" t="s">
        <v>30</v>
      </c>
      <c r="V17" s="74" t="s">
        <v>31</v>
      </c>
      <c r="Y17" s="251" t="str">
        <f t="shared" si="0"/>
        <v>SI</v>
      </c>
      <c r="Z17" s="252" t="s">
        <v>30</v>
      </c>
      <c r="AA17" s="232" t="s">
        <v>31</v>
      </c>
    </row>
    <row r="18" spans="1:27" ht="15" customHeight="1">
      <c r="A18" s="232" t="s">
        <v>33</v>
      </c>
      <c r="B18" s="232" t="str">
        <f t="shared" si="1"/>
        <v>SI</v>
      </c>
      <c r="C18" s="2" t="s">
        <v>32</v>
      </c>
      <c r="D18" s="17" t="s">
        <v>33</v>
      </c>
      <c r="E18" s="258">
        <v>2800.05</v>
      </c>
      <c r="F18" s="217">
        <f>+FACTURACION!AA18</f>
        <v>0</v>
      </c>
      <c r="G18" s="217">
        <v>0</v>
      </c>
      <c r="H18" s="217">
        <v>0</v>
      </c>
      <c r="I18" s="217">
        <f t="shared" si="2"/>
        <v>2800.05</v>
      </c>
      <c r="J18" s="258">
        <v>0</v>
      </c>
      <c r="K18" s="258">
        <v>55.23</v>
      </c>
      <c r="L18" s="258">
        <v>74.33</v>
      </c>
      <c r="M18" s="217">
        <f>+FACTURACION!AK18</f>
        <v>0</v>
      </c>
      <c r="N18" s="258">
        <v>0.09</v>
      </c>
      <c r="O18" s="217">
        <f>+FACTURACION!AE18</f>
        <v>0</v>
      </c>
      <c r="P18" s="217">
        <f>+FACTURACION!AC18</f>
        <v>0</v>
      </c>
      <c r="Q18" s="217">
        <f>+FACTURACION!AJ18</f>
        <v>0</v>
      </c>
      <c r="R18" s="217">
        <f t="shared" si="3"/>
        <v>129.65</v>
      </c>
      <c r="S18" s="217">
        <f t="shared" si="4"/>
        <v>2670.4</v>
      </c>
      <c r="U18" s="75" t="s">
        <v>32</v>
      </c>
      <c r="V18" s="74" t="s">
        <v>33</v>
      </c>
      <c r="Y18" s="251" t="str">
        <f t="shared" si="0"/>
        <v>SI</v>
      </c>
      <c r="Z18" s="252" t="s">
        <v>32</v>
      </c>
      <c r="AA18" s="251" t="s">
        <v>33</v>
      </c>
    </row>
    <row r="19" spans="1:27" ht="15" customHeight="1">
      <c r="A19" s="232" t="s">
        <v>35</v>
      </c>
      <c r="B19" s="232" t="str">
        <f t="shared" si="1"/>
        <v>SI</v>
      </c>
      <c r="C19" s="2" t="s">
        <v>34</v>
      </c>
      <c r="D19" s="17" t="s">
        <v>35</v>
      </c>
      <c r="E19" s="258">
        <v>3499.95</v>
      </c>
      <c r="F19" s="217">
        <f>+FACTURACION!AA19</f>
        <v>0</v>
      </c>
      <c r="G19" s="217">
        <v>0</v>
      </c>
      <c r="H19" s="217">
        <v>0</v>
      </c>
      <c r="I19" s="217">
        <f t="shared" si="2"/>
        <v>3499.95</v>
      </c>
      <c r="J19" s="258">
        <v>0</v>
      </c>
      <c r="K19" s="258">
        <v>151.65</v>
      </c>
      <c r="L19" s="258">
        <v>102.8</v>
      </c>
      <c r="M19" s="217">
        <f>+FACTURACION!AK19</f>
        <v>0</v>
      </c>
      <c r="N19" s="258">
        <v>0.1</v>
      </c>
      <c r="O19" s="217">
        <f>+FACTURACION!AE19</f>
        <v>0</v>
      </c>
      <c r="P19" s="217">
        <f>+FACTURACION!AC19</f>
        <v>0</v>
      </c>
      <c r="Q19" s="217">
        <f>+FACTURACION!AJ19</f>
        <v>0</v>
      </c>
      <c r="R19" s="217">
        <f t="shared" si="3"/>
        <v>254.54999999999998</v>
      </c>
      <c r="S19" s="217">
        <f t="shared" si="4"/>
        <v>3245.3999999999996</v>
      </c>
      <c r="U19" s="75" t="s">
        <v>34</v>
      </c>
      <c r="V19" s="74" t="s">
        <v>35</v>
      </c>
      <c r="Y19" s="251" t="str">
        <f t="shared" si="0"/>
        <v>SI</v>
      </c>
      <c r="Z19" s="252" t="s">
        <v>34</v>
      </c>
      <c r="AA19" s="251" t="s">
        <v>35</v>
      </c>
    </row>
    <row r="20" spans="1:27" ht="15" customHeight="1">
      <c r="A20" s="232" t="s">
        <v>37</v>
      </c>
      <c r="B20" s="232" t="str">
        <f t="shared" si="1"/>
        <v>SI</v>
      </c>
      <c r="C20" s="2" t="s">
        <v>36</v>
      </c>
      <c r="D20" s="17" t="s">
        <v>37</v>
      </c>
      <c r="E20" s="258">
        <v>2800.05</v>
      </c>
      <c r="F20" s="217">
        <f>+FACTURACION!AA20</f>
        <v>0</v>
      </c>
      <c r="G20" s="217">
        <v>0</v>
      </c>
      <c r="H20" s="217">
        <v>0</v>
      </c>
      <c r="I20" s="217">
        <f t="shared" si="2"/>
        <v>2800.05</v>
      </c>
      <c r="J20" s="258">
        <v>0</v>
      </c>
      <c r="K20" s="258">
        <v>55.23</v>
      </c>
      <c r="L20" s="258">
        <v>74.44</v>
      </c>
      <c r="M20" s="217">
        <f>+FACTURACION!AK20</f>
        <v>0</v>
      </c>
      <c r="N20" s="259">
        <v>-0.02</v>
      </c>
      <c r="O20" s="217">
        <f>+FACTURACION!AE20</f>
        <v>0</v>
      </c>
      <c r="P20" s="217">
        <f>+FACTURACION!AC20</f>
        <v>0</v>
      </c>
      <c r="Q20" s="217">
        <f>+FACTURACION!AJ20</f>
        <v>0</v>
      </c>
      <c r="R20" s="217">
        <f t="shared" si="3"/>
        <v>129.64999999999998</v>
      </c>
      <c r="S20" s="217">
        <f t="shared" si="4"/>
        <v>2670.4</v>
      </c>
      <c r="U20" s="75" t="s">
        <v>36</v>
      </c>
      <c r="V20" s="74" t="s">
        <v>37</v>
      </c>
      <c r="Y20" s="251" t="str">
        <f t="shared" si="0"/>
        <v>SI</v>
      </c>
      <c r="Z20" s="252" t="s">
        <v>36</v>
      </c>
      <c r="AA20" s="251" t="s">
        <v>37</v>
      </c>
    </row>
    <row r="21" spans="1:27" ht="15" customHeight="1">
      <c r="A21" s="232" t="s">
        <v>39</v>
      </c>
      <c r="B21" s="232" t="str">
        <f t="shared" si="1"/>
        <v>SI</v>
      </c>
      <c r="C21" s="2" t="s">
        <v>38</v>
      </c>
      <c r="D21" s="17" t="s">
        <v>39</v>
      </c>
      <c r="E21" s="258">
        <v>10000.049999999999</v>
      </c>
      <c r="F21" s="217">
        <f>+FACTURACION!AA21</f>
        <v>0</v>
      </c>
      <c r="G21" s="217">
        <v>0</v>
      </c>
      <c r="H21" s="217">
        <v>0</v>
      </c>
      <c r="I21" s="217">
        <f t="shared" si="2"/>
        <v>10000.049999999999</v>
      </c>
      <c r="J21" s="258">
        <v>0</v>
      </c>
      <c r="K21" s="258">
        <v>1588.75</v>
      </c>
      <c r="L21" s="258">
        <v>295.36</v>
      </c>
      <c r="M21" s="217">
        <f>+FACTURACION!AK21</f>
        <v>0</v>
      </c>
      <c r="N21" s="258">
        <v>0.14000000000000001</v>
      </c>
      <c r="O21" s="217">
        <f>+FACTURACION!AE21</f>
        <v>0</v>
      </c>
      <c r="P21" s="217">
        <f>+FACTURACION!AC21</f>
        <v>0</v>
      </c>
      <c r="Q21" s="217">
        <f>+FACTURACION!AJ21</f>
        <v>0</v>
      </c>
      <c r="R21" s="217">
        <f t="shared" si="3"/>
        <v>1884.2500000000002</v>
      </c>
      <c r="S21" s="217">
        <f t="shared" si="4"/>
        <v>8115.7999999999993</v>
      </c>
      <c r="U21" s="75" t="s">
        <v>38</v>
      </c>
      <c r="V21" s="74" t="s">
        <v>39</v>
      </c>
      <c r="Y21" s="251" t="str">
        <f t="shared" si="0"/>
        <v>SI</v>
      </c>
      <c r="Z21" s="252" t="s">
        <v>38</v>
      </c>
      <c r="AA21" s="251" t="s">
        <v>39</v>
      </c>
    </row>
    <row r="22" spans="1:27" ht="15" customHeight="1">
      <c r="A22" s="232" t="s">
        <v>41</v>
      </c>
      <c r="B22" s="232" t="str">
        <f t="shared" si="1"/>
        <v>SI</v>
      </c>
      <c r="C22" s="2" t="s">
        <v>40</v>
      </c>
      <c r="D22" s="17" t="s">
        <v>41</v>
      </c>
      <c r="E22" s="258">
        <v>3250.05</v>
      </c>
      <c r="F22" s="217">
        <f>+FACTURACION!AA22</f>
        <v>0</v>
      </c>
      <c r="G22" s="217">
        <v>0</v>
      </c>
      <c r="H22" s="217">
        <v>0</v>
      </c>
      <c r="I22" s="217">
        <f t="shared" si="2"/>
        <v>3250.05</v>
      </c>
      <c r="J22" s="258">
        <v>0</v>
      </c>
      <c r="K22" s="258">
        <v>124.46</v>
      </c>
      <c r="L22" s="258">
        <v>88.12</v>
      </c>
      <c r="M22" s="217">
        <f>+FACTURACION!AK22</f>
        <v>0</v>
      </c>
      <c r="N22" s="258">
        <v>7.0000000000000007E-2</v>
      </c>
      <c r="O22" s="217">
        <f>+FACTURACION!AE22</f>
        <v>0</v>
      </c>
      <c r="P22" s="217">
        <f>+FACTURACION!AC22</f>
        <v>0</v>
      </c>
      <c r="Q22" s="217">
        <f>+FACTURACION!AJ22</f>
        <v>0</v>
      </c>
      <c r="R22" s="217">
        <f t="shared" si="3"/>
        <v>212.64999999999998</v>
      </c>
      <c r="S22" s="217">
        <f t="shared" si="4"/>
        <v>3037.4</v>
      </c>
      <c r="U22" s="75" t="s">
        <v>40</v>
      </c>
      <c r="V22" s="74" t="s">
        <v>41</v>
      </c>
      <c r="Y22" s="251" t="str">
        <f t="shared" si="0"/>
        <v>SI</v>
      </c>
      <c r="Z22" s="252" t="s">
        <v>40</v>
      </c>
      <c r="AA22" s="251" t="s">
        <v>41</v>
      </c>
    </row>
    <row r="23" spans="1:27" ht="15" customHeight="1">
      <c r="A23" s="232" t="s">
        <v>43</v>
      </c>
      <c r="B23" s="232" t="str">
        <f t="shared" si="1"/>
        <v>SI</v>
      </c>
      <c r="C23" s="2" t="s">
        <v>42</v>
      </c>
      <c r="D23" s="17" t="s">
        <v>43</v>
      </c>
      <c r="E23" s="258">
        <v>3250.05</v>
      </c>
      <c r="F23" s="217">
        <f>+FACTURACION!AA23</f>
        <v>0</v>
      </c>
      <c r="G23" s="217">
        <v>0</v>
      </c>
      <c r="H23" s="217">
        <v>0</v>
      </c>
      <c r="I23" s="217">
        <f t="shared" si="2"/>
        <v>3250.05</v>
      </c>
      <c r="J23" s="258">
        <v>0</v>
      </c>
      <c r="K23" s="258">
        <v>124.46</v>
      </c>
      <c r="L23" s="258">
        <v>86.53</v>
      </c>
      <c r="M23" s="217">
        <f>+FACTURACION!AK23</f>
        <v>2108.83</v>
      </c>
      <c r="N23" s="259">
        <v>-0.17</v>
      </c>
      <c r="O23" s="217">
        <f>+FACTURACION!AE23</f>
        <v>0</v>
      </c>
      <c r="P23" s="217">
        <f>+FACTURACION!AC23</f>
        <v>0</v>
      </c>
      <c r="Q23" s="217">
        <f>+FACTURACION!AJ23</f>
        <v>0</v>
      </c>
      <c r="R23" s="217">
        <f t="shared" si="3"/>
        <v>2319.6499999999996</v>
      </c>
      <c r="S23" s="217">
        <f t="shared" si="4"/>
        <v>930.40000000000055</v>
      </c>
      <c r="U23" s="75" t="s">
        <v>42</v>
      </c>
      <c r="V23" s="74" t="s">
        <v>43</v>
      </c>
      <c r="Y23" s="251" t="str">
        <f t="shared" si="0"/>
        <v>SI</v>
      </c>
      <c r="Z23" s="252" t="s">
        <v>42</v>
      </c>
      <c r="AA23" s="251" t="s">
        <v>43</v>
      </c>
    </row>
    <row r="24" spans="1:27" s="79" customFormat="1" ht="15" customHeight="1">
      <c r="A24" s="64" t="s">
        <v>45</v>
      </c>
      <c r="B24" s="232" t="str">
        <f t="shared" si="1"/>
        <v>SI</v>
      </c>
      <c r="C24" s="2" t="s">
        <v>44</v>
      </c>
      <c r="D24" s="17" t="s">
        <v>45</v>
      </c>
      <c r="E24" s="258">
        <v>15000</v>
      </c>
      <c r="F24" s="217">
        <f>+FACTURACION!AA24</f>
        <v>0</v>
      </c>
      <c r="G24" s="217">
        <v>0</v>
      </c>
      <c r="H24" s="217">
        <v>0</v>
      </c>
      <c r="I24" s="217">
        <f t="shared" si="2"/>
        <v>15000</v>
      </c>
      <c r="J24" s="258">
        <v>0</v>
      </c>
      <c r="K24" s="258">
        <v>2759.37</v>
      </c>
      <c r="L24" s="258">
        <v>453.09</v>
      </c>
      <c r="M24" s="217">
        <f>+FACTURACION!AK24</f>
        <v>211.5</v>
      </c>
      <c r="N24" s="258">
        <v>0.04</v>
      </c>
      <c r="O24" s="217">
        <f>+FACTURACION!AE24</f>
        <v>0</v>
      </c>
      <c r="P24" s="217">
        <f>+FACTURACION!AC24</f>
        <v>0</v>
      </c>
      <c r="Q24" s="217">
        <f>+FACTURACION!AJ24</f>
        <v>0</v>
      </c>
      <c r="R24" s="217">
        <f t="shared" si="3"/>
        <v>3424</v>
      </c>
      <c r="S24" s="217">
        <f t="shared" si="4"/>
        <v>11576</v>
      </c>
      <c r="T24" s="1"/>
      <c r="U24" s="75" t="s">
        <v>44</v>
      </c>
      <c r="V24" s="74" t="s">
        <v>45</v>
      </c>
      <c r="W24" s="232"/>
      <c r="X24" s="251"/>
      <c r="Y24" s="251" t="str">
        <f t="shared" si="0"/>
        <v>SI</v>
      </c>
      <c r="Z24" s="252" t="s">
        <v>44</v>
      </c>
      <c r="AA24" s="251" t="s">
        <v>45</v>
      </c>
    </row>
    <row r="25" spans="1:27" s="79" customFormat="1" ht="15" customHeight="1">
      <c r="A25" s="95" t="s">
        <v>314</v>
      </c>
      <c r="B25" s="232" t="str">
        <f t="shared" si="1"/>
        <v>SI</v>
      </c>
      <c r="C25" s="92" t="s">
        <v>339</v>
      </c>
      <c r="D25" s="17" t="s">
        <v>314</v>
      </c>
      <c r="E25" s="249">
        <v>2333.38</v>
      </c>
      <c r="F25" s="217">
        <f>+FACTURACION!AA25</f>
        <v>0</v>
      </c>
      <c r="G25" s="217">
        <v>0</v>
      </c>
      <c r="H25" s="217">
        <v>0</v>
      </c>
      <c r="I25" s="217">
        <f t="shared" si="2"/>
        <v>2333.38</v>
      </c>
      <c r="J25" s="259">
        <v>-10.47</v>
      </c>
      <c r="K25" s="258">
        <v>0</v>
      </c>
      <c r="L25" s="258">
        <v>63.15</v>
      </c>
      <c r="M25" s="217">
        <f>+FACTURACION!AK25</f>
        <v>0</v>
      </c>
      <c r="N25" s="259">
        <v>-0.1</v>
      </c>
      <c r="O25" s="217">
        <f>+FACTURACION!AE25</f>
        <v>0</v>
      </c>
      <c r="P25" s="217">
        <f>+FACTURACION!AC25</f>
        <v>0</v>
      </c>
      <c r="Q25" s="217">
        <f>+FACTURACION!AJ25</f>
        <v>0</v>
      </c>
      <c r="R25" s="217">
        <f t="shared" si="3"/>
        <v>52.58</v>
      </c>
      <c r="S25" s="217">
        <f t="shared" si="4"/>
        <v>2280.8000000000002</v>
      </c>
      <c r="U25" s="92" t="s">
        <v>339</v>
      </c>
      <c r="V25" s="91" t="s">
        <v>340</v>
      </c>
      <c r="W25" s="232"/>
      <c r="X25" s="251"/>
      <c r="Y25" s="251" t="str">
        <f t="shared" si="0"/>
        <v>SI</v>
      </c>
      <c r="Z25" s="252" t="s">
        <v>339</v>
      </c>
      <c r="AA25" s="251" t="s">
        <v>340</v>
      </c>
    </row>
    <row r="26" spans="1:27" ht="15" customHeight="1">
      <c r="A26" s="95" t="s">
        <v>316</v>
      </c>
      <c r="B26" s="232" t="str">
        <f t="shared" si="1"/>
        <v>SI</v>
      </c>
      <c r="C26" s="92" t="s">
        <v>337</v>
      </c>
      <c r="D26" s="17" t="s">
        <v>316</v>
      </c>
      <c r="E26" s="258">
        <v>2500.0500000000002</v>
      </c>
      <c r="F26" s="217">
        <f>+FACTURACION!AA26</f>
        <v>0</v>
      </c>
      <c r="G26" s="217">
        <v>0</v>
      </c>
      <c r="H26" s="217">
        <v>0</v>
      </c>
      <c r="I26" s="217">
        <f t="shared" si="2"/>
        <v>2500.0500000000002</v>
      </c>
      <c r="J26" s="258">
        <v>0</v>
      </c>
      <c r="K26" s="258">
        <v>7.67</v>
      </c>
      <c r="L26" s="258">
        <v>66.2</v>
      </c>
      <c r="M26" s="217">
        <f>+FACTURACION!AK26</f>
        <v>0</v>
      </c>
      <c r="N26" s="259">
        <v>-0.02</v>
      </c>
      <c r="O26" s="217">
        <f>+FACTURACION!AE26</f>
        <v>0</v>
      </c>
      <c r="P26" s="217">
        <f>+FACTURACION!AC26</f>
        <v>0</v>
      </c>
      <c r="Q26" s="217">
        <f>+FACTURACION!AJ26</f>
        <v>0</v>
      </c>
      <c r="R26" s="217">
        <f t="shared" si="3"/>
        <v>73.850000000000009</v>
      </c>
      <c r="S26" s="217">
        <f t="shared" si="4"/>
        <v>2426.2000000000003</v>
      </c>
      <c r="T26" s="79"/>
      <c r="U26" s="92" t="s">
        <v>337</v>
      </c>
      <c r="V26" s="91" t="s">
        <v>338</v>
      </c>
      <c r="Y26" s="251" t="str">
        <f t="shared" si="0"/>
        <v>SI</v>
      </c>
      <c r="Z26" s="252" t="s">
        <v>337</v>
      </c>
      <c r="AA26" s="251" t="s">
        <v>338</v>
      </c>
    </row>
    <row r="27" spans="1:27" ht="15" customHeight="1">
      <c r="A27" s="232" t="s">
        <v>47</v>
      </c>
      <c r="B27" s="232" t="str">
        <f t="shared" si="1"/>
        <v>SI</v>
      </c>
      <c r="C27" s="2" t="s">
        <v>46</v>
      </c>
      <c r="D27" s="17" t="s">
        <v>47</v>
      </c>
      <c r="E27" s="258">
        <v>2500.0500000000002</v>
      </c>
      <c r="F27" s="217">
        <f>+FACTURACION!AA27</f>
        <v>0</v>
      </c>
      <c r="G27" s="217">
        <v>0</v>
      </c>
      <c r="H27" s="217">
        <v>0</v>
      </c>
      <c r="I27" s="217">
        <f t="shared" si="2"/>
        <v>2500.0500000000002</v>
      </c>
      <c r="J27" s="258">
        <v>0</v>
      </c>
      <c r="K27" s="258">
        <v>7.67</v>
      </c>
      <c r="L27" s="258">
        <v>66.290000000000006</v>
      </c>
      <c r="M27" s="217">
        <f>+FACTURACION!AK27</f>
        <v>0</v>
      </c>
      <c r="N27" s="259">
        <v>-0.11</v>
      </c>
      <c r="O27" s="217">
        <f>+FACTURACION!AE27</f>
        <v>0</v>
      </c>
      <c r="P27" s="217">
        <f>+FACTURACION!AC27</f>
        <v>0</v>
      </c>
      <c r="Q27" s="217">
        <f>+FACTURACION!AJ27</f>
        <v>0</v>
      </c>
      <c r="R27" s="217">
        <f t="shared" si="3"/>
        <v>73.850000000000009</v>
      </c>
      <c r="S27" s="217">
        <f t="shared" si="4"/>
        <v>2426.2000000000003</v>
      </c>
      <c r="U27" s="75" t="s">
        <v>46</v>
      </c>
      <c r="V27" s="74" t="s">
        <v>47</v>
      </c>
      <c r="Y27" s="251" t="str">
        <f t="shared" si="0"/>
        <v>SI</v>
      </c>
      <c r="Z27" s="252" t="s">
        <v>46</v>
      </c>
      <c r="AA27" s="251" t="s">
        <v>47</v>
      </c>
    </row>
    <row r="28" spans="1:27" ht="15" customHeight="1">
      <c r="A28" s="232" t="s">
        <v>49</v>
      </c>
      <c r="B28" s="232" t="str">
        <f t="shared" si="1"/>
        <v>SI</v>
      </c>
      <c r="C28" s="2" t="s">
        <v>48</v>
      </c>
      <c r="D28" s="17" t="s">
        <v>49</v>
      </c>
      <c r="E28" s="258">
        <v>2500.0500000000002</v>
      </c>
      <c r="F28" s="217">
        <f>+FACTURACION!AA28</f>
        <v>0</v>
      </c>
      <c r="G28" s="217">
        <v>0</v>
      </c>
      <c r="H28" s="217">
        <v>0</v>
      </c>
      <c r="I28" s="217">
        <f t="shared" si="2"/>
        <v>2500.0500000000002</v>
      </c>
      <c r="J28" s="258">
        <v>0</v>
      </c>
      <c r="K28" s="258">
        <v>7.67</v>
      </c>
      <c r="L28" s="258">
        <v>66.290000000000006</v>
      </c>
      <c r="M28" s="217">
        <f>+FACTURACION!AK28</f>
        <v>216</v>
      </c>
      <c r="N28" s="258">
        <v>0.09</v>
      </c>
      <c r="O28" s="217">
        <f>+FACTURACION!AE28</f>
        <v>0</v>
      </c>
      <c r="P28" s="217">
        <f>+FACTURACION!AC28</f>
        <v>0</v>
      </c>
      <c r="Q28" s="217">
        <f>+FACTURACION!AJ28</f>
        <v>0</v>
      </c>
      <c r="R28" s="217">
        <f t="shared" si="3"/>
        <v>290.05</v>
      </c>
      <c r="S28" s="217">
        <f t="shared" si="4"/>
        <v>2210</v>
      </c>
      <c r="U28" s="75" t="s">
        <v>48</v>
      </c>
      <c r="V28" s="74" t="s">
        <v>49</v>
      </c>
      <c r="Y28" s="251" t="str">
        <f t="shared" si="0"/>
        <v>SI</v>
      </c>
      <c r="Z28" s="252" t="s">
        <v>48</v>
      </c>
      <c r="AA28" s="251" t="s">
        <v>49</v>
      </c>
    </row>
    <row r="29" spans="1:27" ht="15" customHeight="1">
      <c r="A29" s="64" t="s">
        <v>286</v>
      </c>
      <c r="B29" s="232" t="str">
        <f t="shared" si="1"/>
        <v>NO</v>
      </c>
      <c r="C29" s="2" t="s">
        <v>50</v>
      </c>
      <c r="D29" s="17" t="s">
        <v>308</v>
      </c>
      <c r="E29" s="258">
        <v>20000.099999999999</v>
      </c>
      <c r="F29" s="217">
        <f>+FACTURACION!AA29</f>
        <v>0</v>
      </c>
      <c r="G29" s="217">
        <v>0</v>
      </c>
      <c r="H29" s="217">
        <v>0</v>
      </c>
      <c r="I29" s="217">
        <f t="shared" si="2"/>
        <v>20000.099999999999</v>
      </c>
      <c r="J29" s="258">
        <v>0</v>
      </c>
      <c r="K29" s="258">
        <v>4184.68</v>
      </c>
      <c r="L29" s="258">
        <v>605.54999999999995</v>
      </c>
      <c r="M29" s="217">
        <f>+FACTURACION!AK29</f>
        <v>0</v>
      </c>
      <c r="N29" s="259">
        <v>-0.13</v>
      </c>
      <c r="O29" s="217">
        <f>+FACTURACION!AE29</f>
        <v>0</v>
      </c>
      <c r="P29" s="217">
        <f>+FACTURACION!AC29</f>
        <v>0</v>
      </c>
      <c r="Q29" s="217">
        <f>+FACTURACION!AJ29</f>
        <v>0</v>
      </c>
      <c r="R29" s="217">
        <f t="shared" si="3"/>
        <v>4790.1000000000004</v>
      </c>
      <c r="S29" s="217">
        <f t="shared" si="4"/>
        <v>15209.999999999998</v>
      </c>
      <c r="U29" s="75" t="s">
        <v>50</v>
      </c>
      <c r="V29" s="74" t="s">
        <v>308</v>
      </c>
      <c r="Y29" s="251" t="str">
        <f t="shared" si="0"/>
        <v>SI</v>
      </c>
      <c r="Z29" s="252" t="s">
        <v>50</v>
      </c>
      <c r="AA29" s="251" t="s">
        <v>308</v>
      </c>
    </row>
    <row r="30" spans="1:27" ht="15" customHeight="1">
      <c r="A30" s="232" t="s">
        <v>52</v>
      </c>
      <c r="B30" s="232" t="str">
        <f t="shared" si="1"/>
        <v>SI</v>
      </c>
      <c r="C30" s="2" t="s">
        <v>51</v>
      </c>
      <c r="D30" s="17" t="s">
        <v>52</v>
      </c>
      <c r="E30" s="258">
        <v>2500.0500000000002</v>
      </c>
      <c r="F30" s="217">
        <f>+FACTURACION!AA30</f>
        <v>0</v>
      </c>
      <c r="G30" s="217">
        <v>0</v>
      </c>
      <c r="H30" s="217">
        <v>0</v>
      </c>
      <c r="I30" s="217">
        <f t="shared" si="2"/>
        <v>2500.0500000000002</v>
      </c>
      <c r="J30" s="258">
        <v>0</v>
      </c>
      <c r="K30" s="258">
        <v>7.67</v>
      </c>
      <c r="L30" s="258">
        <v>66.2</v>
      </c>
      <c r="M30" s="217">
        <f>+FACTURACION!AK30</f>
        <v>0</v>
      </c>
      <c r="N30" s="259">
        <v>-0.02</v>
      </c>
      <c r="O30" s="217">
        <f>+FACTURACION!AE30</f>
        <v>0</v>
      </c>
      <c r="P30" s="217">
        <f>+FACTURACION!AC30</f>
        <v>0</v>
      </c>
      <c r="Q30" s="217">
        <f>+FACTURACION!AJ30</f>
        <v>0</v>
      </c>
      <c r="R30" s="217">
        <f t="shared" si="3"/>
        <v>73.850000000000009</v>
      </c>
      <c r="S30" s="217">
        <f t="shared" si="4"/>
        <v>2426.2000000000003</v>
      </c>
      <c r="U30" s="75" t="s">
        <v>51</v>
      </c>
      <c r="V30" s="74" t="s">
        <v>52</v>
      </c>
      <c r="Y30" s="251" t="str">
        <f t="shared" si="0"/>
        <v>SI</v>
      </c>
      <c r="Z30" s="252" t="s">
        <v>51</v>
      </c>
      <c r="AA30" s="251" t="s">
        <v>52</v>
      </c>
    </row>
    <row r="31" spans="1:27" ht="15" customHeight="1">
      <c r="A31" s="232" t="s">
        <v>54</v>
      </c>
      <c r="B31" s="232" t="str">
        <f t="shared" si="1"/>
        <v>SI</v>
      </c>
      <c r="C31" s="2" t="s">
        <v>53</v>
      </c>
      <c r="D31" s="17" t="s">
        <v>54</v>
      </c>
      <c r="E31" s="258">
        <v>15946.35</v>
      </c>
      <c r="F31" s="217">
        <f>+FACTURACION!AA31</f>
        <v>0</v>
      </c>
      <c r="G31" s="217">
        <v>0</v>
      </c>
      <c r="H31" s="217">
        <v>0</v>
      </c>
      <c r="I31" s="217">
        <f t="shared" si="2"/>
        <v>15946.35</v>
      </c>
      <c r="J31" s="258">
        <v>0</v>
      </c>
      <c r="K31" s="258">
        <v>2981.95</v>
      </c>
      <c r="L31" s="258">
        <v>481.92</v>
      </c>
      <c r="M31" s="217">
        <f>+FACTURACION!AK31</f>
        <v>270</v>
      </c>
      <c r="N31" s="258">
        <v>0.08</v>
      </c>
      <c r="O31" s="217">
        <f>+FACTURACION!AE31</f>
        <v>0</v>
      </c>
      <c r="P31" s="217">
        <f>+FACTURACION!AC31</f>
        <v>0</v>
      </c>
      <c r="Q31" s="217">
        <f>+FACTURACION!AJ31</f>
        <v>0</v>
      </c>
      <c r="R31" s="217">
        <f t="shared" si="3"/>
        <v>3733.95</v>
      </c>
      <c r="S31" s="217">
        <f t="shared" si="4"/>
        <v>12212.400000000001</v>
      </c>
      <c r="U31" s="75" t="s">
        <v>53</v>
      </c>
      <c r="V31" s="74" t="s">
        <v>54</v>
      </c>
      <c r="Y31" s="251" t="str">
        <f t="shared" si="0"/>
        <v>SI</v>
      </c>
      <c r="Z31" s="252" t="s">
        <v>53</v>
      </c>
      <c r="AA31" s="251" t="s">
        <v>54</v>
      </c>
    </row>
    <row r="32" spans="1:27" ht="15" customHeight="1">
      <c r="A32" s="232" t="s">
        <v>56</v>
      </c>
      <c r="B32" s="232" t="str">
        <f t="shared" si="1"/>
        <v>SI</v>
      </c>
      <c r="C32" s="2" t="s">
        <v>55</v>
      </c>
      <c r="D32" s="17" t="s">
        <v>56</v>
      </c>
      <c r="E32" s="258">
        <v>7500</v>
      </c>
      <c r="F32" s="217">
        <f>+FACTURACION!AA32</f>
        <v>0</v>
      </c>
      <c r="G32" s="217">
        <v>0</v>
      </c>
      <c r="H32" s="217">
        <v>0</v>
      </c>
      <c r="I32" s="217">
        <f t="shared" si="2"/>
        <v>7500</v>
      </c>
      <c r="J32" s="258">
        <v>0</v>
      </c>
      <c r="K32" s="258">
        <v>1054.74</v>
      </c>
      <c r="L32" s="258">
        <v>219.22</v>
      </c>
      <c r="M32" s="217">
        <f>+FACTURACION!AK32</f>
        <v>1234</v>
      </c>
      <c r="N32" s="258">
        <v>0.04</v>
      </c>
      <c r="O32" s="217">
        <f>+FACTURACION!AE32</f>
        <v>0</v>
      </c>
      <c r="P32" s="217">
        <f>+FACTURACION!AC32</f>
        <v>0</v>
      </c>
      <c r="Q32" s="217">
        <f>+FACTURACION!AJ32</f>
        <v>0</v>
      </c>
      <c r="R32" s="217">
        <f t="shared" si="3"/>
        <v>2508</v>
      </c>
      <c r="S32" s="217">
        <f t="shared" si="4"/>
        <v>4992</v>
      </c>
      <c r="U32" s="75" t="s">
        <v>55</v>
      </c>
      <c r="V32" s="74" t="s">
        <v>56</v>
      </c>
      <c r="Y32" s="251" t="str">
        <f t="shared" si="0"/>
        <v>SI</v>
      </c>
      <c r="Z32" s="252" t="s">
        <v>55</v>
      </c>
      <c r="AA32" s="251" t="s">
        <v>56</v>
      </c>
    </row>
    <row r="33" spans="1:27" ht="15" customHeight="1">
      <c r="A33" s="232" t="s">
        <v>58</v>
      </c>
      <c r="B33" s="232" t="str">
        <f t="shared" si="1"/>
        <v>SI</v>
      </c>
      <c r="C33" s="2" t="s">
        <v>57</v>
      </c>
      <c r="D33" s="17" t="s">
        <v>58</v>
      </c>
      <c r="E33" s="258">
        <v>3750</v>
      </c>
      <c r="F33" s="217">
        <f>+FACTURACION!AA33</f>
        <v>0</v>
      </c>
      <c r="G33" s="217">
        <v>0</v>
      </c>
      <c r="H33" s="217">
        <v>0</v>
      </c>
      <c r="I33" s="217">
        <f t="shared" si="2"/>
        <v>3750</v>
      </c>
      <c r="J33" s="258">
        <v>0</v>
      </c>
      <c r="K33" s="258">
        <v>309.02999999999997</v>
      </c>
      <c r="L33" s="258">
        <v>102.15</v>
      </c>
      <c r="M33" s="217">
        <f>+FACTURACION!AK33</f>
        <v>0</v>
      </c>
      <c r="N33" s="258">
        <v>0.02</v>
      </c>
      <c r="O33" s="217">
        <f>+FACTURACION!AE33</f>
        <v>0</v>
      </c>
      <c r="P33" s="217">
        <f>+FACTURACION!AC33</f>
        <v>0</v>
      </c>
      <c r="Q33" s="217">
        <f>+FACTURACION!AJ33</f>
        <v>0</v>
      </c>
      <c r="R33" s="217">
        <f t="shared" si="3"/>
        <v>411.19999999999993</v>
      </c>
      <c r="S33" s="217">
        <f t="shared" si="4"/>
        <v>3338.8</v>
      </c>
      <c r="U33" s="75" t="s">
        <v>57</v>
      </c>
      <c r="V33" s="74" t="s">
        <v>58</v>
      </c>
      <c r="Y33" s="251" t="str">
        <f t="shared" si="0"/>
        <v>SI</v>
      </c>
      <c r="Z33" s="252" t="s">
        <v>57</v>
      </c>
      <c r="AA33" s="251" t="s">
        <v>58</v>
      </c>
    </row>
    <row r="34" spans="1:27" ht="15" customHeight="1">
      <c r="A34" s="232" t="s">
        <v>319</v>
      </c>
      <c r="B34" s="232" t="str">
        <f t="shared" si="1"/>
        <v>NO</v>
      </c>
      <c r="C34" s="2" t="s">
        <v>59</v>
      </c>
      <c r="D34" s="17" t="s">
        <v>60</v>
      </c>
      <c r="E34" s="258">
        <v>2500.0500000000002</v>
      </c>
      <c r="F34" s="217">
        <f>+FACTURACION!AA34</f>
        <v>0</v>
      </c>
      <c r="G34" s="217">
        <v>0</v>
      </c>
      <c r="H34" s="217">
        <v>0</v>
      </c>
      <c r="I34" s="217">
        <f t="shared" si="2"/>
        <v>2500.0500000000002</v>
      </c>
      <c r="J34" s="258">
        <v>0</v>
      </c>
      <c r="K34" s="258">
        <v>7.67</v>
      </c>
      <c r="L34" s="258">
        <v>66.2</v>
      </c>
      <c r="M34" s="217">
        <f>+FACTURACION!AK34</f>
        <v>0</v>
      </c>
      <c r="N34" s="259">
        <v>-0.02</v>
      </c>
      <c r="O34" s="217">
        <f>+FACTURACION!AE34</f>
        <v>0</v>
      </c>
      <c r="P34" s="217">
        <f>+FACTURACION!AC34</f>
        <v>0</v>
      </c>
      <c r="Q34" s="217">
        <f>+FACTURACION!AJ34</f>
        <v>0</v>
      </c>
      <c r="R34" s="217">
        <f t="shared" si="3"/>
        <v>73.850000000000009</v>
      </c>
      <c r="S34" s="217">
        <f t="shared" si="4"/>
        <v>2426.2000000000003</v>
      </c>
      <c r="U34" s="75" t="s">
        <v>59</v>
      </c>
      <c r="V34" s="74" t="s">
        <v>60</v>
      </c>
      <c r="Y34" s="251" t="str">
        <f t="shared" si="0"/>
        <v>SI</v>
      </c>
      <c r="Z34" s="252" t="s">
        <v>59</v>
      </c>
      <c r="AA34" s="251" t="s">
        <v>60</v>
      </c>
    </row>
    <row r="35" spans="1:27" ht="15" customHeight="1">
      <c r="A35" s="232" t="s">
        <v>62</v>
      </c>
      <c r="B35" s="232" t="str">
        <f t="shared" si="1"/>
        <v>SI</v>
      </c>
      <c r="C35" s="2" t="s">
        <v>61</v>
      </c>
      <c r="D35" s="17" t="s">
        <v>62</v>
      </c>
      <c r="E35" s="258">
        <v>3499.95</v>
      </c>
      <c r="F35" s="217">
        <f>+FACTURACION!AA35</f>
        <v>0</v>
      </c>
      <c r="G35" s="217">
        <v>0</v>
      </c>
      <c r="H35" s="217">
        <v>0</v>
      </c>
      <c r="I35" s="217">
        <f t="shared" si="2"/>
        <v>3499.95</v>
      </c>
      <c r="J35" s="258">
        <v>0</v>
      </c>
      <c r="K35" s="258">
        <v>151.65</v>
      </c>
      <c r="L35" s="258">
        <v>98.3</v>
      </c>
      <c r="M35" s="217">
        <f>+FACTURACION!AK35</f>
        <v>673.5</v>
      </c>
      <c r="N35" s="258">
        <v>0.1</v>
      </c>
      <c r="O35" s="217">
        <f>+FACTURACION!AE35</f>
        <v>0</v>
      </c>
      <c r="P35" s="217">
        <f>+FACTURACION!AC35</f>
        <v>0</v>
      </c>
      <c r="Q35" s="217">
        <f>+FACTURACION!AJ35</f>
        <v>0</v>
      </c>
      <c r="R35" s="217">
        <f t="shared" si="3"/>
        <v>923.55000000000007</v>
      </c>
      <c r="S35" s="217">
        <f t="shared" si="4"/>
        <v>2576.3999999999996</v>
      </c>
      <c r="U35" s="75" t="s">
        <v>61</v>
      </c>
      <c r="V35" s="74" t="s">
        <v>62</v>
      </c>
      <c r="Y35" s="251" t="str">
        <f t="shared" si="0"/>
        <v>SI</v>
      </c>
      <c r="Z35" s="252" t="s">
        <v>61</v>
      </c>
      <c r="AA35" s="251" t="s">
        <v>62</v>
      </c>
    </row>
    <row r="36" spans="1:27" ht="15" customHeight="1">
      <c r="A36" s="232" t="s">
        <v>64</v>
      </c>
      <c r="B36" s="232" t="str">
        <f t="shared" si="1"/>
        <v>SI</v>
      </c>
      <c r="C36" s="2" t="s">
        <v>63</v>
      </c>
      <c r="D36" s="17" t="s">
        <v>64</v>
      </c>
      <c r="E36" s="258">
        <v>3000</v>
      </c>
      <c r="F36" s="217">
        <f>+FACTURACION!AA36</f>
        <v>0</v>
      </c>
      <c r="G36" s="217">
        <v>0</v>
      </c>
      <c r="H36" s="217">
        <v>0</v>
      </c>
      <c r="I36" s="217">
        <f t="shared" si="2"/>
        <v>3000</v>
      </c>
      <c r="J36" s="258">
        <v>0</v>
      </c>
      <c r="K36" s="258">
        <v>76.98</v>
      </c>
      <c r="L36" s="258">
        <v>79.430000000000007</v>
      </c>
      <c r="M36" s="217">
        <f>+FACTURACION!AK36</f>
        <v>0</v>
      </c>
      <c r="N36" s="259">
        <v>-0.01</v>
      </c>
      <c r="O36" s="217">
        <f>+FACTURACION!AE36</f>
        <v>0</v>
      </c>
      <c r="P36" s="217">
        <f>+FACTURACION!AC36</f>
        <v>0</v>
      </c>
      <c r="Q36" s="217">
        <f>+FACTURACION!AJ36</f>
        <v>0</v>
      </c>
      <c r="R36" s="217">
        <f t="shared" si="3"/>
        <v>156.40000000000003</v>
      </c>
      <c r="S36" s="217">
        <f t="shared" si="4"/>
        <v>2843.6</v>
      </c>
      <c r="U36" s="75" t="s">
        <v>63</v>
      </c>
      <c r="V36" s="74" t="s">
        <v>64</v>
      </c>
      <c r="Y36" s="251" t="str">
        <f t="shared" si="0"/>
        <v>SI</v>
      </c>
      <c r="Z36" s="252" t="s">
        <v>63</v>
      </c>
      <c r="AA36" s="251" t="s">
        <v>64</v>
      </c>
    </row>
    <row r="37" spans="1:27" ht="15" customHeight="1">
      <c r="A37" s="232" t="s">
        <v>66</v>
      </c>
      <c r="B37" s="232" t="str">
        <f t="shared" si="1"/>
        <v>SI</v>
      </c>
      <c r="C37" s="2" t="s">
        <v>65</v>
      </c>
      <c r="D37" s="17" t="s">
        <v>66</v>
      </c>
      <c r="E37" s="258">
        <v>2250</v>
      </c>
      <c r="F37" s="217">
        <f>+FACTURACION!AA37</f>
        <v>0</v>
      </c>
      <c r="G37" s="217">
        <v>0</v>
      </c>
      <c r="H37" s="217">
        <v>0</v>
      </c>
      <c r="I37" s="217">
        <f t="shared" si="2"/>
        <v>2250</v>
      </c>
      <c r="J37" s="259">
        <v>-34.020000000000003</v>
      </c>
      <c r="K37" s="258">
        <v>0</v>
      </c>
      <c r="L37" s="258">
        <v>59.66</v>
      </c>
      <c r="M37" s="217">
        <f>+FACTURACION!AK37</f>
        <v>0</v>
      </c>
      <c r="N37" s="259">
        <v>-0.04</v>
      </c>
      <c r="O37" s="217">
        <f>+FACTURACION!AE37</f>
        <v>0</v>
      </c>
      <c r="P37" s="217">
        <f>+FACTURACION!AC37</f>
        <v>0</v>
      </c>
      <c r="Q37" s="217">
        <f>+FACTURACION!AJ37</f>
        <v>0</v>
      </c>
      <c r="R37" s="217">
        <f t="shared" si="3"/>
        <v>25.599999999999994</v>
      </c>
      <c r="S37" s="217">
        <f t="shared" si="4"/>
        <v>2224.4</v>
      </c>
      <c r="U37" s="75" t="s">
        <v>65</v>
      </c>
      <c r="V37" s="74" t="s">
        <v>66</v>
      </c>
      <c r="Y37" s="251" t="str">
        <f t="shared" si="0"/>
        <v>SI</v>
      </c>
      <c r="Z37" s="252" t="s">
        <v>65</v>
      </c>
      <c r="AA37" s="251" t="s">
        <v>66</v>
      </c>
    </row>
    <row r="38" spans="1:27" ht="15" customHeight="1">
      <c r="A38" s="232" t="s">
        <v>68</v>
      </c>
      <c r="B38" s="232" t="str">
        <f t="shared" si="1"/>
        <v>SI</v>
      </c>
      <c r="C38" s="2" t="s">
        <v>67</v>
      </c>
      <c r="D38" s="17" t="s">
        <v>68</v>
      </c>
      <c r="E38" s="251"/>
      <c r="F38" s="217">
        <f>+FACTURACION!AA38</f>
        <v>0</v>
      </c>
      <c r="G38" s="217">
        <v>0</v>
      </c>
      <c r="H38" s="217">
        <v>0</v>
      </c>
      <c r="I38" s="217">
        <f t="shared" si="2"/>
        <v>0</v>
      </c>
      <c r="J38" s="251"/>
      <c r="K38" s="251"/>
      <c r="L38" s="251"/>
      <c r="M38" s="217">
        <f>+FACTURACION!AK38</f>
        <v>0</v>
      </c>
      <c r="N38" s="251"/>
      <c r="O38" s="217">
        <f>+FACTURACION!AE38</f>
        <v>0</v>
      </c>
      <c r="P38" s="217">
        <f>+FACTURACION!AC38</f>
        <v>0</v>
      </c>
      <c r="Q38" s="217">
        <f>+FACTURACION!AJ38</f>
        <v>0</v>
      </c>
      <c r="R38" s="217">
        <f t="shared" si="3"/>
        <v>0</v>
      </c>
      <c r="S38" s="217">
        <f t="shared" si="4"/>
        <v>0</v>
      </c>
      <c r="U38" s="92" t="s">
        <v>67</v>
      </c>
      <c r="V38" s="17" t="s">
        <v>68</v>
      </c>
      <c r="W38" s="17"/>
      <c r="X38" s="17" t="s">
        <v>366</v>
      </c>
      <c r="Y38" s="251" t="str">
        <f t="shared" si="0"/>
        <v>SI</v>
      </c>
      <c r="AA38" s="1" t="s">
        <v>68</v>
      </c>
    </row>
    <row r="39" spans="1:27" ht="15" customHeight="1">
      <c r="A39" s="232" t="s">
        <v>349</v>
      </c>
      <c r="B39" s="232" t="str">
        <f t="shared" si="1"/>
        <v>SI</v>
      </c>
      <c r="C39" s="224" t="s">
        <v>352</v>
      </c>
      <c r="D39" s="17" t="s">
        <v>349</v>
      </c>
      <c r="E39" s="258">
        <v>3250.05</v>
      </c>
      <c r="F39" s="217">
        <f>+FACTURACION!AA39</f>
        <v>0</v>
      </c>
      <c r="G39" s="217">
        <v>0</v>
      </c>
      <c r="H39" s="217">
        <v>0</v>
      </c>
      <c r="I39" s="217">
        <f t="shared" si="2"/>
        <v>3250.05</v>
      </c>
      <c r="J39" s="258">
        <v>0</v>
      </c>
      <c r="K39" s="258">
        <v>124.46</v>
      </c>
      <c r="L39" s="258">
        <v>86.53</v>
      </c>
      <c r="M39" s="217">
        <f>+FACTURACION!AK39</f>
        <v>663.67</v>
      </c>
      <c r="N39" s="259">
        <v>-0.01</v>
      </c>
      <c r="O39" s="217">
        <f>+FACTURACION!AE39</f>
        <v>0</v>
      </c>
      <c r="P39" s="217">
        <f>+FACTURACION!AC39</f>
        <v>0</v>
      </c>
      <c r="Q39" s="217">
        <f>+FACTURACION!AJ39</f>
        <v>0</v>
      </c>
      <c r="R39" s="217">
        <f t="shared" si="3"/>
        <v>874.65</v>
      </c>
      <c r="S39" s="217">
        <f t="shared" si="4"/>
        <v>2375.4</v>
      </c>
      <c r="T39" s="94"/>
      <c r="U39" s="224" t="s">
        <v>352</v>
      </c>
      <c r="V39" s="223" t="s">
        <v>353</v>
      </c>
      <c r="Y39" s="251" t="str">
        <f t="shared" si="0"/>
        <v>SI</v>
      </c>
      <c r="Z39" s="252" t="s">
        <v>352</v>
      </c>
      <c r="AA39" s="251" t="s">
        <v>353</v>
      </c>
    </row>
    <row r="40" spans="1:27" ht="15" customHeight="1">
      <c r="A40" s="232" t="s">
        <v>70</v>
      </c>
      <c r="B40" s="232" t="str">
        <f t="shared" si="1"/>
        <v>SI</v>
      </c>
      <c r="C40" s="2" t="s">
        <v>69</v>
      </c>
      <c r="D40" s="17" t="s">
        <v>70</v>
      </c>
      <c r="E40" s="258">
        <v>1750.05</v>
      </c>
      <c r="F40" s="217">
        <f>+FACTURACION!AA40</f>
        <v>1410.88</v>
      </c>
      <c r="G40" s="217">
        <v>0</v>
      </c>
      <c r="H40" s="217">
        <v>0</v>
      </c>
      <c r="I40" s="217">
        <f t="shared" si="2"/>
        <v>3160.9300000000003</v>
      </c>
      <c r="J40" s="259">
        <v>-87.68</v>
      </c>
      <c r="K40" s="258">
        <v>0</v>
      </c>
      <c r="L40" s="258">
        <v>46.59</v>
      </c>
      <c r="M40" s="217">
        <f>+FACTURACION!AK40</f>
        <v>0</v>
      </c>
      <c r="N40" s="258">
        <v>0.02</v>
      </c>
      <c r="O40" s="217">
        <f>+FACTURACION!AE40</f>
        <v>0</v>
      </c>
      <c r="P40" s="217">
        <f>+FACTURACION!AC40</f>
        <v>0</v>
      </c>
      <c r="Q40" s="217">
        <f>+FACTURACION!AJ40</f>
        <v>0</v>
      </c>
      <c r="R40" s="217">
        <f t="shared" si="3"/>
        <v>-41.07</v>
      </c>
      <c r="S40" s="217">
        <f t="shared" si="4"/>
        <v>3202.0000000000005</v>
      </c>
      <c r="U40" s="75" t="s">
        <v>69</v>
      </c>
      <c r="V40" s="74" t="s">
        <v>70</v>
      </c>
      <c r="Y40" s="251" t="str">
        <f t="shared" si="0"/>
        <v>SI</v>
      </c>
      <c r="Z40" s="252" t="s">
        <v>69</v>
      </c>
      <c r="AA40" s="251" t="s">
        <v>70</v>
      </c>
    </row>
    <row r="41" spans="1:27" ht="15" customHeight="1">
      <c r="A41" s="232" t="s">
        <v>72</v>
      </c>
      <c r="B41" s="232" t="str">
        <f t="shared" si="1"/>
        <v>SI</v>
      </c>
      <c r="C41" s="2" t="s">
        <v>71</v>
      </c>
      <c r="D41" s="17" t="s">
        <v>72</v>
      </c>
      <c r="E41" s="258">
        <v>3000</v>
      </c>
      <c r="F41" s="217">
        <f>+FACTURACION!AA41</f>
        <v>0</v>
      </c>
      <c r="G41" s="217">
        <v>0</v>
      </c>
      <c r="H41" s="217">
        <v>0</v>
      </c>
      <c r="I41" s="217">
        <f t="shared" si="2"/>
        <v>3000</v>
      </c>
      <c r="J41" s="258">
        <v>0</v>
      </c>
      <c r="K41" s="258">
        <v>76.98</v>
      </c>
      <c r="L41" s="258">
        <v>79.430000000000007</v>
      </c>
      <c r="M41" s="217">
        <f>+FACTURACION!AK41</f>
        <v>0</v>
      </c>
      <c r="N41" s="259">
        <v>-0.01</v>
      </c>
      <c r="O41" s="217">
        <f>+FACTURACION!AE41</f>
        <v>0</v>
      </c>
      <c r="P41" s="217">
        <f>+FACTURACION!AC41</f>
        <v>0</v>
      </c>
      <c r="Q41" s="217">
        <f>+FACTURACION!AJ41</f>
        <v>0</v>
      </c>
      <c r="R41" s="217">
        <f t="shared" si="3"/>
        <v>156.40000000000003</v>
      </c>
      <c r="S41" s="217">
        <f t="shared" si="4"/>
        <v>2843.6</v>
      </c>
      <c r="U41" s="75" t="s">
        <v>71</v>
      </c>
      <c r="V41" s="74" t="s">
        <v>72</v>
      </c>
      <c r="Y41" s="251" t="str">
        <f t="shared" si="0"/>
        <v>SI</v>
      </c>
      <c r="Z41" s="252" t="s">
        <v>71</v>
      </c>
      <c r="AA41" s="251" t="s">
        <v>72</v>
      </c>
    </row>
    <row r="42" spans="1:27" ht="15" customHeight="1">
      <c r="A42" s="232" t="s">
        <v>74</v>
      </c>
      <c r="B42" s="232" t="str">
        <f t="shared" si="1"/>
        <v>SI</v>
      </c>
      <c r="C42" s="2" t="s">
        <v>73</v>
      </c>
      <c r="D42" s="17" t="s">
        <v>74</v>
      </c>
      <c r="E42" s="258">
        <v>2750.1</v>
      </c>
      <c r="F42" s="217">
        <f>+FACTURACION!AA42</f>
        <v>0</v>
      </c>
      <c r="G42" s="217">
        <v>0</v>
      </c>
      <c r="H42" s="217">
        <v>0</v>
      </c>
      <c r="I42" s="217">
        <f t="shared" si="2"/>
        <v>2750.1</v>
      </c>
      <c r="J42" s="258">
        <v>0</v>
      </c>
      <c r="K42" s="258">
        <v>49.79</v>
      </c>
      <c r="L42" s="258">
        <v>72.92</v>
      </c>
      <c r="M42" s="217">
        <f>+FACTURACION!AK42</f>
        <v>0</v>
      </c>
      <c r="N42" s="259">
        <v>-0.01</v>
      </c>
      <c r="O42" s="217">
        <f>+FACTURACION!AE42</f>
        <v>0</v>
      </c>
      <c r="P42" s="217">
        <f>+FACTURACION!AC42</f>
        <v>0</v>
      </c>
      <c r="Q42" s="217">
        <f>+FACTURACION!AJ42</f>
        <v>0</v>
      </c>
      <c r="R42" s="217">
        <f t="shared" si="3"/>
        <v>122.7</v>
      </c>
      <c r="S42" s="217">
        <f t="shared" si="4"/>
        <v>2627.4</v>
      </c>
      <c r="U42" s="75" t="s">
        <v>73</v>
      </c>
      <c r="V42" s="74" t="s">
        <v>74</v>
      </c>
      <c r="Y42" s="251" t="str">
        <f t="shared" si="0"/>
        <v>SI</v>
      </c>
      <c r="Z42" s="252" t="s">
        <v>73</v>
      </c>
      <c r="AA42" s="251" t="s">
        <v>74</v>
      </c>
    </row>
    <row r="43" spans="1:27" ht="15" customHeight="1">
      <c r="A43" s="232" t="s">
        <v>76</v>
      </c>
      <c r="B43" s="232" t="str">
        <f t="shared" si="1"/>
        <v>SI</v>
      </c>
      <c r="C43" s="2" t="s">
        <v>75</v>
      </c>
      <c r="D43" s="17" t="s">
        <v>76</v>
      </c>
      <c r="E43" s="258">
        <v>3750</v>
      </c>
      <c r="F43" s="217">
        <f>+FACTURACION!AA43</f>
        <v>0</v>
      </c>
      <c r="G43" s="217">
        <v>0</v>
      </c>
      <c r="H43" s="217">
        <v>0</v>
      </c>
      <c r="I43" s="217">
        <f t="shared" si="2"/>
        <v>3750</v>
      </c>
      <c r="J43" s="258">
        <v>0</v>
      </c>
      <c r="K43" s="258">
        <v>309.02999999999997</v>
      </c>
      <c r="L43" s="258">
        <v>102.75</v>
      </c>
      <c r="M43" s="217">
        <f>+FACTURACION!AK43</f>
        <v>306</v>
      </c>
      <c r="N43" s="258">
        <v>0.02</v>
      </c>
      <c r="O43" s="217">
        <f>+FACTURACION!AE43</f>
        <v>0</v>
      </c>
      <c r="P43" s="217">
        <f>+FACTURACION!AC43</f>
        <v>0</v>
      </c>
      <c r="Q43" s="217">
        <f>+FACTURACION!AJ43</f>
        <v>0</v>
      </c>
      <c r="R43" s="217">
        <f t="shared" si="3"/>
        <v>717.8</v>
      </c>
      <c r="S43" s="217">
        <f t="shared" si="4"/>
        <v>3032.2</v>
      </c>
      <c r="U43" s="75" t="s">
        <v>75</v>
      </c>
      <c r="V43" s="74" t="s">
        <v>76</v>
      </c>
      <c r="Y43" s="251" t="str">
        <f t="shared" si="0"/>
        <v>SI</v>
      </c>
      <c r="Z43" s="252" t="s">
        <v>75</v>
      </c>
      <c r="AA43" s="251" t="s">
        <v>76</v>
      </c>
    </row>
    <row r="44" spans="1:27" ht="15" customHeight="1">
      <c r="A44" s="232" t="s">
        <v>78</v>
      </c>
      <c r="B44" s="232" t="str">
        <f t="shared" si="1"/>
        <v>SI</v>
      </c>
      <c r="C44" s="2" t="s">
        <v>77</v>
      </c>
      <c r="D44" s="17" t="s">
        <v>78</v>
      </c>
      <c r="E44" s="258">
        <v>2000.1</v>
      </c>
      <c r="F44" s="217">
        <f>+FACTURACION!AA44</f>
        <v>0</v>
      </c>
      <c r="G44" s="217">
        <v>0</v>
      </c>
      <c r="H44" s="217">
        <v>0</v>
      </c>
      <c r="I44" s="217">
        <f t="shared" si="2"/>
        <v>2000.1</v>
      </c>
      <c r="J44" s="259">
        <v>-71.680000000000007</v>
      </c>
      <c r="K44" s="258">
        <v>0</v>
      </c>
      <c r="L44" s="258">
        <v>53.24</v>
      </c>
      <c r="M44" s="217">
        <f>+FACTURACION!AK44</f>
        <v>0</v>
      </c>
      <c r="N44" s="259">
        <v>-0.06</v>
      </c>
      <c r="O44" s="217">
        <f>+FACTURACION!AE44</f>
        <v>0</v>
      </c>
      <c r="P44" s="217">
        <f>+FACTURACION!AC44</f>
        <v>0</v>
      </c>
      <c r="Q44" s="217">
        <f>+FACTURACION!AJ44</f>
        <v>0</v>
      </c>
      <c r="R44" s="217">
        <f t="shared" si="3"/>
        <v>-18.500000000000004</v>
      </c>
      <c r="S44" s="217">
        <f t="shared" si="4"/>
        <v>2018.6</v>
      </c>
      <c r="U44" s="75" t="s">
        <v>77</v>
      </c>
      <c r="V44" s="74" t="s">
        <v>78</v>
      </c>
      <c r="Y44" s="251" t="str">
        <f t="shared" si="0"/>
        <v>SI</v>
      </c>
      <c r="Z44" s="252" t="s">
        <v>77</v>
      </c>
      <c r="AA44" s="251" t="s">
        <v>78</v>
      </c>
    </row>
    <row r="45" spans="1:27" s="79" customFormat="1" ht="15" customHeight="1">
      <c r="A45" s="232" t="s">
        <v>320</v>
      </c>
      <c r="B45" s="232" t="str">
        <f t="shared" si="1"/>
        <v>NO</v>
      </c>
      <c r="C45" s="2" t="s">
        <v>79</v>
      </c>
      <c r="D45" s="17" t="s">
        <v>80</v>
      </c>
      <c r="E45" s="258">
        <v>5500.05</v>
      </c>
      <c r="F45" s="217">
        <f>+FACTURACION!AA45</f>
        <v>0</v>
      </c>
      <c r="G45" s="217">
        <v>0</v>
      </c>
      <c r="H45" s="217">
        <v>0</v>
      </c>
      <c r="I45" s="217">
        <f t="shared" si="2"/>
        <v>5500.05</v>
      </c>
      <c r="J45" s="258">
        <v>0</v>
      </c>
      <c r="K45" s="258">
        <v>627.54999999999995</v>
      </c>
      <c r="L45" s="258">
        <v>156.12</v>
      </c>
      <c r="M45" s="217">
        <f>+FACTURACION!AK45</f>
        <v>0</v>
      </c>
      <c r="N45" s="259">
        <v>-0.02</v>
      </c>
      <c r="O45" s="217">
        <f>+FACTURACION!AE45</f>
        <v>0</v>
      </c>
      <c r="P45" s="217">
        <f>+FACTURACION!AC45</f>
        <v>0</v>
      </c>
      <c r="Q45" s="217">
        <f>+FACTURACION!AJ45</f>
        <v>0</v>
      </c>
      <c r="R45" s="217">
        <f t="shared" si="3"/>
        <v>783.65</v>
      </c>
      <c r="S45" s="217">
        <f t="shared" si="4"/>
        <v>4716.4000000000005</v>
      </c>
      <c r="T45" s="1"/>
      <c r="U45" s="75" t="s">
        <v>79</v>
      </c>
      <c r="V45" s="74" t="s">
        <v>80</v>
      </c>
      <c r="W45" s="232"/>
      <c r="X45" s="251"/>
      <c r="Y45" s="251" t="str">
        <f t="shared" si="0"/>
        <v>SI</v>
      </c>
      <c r="Z45" s="252" t="s">
        <v>79</v>
      </c>
      <c r="AA45" s="251" t="s">
        <v>80</v>
      </c>
    </row>
    <row r="46" spans="1:27" ht="15" customHeight="1">
      <c r="A46" s="17" t="s">
        <v>82</v>
      </c>
      <c r="B46" s="232" t="str">
        <f t="shared" si="1"/>
        <v>SI</v>
      </c>
      <c r="C46" s="2" t="s">
        <v>81</v>
      </c>
      <c r="D46" s="17" t="s">
        <v>82</v>
      </c>
      <c r="E46" s="258">
        <v>7500</v>
      </c>
      <c r="F46" s="217">
        <f>+FACTURACION!AA46</f>
        <v>0</v>
      </c>
      <c r="G46" s="217">
        <v>0</v>
      </c>
      <c r="H46" s="217">
        <v>0</v>
      </c>
      <c r="I46" s="217">
        <f t="shared" si="2"/>
        <v>7500</v>
      </c>
      <c r="J46" s="258">
        <v>0</v>
      </c>
      <c r="K46" s="258">
        <v>1054.74</v>
      </c>
      <c r="L46" s="258">
        <v>219.22</v>
      </c>
      <c r="M46" s="217">
        <f>+FACTURACION!AK46</f>
        <v>899</v>
      </c>
      <c r="N46" s="258">
        <v>0.04</v>
      </c>
      <c r="O46" s="217">
        <f>+FACTURACION!AE46</f>
        <v>0</v>
      </c>
      <c r="P46" s="217">
        <f>+FACTURACION!AC46</f>
        <v>0</v>
      </c>
      <c r="Q46" s="217">
        <f>+FACTURACION!AJ46</f>
        <v>0</v>
      </c>
      <c r="R46" s="217">
        <f t="shared" si="3"/>
        <v>2173</v>
      </c>
      <c r="S46" s="217">
        <f t="shared" si="4"/>
        <v>5327</v>
      </c>
      <c r="U46" s="75" t="s">
        <v>81</v>
      </c>
      <c r="V46" s="74" t="s">
        <v>82</v>
      </c>
      <c r="Y46" s="251" t="str">
        <f t="shared" si="0"/>
        <v>SI</v>
      </c>
      <c r="Z46" s="252" t="s">
        <v>81</v>
      </c>
      <c r="AA46" s="251" t="s">
        <v>82</v>
      </c>
    </row>
    <row r="47" spans="1:27" ht="15" customHeight="1">
      <c r="A47" s="95" t="s">
        <v>321</v>
      </c>
      <c r="B47" s="232" t="str">
        <f t="shared" si="1"/>
        <v>SI</v>
      </c>
      <c r="C47" s="92" t="s">
        <v>335</v>
      </c>
      <c r="D47" s="17" t="s">
        <v>321</v>
      </c>
      <c r="E47" s="258">
        <v>3250.05</v>
      </c>
      <c r="F47" s="217">
        <f>+FACTURACION!AA47</f>
        <v>0</v>
      </c>
      <c r="G47" s="217">
        <v>0</v>
      </c>
      <c r="H47" s="217">
        <v>0</v>
      </c>
      <c r="I47" s="217">
        <f t="shared" si="2"/>
        <v>3250.05</v>
      </c>
      <c r="J47" s="258">
        <v>0</v>
      </c>
      <c r="K47" s="258">
        <v>124.46</v>
      </c>
      <c r="L47" s="258">
        <v>86.53</v>
      </c>
      <c r="M47" s="217">
        <f>+FACTURACION!AK47</f>
        <v>0</v>
      </c>
      <c r="N47" s="259">
        <v>-0.14000000000000001</v>
      </c>
      <c r="O47" s="217">
        <f>+FACTURACION!AE47</f>
        <v>0</v>
      </c>
      <c r="P47" s="217">
        <f>+FACTURACION!AC47</f>
        <v>0</v>
      </c>
      <c r="Q47" s="217">
        <f>+FACTURACION!AJ47</f>
        <v>0</v>
      </c>
      <c r="R47" s="217">
        <f t="shared" si="3"/>
        <v>210.85000000000002</v>
      </c>
      <c r="S47" s="217">
        <f t="shared" si="4"/>
        <v>3039.2000000000003</v>
      </c>
      <c r="T47" s="79"/>
      <c r="U47" s="92" t="s">
        <v>335</v>
      </c>
      <c r="V47" s="91" t="s">
        <v>336</v>
      </c>
      <c r="Y47" s="251" t="str">
        <f t="shared" si="0"/>
        <v>SI</v>
      </c>
      <c r="Z47" s="252" t="s">
        <v>335</v>
      </c>
      <c r="AA47" s="251" t="s">
        <v>336</v>
      </c>
    </row>
    <row r="48" spans="1:27" ht="15" customHeight="1">
      <c r="A48" s="17" t="s">
        <v>84</v>
      </c>
      <c r="B48" s="232" t="str">
        <f t="shared" si="1"/>
        <v>SI</v>
      </c>
      <c r="C48" s="2" t="s">
        <v>83</v>
      </c>
      <c r="D48" s="17" t="s">
        <v>84</v>
      </c>
      <c r="E48" s="258">
        <v>3000</v>
      </c>
      <c r="F48" s="217">
        <f>+FACTURACION!AA48</f>
        <v>0</v>
      </c>
      <c r="G48" s="217">
        <v>0</v>
      </c>
      <c r="H48" s="217">
        <v>0</v>
      </c>
      <c r="I48" s="217">
        <f t="shared" si="2"/>
        <v>3000</v>
      </c>
      <c r="J48" s="258">
        <v>0</v>
      </c>
      <c r="K48" s="258">
        <v>76.98</v>
      </c>
      <c r="L48" s="258">
        <v>79.540000000000006</v>
      </c>
      <c r="M48" s="217">
        <f>+FACTURACION!AK48</f>
        <v>0</v>
      </c>
      <c r="N48" s="259">
        <v>-0.12</v>
      </c>
      <c r="O48" s="217">
        <f>+FACTURACION!AE48</f>
        <v>0</v>
      </c>
      <c r="P48" s="217">
        <f>+FACTURACION!AC48</f>
        <v>0</v>
      </c>
      <c r="Q48" s="217">
        <f>+FACTURACION!AJ48</f>
        <v>0</v>
      </c>
      <c r="R48" s="217">
        <f t="shared" si="3"/>
        <v>156.4</v>
      </c>
      <c r="S48" s="217">
        <f t="shared" si="4"/>
        <v>2843.6</v>
      </c>
      <c r="U48" s="75" t="s">
        <v>83</v>
      </c>
      <c r="V48" s="74" t="s">
        <v>84</v>
      </c>
      <c r="Y48" s="251" t="str">
        <f t="shared" si="0"/>
        <v>SI</v>
      </c>
      <c r="Z48" s="252" t="s">
        <v>83</v>
      </c>
      <c r="AA48" s="251" t="s">
        <v>84</v>
      </c>
    </row>
    <row r="49" spans="1:27" ht="15" customHeight="1">
      <c r="A49" s="17" t="s">
        <v>86</v>
      </c>
      <c r="B49" s="232" t="str">
        <f t="shared" si="1"/>
        <v>SI</v>
      </c>
      <c r="C49" s="2" t="s">
        <v>85</v>
      </c>
      <c r="D49" s="17" t="s">
        <v>86</v>
      </c>
      <c r="E49" s="258">
        <v>2000.1</v>
      </c>
      <c r="F49" s="217">
        <f>+FACTURACION!AA49</f>
        <v>0</v>
      </c>
      <c r="G49" s="217">
        <v>0</v>
      </c>
      <c r="H49" s="217">
        <v>0</v>
      </c>
      <c r="I49" s="217">
        <f t="shared" si="2"/>
        <v>2000.1</v>
      </c>
      <c r="J49" s="259">
        <v>-71.680000000000007</v>
      </c>
      <c r="K49" s="258">
        <v>0</v>
      </c>
      <c r="L49" s="258">
        <v>53.16</v>
      </c>
      <c r="M49" s="217">
        <f>+FACTURACION!AK49</f>
        <v>0</v>
      </c>
      <c r="N49" s="258">
        <v>0.02</v>
      </c>
      <c r="O49" s="217">
        <f>+FACTURACION!AE49</f>
        <v>0</v>
      </c>
      <c r="P49" s="217">
        <f>+FACTURACION!AC49</f>
        <v>0</v>
      </c>
      <c r="Q49" s="217">
        <f>+FACTURACION!AJ49</f>
        <v>0</v>
      </c>
      <c r="R49" s="217">
        <f t="shared" si="3"/>
        <v>-18.500000000000011</v>
      </c>
      <c r="S49" s="217">
        <f t="shared" si="4"/>
        <v>2018.6</v>
      </c>
      <c r="U49" s="75" t="s">
        <v>85</v>
      </c>
      <c r="V49" s="74" t="s">
        <v>86</v>
      </c>
      <c r="Y49" s="251" t="str">
        <f t="shared" si="0"/>
        <v>SI</v>
      </c>
      <c r="Z49" s="252" t="s">
        <v>85</v>
      </c>
      <c r="AA49" s="251" t="s">
        <v>86</v>
      </c>
    </row>
    <row r="50" spans="1:27" ht="15" customHeight="1">
      <c r="A50" s="232" t="s">
        <v>88</v>
      </c>
      <c r="B50" s="232" t="str">
        <f t="shared" si="1"/>
        <v>SI</v>
      </c>
      <c r="C50" s="2" t="s">
        <v>87</v>
      </c>
      <c r="D50" s="17" t="s">
        <v>88</v>
      </c>
      <c r="E50" s="258">
        <v>7000.05</v>
      </c>
      <c r="F50" s="217">
        <f>+FACTURACION!AA50</f>
        <v>0</v>
      </c>
      <c r="G50" s="217">
        <v>0</v>
      </c>
      <c r="H50" s="217">
        <v>0</v>
      </c>
      <c r="I50" s="217">
        <f t="shared" si="2"/>
        <v>7000.05</v>
      </c>
      <c r="J50" s="258">
        <v>0</v>
      </c>
      <c r="K50" s="258">
        <v>947.95</v>
      </c>
      <c r="L50" s="258">
        <v>203.68</v>
      </c>
      <c r="M50" s="217">
        <f>+FACTURACION!AK50</f>
        <v>0</v>
      </c>
      <c r="N50" s="259">
        <v>-0.03</v>
      </c>
      <c r="O50" s="217">
        <f>+FACTURACION!AE50</f>
        <v>0</v>
      </c>
      <c r="P50" s="217">
        <f>+FACTURACION!AC50</f>
        <v>0</v>
      </c>
      <c r="Q50" s="217">
        <f>+FACTURACION!AJ50</f>
        <v>0</v>
      </c>
      <c r="R50" s="217">
        <f t="shared" si="3"/>
        <v>1151.6000000000001</v>
      </c>
      <c r="S50" s="217">
        <f t="shared" si="4"/>
        <v>5848.45</v>
      </c>
      <c r="U50" s="75" t="s">
        <v>87</v>
      </c>
      <c r="V50" s="74" t="s">
        <v>88</v>
      </c>
      <c r="Y50" s="251" t="str">
        <f t="shared" si="0"/>
        <v>SI</v>
      </c>
      <c r="Z50" s="252" t="s">
        <v>87</v>
      </c>
      <c r="AA50" s="251" t="s">
        <v>88</v>
      </c>
    </row>
    <row r="51" spans="1:27" ht="15" customHeight="1">
      <c r="A51" s="232" t="s">
        <v>90</v>
      </c>
      <c r="B51" s="232" t="str">
        <f t="shared" si="1"/>
        <v>SI</v>
      </c>
      <c r="C51" s="2" t="s">
        <v>89</v>
      </c>
      <c r="D51" s="17" t="s">
        <v>90</v>
      </c>
      <c r="E51" s="258">
        <v>6250.05</v>
      </c>
      <c r="F51" s="217">
        <f>+FACTURACION!AA51</f>
        <v>0</v>
      </c>
      <c r="G51" s="217">
        <v>0</v>
      </c>
      <c r="H51" s="217">
        <v>0</v>
      </c>
      <c r="I51" s="217">
        <f t="shared" si="2"/>
        <v>6250.05</v>
      </c>
      <c r="J51" s="258">
        <v>0</v>
      </c>
      <c r="K51" s="258">
        <v>787.75</v>
      </c>
      <c r="L51" s="258">
        <v>179.85</v>
      </c>
      <c r="M51" s="217">
        <f>+FACTURACION!AK51</f>
        <v>0</v>
      </c>
      <c r="N51" s="259">
        <v>-0.15</v>
      </c>
      <c r="O51" s="217">
        <f>+FACTURACION!AE51</f>
        <v>0</v>
      </c>
      <c r="P51" s="217">
        <f>+FACTURACION!AC51</f>
        <v>0</v>
      </c>
      <c r="Q51" s="217">
        <f>+FACTURACION!AJ51</f>
        <v>0</v>
      </c>
      <c r="R51" s="217">
        <f t="shared" si="3"/>
        <v>967.45</v>
      </c>
      <c r="S51" s="217">
        <f t="shared" si="4"/>
        <v>5282.6</v>
      </c>
      <c r="U51" s="75" t="s">
        <v>89</v>
      </c>
      <c r="V51" s="74" t="s">
        <v>90</v>
      </c>
      <c r="Y51" s="251" t="str">
        <f t="shared" si="0"/>
        <v>SI</v>
      </c>
      <c r="Z51" s="252" t="s">
        <v>89</v>
      </c>
      <c r="AA51" s="251" t="s">
        <v>90</v>
      </c>
    </row>
    <row r="52" spans="1:27" ht="15" customHeight="1">
      <c r="A52" s="232" t="s">
        <v>92</v>
      </c>
      <c r="B52" s="232" t="str">
        <f t="shared" si="1"/>
        <v>SI</v>
      </c>
      <c r="C52" s="2" t="s">
        <v>91</v>
      </c>
      <c r="D52" s="17" t="s">
        <v>92</v>
      </c>
      <c r="E52" s="258">
        <v>2250</v>
      </c>
      <c r="F52" s="217">
        <f>+FACTURACION!AA52</f>
        <v>0</v>
      </c>
      <c r="G52" s="217">
        <v>0</v>
      </c>
      <c r="H52" s="217">
        <v>0</v>
      </c>
      <c r="I52" s="217">
        <f t="shared" si="2"/>
        <v>2250</v>
      </c>
      <c r="J52" s="259">
        <v>-34.020000000000003</v>
      </c>
      <c r="K52" s="258">
        <v>0</v>
      </c>
      <c r="L52" s="258">
        <v>67.91</v>
      </c>
      <c r="M52" s="217">
        <f>+FACTURACION!AK52</f>
        <v>0</v>
      </c>
      <c r="N52" s="258">
        <v>0.11</v>
      </c>
      <c r="O52" s="217">
        <f>+FACTURACION!AE52</f>
        <v>0</v>
      </c>
      <c r="P52" s="217">
        <f>+FACTURACION!AC52</f>
        <v>0</v>
      </c>
      <c r="Q52" s="217">
        <f>+FACTURACION!AJ52</f>
        <v>0</v>
      </c>
      <c r="R52" s="217">
        <f t="shared" si="3"/>
        <v>33.999999999999993</v>
      </c>
      <c r="S52" s="217">
        <f t="shared" si="4"/>
        <v>2216</v>
      </c>
      <c r="U52" s="75" t="s">
        <v>91</v>
      </c>
      <c r="V52" s="74" t="s">
        <v>92</v>
      </c>
      <c r="Y52" s="251" t="str">
        <f t="shared" si="0"/>
        <v>SI</v>
      </c>
      <c r="Z52" s="252" t="s">
        <v>91</v>
      </c>
      <c r="AA52" s="251" t="s">
        <v>92</v>
      </c>
    </row>
    <row r="53" spans="1:27" ht="15" customHeight="1">
      <c r="A53" s="232" t="s">
        <v>94</v>
      </c>
      <c r="B53" s="232" t="str">
        <f t="shared" si="1"/>
        <v>SI</v>
      </c>
      <c r="C53" s="2" t="s">
        <v>93</v>
      </c>
      <c r="D53" s="17" t="s">
        <v>94</v>
      </c>
      <c r="E53" s="258">
        <v>5868.75</v>
      </c>
      <c r="F53" s="217">
        <f>+FACTURACION!AA53</f>
        <v>0</v>
      </c>
      <c r="G53" s="217">
        <v>0</v>
      </c>
      <c r="H53" s="217">
        <v>0</v>
      </c>
      <c r="I53" s="217">
        <f t="shared" si="2"/>
        <v>5868.75</v>
      </c>
      <c r="J53" s="258">
        <v>0</v>
      </c>
      <c r="K53" s="258">
        <v>706.3</v>
      </c>
      <c r="L53" s="258">
        <v>167.55</v>
      </c>
      <c r="M53" s="217">
        <f>+FACTURACION!AK53</f>
        <v>0</v>
      </c>
      <c r="N53" s="258">
        <v>0.1</v>
      </c>
      <c r="O53" s="217">
        <f>+FACTURACION!AE53</f>
        <v>0</v>
      </c>
      <c r="P53" s="217">
        <f>+FACTURACION!AC53</f>
        <v>0</v>
      </c>
      <c r="Q53" s="217">
        <f>+FACTURACION!AJ53</f>
        <v>0</v>
      </c>
      <c r="R53" s="217">
        <f t="shared" si="3"/>
        <v>873.94999999999993</v>
      </c>
      <c r="S53" s="217">
        <f t="shared" si="4"/>
        <v>4994.8</v>
      </c>
      <c r="U53" s="75" t="s">
        <v>93</v>
      </c>
      <c r="V53" s="74" t="s">
        <v>94</v>
      </c>
      <c r="Y53" s="251" t="str">
        <f t="shared" si="0"/>
        <v>SI</v>
      </c>
      <c r="Z53" s="252" t="s">
        <v>93</v>
      </c>
      <c r="AA53" s="251" t="s">
        <v>94</v>
      </c>
    </row>
    <row r="54" spans="1:27" ht="15" customHeight="1">
      <c r="A54" s="232" t="s">
        <v>96</v>
      </c>
      <c r="B54" s="232" t="str">
        <f t="shared" si="1"/>
        <v>SI</v>
      </c>
      <c r="C54" s="2" t="s">
        <v>95</v>
      </c>
      <c r="D54" s="17" t="s">
        <v>96</v>
      </c>
      <c r="E54" s="258">
        <v>3750</v>
      </c>
      <c r="F54" s="217">
        <f>+FACTURACION!AA54</f>
        <v>0</v>
      </c>
      <c r="G54" s="217">
        <v>0</v>
      </c>
      <c r="H54" s="217">
        <v>0</v>
      </c>
      <c r="I54" s="217">
        <f t="shared" si="2"/>
        <v>3750</v>
      </c>
      <c r="J54" s="258">
        <v>0</v>
      </c>
      <c r="K54" s="258">
        <v>309.02999999999997</v>
      </c>
      <c r="L54" s="258">
        <v>102.75</v>
      </c>
      <c r="M54" s="217">
        <f>+FACTURACION!AK54</f>
        <v>751</v>
      </c>
      <c r="N54" s="258">
        <v>0.02</v>
      </c>
      <c r="O54" s="217">
        <f>+FACTURACION!AE54</f>
        <v>0</v>
      </c>
      <c r="P54" s="217">
        <f>+FACTURACION!AC54</f>
        <v>0</v>
      </c>
      <c r="Q54" s="217">
        <f>+FACTURACION!AJ54</f>
        <v>0</v>
      </c>
      <c r="R54" s="217">
        <f t="shared" si="3"/>
        <v>1162.8</v>
      </c>
      <c r="S54" s="217">
        <f t="shared" si="4"/>
        <v>2587.1999999999998</v>
      </c>
      <c r="U54" s="75" t="s">
        <v>95</v>
      </c>
      <c r="V54" s="74" t="s">
        <v>96</v>
      </c>
      <c r="Y54" s="251" t="str">
        <f t="shared" si="0"/>
        <v>SI</v>
      </c>
      <c r="Z54" s="252" t="s">
        <v>95</v>
      </c>
      <c r="AA54" s="251" t="s">
        <v>96</v>
      </c>
    </row>
    <row r="55" spans="1:27" ht="15" customHeight="1">
      <c r="A55" s="232" t="s">
        <v>100</v>
      </c>
      <c r="B55" s="232" t="str">
        <f t="shared" si="1"/>
        <v>SI</v>
      </c>
      <c r="C55" s="2" t="s">
        <v>99</v>
      </c>
      <c r="D55" s="17" t="s">
        <v>100</v>
      </c>
      <c r="E55" s="258">
        <v>3750</v>
      </c>
      <c r="F55" s="217">
        <f>+FACTURACION!AA55</f>
        <v>0</v>
      </c>
      <c r="G55" s="217">
        <v>0</v>
      </c>
      <c r="H55" s="217">
        <v>0</v>
      </c>
      <c r="I55" s="217">
        <f t="shared" si="2"/>
        <v>3750</v>
      </c>
      <c r="J55" s="258">
        <v>0</v>
      </c>
      <c r="K55" s="258">
        <v>309.02999999999997</v>
      </c>
      <c r="L55" s="258">
        <v>101.99</v>
      </c>
      <c r="M55" s="217">
        <f>+FACTURACION!AK55</f>
        <v>331</v>
      </c>
      <c r="N55" s="259">
        <v>-0.02</v>
      </c>
      <c r="O55" s="217">
        <f>+FACTURACION!AE55</f>
        <v>0</v>
      </c>
      <c r="P55" s="217">
        <f>+FACTURACION!AC55</f>
        <v>0</v>
      </c>
      <c r="Q55" s="217">
        <f>+FACTURACION!AJ55</f>
        <v>0</v>
      </c>
      <c r="R55" s="217">
        <f t="shared" si="3"/>
        <v>742</v>
      </c>
      <c r="S55" s="217">
        <f t="shared" si="4"/>
        <v>3008</v>
      </c>
      <c r="U55" s="75" t="s">
        <v>99</v>
      </c>
      <c r="V55" s="74" t="s">
        <v>100</v>
      </c>
      <c r="Y55" s="251" t="str">
        <f t="shared" si="0"/>
        <v>SI</v>
      </c>
      <c r="Z55" s="252" t="s">
        <v>99</v>
      </c>
      <c r="AA55" s="251" t="s">
        <v>100</v>
      </c>
    </row>
    <row r="56" spans="1:27" ht="15" customHeight="1">
      <c r="A56" s="116" t="s">
        <v>323</v>
      </c>
      <c r="B56" s="232" t="str">
        <f t="shared" si="1"/>
        <v>SI</v>
      </c>
      <c r="C56" s="92" t="s">
        <v>343</v>
      </c>
      <c r="D56" s="17" t="s">
        <v>323</v>
      </c>
      <c r="E56" s="258">
        <v>3499.95</v>
      </c>
      <c r="F56" s="217">
        <f>+FACTURACION!AA56</f>
        <v>0</v>
      </c>
      <c r="G56" s="217">
        <v>0</v>
      </c>
      <c r="H56" s="217">
        <v>0</v>
      </c>
      <c r="I56" s="217">
        <f t="shared" si="2"/>
        <v>3499.95</v>
      </c>
      <c r="J56" s="258">
        <v>0</v>
      </c>
      <c r="K56" s="258">
        <v>151.65</v>
      </c>
      <c r="L56" s="258">
        <v>94.26</v>
      </c>
      <c r="M56" s="217">
        <f>+FACTURACION!AK56</f>
        <v>0</v>
      </c>
      <c r="N56" s="258">
        <v>0.04</v>
      </c>
      <c r="O56" s="217">
        <f>+FACTURACION!AE56</f>
        <v>0</v>
      </c>
      <c r="P56" s="217">
        <f>+FACTURACION!AC56</f>
        <v>0</v>
      </c>
      <c r="Q56" s="217">
        <f>+FACTURACION!AJ56</f>
        <v>0</v>
      </c>
      <c r="R56" s="217">
        <f t="shared" si="3"/>
        <v>245.95000000000002</v>
      </c>
      <c r="S56" s="217">
        <f t="shared" si="4"/>
        <v>3254</v>
      </c>
      <c r="T56" s="79"/>
      <c r="U56" s="92" t="s">
        <v>343</v>
      </c>
      <c r="V56" s="91" t="s">
        <v>344</v>
      </c>
      <c r="Y56" s="251" t="str">
        <f t="shared" si="0"/>
        <v>SI</v>
      </c>
      <c r="Z56" s="252" t="s">
        <v>343</v>
      </c>
      <c r="AA56" s="251" t="s">
        <v>344</v>
      </c>
    </row>
    <row r="57" spans="1:27" s="7" customFormat="1" ht="15" customHeight="1">
      <c r="A57" s="232" t="s">
        <v>102</v>
      </c>
      <c r="B57" s="232" t="str">
        <f t="shared" si="1"/>
        <v>SI</v>
      </c>
      <c r="C57" s="2" t="s">
        <v>101</v>
      </c>
      <c r="D57" s="17" t="s">
        <v>102</v>
      </c>
      <c r="E57" s="258">
        <v>3250.05</v>
      </c>
      <c r="F57" s="217">
        <f>+FACTURACION!AA57</f>
        <v>0</v>
      </c>
      <c r="G57" s="217">
        <v>0</v>
      </c>
      <c r="H57" s="217">
        <v>0</v>
      </c>
      <c r="I57" s="217">
        <f t="shared" si="2"/>
        <v>3250.05</v>
      </c>
      <c r="J57" s="258">
        <v>0</v>
      </c>
      <c r="K57" s="258">
        <v>124.46</v>
      </c>
      <c r="L57" s="258">
        <v>86.53</v>
      </c>
      <c r="M57" s="217">
        <f>+FACTURACION!AK57</f>
        <v>0</v>
      </c>
      <c r="N57" s="258">
        <v>0.06</v>
      </c>
      <c r="O57" s="217">
        <f>+FACTURACION!AE57</f>
        <v>0</v>
      </c>
      <c r="P57" s="217">
        <f>+FACTURACION!AC57</f>
        <v>0</v>
      </c>
      <c r="Q57" s="217">
        <f>+FACTURACION!AJ57</f>
        <v>0</v>
      </c>
      <c r="R57" s="217">
        <f t="shared" si="3"/>
        <v>211.05</v>
      </c>
      <c r="S57" s="217">
        <f t="shared" si="4"/>
        <v>3039</v>
      </c>
      <c r="T57" s="1"/>
      <c r="U57" s="75" t="s">
        <v>101</v>
      </c>
      <c r="V57" s="74" t="s">
        <v>102</v>
      </c>
      <c r="W57" s="232"/>
      <c r="X57" s="251"/>
      <c r="Y57" s="251" t="str">
        <f t="shared" si="0"/>
        <v>SI</v>
      </c>
      <c r="Z57" s="252" t="s">
        <v>101</v>
      </c>
      <c r="AA57" s="251" t="s">
        <v>102</v>
      </c>
    </row>
    <row r="58" spans="1:27" s="79" customFormat="1" ht="15" customHeight="1">
      <c r="A58" s="210" t="s">
        <v>362</v>
      </c>
      <c r="B58" s="232" t="str">
        <f>IF(A58=D58,"SI","NO")</f>
        <v>SI</v>
      </c>
      <c r="C58" s="216"/>
      <c r="D58" s="210" t="s">
        <v>362</v>
      </c>
      <c r="E58" s="248">
        <v>2200</v>
      </c>
      <c r="F58" s="217">
        <f>+FACTURACION!AA66</f>
        <v>0</v>
      </c>
      <c r="G58" s="217">
        <f>+FACTURACION!Z58</f>
        <v>0</v>
      </c>
      <c r="H58" s="217">
        <v>0</v>
      </c>
      <c r="I58" s="217">
        <f>SUM(E58:H58)</f>
        <v>2200</v>
      </c>
      <c r="J58" s="258">
        <v>0</v>
      </c>
      <c r="K58" s="217">
        <v>56.45</v>
      </c>
      <c r="L58" s="217">
        <v>58.33</v>
      </c>
      <c r="M58" s="217">
        <f>+FACTURACION!AK58</f>
        <v>0</v>
      </c>
      <c r="N58" s="258">
        <v>0.02</v>
      </c>
      <c r="O58" s="217">
        <f>+FACTURACION!AE58</f>
        <v>0</v>
      </c>
      <c r="P58" s="217">
        <f>+FACTURACION!AC58</f>
        <v>0</v>
      </c>
      <c r="Q58" s="217">
        <f>+FACTURACION!AJ58</f>
        <v>0</v>
      </c>
      <c r="R58" s="217">
        <f>SUM(J58:Q58)</f>
        <v>114.8</v>
      </c>
      <c r="S58" s="217">
        <f>+I58-R58</f>
        <v>2085.1999999999998</v>
      </c>
      <c r="T58" s="94"/>
      <c r="U58" s="92"/>
      <c r="V58" s="94"/>
      <c r="W58" s="232"/>
      <c r="X58" s="251"/>
      <c r="Y58" s="251" t="str">
        <f>IF(D58=AA58,"SI","NO")</f>
        <v>SI</v>
      </c>
      <c r="AA58" s="79" t="s">
        <v>362</v>
      </c>
    </row>
    <row r="59" spans="1:27" s="81" customFormat="1" ht="15" customHeight="1">
      <c r="A59" s="42"/>
      <c r="B59" s="94"/>
      <c r="C59" s="13" t="s">
        <v>103</v>
      </c>
      <c r="D59" s="7"/>
      <c r="E59" s="219" t="s">
        <v>104</v>
      </c>
      <c r="F59" s="219"/>
      <c r="G59" s="219" t="s">
        <v>104</v>
      </c>
      <c r="H59" s="219" t="s">
        <v>104</v>
      </c>
      <c r="I59" s="219" t="s">
        <v>104</v>
      </c>
      <c r="J59" s="219" t="s">
        <v>104</v>
      </c>
      <c r="K59" s="219" t="s">
        <v>104</v>
      </c>
      <c r="L59" s="219" t="s">
        <v>104</v>
      </c>
      <c r="M59" s="219" t="s">
        <v>104</v>
      </c>
      <c r="N59" s="219" t="s">
        <v>104</v>
      </c>
      <c r="O59" s="219" t="s">
        <v>104</v>
      </c>
      <c r="P59" s="219" t="s">
        <v>104</v>
      </c>
      <c r="Q59" s="219" t="s">
        <v>104</v>
      </c>
      <c r="R59" s="219" t="s">
        <v>104</v>
      </c>
      <c r="S59" s="219" t="s">
        <v>104</v>
      </c>
      <c r="T59" s="1"/>
      <c r="U59" s="230"/>
      <c r="V59" s="230"/>
      <c r="W59" s="230"/>
      <c r="X59" s="253"/>
      <c r="Y59" s="253"/>
      <c r="Z59" s="251"/>
      <c r="AA59" s="251"/>
    </row>
    <row r="60" spans="1:27" s="81" customFormat="1" ht="15" customHeight="1">
      <c r="A60" s="88"/>
      <c r="B60" s="94"/>
      <c r="E60" s="220">
        <f>SUM(E12:E58)</f>
        <v>209199.97999999995</v>
      </c>
      <c r="F60" s="220">
        <f t="shared" ref="F60:W60" si="5">SUM(F12:F58)</f>
        <v>1410.88</v>
      </c>
      <c r="G60" s="220">
        <f t="shared" si="5"/>
        <v>0</v>
      </c>
      <c r="H60" s="220">
        <f t="shared" si="5"/>
        <v>0</v>
      </c>
      <c r="I60" s="220">
        <f t="shared" si="5"/>
        <v>210610.85999999996</v>
      </c>
      <c r="J60" s="220">
        <f t="shared" si="5"/>
        <v>-309.55</v>
      </c>
      <c r="K60" s="220">
        <f t="shared" si="5"/>
        <v>20999.969999999998</v>
      </c>
      <c r="L60" s="220">
        <f t="shared" si="5"/>
        <v>5927.7599999999993</v>
      </c>
      <c r="M60" s="220">
        <f t="shared" si="5"/>
        <v>10662.5</v>
      </c>
      <c r="N60" s="220">
        <f t="shared" si="5"/>
        <v>-6.9999999999999965E-2</v>
      </c>
      <c r="O60" s="220">
        <f t="shared" si="5"/>
        <v>0</v>
      </c>
      <c r="P60" s="220">
        <f t="shared" si="5"/>
        <v>0</v>
      </c>
      <c r="Q60" s="220">
        <f t="shared" si="5"/>
        <v>0</v>
      </c>
      <c r="R60" s="220">
        <f t="shared" si="5"/>
        <v>37280.61</v>
      </c>
      <c r="S60" s="220">
        <f t="shared" si="5"/>
        <v>173330.25000000003</v>
      </c>
      <c r="T60" s="220">
        <f t="shared" si="5"/>
        <v>0</v>
      </c>
      <c r="U60" s="220">
        <f t="shared" si="5"/>
        <v>0</v>
      </c>
      <c r="V60" s="220">
        <f t="shared" si="5"/>
        <v>0</v>
      </c>
      <c r="W60" s="220">
        <f t="shared" si="5"/>
        <v>0</v>
      </c>
      <c r="X60" s="253"/>
      <c r="Y60" s="253"/>
      <c r="Z60" s="232"/>
      <c r="AA60" s="232"/>
    </row>
    <row r="61" spans="1:27" s="253" customFormat="1" ht="15" customHeight="1">
      <c r="A61" s="88"/>
      <c r="B61" s="251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Z61" s="251"/>
      <c r="AA61" s="251"/>
    </row>
    <row r="62" spans="1:27" s="81" customFormat="1" ht="15" customHeight="1">
      <c r="A62" s="232"/>
      <c r="B62" s="94"/>
      <c r="C62" s="10" t="s">
        <v>105</v>
      </c>
      <c r="D62" s="1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1"/>
      <c r="U62" s="82" t="s">
        <v>105</v>
      </c>
      <c r="V62" s="78"/>
      <c r="W62" s="231"/>
      <c r="X62" s="250"/>
      <c r="Y62" s="250"/>
      <c r="Z62" s="256" t="s">
        <v>105</v>
      </c>
      <c r="AA62" s="250"/>
    </row>
    <row r="63" spans="1:27" s="81" customFormat="1" ht="15" customHeight="1">
      <c r="A63" s="232" t="s">
        <v>287</v>
      </c>
      <c r="B63" s="94" t="str">
        <f>IF(A63=D63,"SI","NO")</f>
        <v>NO</v>
      </c>
      <c r="C63" s="2" t="s">
        <v>106</v>
      </c>
      <c r="D63" s="72" t="s">
        <v>310</v>
      </c>
      <c r="E63" s="249">
        <v>1040</v>
      </c>
      <c r="F63" s="217">
        <f>+FACTURACION!AA50</f>
        <v>0</v>
      </c>
      <c r="G63" s="217">
        <f>+FACTURACION!Z63</f>
        <v>1261</v>
      </c>
      <c r="H63" s="217">
        <v>0</v>
      </c>
      <c r="I63" s="217">
        <f t="shared" ref="I63:I78" si="6">SUM(E63:H63)</f>
        <v>2301</v>
      </c>
      <c r="J63" s="259">
        <v>-28.48</v>
      </c>
      <c r="K63" s="258">
        <v>0</v>
      </c>
      <c r="L63" s="258">
        <v>52.21</v>
      </c>
      <c r="M63" s="217">
        <f>+FACTURACION!AK63</f>
        <v>0</v>
      </c>
      <c r="N63" s="259">
        <v>-0.13</v>
      </c>
      <c r="O63" s="217">
        <f>+FACTURACION!AE63</f>
        <v>0</v>
      </c>
      <c r="P63" s="217">
        <f>+FACTURACION!AC63</f>
        <v>0</v>
      </c>
      <c r="Q63" s="217">
        <f>+FACTURACION!AJ63</f>
        <v>0</v>
      </c>
      <c r="R63" s="217">
        <f t="shared" ref="R63" si="7">SUM(J63:Q63)</f>
        <v>23.6</v>
      </c>
      <c r="S63" s="217">
        <f t="shared" ref="S63" si="8">+I63-R63</f>
        <v>2277.4</v>
      </c>
      <c r="T63" s="1"/>
      <c r="U63" s="80" t="s">
        <v>106</v>
      </c>
      <c r="V63" s="79" t="s">
        <v>310</v>
      </c>
      <c r="W63" s="232"/>
      <c r="X63" s="251"/>
      <c r="Y63" s="251" t="str">
        <f t="shared" ref="Y63:Y78" si="9">IF(D63=AA63,"SI","NO")</f>
        <v>SI</v>
      </c>
      <c r="Z63" s="252" t="s">
        <v>106</v>
      </c>
      <c r="AA63" s="251" t="s">
        <v>310</v>
      </c>
    </row>
    <row r="64" spans="1:27" ht="15" customHeight="1">
      <c r="A64" s="232" t="s">
        <v>108</v>
      </c>
      <c r="B64" s="232" t="str">
        <f t="shared" ref="B64:B78" si="10">IF(A64=D64,"SI","NO")</f>
        <v>SI</v>
      </c>
      <c r="C64" s="2" t="s">
        <v>107</v>
      </c>
      <c r="D64" s="1" t="s">
        <v>108</v>
      </c>
      <c r="E64" s="258">
        <v>1200</v>
      </c>
      <c r="F64" s="217">
        <f>+FACTURACION!AA51</f>
        <v>0</v>
      </c>
      <c r="G64" s="217">
        <f>+FACTURACION!Z64</f>
        <v>2880</v>
      </c>
      <c r="H64" s="217">
        <v>0</v>
      </c>
      <c r="I64" s="217">
        <f t="shared" si="6"/>
        <v>4080</v>
      </c>
      <c r="J64" s="258">
        <v>0</v>
      </c>
      <c r="K64" s="258">
        <v>361.83</v>
      </c>
      <c r="L64" s="258">
        <v>83.58</v>
      </c>
      <c r="M64" s="217">
        <f>+FACTURACION!AK64</f>
        <v>0</v>
      </c>
      <c r="N64" s="259">
        <v>-0.01</v>
      </c>
      <c r="O64" s="217">
        <f>+FACTURACION!AE64</f>
        <v>0</v>
      </c>
      <c r="P64" s="217">
        <f>+FACTURACION!AC64</f>
        <v>0</v>
      </c>
      <c r="Q64" s="217">
        <f>+FACTURACION!AJ64</f>
        <v>0</v>
      </c>
      <c r="R64" s="217">
        <f t="shared" ref="R64:R78" si="11">SUM(J64:Q64)</f>
        <v>445.4</v>
      </c>
      <c r="S64" s="217">
        <f t="shared" ref="S64:S78" si="12">+I64-R64</f>
        <v>3634.6</v>
      </c>
      <c r="U64" s="80" t="s">
        <v>107</v>
      </c>
      <c r="V64" s="79" t="s">
        <v>108</v>
      </c>
      <c r="Y64" s="251" t="str">
        <f t="shared" si="9"/>
        <v>SI</v>
      </c>
      <c r="Z64" s="252" t="s">
        <v>107</v>
      </c>
      <c r="AA64" s="251" t="s">
        <v>108</v>
      </c>
    </row>
    <row r="65" spans="1:27" ht="15" customHeight="1">
      <c r="A65" s="232" t="s">
        <v>110</v>
      </c>
      <c r="B65" s="232" t="str">
        <f t="shared" si="10"/>
        <v>SI</v>
      </c>
      <c r="C65" s="2" t="s">
        <v>109</v>
      </c>
      <c r="D65" s="1" t="s">
        <v>110</v>
      </c>
      <c r="E65" s="258">
        <v>1200</v>
      </c>
      <c r="F65" s="217">
        <f>+FACTURACION!AA52</f>
        <v>0</v>
      </c>
      <c r="G65" s="217">
        <f>+FACTURACION!Z65</f>
        <v>2012</v>
      </c>
      <c r="H65" s="217">
        <v>0</v>
      </c>
      <c r="I65" s="217">
        <f t="shared" si="6"/>
        <v>3212</v>
      </c>
      <c r="J65" s="258">
        <v>0</v>
      </c>
      <c r="K65" s="258">
        <v>120.32</v>
      </c>
      <c r="L65" s="258">
        <v>78.3</v>
      </c>
      <c r="M65" s="217">
        <f>+FACTURACION!AK65</f>
        <v>0</v>
      </c>
      <c r="N65" s="259">
        <v>-0.02</v>
      </c>
      <c r="O65" s="217">
        <f>+FACTURACION!AE65</f>
        <v>0</v>
      </c>
      <c r="P65" s="217">
        <f>+FACTURACION!AC65</f>
        <v>0</v>
      </c>
      <c r="Q65" s="217">
        <f>+FACTURACION!AJ65</f>
        <v>0</v>
      </c>
      <c r="R65" s="217">
        <f t="shared" si="11"/>
        <v>198.6</v>
      </c>
      <c r="S65" s="217">
        <f t="shared" si="12"/>
        <v>3013.4</v>
      </c>
      <c r="U65" s="80" t="s">
        <v>109</v>
      </c>
      <c r="V65" s="79" t="s">
        <v>110</v>
      </c>
      <c r="Y65" s="251" t="str">
        <f t="shared" si="9"/>
        <v>SI</v>
      </c>
      <c r="Z65" s="252" t="s">
        <v>109</v>
      </c>
      <c r="AA65" s="251" t="s">
        <v>110</v>
      </c>
    </row>
    <row r="66" spans="1:27" ht="15" customHeight="1">
      <c r="A66" s="232" t="s">
        <v>112</v>
      </c>
      <c r="B66" s="232" t="str">
        <f t="shared" si="10"/>
        <v>SI</v>
      </c>
      <c r="C66" s="2" t="s">
        <v>111</v>
      </c>
      <c r="D66" s="1" t="s">
        <v>112</v>
      </c>
      <c r="E66" s="258">
        <v>1200</v>
      </c>
      <c r="F66" s="217">
        <f>+FACTURACION!AA53</f>
        <v>0</v>
      </c>
      <c r="G66" s="217">
        <f>+FACTURACION!Z66</f>
        <v>3947.4</v>
      </c>
      <c r="H66" s="217">
        <v>0</v>
      </c>
      <c r="I66" s="217">
        <f t="shared" si="6"/>
        <v>5147.3999999999996</v>
      </c>
      <c r="J66" s="258">
        <v>0</v>
      </c>
      <c r="K66" s="258">
        <v>552.22</v>
      </c>
      <c r="L66" s="258">
        <v>209.36</v>
      </c>
      <c r="M66" s="217">
        <f>+FACTURACION!AK66</f>
        <v>0</v>
      </c>
      <c r="N66" s="258">
        <v>0.02</v>
      </c>
      <c r="O66" s="217">
        <f>+FACTURACION!AE66</f>
        <v>2000</v>
      </c>
      <c r="P66" s="217">
        <f>+FACTURACION!AC66</f>
        <v>0</v>
      </c>
      <c r="Q66" s="217">
        <f>+FACTURACION!AJ66</f>
        <v>0</v>
      </c>
      <c r="R66" s="217">
        <f t="shared" si="11"/>
        <v>2761.6</v>
      </c>
      <c r="S66" s="217">
        <f t="shared" si="12"/>
        <v>2385.7999999999997</v>
      </c>
      <c r="U66" s="80" t="s">
        <v>111</v>
      </c>
      <c r="V66" s="79" t="s">
        <v>112</v>
      </c>
      <c r="Y66" s="251" t="str">
        <f t="shared" si="9"/>
        <v>SI</v>
      </c>
      <c r="Z66" s="252" t="s">
        <v>111</v>
      </c>
      <c r="AA66" s="251" t="s">
        <v>112</v>
      </c>
    </row>
    <row r="67" spans="1:27" ht="15" customHeight="1">
      <c r="A67" s="232" t="s">
        <v>114</v>
      </c>
      <c r="B67" s="232" t="str">
        <f t="shared" si="10"/>
        <v>SI</v>
      </c>
      <c r="C67" s="2" t="s">
        <v>113</v>
      </c>
      <c r="D67" s="1" t="s">
        <v>114</v>
      </c>
      <c r="E67" s="258">
        <v>1200</v>
      </c>
      <c r="F67" s="217">
        <f>+FACTURACION!AA54</f>
        <v>0</v>
      </c>
      <c r="G67" s="217">
        <f>+FACTURACION!Z67</f>
        <v>1997.12</v>
      </c>
      <c r="H67" s="217">
        <v>0</v>
      </c>
      <c r="I67" s="217">
        <f t="shared" si="6"/>
        <v>3197.12</v>
      </c>
      <c r="J67" s="258">
        <v>0</v>
      </c>
      <c r="K67" s="258">
        <v>118.71</v>
      </c>
      <c r="L67" s="258">
        <v>81.739999999999995</v>
      </c>
      <c r="M67" s="217">
        <f>+FACTURACION!AK67</f>
        <v>0</v>
      </c>
      <c r="N67" s="258">
        <v>7.0000000000000007E-2</v>
      </c>
      <c r="O67" s="217">
        <f>+FACTURACION!AE67</f>
        <v>0</v>
      </c>
      <c r="P67" s="217">
        <f>+FACTURACION!AC67</f>
        <v>0</v>
      </c>
      <c r="Q67" s="217">
        <f>+FACTURACION!AJ67</f>
        <v>0</v>
      </c>
      <c r="R67" s="217">
        <f t="shared" si="11"/>
        <v>200.51999999999998</v>
      </c>
      <c r="S67" s="217">
        <f t="shared" si="12"/>
        <v>2996.6</v>
      </c>
      <c r="U67" s="80" t="s">
        <v>113</v>
      </c>
      <c r="V67" s="79" t="s">
        <v>114</v>
      </c>
      <c r="Y67" s="251" t="str">
        <f t="shared" si="9"/>
        <v>SI</v>
      </c>
      <c r="Z67" s="252" t="s">
        <v>113</v>
      </c>
      <c r="AA67" s="251" t="s">
        <v>114</v>
      </c>
    </row>
    <row r="68" spans="1:27" ht="15" customHeight="1">
      <c r="A68" s="232" t="s">
        <v>116</v>
      </c>
      <c r="B68" s="232" t="str">
        <f t="shared" si="10"/>
        <v>SI</v>
      </c>
      <c r="C68" s="2" t="s">
        <v>115</v>
      </c>
      <c r="D68" s="1" t="s">
        <v>116</v>
      </c>
      <c r="E68" s="258">
        <v>1200</v>
      </c>
      <c r="F68" s="217">
        <f>+FACTURACION!AA74</f>
        <v>0</v>
      </c>
      <c r="G68" s="217">
        <f>+FACTURACION!Z68</f>
        <v>5373</v>
      </c>
      <c r="H68" s="217">
        <v>0</v>
      </c>
      <c r="I68" s="217">
        <f t="shared" si="6"/>
        <v>6573</v>
      </c>
      <c r="J68" s="258">
        <v>0</v>
      </c>
      <c r="K68" s="258">
        <v>856.73</v>
      </c>
      <c r="L68" s="258">
        <v>115.23</v>
      </c>
      <c r="M68" s="217">
        <f>+FACTURACION!AK68</f>
        <v>0</v>
      </c>
      <c r="N68" s="258">
        <v>0.04</v>
      </c>
      <c r="O68" s="217">
        <f>+FACTURACION!AE68</f>
        <v>0</v>
      </c>
      <c r="P68" s="217">
        <f>+FACTURACION!AC68</f>
        <v>0</v>
      </c>
      <c r="Q68" s="217">
        <f>+FACTURACION!AJ68</f>
        <v>0</v>
      </c>
      <c r="R68" s="217">
        <f t="shared" si="11"/>
        <v>972</v>
      </c>
      <c r="S68" s="217">
        <f t="shared" si="12"/>
        <v>5601</v>
      </c>
      <c r="U68" s="80" t="s">
        <v>115</v>
      </c>
      <c r="V68" s="79" t="s">
        <v>116</v>
      </c>
      <c r="Y68" s="251" t="str">
        <f t="shared" si="9"/>
        <v>SI</v>
      </c>
      <c r="Z68" s="252" t="s">
        <v>115</v>
      </c>
      <c r="AA68" s="251" t="s">
        <v>116</v>
      </c>
    </row>
    <row r="69" spans="1:27" ht="15" customHeight="1">
      <c r="A69" s="232" t="s">
        <v>118</v>
      </c>
      <c r="B69" s="232" t="str">
        <f t="shared" si="10"/>
        <v>SI</v>
      </c>
      <c r="C69" s="2" t="s">
        <v>117</v>
      </c>
      <c r="D69" s="1" t="s">
        <v>118</v>
      </c>
      <c r="E69" s="258">
        <v>1200</v>
      </c>
      <c r="F69" s="217">
        <f>+FACTURACION!AA55</f>
        <v>0</v>
      </c>
      <c r="G69" s="217">
        <f>+FACTURACION!Z69</f>
        <v>4420</v>
      </c>
      <c r="H69" s="217">
        <v>0</v>
      </c>
      <c r="I69" s="217">
        <f t="shared" si="6"/>
        <v>5620</v>
      </c>
      <c r="J69" s="258">
        <v>0</v>
      </c>
      <c r="K69" s="258">
        <v>653.16999999999996</v>
      </c>
      <c r="L69" s="258">
        <v>159.13999999999999</v>
      </c>
      <c r="M69" s="217">
        <f>+FACTURACION!AK69</f>
        <v>0</v>
      </c>
      <c r="N69" s="259">
        <v>-0.11</v>
      </c>
      <c r="O69" s="217">
        <f>+FACTURACION!AE69</f>
        <v>0</v>
      </c>
      <c r="P69" s="217">
        <f>+FACTURACION!AC69</f>
        <v>0</v>
      </c>
      <c r="Q69" s="217">
        <f>+FACTURACION!AJ69</f>
        <v>0</v>
      </c>
      <c r="R69" s="217">
        <f t="shared" si="11"/>
        <v>812.19999999999993</v>
      </c>
      <c r="S69" s="217">
        <f t="shared" si="12"/>
        <v>4807.8</v>
      </c>
      <c r="U69" s="80" t="s">
        <v>117</v>
      </c>
      <c r="V69" s="79" t="s">
        <v>118</v>
      </c>
      <c r="Y69" s="251" t="str">
        <f t="shared" si="9"/>
        <v>SI</v>
      </c>
      <c r="Z69" s="252" t="s">
        <v>117</v>
      </c>
      <c r="AA69" s="251" t="s">
        <v>118</v>
      </c>
    </row>
    <row r="70" spans="1:27" ht="15" customHeight="1">
      <c r="A70" s="232" t="s">
        <v>120</v>
      </c>
      <c r="B70" s="232" t="str">
        <f t="shared" si="10"/>
        <v>SI</v>
      </c>
      <c r="C70" s="2" t="s">
        <v>119</v>
      </c>
      <c r="D70" s="1" t="s">
        <v>120</v>
      </c>
      <c r="E70" s="258">
        <v>1200</v>
      </c>
      <c r="F70" s="217">
        <f>+FACTURACION!AA56</f>
        <v>0</v>
      </c>
      <c r="G70" s="217">
        <f>+FACTURACION!Z70</f>
        <v>1800</v>
      </c>
      <c r="H70" s="217">
        <v>0</v>
      </c>
      <c r="I70" s="217">
        <f t="shared" si="6"/>
        <v>3000</v>
      </c>
      <c r="J70" s="258">
        <v>0</v>
      </c>
      <c r="K70" s="258">
        <v>76.98</v>
      </c>
      <c r="L70" s="258">
        <v>56.81</v>
      </c>
      <c r="M70" s="217">
        <f>+FACTURACION!AK70</f>
        <v>0</v>
      </c>
      <c r="N70" s="258">
        <v>0.01</v>
      </c>
      <c r="O70" s="217">
        <f>+FACTURACION!AE70</f>
        <v>0</v>
      </c>
      <c r="P70" s="217">
        <f>+FACTURACION!AC70</f>
        <v>0</v>
      </c>
      <c r="Q70" s="217">
        <f>+FACTURACION!AJ70</f>
        <v>0</v>
      </c>
      <c r="R70" s="217">
        <f t="shared" si="11"/>
        <v>133.80000000000001</v>
      </c>
      <c r="S70" s="217">
        <f t="shared" si="12"/>
        <v>2866.2</v>
      </c>
      <c r="U70" s="80" t="s">
        <v>119</v>
      </c>
      <c r="V70" s="79" t="s">
        <v>120</v>
      </c>
      <c r="Y70" s="251" t="str">
        <f t="shared" si="9"/>
        <v>SI</v>
      </c>
      <c r="Z70" s="252" t="s">
        <v>119</v>
      </c>
      <c r="AA70" s="251" t="s">
        <v>120</v>
      </c>
    </row>
    <row r="71" spans="1:27" ht="15" customHeight="1">
      <c r="A71" s="232" t="s">
        <v>124</v>
      </c>
      <c r="B71" s="232" t="str">
        <f t="shared" si="10"/>
        <v>SI</v>
      </c>
      <c r="C71" s="2" t="s">
        <v>123</v>
      </c>
      <c r="D71" s="1" t="s">
        <v>124</v>
      </c>
      <c r="E71" s="258">
        <v>1200</v>
      </c>
      <c r="F71" s="217">
        <f>+FACTURACION!AA57</f>
        <v>0</v>
      </c>
      <c r="G71" s="217">
        <f>+FACTURACION!Z71</f>
        <v>2419.1999999999998</v>
      </c>
      <c r="H71" s="217">
        <v>0</v>
      </c>
      <c r="I71" s="217">
        <f t="shared" si="6"/>
        <v>3619.2</v>
      </c>
      <c r="J71" s="258">
        <v>0</v>
      </c>
      <c r="K71" s="258">
        <v>182.36</v>
      </c>
      <c r="L71" s="258">
        <v>175.83</v>
      </c>
      <c r="M71" s="217">
        <f>+FACTURACION!AK71</f>
        <v>0</v>
      </c>
      <c r="N71" s="258">
        <v>0.01</v>
      </c>
      <c r="O71" s="217">
        <f>+FACTURACION!AE71</f>
        <v>0</v>
      </c>
      <c r="P71" s="217">
        <f>+FACTURACION!AC71</f>
        <v>0</v>
      </c>
      <c r="Q71" s="217">
        <f>+FACTURACION!AJ71</f>
        <v>0</v>
      </c>
      <c r="R71" s="217">
        <f t="shared" si="11"/>
        <v>358.20000000000005</v>
      </c>
      <c r="S71" s="217">
        <f t="shared" si="12"/>
        <v>3261</v>
      </c>
      <c r="U71" s="80" t="s">
        <v>123</v>
      </c>
      <c r="V71" s="79" t="s">
        <v>124</v>
      </c>
      <c r="Y71" s="251" t="str">
        <f t="shared" si="9"/>
        <v>SI</v>
      </c>
      <c r="Z71" s="252" t="s">
        <v>123</v>
      </c>
      <c r="AA71" s="251" t="s">
        <v>124</v>
      </c>
    </row>
    <row r="72" spans="1:27" ht="15" customHeight="1">
      <c r="A72" s="232" t="s">
        <v>126</v>
      </c>
      <c r="B72" s="232" t="str">
        <f t="shared" si="10"/>
        <v>SI</v>
      </c>
      <c r="C72" s="2" t="s">
        <v>125</v>
      </c>
      <c r="D72" s="1" t="s">
        <v>126</v>
      </c>
      <c r="E72" s="258">
        <v>1200</v>
      </c>
      <c r="F72" s="217">
        <f>+FACTURACION!AA60</f>
        <v>0</v>
      </c>
      <c r="G72" s="217">
        <f>+FACTURACION!Z72</f>
        <v>3431.7</v>
      </c>
      <c r="H72" s="217">
        <v>0</v>
      </c>
      <c r="I72" s="217">
        <f t="shared" si="6"/>
        <v>4631.7</v>
      </c>
      <c r="J72" s="258">
        <v>0</v>
      </c>
      <c r="K72" s="258">
        <v>457.54</v>
      </c>
      <c r="L72" s="258">
        <v>139.4</v>
      </c>
      <c r="M72" s="217">
        <f>+FACTURACION!AK72</f>
        <v>0</v>
      </c>
      <c r="N72" s="259">
        <v>-0.04</v>
      </c>
      <c r="O72" s="217">
        <f>+FACTURACION!AE72</f>
        <v>0</v>
      </c>
      <c r="P72" s="217">
        <f>+FACTURACION!AC72</f>
        <v>0</v>
      </c>
      <c r="Q72" s="217">
        <f>+FACTURACION!AJ72</f>
        <v>0</v>
      </c>
      <c r="R72" s="217">
        <f t="shared" si="11"/>
        <v>596.90000000000009</v>
      </c>
      <c r="S72" s="217">
        <f t="shared" si="12"/>
        <v>4034.7999999999997</v>
      </c>
      <c r="T72" s="7"/>
      <c r="U72" s="80" t="s">
        <v>125</v>
      </c>
      <c r="V72" s="79" t="s">
        <v>126</v>
      </c>
      <c r="Y72" s="251" t="str">
        <f t="shared" si="9"/>
        <v>SI</v>
      </c>
      <c r="Z72" s="252" t="s">
        <v>125</v>
      </c>
      <c r="AA72" s="251" t="s">
        <v>126</v>
      </c>
    </row>
    <row r="73" spans="1:27" ht="15" customHeight="1">
      <c r="A73" s="232" t="s">
        <v>288</v>
      </c>
      <c r="B73" s="232" t="str">
        <f t="shared" si="10"/>
        <v>NO</v>
      </c>
      <c r="C73" s="2" t="s">
        <v>127</v>
      </c>
      <c r="D73" s="72" t="s">
        <v>309</v>
      </c>
      <c r="E73" s="258">
        <v>1999.95</v>
      </c>
      <c r="F73" s="217">
        <f>+FACTURACION!AA61</f>
        <v>0</v>
      </c>
      <c r="G73" s="217">
        <f>+FACTURACION!Z73</f>
        <v>0</v>
      </c>
      <c r="H73" s="217">
        <v>0</v>
      </c>
      <c r="I73" s="217">
        <f t="shared" si="6"/>
        <v>1999.95</v>
      </c>
      <c r="J73" s="259">
        <v>-71.69</v>
      </c>
      <c r="K73" s="258">
        <v>0</v>
      </c>
      <c r="L73" s="258">
        <v>53.24</v>
      </c>
      <c r="M73" s="217">
        <f>+FACTURACION!AK73</f>
        <v>338</v>
      </c>
      <c r="N73" s="258">
        <v>0</v>
      </c>
      <c r="O73" s="217">
        <f>+FACTURACION!AE73</f>
        <v>0</v>
      </c>
      <c r="P73" s="217">
        <f>+FACTURACION!AC73</f>
        <v>0</v>
      </c>
      <c r="Q73" s="217">
        <f>+FACTURACION!AJ73</f>
        <v>0</v>
      </c>
      <c r="R73" s="217">
        <f t="shared" si="11"/>
        <v>319.55</v>
      </c>
      <c r="S73" s="217">
        <f t="shared" si="12"/>
        <v>1680.4</v>
      </c>
      <c r="U73" s="80" t="s">
        <v>127</v>
      </c>
      <c r="V73" s="79" t="s">
        <v>309</v>
      </c>
      <c r="Y73" s="251" t="str">
        <f t="shared" si="9"/>
        <v>SI</v>
      </c>
      <c r="Z73" s="252" t="s">
        <v>127</v>
      </c>
      <c r="AA73" s="251" t="s">
        <v>309</v>
      </c>
    </row>
    <row r="74" spans="1:27" s="79" customFormat="1" ht="15" customHeight="1">
      <c r="A74" s="232" t="s">
        <v>98</v>
      </c>
      <c r="B74" s="232" t="str">
        <f>IF(A74=D74,"SI","NO")</f>
        <v>SI</v>
      </c>
      <c r="C74" s="279" t="s">
        <v>97</v>
      </c>
      <c r="D74" s="283" t="s">
        <v>98</v>
      </c>
      <c r="E74" s="284">
        <v>1200</v>
      </c>
      <c r="F74" s="280">
        <f>+FACTURACION!AA74</f>
        <v>0</v>
      </c>
      <c r="G74" s="280">
        <f>+FACTURACION!Z74</f>
        <v>968.5</v>
      </c>
      <c r="H74" s="280">
        <v>0</v>
      </c>
      <c r="I74" s="280">
        <f>SUM(E74:H74)</f>
        <v>2168.5</v>
      </c>
      <c r="J74" s="285">
        <v>-134.91</v>
      </c>
      <c r="K74" s="284">
        <v>0</v>
      </c>
      <c r="L74" s="284">
        <v>31.77</v>
      </c>
      <c r="M74" s="280">
        <f>+FACTURACION!AK74</f>
        <v>0</v>
      </c>
      <c r="N74" s="285">
        <v>-0.06</v>
      </c>
      <c r="O74" s="280">
        <f>+FACTURACION!AE74</f>
        <v>0</v>
      </c>
      <c r="P74" s="280">
        <f>+FACTURACION!AC74</f>
        <v>0</v>
      </c>
      <c r="Q74" s="280">
        <f>+FACTURACION!AJ74</f>
        <v>0</v>
      </c>
      <c r="R74" s="280">
        <f>SUM(J74:Q74)</f>
        <v>-103.2</v>
      </c>
      <c r="S74" s="280">
        <f>+I74-R74</f>
        <v>2271.6999999999998</v>
      </c>
      <c r="T74" s="1"/>
      <c r="U74" s="75" t="s">
        <v>97</v>
      </c>
      <c r="V74" s="74" t="s">
        <v>98</v>
      </c>
      <c r="W74" s="232"/>
      <c r="X74" s="251"/>
      <c r="Y74" s="251" t="str">
        <f>IF(D74=AA74,"SI","NO")</f>
        <v>SI</v>
      </c>
      <c r="Z74" s="252" t="s">
        <v>97</v>
      </c>
      <c r="AA74" s="251" t="s">
        <v>98</v>
      </c>
    </row>
    <row r="75" spans="1:27" s="7" customFormat="1" ht="15" customHeight="1">
      <c r="A75" s="232" t="s">
        <v>129</v>
      </c>
      <c r="B75" s="232" t="str">
        <f t="shared" si="10"/>
        <v>SI</v>
      </c>
      <c r="C75" s="2" t="s">
        <v>128</v>
      </c>
      <c r="D75" s="1" t="s">
        <v>129</v>
      </c>
      <c r="E75" s="258">
        <v>1200</v>
      </c>
      <c r="F75" s="217">
        <f>+FACTURACION!AA62</f>
        <v>0</v>
      </c>
      <c r="G75" s="217">
        <f>+FACTURACION!Z75</f>
        <v>2513</v>
      </c>
      <c r="H75" s="217">
        <v>0</v>
      </c>
      <c r="I75" s="217">
        <f t="shared" si="6"/>
        <v>3713</v>
      </c>
      <c r="J75" s="258">
        <v>0</v>
      </c>
      <c r="K75" s="258">
        <v>303.11</v>
      </c>
      <c r="L75" s="258">
        <v>127.18</v>
      </c>
      <c r="M75" s="217">
        <f>+FACTURACION!AK75</f>
        <v>1752</v>
      </c>
      <c r="N75" s="259">
        <v>-0.09</v>
      </c>
      <c r="O75" s="217">
        <f>+FACTURACION!AE75</f>
        <v>0</v>
      </c>
      <c r="P75" s="217">
        <f>+FACTURACION!AC75</f>
        <v>0</v>
      </c>
      <c r="Q75" s="217">
        <f>+FACTURACION!AJ75</f>
        <v>0</v>
      </c>
      <c r="R75" s="217">
        <f t="shared" si="11"/>
        <v>2182.1999999999998</v>
      </c>
      <c r="S75" s="217">
        <f t="shared" si="12"/>
        <v>1530.8000000000002</v>
      </c>
      <c r="T75" s="1"/>
      <c r="U75" s="80" t="s">
        <v>128</v>
      </c>
      <c r="V75" s="79" t="s">
        <v>129</v>
      </c>
      <c r="W75" s="232"/>
      <c r="X75" s="251"/>
      <c r="Y75" s="251" t="str">
        <f t="shared" si="9"/>
        <v>SI</v>
      </c>
      <c r="Z75" s="252" t="s">
        <v>128</v>
      </c>
      <c r="AA75" s="251" t="s">
        <v>129</v>
      </c>
    </row>
    <row r="76" spans="1:27" ht="15" customHeight="1">
      <c r="A76" s="232" t="s">
        <v>131</v>
      </c>
      <c r="B76" s="232" t="str">
        <f t="shared" si="10"/>
        <v>SI</v>
      </c>
      <c r="C76" s="2" t="s">
        <v>130</v>
      </c>
      <c r="D76" s="1" t="s">
        <v>131</v>
      </c>
      <c r="E76" s="258">
        <v>1200</v>
      </c>
      <c r="F76" s="217">
        <f>+FACTURACION!AA63</f>
        <v>0</v>
      </c>
      <c r="G76" s="217">
        <f>+FACTURACION!Z76</f>
        <v>2608</v>
      </c>
      <c r="H76" s="217">
        <v>0</v>
      </c>
      <c r="I76" s="217">
        <f t="shared" si="6"/>
        <v>3808</v>
      </c>
      <c r="J76" s="258">
        <v>0</v>
      </c>
      <c r="K76" s="258">
        <v>318.31</v>
      </c>
      <c r="L76" s="258">
        <v>75.62</v>
      </c>
      <c r="M76" s="217">
        <f>+FACTURACION!AK76</f>
        <v>261</v>
      </c>
      <c r="N76" s="258">
        <v>7.0000000000000007E-2</v>
      </c>
      <c r="O76" s="217">
        <f>+FACTURACION!AE76</f>
        <v>0</v>
      </c>
      <c r="P76" s="217">
        <f>+FACTURACION!AC76</f>
        <v>0</v>
      </c>
      <c r="Q76" s="217">
        <f>+FACTURACION!AJ76</f>
        <v>0</v>
      </c>
      <c r="R76" s="217">
        <f t="shared" si="11"/>
        <v>655.00000000000011</v>
      </c>
      <c r="S76" s="217">
        <f t="shared" si="12"/>
        <v>3153</v>
      </c>
      <c r="T76" s="7"/>
      <c r="U76" s="80" t="s">
        <v>130</v>
      </c>
      <c r="V76" s="79" t="s">
        <v>131</v>
      </c>
      <c r="Y76" s="251" t="str">
        <f t="shared" si="9"/>
        <v>SI</v>
      </c>
      <c r="Z76" s="252" t="s">
        <v>130</v>
      </c>
      <c r="AA76" s="251" t="s">
        <v>131</v>
      </c>
    </row>
    <row r="77" spans="1:27" ht="15" customHeight="1">
      <c r="A77" s="95" t="s">
        <v>322</v>
      </c>
      <c r="B77" s="232" t="str">
        <f t="shared" si="10"/>
        <v>SI</v>
      </c>
      <c r="C77" s="216" t="s">
        <v>341</v>
      </c>
      <c r="D77" s="95" t="s">
        <v>322</v>
      </c>
      <c r="E77" s="258">
        <v>1200</v>
      </c>
      <c r="F77" s="217">
        <f>+FACTURACION!AA64</f>
        <v>0</v>
      </c>
      <c r="G77" s="217">
        <f>+FACTURACION!Z77</f>
        <v>1872</v>
      </c>
      <c r="H77" s="217">
        <v>0</v>
      </c>
      <c r="I77" s="217">
        <f t="shared" si="6"/>
        <v>3072</v>
      </c>
      <c r="J77" s="258">
        <v>0</v>
      </c>
      <c r="K77" s="258">
        <v>105.09</v>
      </c>
      <c r="L77" s="258">
        <v>31.77</v>
      </c>
      <c r="M77" s="217">
        <f>+FACTURACION!AK77</f>
        <v>0</v>
      </c>
      <c r="N77" s="259">
        <v>-0.06</v>
      </c>
      <c r="O77" s="217">
        <f>+FACTURACION!AE77</f>
        <v>0</v>
      </c>
      <c r="P77" s="217">
        <f>+FACTURACION!AC77</f>
        <v>0</v>
      </c>
      <c r="Q77" s="217">
        <f>+FACTURACION!AJ77</f>
        <v>0</v>
      </c>
      <c r="R77" s="217">
        <f t="shared" si="11"/>
        <v>136.80000000000001</v>
      </c>
      <c r="S77" s="217">
        <f t="shared" si="12"/>
        <v>2935.2</v>
      </c>
      <c r="T77" s="79"/>
      <c r="U77" s="92" t="s">
        <v>341</v>
      </c>
      <c r="V77" s="91" t="s">
        <v>342</v>
      </c>
      <c r="Y77" s="251" t="str">
        <f t="shared" si="9"/>
        <v>SI</v>
      </c>
      <c r="Z77" s="252" t="s">
        <v>341</v>
      </c>
      <c r="AA77" s="251" t="s">
        <v>342</v>
      </c>
    </row>
    <row r="78" spans="1:27" s="7" customFormat="1" ht="15" customHeight="1">
      <c r="A78" s="95" t="s">
        <v>325</v>
      </c>
      <c r="B78" s="232" t="str">
        <f t="shared" si="10"/>
        <v>SI</v>
      </c>
      <c r="C78" s="216" t="s">
        <v>345</v>
      </c>
      <c r="D78" s="95" t="s">
        <v>325</v>
      </c>
      <c r="E78" s="258">
        <v>1200</v>
      </c>
      <c r="F78" s="217">
        <f>+FACTURACION!AA65</f>
        <v>0</v>
      </c>
      <c r="G78" s="217">
        <f>+FACTURACION!Z78</f>
        <v>2035.5</v>
      </c>
      <c r="H78" s="217">
        <v>0</v>
      </c>
      <c r="I78" s="217">
        <f t="shared" si="6"/>
        <v>3235.5</v>
      </c>
      <c r="J78" s="258">
        <v>0</v>
      </c>
      <c r="K78" s="258">
        <v>122.88</v>
      </c>
      <c r="L78" s="258">
        <v>31.77</v>
      </c>
      <c r="M78" s="217">
        <f>+FACTURACION!AK78</f>
        <v>0</v>
      </c>
      <c r="N78" s="259">
        <v>-0.15</v>
      </c>
      <c r="O78" s="217">
        <f>+FACTURACION!AE78</f>
        <v>0</v>
      </c>
      <c r="P78" s="217">
        <f>+FACTURACION!AC78</f>
        <v>0</v>
      </c>
      <c r="Q78" s="217">
        <f>+FACTURACION!AJ78</f>
        <v>0</v>
      </c>
      <c r="R78" s="217">
        <f t="shared" si="11"/>
        <v>154.5</v>
      </c>
      <c r="S78" s="217">
        <f t="shared" si="12"/>
        <v>3081</v>
      </c>
      <c r="T78" s="79"/>
      <c r="U78" s="92" t="s">
        <v>345</v>
      </c>
      <c r="V78" s="91" t="s">
        <v>346</v>
      </c>
      <c r="W78" s="232"/>
      <c r="X78" s="251"/>
      <c r="Y78" s="251" t="str">
        <f t="shared" si="9"/>
        <v>SI</v>
      </c>
      <c r="Z78" s="252" t="s">
        <v>345</v>
      </c>
      <c r="AA78" s="251" t="s">
        <v>346</v>
      </c>
    </row>
    <row r="79" spans="1:27" s="79" customFormat="1" ht="15.75">
      <c r="A79" s="232"/>
      <c r="C79" s="216"/>
      <c r="D79" s="95"/>
      <c r="E79" s="223"/>
      <c r="F79" s="217"/>
      <c r="G79" s="217"/>
      <c r="H79" s="217"/>
      <c r="I79" s="217"/>
      <c r="J79" s="218"/>
      <c r="K79" s="217"/>
      <c r="L79" s="217"/>
      <c r="M79" s="217"/>
      <c r="N79" s="223"/>
      <c r="O79" s="217"/>
      <c r="P79" s="217"/>
      <c r="Q79" s="217"/>
      <c r="R79" s="217"/>
      <c r="S79" s="217"/>
      <c r="T79" s="94"/>
      <c r="U79" s="92"/>
      <c r="V79" s="94"/>
      <c r="W79" s="232"/>
      <c r="X79" s="251"/>
      <c r="Y79" s="251"/>
      <c r="Z79" s="1"/>
      <c r="AA79" s="1"/>
    </row>
    <row r="80" spans="1:27" ht="15.75">
      <c r="A80" s="42"/>
      <c r="C80" s="216"/>
      <c r="D80" s="95"/>
      <c r="E80" s="223"/>
      <c r="F80" s="217"/>
      <c r="G80" s="217"/>
      <c r="H80" s="217"/>
      <c r="I80" s="217"/>
      <c r="J80" s="218"/>
      <c r="K80" s="217"/>
      <c r="L80" s="217"/>
      <c r="M80" s="217"/>
      <c r="N80" s="223"/>
      <c r="O80" s="217"/>
      <c r="P80" s="217"/>
      <c r="Q80" s="217"/>
      <c r="R80" s="217"/>
      <c r="S80" s="217"/>
      <c r="T80" s="94"/>
      <c r="U80" s="92"/>
      <c r="V80" s="94"/>
    </row>
    <row r="81" spans="1:27" ht="15.75">
      <c r="C81" s="216"/>
      <c r="D81" s="95"/>
      <c r="E81" s="223"/>
      <c r="F81" s="217"/>
      <c r="G81" s="217"/>
      <c r="H81" s="217"/>
      <c r="I81" s="217"/>
      <c r="J81" s="218"/>
      <c r="K81" s="217"/>
      <c r="L81" s="217"/>
      <c r="M81" s="217"/>
      <c r="N81" s="223"/>
      <c r="O81" s="217"/>
      <c r="P81" s="217"/>
      <c r="Q81" s="217"/>
      <c r="R81" s="217"/>
      <c r="S81" s="217"/>
      <c r="T81" s="94"/>
      <c r="U81" s="92"/>
      <c r="V81" s="94"/>
    </row>
    <row r="82" spans="1:27">
      <c r="C82" s="41"/>
      <c r="D82" s="40"/>
      <c r="E82" s="223"/>
      <c r="F82" s="217"/>
      <c r="G82" s="217"/>
      <c r="H82" s="217"/>
      <c r="I82" s="217"/>
      <c r="J82" s="217"/>
      <c r="K82" s="217"/>
      <c r="L82" s="217"/>
      <c r="M82" s="217"/>
      <c r="N82" s="223"/>
      <c r="O82" s="217"/>
      <c r="P82" s="217"/>
      <c r="Q82" s="217"/>
      <c r="R82" s="217"/>
      <c r="S82" s="217"/>
    </row>
    <row r="83" spans="1:27">
      <c r="A83" s="232" t="s">
        <v>327</v>
      </c>
      <c r="B83" s="232" t="str">
        <f t="shared" ref="B83" si="13">IF(A83=D83,"SI","NO")</f>
        <v>NO</v>
      </c>
      <c r="C83" s="2" t="s">
        <v>121</v>
      </c>
      <c r="D83" s="1" t="s">
        <v>122</v>
      </c>
      <c r="E83" s="225">
        <v>1750.05</v>
      </c>
      <c r="F83" s="217">
        <f>+FACTURACION!AA71</f>
        <v>0</v>
      </c>
      <c r="G83" s="217">
        <f>+FACTURACION!Z83</f>
        <v>0</v>
      </c>
      <c r="H83" s="217">
        <v>0</v>
      </c>
      <c r="I83" s="217">
        <f>SUM(E83:H83)</f>
        <v>1750.05</v>
      </c>
      <c r="J83" s="259">
        <v>-87.68</v>
      </c>
      <c r="K83" s="258">
        <v>0</v>
      </c>
      <c r="L83" s="258">
        <v>215.21</v>
      </c>
      <c r="M83" s="217">
        <f>+FACTURACION!AK83</f>
        <v>250</v>
      </c>
      <c r="N83" s="258">
        <v>0.12</v>
      </c>
      <c r="O83" s="217">
        <f>+FACTURACION!AE83</f>
        <v>0</v>
      </c>
      <c r="P83" s="217">
        <f>+FACTURACION!AC83</f>
        <v>0</v>
      </c>
      <c r="Q83" s="217">
        <f>+FACTURACION!AJ83</f>
        <v>0</v>
      </c>
      <c r="R83" s="217">
        <f t="shared" ref="R83" si="14">SUM(J83:Q83)</f>
        <v>377.65</v>
      </c>
      <c r="S83" s="217">
        <f t="shared" ref="S83" si="15">+I83-R83</f>
        <v>1372.4</v>
      </c>
      <c r="U83" s="80" t="s">
        <v>121</v>
      </c>
      <c r="V83" s="79" t="s">
        <v>122</v>
      </c>
      <c r="Y83" s="251" t="str">
        <f>IF(D83=AA83,"SI","NO")</f>
        <v>SI</v>
      </c>
      <c r="Z83" s="252" t="s">
        <v>121</v>
      </c>
      <c r="AA83" s="251" t="s">
        <v>122</v>
      </c>
    </row>
    <row r="84" spans="1:27">
      <c r="A84" s="42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</row>
    <row r="85" spans="1:27">
      <c r="C85" s="13" t="s">
        <v>103</v>
      </c>
      <c r="D85" s="7"/>
      <c r="E85" s="219" t="s">
        <v>104</v>
      </c>
      <c r="F85" s="219"/>
      <c r="G85" s="219" t="s">
        <v>104</v>
      </c>
      <c r="H85" s="219" t="s">
        <v>104</v>
      </c>
      <c r="I85" s="219" t="s">
        <v>104</v>
      </c>
      <c r="J85" s="219" t="s">
        <v>104</v>
      </c>
      <c r="K85" s="219" t="s">
        <v>104</v>
      </c>
      <c r="L85" s="219" t="s">
        <v>104</v>
      </c>
      <c r="M85" s="219" t="s">
        <v>104</v>
      </c>
      <c r="N85" s="219" t="s">
        <v>104</v>
      </c>
      <c r="O85" s="219" t="s">
        <v>104</v>
      </c>
      <c r="P85" s="219" t="s">
        <v>104</v>
      </c>
      <c r="Q85" s="219" t="s">
        <v>104</v>
      </c>
      <c r="R85" s="219" t="s">
        <v>104</v>
      </c>
      <c r="S85" s="219" t="s">
        <v>104</v>
      </c>
    </row>
    <row r="86" spans="1:27">
      <c r="E86" s="222">
        <f t="shared" ref="E86:S86" si="16">SUM(E63:E85)</f>
        <v>21590</v>
      </c>
      <c r="F86" s="222">
        <f t="shared" si="16"/>
        <v>0</v>
      </c>
      <c r="G86" s="222">
        <f t="shared" si="16"/>
        <v>39538.42</v>
      </c>
      <c r="H86" s="222">
        <f t="shared" si="16"/>
        <v>0</v>
      </c>
      <c r="I86" s="222">
        <f t="shared" si="16"/>
        <v>61128.42</v>
      </c>
      <c r="J86" s="222">
        <f t="shared" si="16"/>
        <v>-322.76</v>
      </c>
      <c r="K86" s="222">
        <f t="shared" si="16"/>
        <v>4229.25</v>
      </c>
      <c r="L86" s="222">
        <f t="shared" si="16"/>
        <v>1718.1599999999999</v>
      </c>
      <c r="M86" s="222">
        <f t="shared" si="16"/>
        <v>2601</v>
      </c>
      <c r="N86" s="222">
        <f t="shared" si="16"/>
        <v>-0.32999999999999996</v>
      </c>
      <c r="O86" s="222">
        <f t="shared" si="16"/>
        <v>2000</v>
      </c>
      <c r="P86" s="222">
        <f t="shared" si="16"/>
        <v>0</v>
      </c>
      <c r="Q86" s="222">
        <f t="shared" si="16"/>
        <v>0</v>
      </c>
      <c r="R86" s="222">
        <f t="shared" si="16"/>
        <v>10225.319999999998</v>
      </c>
      <c r="S86" s="222">
        <f t="shared" si="16"/>
        <v>50903.1</v>
      </c>
    </row>
    <row r="87" spans="1:27">
      <c r="A87" s="42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</row>
    <row r="88" spans="1:27">
      <c r="A88" s="232" t="s">
        <v>134</v>
      </c>
      <c r="C88" s="12"/>
      <c r="D88" s="7"/>
      <c r="E88" s="219" t="s">
        <v>132</v>
      </c>
      <c r="F88" s="219" t="s">
        <v>132</v>
      </c>
      <c r="G88" s="219" t="s">
        <v>132</v>
      </c>
      <c r="H88" s="219" t="s">
        <v>132</v>
      </c>
      <c r="I88" s="219" t="s">
        <v>132</v>
      </c>
      <c r="J88" s="219" t="s">
        <v>132</v>
      </c>
      <c r="K88" s="219" t="s">
        <v>132</v>
      </c>
      <c r="L88" s="219" t="s">
        <v>132</v>
      </c>
      <c r="M88" s="219" t="s">
        <v>132</v>
      </c>
      <c r="N88" s="219" t="s">
        <v>132</v>
      </c>
      <c r="O88" s="219" t="s">
        <v>132</v>
      </c>
      <c r="P88" s="219" t="s">
        <v>132</v>
      </c>
      <c r="Q88" s="219" t="s">
        <v>132</v>
      </c>
      <c r="R88" s="219" t="s">
        <v>132</v>
      </c>
      <c r="S88" s="219" t="s">
        <v>132</v>
      </c>
    </row>
    <row r="89" spans="1:27">
      <c r="C89" s="13" t="s">
        <v>133</v>
      </c>
      <c r="D89" s="1" t="s">
        <v>134</v>
      </c>
      <c r="E89" s="222">
        <f t="shared" ref="E89:S89" si="17">+E86+E60</f>
        <v>230789.97999999995</v>
      </c>
      <c r="F89" s="222">
        <f t="shared" si="17"/>
        <v>1410.88</v>
      </c>
      <c r="G89" s="222">
        <f t="shared" si="17"/>
        <v>39538.42</v>
      </c>
      <c r="H89" s="222">
        <f t="shared" si="17"/>
        <v>0</v>
      </c>
      <c r="I89" s="222">
        <f t="shared" si="17"/>
        <v>271739.27999999997</v>
      </c>
      <c r="J89" s="222">
        <f t="shared" si="17"/>
        <v>-632.30999999999995</v>
      </c>
      <c r="K89" s="222">
        <f t="shared" si="17"/>
        <v>25229.219999999998</v>
      </c>
      <c r="L89" s="222">
        <f t="shared" si="17"/>
        <v>7645.9199999999992</v>
      </c>
      <c r="M89" s="222">
        <f t="shared" si="17"/>
        <v>13263.5</v>
      </c>
      <c r="N89" s="222">
        <f t="shared" si="17"/>
        <v>-0.39999999999999991</v>
      </c>
      <c r="O89" s="222">
        <f t="shared" si="17"/>
        <v>2000</v>
      </c>
      <c r="P89" s="222">
        <f t="shared" si="17"/>
        <v>0</v>
      </c>
      <c r="Q89" s="222">
        <f t="shared" si="17"/>
        <v>0</v>
      </c>
      <c r="R89" s="222">
        <f t="shared" si="17"/>
        <v>47505.93</v>
      </c>
      <c r="S89" s="222">
        <f t="shared" si="17"/>
        <v>224233.35000000003</v>
      </c>
    </row>
    <row r="90" spans="1:27">
      <c r="S90" s="93"/>
    </row>
    <row r="91" spans="1:27">
      <c r="A91" s="31"/>
      <c r="E91" s="1" t="s">
        <v>134</v>
      </c>
      <c r="G91" s="1" t="s">
        <v>134</v>
      </c>
      <c r="I91" s="1" t="s">
        <v>134</v>
      </c>
      <c r="J91" s="1" t="s">
        <v>134</v>
      </c>
      <c r="K91" s="1" t="s">
        <v>134</v>
      </c>
      <c r="L91" s="1" t="s">
        <v>134</v>
      </c>
      <c r="M91" s="1" t="s">
        <v>134</v>
      </c>
      <c r="N91" s="1" t="s">
        <v>134</v>
      </c>
      <c r="O91" s="1" t="s">
        <v>134</v>
      </c>
      <c r="R91" s="1" t="s">
        <v>134</v>
      </c>
      <c r="S91" s="93"/>
    </row>
    <row r="92" spans="1:27">
      <c r="C92" s="2" t="s">
        <v>134</v>
      </c>
      <c r="D92" s="1" t="s">
        <v>134</v>
      </c>
      <c r="E92" s="14"/>
      <c r="F92" s="51"/>
      <c r="G92" s="14"/>
      <c r="H92" s="51"/>
      <c r="I92" s="14"/>
      <c r="J92" s="14"/>
      <c r="K92" s="14"/>
      <c r="L92" s="14"/>
      <c r="M92" s="14"/>
      <c r="N92" s="14"/>
      <c r="O92" s="14"/>
      <c r="P92" s="51"/>
      <c r="Q92" s="51"/>
      <c r="R92" s="14"/>
      <c r="S92" s="93"/>
    </row>
  </sheetData>
  <sortState ref="Z62:AN77">
    <sortCondition ref="AA62:AA77"/>
  </sortState>
  <mergeCells count="1">
    <mergeCell ref="D1:E1"/>
  </mergeCells>
  <pageMargins left="0.31496062992125984" right="0.31496062992125984" top="0.19685039370078741" bottom="0.15748031496062992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8"/>
  <sheetViews>
    <sheetView zoomScale="96" zoomScaleNormal="96" workbookViewId="0">
      <pane xSplit="3" ySplit="8" topLeftCell="D45" activePane="bottomRight" state="frozen"/>
      <selection activeCell="C1" sqref="C1"/>
      <selection pane="topRight" activeCell="D1" sqref="D1"/>
      <selection pane="bottomLeft" activeCell="C9" sqref="C9"/>
      <selection pane="bottomRight" activeCell="E37" sqref="E37"/>
    </sheetView>
  </sheetViews>
  <sheetFormatPr baseColWidth="10" defaultRowHeight="15"/>
  <cols>
    <col min="1" max="1" width="8.140625" style="94" hidden="1" customWidth="1"/>
    <col min="2" max="2" width="8.140625" style="39" hidden="1" customWidth="1"/>
    <col min="3" max="3" width="8.140625" customWidth="1"/>
    <col min="4" max="4" width="15.85546875" customWidth="1"/>
    <col min="5" max="5" width="12.7109375" bestFit="1" customWidth="1"/>
    <col min="6" max="6" width="16" bestFit="1" customWidth="1"/>
    <col min="7" max="7" width="11.5703125" bestFit="1" customWidth="1"/>
    <col min="8" max="9" width="11.5703125" style="96" customWidth="1"/>
    <col min="10" max="10" width="15.28515625" customWidth="1"/>
    <col min="11" max="11" width="17.28515625" customWidth="1"/>
    <col min="12" max="12" width="15.85546875" customWidth="1"/>
  </cols>
  <sheetData>
    <row r="1" spans="1:12">
      <c r="A1" s="238" t="s">
        <v>134</v>
      </c>
      <c r="C1" s="59" t="s">
        <v>0</v>
      </c>
      <c r="D1" s="48" t="s">
        <v>134</v>
      </c>
      <c r="E1" s="47"/>
      <c r="F1" s="39"/>
      <c r="G1" s="39"/>
      <c r="J1" s="39"/>
      <c r="K1" s="39"/>
    </row>
    <row r="2" spans="1:12" ht="18">
      <c r="A2" s="70" t="s">
        <v>2</v>
      </c>
      <c r="C2" s="60" t="s">
        <v>1</v>
      </c>
      <c r="D2" s="57" t="s">
        <v>302</v>
      </c>
      <c r="E2" s="55"/>
      <c r="F2" s="39"/>
      <c r="G2" s="39"/>
      <c r="J2" s="39"/>
      <c r="K2" s="39"/>
    </row>
    <row r="3" spans="1:12" ht="15.75">
      <c r="A3" s="69" t="s">
        <v>3</v>
      </c>
      <c r="C3" s="39"/>
      <c r="D3" s="58" t="s">
        <v>3</v>
      </c>
      <c r="E3" s="47"/>
      <c r="F3" s="39"/>
      <c r="G3" s="39"/>
      <c r="J3" s="39"/>
      <c r="K3" s="39"/>
    </row>
    <row r="4" spans="1:12">
      <c r="A4" s="68" t="s">
        <v>365</v>
      </c>
      <c r="C4" s="39"/>
      <c r="D4" s="68" t="str">
        <f>+FISCAL!D4</f>
        <v>Periodo 24 al 24 Quincenal del 16/12/2016 AL 31/12/2016</v>
      </c>
      <c r="E4" s="47"/>
      <c r="F4" s="39"/>
      <c r="G4" s="39"/>
      <c r="J4" s="39"/>
      <c r="K4" s="39"/>
    </row>
    <row r="5" spans="1:12">
      <c r="A5" s="49" t="s">
        <v>4</v>
      </c>
      <c r="C5" s="39"/>
      <c r="D5" s="49"/>
      <c r="E5" s="39"/>
      <c r="F5" s="39"/>
      <c r="G5" s="39"/>
      <c r="J5" s="39"/>
      <c r="K5" s="39"/>
    </row>
    <row r="6" spans="1:12">
      <c r="A6" s="49" t="s">
        <v>5</v>
      </c>
      <c r="C6" s="39"/>
      <c r="D6" s="49" t="s">
        <v>5</v>
      </c>
      <c r="E6" s="39"/>
      <c r="F6" s="39"/>
      <c r="G6" s="39"/>
      <c r="J6" s="39"/>
      <c r="K6" s="39"/>
    </row>
    <row r="7" spans="1:12">
      <c r="A7" s="232"/>
      <c r="C7" s="39"/>
      <c r="D7" s="39"/>
      <c r="E7" s="39"/>
      <c r="F7" s="39"/>
      <c r="G7" s="40">
        <v>2</v>
      </c>
      <c r="H7" s="223"/>
      <c r="I7" s="223"/>
      <c r="J7" s="39"/>
      <c r="K7" s="39"/>
    </row>
    <row r="8" spans="1:12" ht="24" thickBot="1">
      <c r="A8" s="77" t="s">
        <v>7</v>
      </c>
      <c r="C8" s="46" t="s">
        <v>6</v>
      </c>
      <c r="D8" s="52" t="s">
        <v>7</v>
      </c>
      <c r="E8" s="52" t="s">
        <v>303</v>
      </c>
      <c r="F8" s="53" t="s">
        <v>10</v>
      </c>
      <c r="G8" s="52" t="s">
        <v>304</v>
      </c>
      <c r="H8" s="52" t="s">
        <v>14</v>
      </c>
      <c r="I8" s="52" t="s">
        <v>16</v>
      </c>
      <c r="J8" s="53" t="s">
        <v>18</v>
      </c>
      <c r="K8" s="54" t="s">
        <v>19</v>
      </c>
    </row>
    <row r="9" spans="1:12" ht="15.75" thickTop="1">
      <c r="A9" s="232"/>
      <c r="C9" s="44"/>
      <c r="D9" s="39"/>
      <c r="E9" s="39"/>
      <c r="F9" s="39"/>
      <c r="G9" s="39"/>
      <c r="J9" s="39"/>
      <c r="K9" s="39"/>
    </row>
    <row r="10" spans="1:12">
      <c r="A10" s="232"/>
    </row>
    <row r="11" spans="1:12">
      <c r="A11" s="232"/>
      <c r="C11" s="43" t="s">
        <v>21</v>
      </c>
      <c r="D11" s="40"/>
      <c r="E11" s="39"/>
      <c r="F11" s="39"/>
      <c r="G11" s="39"/>
      <c r="J11" s="39"/>
      <c r="K11" s="39"/>
    </row>
    <row r="12" spans="1:12">
      <c r="A12" s="232" t="s">
        <v>23</v>
      </c>
      <c r="B12" s="40" t="str">
        <f>IF(A12=D12,"SI","NO")</f>
        <v>SI</v>
      </c>
      <c r="C12" s="41" t="s">
        <v>22</v>
      </c>
      <c r="D12" s="40" t="s">
        <v>23</v>
      </c>
      <c r="E12" s="61">
        <f>+FACTURACION!E12</f>
        <v>0</v>
      </c>
      <c r="F12" s="61">
        <f t="shared" ref="F12:F58" si="0">SUM(E12:E12)</f>
        <v>0</v>
      </c>
      <c r="G12" s="61">
        <f>+F12*0.1</f>
        <v>0</v>
      </c>
      <c r="H12" s="61">
        <f>FACTURACION!AK12-FISCAL!M12</f>
        <v>0</v>
      </c>
      <c r="I12" s="61">
        <f>+FACTURACION!AE12-FISCAL!O12</f>
        <v>0</v>
      </c>
      <c r="J12" s="61">
        <f>SUM(G12:I12)</f>
        <v>0</v>
      </c>
      <c r="K12" s="61">
        <f>+F12-J12</f>
        <v>0</v>
      </c>
    </row>
    <row r="13" spans="1:12">
      <c r="A13" s="232" t="s">
        <v>25</v>
      </c>
      <c r="B13" s="232" t="str">
        <f t="shared" ref="B13:B58" si="1">IF(A13=D13,"SI","NO")</f>
        <v>SI</v>
      </c>
      <c r="C13" s="41" t="s">
        <v>24</v>
      </c>
      <c r="D13" s="91" t="s">
        <v>25</v>
      </c>
      <c r="E13" s="61">
        <f>+FACTURACION!E13</f>
        <v>0</v>
      </c>
      <c r="F13" s="61">
        <f t="shared" si="0"/>
        <v>0</v>
      </c>
      <c r="G13" s="61">
        <f t="shared" ref="G13:G58" si="2">+F13*0.1</f>
        <v>0</v>
      </c>
      <c r="H13" s="61">
        <f>FACTURACION!AK13-FISCAL!M13</f>
        <v>0</v>
      </c>
      <c r="I13" s="61">
        <f>+FACTURACION!AE13-FISCAL!O13</f>
        <v>0</v>
      </c>
      <c r="J13" s="61">
        <f t="shared" ref="J13:J58" si="3">SUM(G13:I13)</f>
        <v>0</v>
      </c>
      <c r="K13" s="61">
        <f t="shared" ref="K13:K58" si="4">+F13-J13</f>
        <v>0</v>
      </c>
    </row>
    <row r="14" spans="1:12">
      <c r="A14" s="232" t="s">
        <v>348</v>
      </c>
      <c r="B14" s="232" t="str">
        <f t="shared" si="1"/>
        <v>SI</v>
      </c>
      <c r="C14" s="233" t="s">
        <v>350</v>
      </c>
      <c r="D14" s="251" t="s">
        <v>348</v>
      </c>
      <c r="E14" s="61">
        <f>+FACTURACION!E14</f>
        <v>3100</v>
      </c>
      <c r="F14" s="61">
        <f t="shared" si="0"/>
        <v>3100</v>
      </c>
      <c r="G14" s="61">
        <f t="shared" si="2"/>
        <v>310</v>
      </c>
      <c r="H14" s="61">
        <f>FACTURACION!AK14-FISCAL!M14</f>
        <v>0</v>
      </c>
      <c r="I14" s="61">
        <f>+FACTURACION!AE14-FISCAL!O14</f>
        <v>0</v>
      </c>
      <c r="J14" s="61">
        <f t="shared" si="3"/>
        <v>310</v>
      </c>
      <c r="K14" s="61">
        <f t="shared" si="4"/>
        <v>2790</v>
      </c>
      <c r="L14" s="96"/>
    </row>
    <row r="15" spans="1:12">
      <c r="A15" s="232" t="s">
        <v>27</v>
      </c>
      <c r="B15" s="232" t="str">
        <f t="shared" si="1"/>
        <v>SI</v>
      </c>
      <c r="C15" s="41" t="s">
        <v>26</v>
      </c>
      <c r="D15" s="251" t="s">
        <v>27</v>
      </c>
      <c r="E15" s="61">
        <f>+FACTURACION!E15</f>
        <v>0</v>
      </c>
      <c r="F15" s="61">
        <f t="shared" si="0"/>
        <v>0</v>
      </c>
      <c r="G15" s="61">
        <f t="shared" si="2"/>
        <v>0</v>
      </c>
      <c r="H15" s="61">
        <f>FACTURACION!AK15-FISCAL!M15</f>
        <v>0</v>
      </c>
      <c r="I15" s="61">
        <f>+FACTURACION!AE15-FISCAL!O15</f>
        <v>0</v>
      </c>
      <c r="J15" s="61">
        <f t="shared" si="3"/>
        <v>0</v>
      </c>
      <c r="K15" s="61">
        <f t="shared" si="4"/>
        <v>0</v>
      </c>
    </row>
    <row r="16" spans="1:12">
      <c r="A16" s="232" t="s">
        <v>29</v>
      </c>
      <c r="B16" s="232" t="str">
        <f t="shared" si="1"/>
        <v>SI</v>
      </c>
      <c r="C16" s="41" t="s">
        <v>28</v>
      </c>
      <c r="D16" s="251" t="s">
        <v>29</v>
      </c>
      <c r="E16" s="61">
        <f>+FACTURACION!E16</f>
        <v>3815</v>
      </c>
      <c r="F16" s="61">
        <f t="shared" si="0"/>
        <v>3815</v>
      </c>
      <c r="G16" s="61">
        <f t="shared" si="2"/>
        <v>381.5</v>
      </c>
      <c r="H16" s="61">
        <f>FACTURACION!AK16-FISCAL!M16</f>
        <v>0</v>
      </c>
      <c r="I16" s="61">
        <f>+FACTURACION!AE16-FISCAL!O16</f>
        <v>0</v>
      </c>
      <c r="J16" s="61">
        <f t="shared" si="3"/>
        <v>381.5</v>
      </c>
      <c r="K16" s="61">
        <f t="shared" si="4"/>
        <v>3433.5</v>
      </c>
    </row>
    <row r="17" spans="1:12">
      <c r="A17" s="232" t="s">
        <v>31</v>
      </c>
      <c r="B17" s="232" t="str">
        <f t="shared" si="1"/>
        <v>SI</v>
      </c>
      <c r="C17" s="41" t="s">
        <v>30</v>
      </c>
      <c r="D17" s="251" t="s">
        <v>31</v>
      </c>
      <c r="E17" s="61">
        <f>+FACTURACION!E17</f>
        <v>1000</v>
      </c>
      <c r="F17" s="61">
        <f t="shared" si="0"/>
        <v>1000</v>
      </c>
      <c r="G17" s="61">
        <f t="shared" si="2"/>
        <v>100</v>
      </c>
      <c r="H17" s="61">
        <f>FACTURACION!AK17-FISCAL!M17</f>
        <v>0</v>
      </c>
      <c r="I17" s="61">
        <f>+FACTURACION!AE17-FISCAL!O17</f>
        <v>0</v>
      </c>
      <c r="J17" s="61">
        <f t="shared" si="3"/>
        <v>100</v>
      </c>
      <c r="K17" s="61">
        <f t="shared" si="4"/>
        <v>900</v>
      </c>
      <c r="L17" s="33"/>
    </row>
    <row r="18" spans="1:12">
      <c r="A18" s="232" t="s">
        <v>33</v>
      </c>
      <c r="B18" s="232" t="str">
        <f t="shared" si="1"/>
        <v>SI</v>
      </c>
      <c r="C18" s="41" t="s">
        <v>32</v>
      </c>
      <c r="D18" s="91" t="s">
        <v>33</v>
      </c>
      <c r="E18" s="61">
        <f>+FACTURACION!E18</f>
        <v>0</v>
      </c>
      <c r="F18" s="61">
        <f t="shared" si="0"/>
        <v>0</v>
      </c>
      <c r="G18" s="61">
        <f t="shared" si="2"/>
        <v>0</v>
      </c>
      <c r="H18" s="61">
        <f>FACTURACION!AK18-FISCAL!M18</f>
        <v>0</v>
      </c>
      <c r="I18" s="61">
        <f>+FACTURACION!AE18-FISCAL!O18</f>
        <v>0</v>
      </c>
      <c r="J18" s="61">
        <f t="shared" si="3"/>
        <v>0</v>
      </c>
      <c r="K18" s="61">
        <f t="shared" si="4"/>
        <v>0</v>
      </c>
    </row>
    <row r="19" spans="1:12">
      <c r="A19" s="232" t="s">
        <v>35</v>
      </c>
      <c r="B19" s="232" t="str">
        <f t="shared" si="1"/>
        <v>SI</v>
      </c>
      <c r="C19" s="41" t="s">
        <v>34</v>
      </c>
      <c r="D19" s="91" t="s">
        <v>35</v>
      </c>
      <c r="E19" s="61">
        <f>+FACTURACION!E19</f>
        <v>0</v>
      </c>
      <c r="F19" s="61">
        <f t="shared" si="0"/>
        <v>0</v>
      </c>
      <c r="G19" s="61">
        <f t="shared" si="2"/>
        <v>0</v>
      </c>
      <c r="H19" s="61">
        <f>FACTURACION!AK19-FISCAL!M19</f>
        <v>0</v>
      </c>
      <c r="I19" s="61">
        <f>+FACTURACION!AE19-FISCAL!O19</f>
        <v>0</v>
      </c>
      <c r="J19" s="61">
        <f t="shared" si="3"/>
        <v>0</v>
      </c>
      <c r="K19" s="61">
        <f t="shared" si="4"/>
        <v>0</v>
      </c>
    </row>
    <row r="20" spans="1:12">
      <c r="A20" s="232" t="s">
        <v>37</v>
      </c>
      <c r="B20" s="232" t="str">
        <f t="shared" si="1"/>
        <v>SI</v>
      </c>
      <c r="C20" s="41" t="s">
        <v>36</v>
      </c>
      <c r="D20" s="91" t="s">
        <v>37</v>
      </c>
      <c r="E20" s="61">
        <f>+FACTURACION!E20</f>
        <v>0</v>
      </c>
      <c r="F20" s="61">
        <f t="shared" si="0"/>
        <v>0</v>
      </c>
      <c r="G20" s="61">
        <f t="shared" si="2"/>
        <v>0</v>
      </c>
      <c r="H20" s="61">
        <f>FACTURACION!AK20-FISCAL!M20</f>
        <v>0</v>
      </c>
      <c r="I20" s="61">
        <f>+FACTURACION!AE20-FISCAL!O20</f>
        <v>0</v>
      </c>
      <c r="J20" s="61">
        <f t="shared" si="3"/>
        <v>0</v>
      </c>
      <c r="K20" s="61">
        <f t="shared" si="4"/>
        <v>0</v>
      </c>
    </row>
    <row r="21" spans="1:12">
      <c r="A21" s="232" t="s">
        <v>39</v>
      </c>
      <c r="B21" s="232" t="str">
        <f t="shared" si="1"/>
        <v>SI</v>
      </c>
      <c r="C21" s="41" t="s">
        <v>38</v>
      </c>
      <c r="D21" s="91" t="s">
        <v>39</v>
      </c>
      <c r="E21" s="61">
        <f>+FACTURACION!E21</f>
        <v>0</v>
      </c>
      <c r="F21" s="61">
        <f t="shared" si="0"/>
        <v>0</v>
      </c>
      <c r="G21" s="61">
        <f t="shared" si="2"/>
        <v>0</v>
      </c>
      <c r="H21" s="61">
        <f>FACTURACION!AK21-FISCAL!M21</f>
        <v>0</v>
      </c>
      <c r="I21" s="61">
        <f>+FACTURACION!AE21-FISCAL!O21</f>
        <v>0</v>
      </c>
      <c r="J21" s="61">
        <f t="shared" si="3"/>
        <v>0</v>
      </c>
      <c r="K21" s="61">
        <f t="shared" si="4"/>
        <v>0</v>
      </c>
    </row>
    <row r="22" spans="1:12">
      <c r="A22" s="232" t="s">
        <v>41</v>
      </c>
      <c r="B22" s="232" t="str">
        <f t="shared" si="1"/>
        <v>SI</v>
      </c>
      <c r="C22" s="41" t="s">
        <v>40</v>
      </c>
      <c r="D22" s="91" t="s">
        <v>41</v>
      </c>
      <c r="E22" s="61">
        <f>+FACTURACION!E22</f>
        <v>1083.33</v>
      </c>
      <c r="F22" s="61">
        <f t="shared" si="0"/>
        <v>1083.33</v>
      </c>
      <c r="G22" s="61">
        <f t="shared" si="2"/>
        <v>108.333</v>
      </c>
      <c r="H22" s="61">
        <f>FACTURACION!AK22-FISCAL!M22</f>
        <v>0</v>
      </c>
      <c r="I22" s="61">
        <f>+FACTURACION!AE22-FISCAL!O22</f>
        <v>0</v>
      </c>
      <c r="J22" s="61">
        <f t="shared" si="3"/>
        <v>108.333</v>
      </c>
      <c r="K22" s="61">
        <f t="shared" si="4"/>
        <v>974.99699999999996</v>
      </c>
    </row>
    <row r="23" spans="1:12" s="32" customFormat="1">
      <c r="A23" s="31" t="s">
        <v>43</v>
      </c>
      <c r="B23" s="31" t="str">
        <f t="shared" si="1"/>
        <v>SI</v>
      </c>
      <c r="C23" s="85" t="s">
        <v>42</v>
      </c>
      <c r="D23" s="31" t="s">
        <v>43</v>
      </c>
      <c r="E23" s="260">
        <f>+FACTURACION!E23</f>
        <v>1083.33</v>
      </c>
      <c r="F23" s="260">
        <f t="shared" si="0"/>
        <v>1083.33</v>
      </c>
      <c r="G23" s="260">
        <f t="shared" si="2"/>
        <v>108.333</v>
      </c>
      <c r="H23" s="260">
        <f>FACTURACION!AK23-FISCAL!M23</f>
        <v>0</v>
      </c>
      <c r="I23" s="260">
        <f>+FACTURACION!AE23-FISCAL!O23</f>
        <v>0</v>
      </c>
      <c r="J23" s="260">
        <f t="shared" si="3"/>
        <v>108.333</v>
      </c>
      <c r="K23" s="260">
        <f t="shared" si="4"/>
        <v>974.99699999999996</v>
      </c>
    </row>
    <row r="24" spans="1:12" s="32" customFormat="1">
      <c r="A24" s="31" t="s">
        <v>45</v>
      </c>
      <c r="B24" s="31" t="str">
        <f t="shared" si="1"/>
        <v>SI</v>
      </c>
      <c r="C24" s="63" t="s">
        <v>44</v>
      </c>
      <c r="D24" s="64" t="s">
        <v>45</v>
      </c>
      <c r="E24" s="66">
        <f>+FACTURACION!E24</f>
        <v>0</v>
      </c>
      <c r="F24" s="66">
        <f t="shared" si="0"/>
        <v>0</v>
      </c>
      <c r="G24" s="66">
        <f t="shared" si="2"/>
        <v>0</v>
      </c>
      <c r="H24" s="66">
        <f>FACTURACION!AK24-FISCAL!M24</f>
        <v>0</v>
      </c>
      <c r="I24" s="66">
        <f>+FACTURACION!AE24-FISCAL!O24</f>
        <v>0</v>
      </c>
      <c r="J24" s="66">
        <f t="shared" si="3"/>
        <v>0</v>
      </c>
      <c r="K24" s="66">
        <f t="shared" si="4"/>
        <v>0</v>
      </c>
    </row>
    <row r="25" spans="1:12" s="32" customFormat="1" ht="15.75">
      <c r="A25" s="95" t="s">
        <v>314</v>
      </c>
      <c r="B25" s="232" t="str">
        <f t="shared" si="1"/>
        <v>SI</v>
      </c>
      <c r="C25" s="216" t="s">
        <v>339</v>
      </c>
      <c r="D25" s="95" t="s">
        <v>314</v>
      </c>
      <c r="E25" s="61">
        <f>+FACTURACION!E25</f>
        <v>0</v>
      </c>
      <c r="F25" s="61">
        <f t="shared" si="0"/>
        <v>0</v>
      </c>
      <c r="G25" s="61">
        <f t="shared" si="2"/>
        <v>0</v>
      </c>
      <c r="H25" s="61">
        <f>FACTURACION!AK25-FISCAL!M25</f>
        <v>0</v>
      </c>
      <c r="I25" s="61">
        <f>+FACTURACION!AE25-FISCAL!O25</f>
        <v>0</v>
      </c>
      <c r="J25" s="61">
        <f t="shared" si="3"/>
        <v>0</v>
      </c>
      <c r="K25" s="61">
        <f t="shared" si="4"/>
        <v>0</v>
      </c>
      <c r="L25" s="33"/>
    </row>
    <row r="26" spans="1:12" s="32" customFormat="1" ht="15.75">
      <c r="A26" s="95" t="s">
        <v>316</v>
      </c>
      <c r="B26" s="232" t="str">
        <f t="shared" si="1"/>
        <v>SI</v>
      </c>
      <c r="C26" s="216" t="s">
        <v>337</v>
      </c>
      <c r="D26" s="95" t="s">
        <v>316</v>
      </c>
      <c r="E26" s="61">
        <f>+FACTURACION!E26</f>
        <v>0</v>
      </c>
      <c r="F26" s="61">
        <f t="shared" si="0"/>
        <v>0</v>
      </c>
      <c r="G26" s="61">
        <f t="shared" si="2"/>
        <v>0</v>
      </c>
      <c r="H26" s="61">
        <f>FACTURACION!AK26-FISCAL!M26</f>
        <v>0</v>
      </c>
      <c r="I26" s="61">
        <f>+FACTURACION!AE26-FISCAL!O26</f>
        <v>0</v>
      </c>
      <c r="J26" s="61">
        <f t="shared" si="3"/>
        <v>0</v>
      </c>
      <c r="K26" s="61">
        <f t="shared" si="4"/>
        <v>0</v>
      </c>
      <c r="L26" s="33"/>
    </row>
    <row r="27" spans="1:12" s="32" customFormat="1">
      <c r="A27" s="232" t="s">
        <v>47</v>
      </c>
      <c r="B27" s="232" t="str">
        <f t="shared" si="1"/>
        <v>SI</v>
      </c>
      <c r="C27" s="85" t="s">
        <v>46</v>
      </c>
      <c r="D27" s="31" t="s">
        <v>47</v>
      </c>
      <c r="E27" s="61">
        <f>+FACTURACION!E27</f>
        <v>0</v>
      </c>
      <c r="F27" s="61">
        <f t="shared" si="0"/>
        <v>0</v>
      </c>
      <c r="G27" s="61">
        <f t="shared" si="2"/>
        <v>0</v>
      </c>
      <c r="H27" s="61">
        <f>FACTURACION!AK27-FISCAL!M27</f>
        <v>0</v>
      </c>
      <c r="I27" s="61">
        <f>+FACTURACION!AE27-FISCAL!O27</f>
        <v>0</v>
      </c>
      <c r="J27" s="61">
        <f t="shared" si="3"/>
        <v>0</v>
      </c>
      <c r="K27" s="61">
        <f t="shared" si="4"/>
        <v>0</v>
      </c>
      <c r="L27" s="33"/>
    </row>
    <row r="28" spans="1:12" s="32" customFormat="1">
      <c r="A28" s="31" t="s">
        <v>49</v>
      </c>
      <c r="B28" s="31" t="str">
        <f t="shared" si="1"/>
        <v>SI</v>
      </c>
      <c r="C28" s="85" t="s">
        <v>48</v>
      </c>
      <c r="D28" s="31" t="s">
        <v>49</v>
      </c>
      <c r="E28" s="260">
        <f>+FACTURACION!E28</f>
        <v>10603.44</v>
      </c>
      <c r="F28" s="260">
        <f t="shared" si="0"/>
        <v>10603.44</v>
      </c>
      <c r="G28" s="260">
        <f t="shared" si="2"/>
        <v>1060.3440000000001</v>
      </c>
      <c r="H28" s="260">
        <f>FACTURACION!AK28-FISCAL!M28</f>
        <v>0</v>
      </c>
      <c r="I28" s="260">
        <f>+FACTURACION!AE28-FISCAL!O28</f>
        <v>0</v>
      </c>
      <c r="J28" s="260">
        <f t="shared" si="3"/>
        <v>1060.3440000000001</v>
      </c>
      <c r="K28" s="260">
        <f t="shared" si="4"/>
        <v>9543.0960000000014</v>
      </c>
      <c r="L28" s="261"/>
    </row>
    <row r="29" spans="1:12" s="32" customFormat="1">
      <c r="A29" s="31" t="s">
        <v>286</v>
      </c>
      <c r="B29" s="31" t="str">
        <f t="shared" si="1"/>
        <v>NO</v>
      </c>
      <c r="C29" s="63" t="s">
        <v>50</v>
      </c>
      <c r="D29" s="64" t="s">
        <v>308</v>
      </c>
      <c r="E29" s="66">
        <f>+FACTURACION!E29</f>
        <v>0</v>
      </c>
      <c r="F29" s="66">
        <f t="shared" si="0"/>
        <v>0</v>
      </c>
      <c r="G29" s="66">
        <f t="shared" si="2"/>
        <v>0</v>
      </c>
      <c r="H29" s="66">
        <f>FACTURACION!AK29-FISCAL!M29</f>
        <v>0</v>
      </c>
      <c r="I29" s="66">
        <f>+FACTURACION!AE29-FISCAL!O29</f>
        <v>0</v>
      </c>
      <c r="J29" s="66">
        <f t="shared" si="3"/>
        <v>0</v>
      </c>
      <c r="K29" s="66">
        <f t="shared" si="4"/>
        <v>0</v>
      </c>
    </row>
    <row r="30" spans="1:12">
      <c r="A30" s="232" t="s">
        <v>52</v>
      </c>
      <c r="B30" s="232" t="str">
        <f t="shared" si="1"/>
        <v>SI</v>
      </c>
      <c r="C30" s="41" t="s">
        <v>51</v>
      </c>
      <c r="D30" s="91" t="s">
        <v>52</v>
      </c>
      <c r="E30" s="61">
        <f>+FACTURACION!E30</f>
        <v>0</v>
      </c>
      <c r="F30" s="61">
        <f t="shared" si="0"/>
        <v>0</v>
      </c>
      <c r="G30" s="61">
        <f t="shared" si="2"/>
        <v>0</v>
      </c>
      <c r="H30" s="61">
        <f>FACTURACION!AK30-FISCAL!M30</f>
        <v>0</v>
      </c>
      <c r="I30" s="61">
        <f>+FACTURACION!AE30-FISCAL!O30</f>
        <v>0</v>
      </c>
      <c r="J30" s="61">
        <f t="shared" si="3"/>
        <v>0</v>
      </c>
      <c r="K30" s="61">
        <f t="shared" si="4"/>
        <v>0</v>
      </c>
    </row>
    <row r="31" spans="1:12">
      <c r="A31" s="232" t="s">
        <v>54</v>
      </c>
      <c r="B31" s="232" t="str">
        <f t="shared" si="1"/>
        <v>SI</v>
      </c>
      <c r="C31" s="41" t="s">
        <v>53</v>
      </c>
      <c r="D31" s="91" t="s">
        <v>54</v>
      </c>
      <c r="E31" s="61">
        <f>+FACTURACION!E31</f>
        <v>13890</v>
      </c>
      <c r="F31" s="61">
        <f t="shared" si="0"/>
        <v>13890</v>
      </c>
      <c r="G31" s="61">
        <f t="shared" si="2"/>
        <v>1389</v>
      </c>
      <c r="H31" s="61">
        <f>FACTURACION!AK31-FISCAL!M31</f>
        <v>0</v>
      </c>
      <c r="I31" s="61">
        <f>+FACTURACION!AE31-FISCAL!O31</f>
        <v>0</v>
      </c>
      <c r="J31" s="61">
        <f t="shared" si="3"/>
        <v>1389</v>
      </c>
      <c r="K31" s="61">
        <f t="shared" si="4"/>
        <v>12501</v>
      </c>
      <c r="L31" s="33"/>
    </row>
    <row r="32" spans="1:12">
      <c r="A32" s="232" t="s">
        <v>56</v>
      </c>
      <c r="B32" s="232" t="str">
        <f t="shared" si="1"/>
        <v>SI</v>
      </c>
      <c r="C32" s="41" t="s">
        <v>55</v>
      </c>
      <c r="D32" s="91" t="s">
        <v>56</v>
      </c>
      <c r="E32" s="61">
        <f>+FACTURACION!E32</f>
        <v>0</v>
      </c>
      <c r="F32" s="61">
        <f t="shared" si="0"/>
        <v>0</v>
      </c>
      <c r="G32" s="61">
        <f t="shared" si="2"/>
        <v>0</v>
      </c>
      <c r="H32" s="61">
        <f>FACTURACION!AK32-FISCAL!M32</f>
        <v>0</v>
      </c>
      <c r="I32" s="61">
        <f>+FACTURACION!AE32-FISCAL!O32</f>
        <v>0</v>
      </c>
      <c r="J32" s="61">
        <f t="shared" si="3"/>
        <v>0</v>
      </c>
      <c r="K32" s="61">
        <f t="shared" si="4"/>
        <v>0</v>
      </c>
      <c r="L32" s="33"/>
    </row>
    <row r="33" spans="1:12">
      <c r="A33" s="232" t="s">
        <v>58</v>
      </c>
      <c r="B33" s="232" t="str">
        <f t="shared" si="1"/>
        <v>SI</v>
      </c>
      <c r="C33" s="41" t="s">
        <v>57</v>
      </c>
      <c r="D33" s="91" t="s">
        <v>58</v>
      </c>
      <c r="E33" s="61">
        <f>+FACTURACION!E33</f>
        <v>0</v>
      </c>
      <c r="F33" s="61">
        <f t="shared" si="0"/>
        <v>0</v>
      </c>
      <c r="G33" s="61">
        <f t="shared" si="2"/>
        <v>0</v>
      </c>
      <c r="H33" s="61">
        <f>FACTURACION!AK33-FISCAL!M33</f>
        <v>0</v>
      </c>
      <c r="I33" s="61">
        <f>+FACTURACION!AE33-FISCAL!O33</f>
        <v>0</v>
      </c>
      <c r="J33" s="61">
        <f t="shared" si="3"/>
        <v>0</v>
      </c>
      <c r="K33" s="61">
        <f t="shared" si="4"/>
        <v>0</v>
      </c>
      <c r="L33" s="33"/>
    </row>
    <row r="34" spans="1:12">
      <c r="A34" s="232" t="s">
        <v>319</v>
      </c>
      <c r="B34" s="232" t="str">
        <f t="shared" si="1"/>
        <v>NO</v>
      </c>
      <c r="C34" s="41" t="s">
        <v>59</v>
      </c>
      <c r="D34" s="91" t="s">
        <v>60</v>
      </c>
      <c r="E34" s="61">
        <f>+FACTURACION!E34</f>
        <v>0</v>
      </c>
      <c r="F34" s="61">
        <f t="shared" si="0"/>
        <v>0</v>
      </c>
      <c r="G34" s="61">
        <f t="shared" si="2"/>
        <v>0</v>
      </c>
      <c r="H34" s="61">
        <f>FACTURACION!AK34-FISCAL!M34</f>
        <v>0</v>
      </c>
      <c r="I34" s="61">
        <f>+FACTURACION!AE34-FISCAL!O34</f>
        <v>0</v>
      </c>
      <c r="J34" s="61">
        <f t="shared" si="3"/>
        <v>0</v>
      </c>
      <c r="K34" s="61">
        <f t="shared" si="4"/>
        <v>0</v>
      </c>
      <c r="L34" s="33"/>
    </row>
    <row r="35" spans="1:12">
      <c r="A35" s="232" t="s">
        <v>62</v>
      </c>
      <c r="B35" s="232" t="str">
        <f t="shared" si="1"/>
        <v>SI</v>
      </c>
      <c r="C35" s="41" t="s">
        <v>61</v>
      </c>
      <c r="D35" s="91" t="s">
        <v>62</v>
      </c>
      <c r="E35" s="61">
        <f>+FACTURACION!E35</f>
        <v>0</v>
      </c>
      <c r="F35" s="61">
        <f t="shared" si="0"/>
        <v>0</v>
      </c>
      <c r="G35" s="61">
        <f t="shared" si="2"/>
        <v>0</v>
      </c>
      <c r="H35" s="61">
        <f>FACTURACION!AK35-FISCAL!M35</f>
        <v>0</v>
      </c>
      <c r="I35" s="61">
        <f>+FACTURACION!AE35-FISCAL!O35</f>
        <v>0</v>
      </c>
      <c r="J35" s="61">
        <f t="shared" si="3"/>
        <v>0</v>
      </c>
      <c r="K35" s="61">
        <f t="shared" si="4"/>
        <v>0</v>
      </c>
      <c r="L35" s="33"/>
    </row>
    <row r="36" spans="1:12">
      <c r="A36" s="232" t="s">
        <v>64</v>
      </c>
      <c r="B36" s="232" t="str">
        <f t="shared" si="1"/>
        <v>SI</v>
      </c>
      <c r="C36" s="41" t="s">
        <v>63</v>
      </c>
      <c r="D36" s="91" t="s">
        <v>64</v>
      </c>
      <c r="E36" s="61">
        <f>+FACTURACION!E36</f>
        <v>0</v>
      </c>
      <c r="F36" s="61">
        <f t="shared" si="0"/>
        <v>0</v>
      </c>
      <c r="G36" s="61">
        <f t="shared" si="2"/>
        <v>0</v>
      </c>
      <c r="H36" s="61">
        <f>FACTURACION!AK36-FISCAL!M36</f>
        <v>0</v>
      </c>
      <c r="I36" s="61">
        <f>+FACTURACION!AE36-FISCAL!O36</f>
        <v>0</v>
      </c>
      <c r="J36" s="61">
        <f t="shared" si="3"/>
        <v>0</v>
      </c>
      <c r="K36" s="61">
        <f t="shared" si="4"/>
        <v>0</v>
      </c>
      <c r="L36" s="33"/>
    </row>
    <row r="37" spans="1:12">
      <c r="A37" s="232" t="s">
        <v>66</v>
      </c>
      <c r="B37" s="232" t="str">
        <f t="shared" si="1"/>
        <v>SI</v>
      </c>
      <c r="C37" s="41" t="s">
        <v>65</v>
      </c>
      <c r="D37" s="91" t="s">
        <v>66</v>
      </c>
      <c r="E37" s="61">
        <f>+FACTURACION!E37</f>
        <v>2860</v>
      </c>
      <c r="F37" s="61">
        <f t="shared" si="0"/>
        <v>2860</v>
      </c>
      <c r="G37" s="61">
        <f t="shared" si="2"/>
        <v>286</v>
      </c>
      <c r="H37" s="61">
        <f>FACTURACION!AK37-FISCAL!M37</f>
        <v>0</v>
      </c>
      <c r="I37" s="61">
        <f>+FACTURACION!AE37-FISCAL!O37</f>
        <v>0</v>
      </c>
      <c r="J37" s="61">
        <f t="shared" si="3"/>
        <v>286</v>
      </c>
      <c r="K37" s="61">
        <f t="shared" si="4"/>
        <v>2574</v>
      </c>
      <c r="L37" s="33"/>
    </row>
    <row r="38" spans="1:12">
      <c r="A38" s="232" t="s">
        <v>68</v>
      </c>
      <c r="B38" s="232" t="str">
        <f t="shared" si="1"/>
        <v>SI</v>
      </c>
      <c r="C38" s="41" t="s">
        <v>67</v>
      </c>
      <c r="D38" s="91" t="s">
        <v>68</v>
      </c>
      <c r="E38" s="61">
        <f>+FACTURACION!E38</f>
        <v>0</v>
      </c>
      <c r="F38" s="61">
        <f t="shared" si="0"/>
        <v>0</v>
      </c>
      <c r="G38" s="61">
        <f t="shared" si="2"/>
        <v>0</v>
      </c>
      <c r="H38" s="61">
        <f>FACTURACION!AK38-FISCAL!M38</f>
        <v>0</v>
      </c>
      <c r="I38" s="61">
        <f>+FACTURACION!AE38-FISCAL!O38</f>
        <v>0</v>
      </c>
      <c r="J38" s="61">
        <f t="shared" si="3"/>
        <v>0</v>
      </c>
      <c r="K38" s="61">
        <f t="shared" si="4"/>
        <v>0</v>
      </c>
      <c r="L38" s="33"/>
    </row>
    <row r="39" spans="1:12">
      <c r="A39" s="232" t="s">
        <v>349</v>
      </c>
      <c r="B39" s="232" t="str">
        <f t="shared" si="1"/>
        <v>SI</v>
      </c>
      <c r="C39" s="233" t="s">
        <v>352</v>
      </c>
      <c r="D39" s="251" t="s">
        <v>349</v>
      </c>
      <c r="E39" s="61">
        <f>+FACTURACION!E39</f>
        <v>1083.33</v>
      </c>
      <c r="F39" s="61">
        <f t="shared" si="0"/>
        <v>1083.33</v>
      </c>
      <c r="G39" s="61">
        <f t="shared" si="2"/>
        <v>108.333</v>
      </c>
      <c r="H39" s="61">
        <f>FACTURACION!AK39-FISCAL!M39</f>
        <v>0</v>
      </c>
      <c r="I39" s="61">
        <f>+FACTURACION!AE39-FISCAL!O39</f>
        <v>0</v>
      </c>
      <c r="J39" s="61">
        <f t="shared" si="3"/>
        <v>108.333</v>
      </c>
      <c r="K39" s="61">
        <f t="shared" si="4"/>
        <v>974.99699999999996</v>
      </c>
      <c r="L39" s="33"/>
    </row>
    <row r="40" spans="1:12">
      <c r="A40" s="232" t="s">
        <v>70</v>
      </c>
      <c r="B40" s="232" t="str">
        <f t="shared" si="1"/>
        <v>SI</v>
      </c>
      <c r="C40" s="41" t="s">
        <v>69</v>
      </c>
      <c r="D40" s="91" t="s">
        <v>70</v>
      </c>
      <c r="E40" s="61">
        <f>+FACTURACION!E40</f>
        <v>0</v>
      </c>
      <c r="F40" s="61">
        <f t="shared" si="0"/>
        <v>0</v>
      </c>
      <c r="G40" s="61">
        <f t="shared" si="2"/>
        <v>0</v>
      </c>
      <c r="H40" s="61">
        <f>FACTURACION!AK40-FISCAL!M40</f>
        <v>0</v>
      </c>
      <c r="I40" s="61">
        <f>+FACTURACION!AE40-FISCAL!O40</f>
        <v>0</v>
      </c>
      <c r="J40" s="61">
        <f t="shared" si="3"/>
        <v>0</v>
      </c>
      <c r="K40" s="61">
        <f t="shared" si="4"/>
        <v>0</v>
      </c>
      <c r="L40" s="33"/>
    </row>
    <row r="41" spans="1:12">
      <c r="A41" s="232" t="s">
        <v>72</v>
      </c>
      <c r="B41" s="232" t="str">
        <f t="shared" si="1"/>
        <v>SI</v>
      </c>
      <c r="C41" s="41" t="s">
        <v>71</v>
      </c>
      <c r="D41" s="91" t="s">
        <v>72</v>
      </c>
      <c r="E41" s="61">
        <f>+FACTURACION!E41</f>
        <v>0</v>
      </c>
      <c r="F41" s="61">
        <f t="shared" si="0"/>
        <v>0</v>
      </c>
      <c r="G41" s="61">
        <f t="shared" si="2"/>
        <v>0</v>
      </c>
      <c r="H41" s="61">
        <f>FACTURACION!AK41-FISCAL!M41</f>
        <v>0</v>
      </c>
      <c r="I41" s="61">
        <f>+FACTURACION!AE41-FISCAL!O41</f>
        <v>0</v>
      </c>
      <c r="J41" s="61">
        <f t="shared" si="3"/>
        <v>0</v>
      </c>
      <c r="K41" s="61">
        <f t="shared" si="4"/>
        <v>0</v>
      </c>
      <c r="L41" s="33"/>
    </row>
    <row r="42" spans="1:12">
      <c r="A42" s="232" t="s">
        <v>74</v>
      </c>
      <c r="B42" s="232" t="str">
        <f t="shared" si="1"/>
        <v>SI</v>
      </c>
      <c r="C42" s="41" t="s">
        <v>73</v>
      </c>
      <c r="D42" s="91" t="s">
        <v>74</v>
      </c>
      <c r="E42" s="61">
        <f>+FACTURACION!E42</f>
        <v>0</v>
      </c>
      <c r="F42" s="61">
        <f t="shared" si="0"/>
        <v>0</v>
      </c>
      <c r="G42" s="61">
        <f t="shared" si="2"/>
        <v>0</v>
      </c>
      <c r="H42" s="61">
        <f>FACTURACION!AK42-FISCAL!M42</f>
        <v>0</v>
      </c>
      <c r="I42" s="61">
        <f>+FACTURACION!AE42-FISCAL!O42</f>
        <v>0</v>
      </c>
      <c r="J42" s="61">
        <f t="shared" si="3"/>
        <v>0</v>
      </c>
      <c r="K42" s="61">
        <f t="shared" si="4"/>
        <v>0</v>
      </c>
      <c r="L42" s="33"/>
    </row>
    <row r="43" spans="1:12">
      <c r="A43" s="232" t="s">
        <v>76</v>
      </c>
      <c r="B43" s="232" t="str">
        <f t="shared" si="1"/>
        <v>SI</v>
      </c>
      <c r="C43" s="41" t="s">
        <v>75</v>
      </c>
      <c r="D43" s="91" t="s">
        <v>76</v>
      </c>
      <c r="E43" s="61">
        <f>+FACTURACION!E43</f>
        <v>0</v>
      </c>
      <c r="F43" s="61">
        <f t="shared" si="0"/>
        <v>0</v>
      </c>
      <c r="G43" s="61">
        <f t="shared" si="2"/>
        <v>0</v>
      </c>
      <c r="H43" s="61">
        <f>FACTURACION!AK43-FISCAL!M43</f>
        <v>0</v>
      </c>
      <c r="I43" s="61">
        <f>+FACTURACION!AE43-FISCAL!O43</f>
        <v>0</v>
      </c>
      <c r="J43" s="61">
        <f t="shared" si="3"/>
        <v>0</v>
      </c>
      <c r="K43" s="61">
        <f t="shared" si="4"/>
        <v>0</v>
      </c>
      <c r="L43" s="33"/>
    </row>
    <row r="44" spans="1:12">
      <c r="A44" s="232" t="s">
        <v>78</v>
      </c>
      <c r="B44" s="232" t="str">
        <f t="shared" si="1"/>
        <v>SI</v>
      </c>
      <c r="C44" s="41" t="s">
        <v>77</v>
      </c>
      <c r="D44" s="91" t="s">
        <v>78</v>
      </c>
      <c r="E44" s="61">
        <f>+FACTURACION!E44</f>
        <v>430</v>
      </c>
      <c r="F44" s="61">
        <f t="shared" si="0"/>
        <v>430</v>
      </c>
      <c r="G44" s="61">
        <f t="shared" si="2"/>
        <v>43</v>
      </c>
      <c r="H44" s="61">
        <f>FACTURACION!AK44-FISCAL!M44</f>
        <v>0</v>
      </c>
      <c r="I44" s="61">
        <f>+FACTURACION!AE44-FISCAL!O44</f>
        <v>0</v>
      </c>
      <c r="J44" s="61">
        <f t="shared" si="3"/>
        <v>43</v>
      </c>
      <c r="K44" s="61">
        <f t="shared" si="4"/>
        <v>387</v>
      </c>
      <c r="L44" s="33"/>
    </row>
    <row r="45" spans="1:12">
      <c r="A45" s="232" t="s">
        <v>320</v>
      </c>
      <c r="B45" s="232" t="str">
        <f t="shared" si="1"/>
        <v>NO</v>
      </c>
      <c r="C45" s="216" t="s">
        <v>79</v>
      </c>
      <c r="D45" s="17" t="s">
        <v>80</v>
      </c>
      <c r="E45" s="61">
        <f>+FACTURACION!E45</f>
        <v>1500</v>
      </c>
      <c r="F45" s="61">
        <f t="shared" si="0"/>
        <v>1500</v>
      </c>
      <c r="G45" s="61">
        <f t="shared" si="2"/>
        <v>150</v>
      </c>
      <c r="H45" s="61">
        <f>FACTURACION!AK45-FISCAL!M45</f>
        <v>0</v>
      </c>
      <c r="I45" s="61">
        <f>+FACTURACION!AE45-FISCAL!O45</f>
        <v>0</v>
      </c>
      <c r="J45" s="61">
        <f t="shared" si="3"/>
        <v>150</v>
      </c>
      <c r="K45" s="61">
        <f t="shared" si="4"/>
        <v>1350</v>
      </c>
      <c r="L45" s="33"/>
    </row>
    <row r="46" spans="1:12">
      <c r="A46" s="17" t="s">
        <v>82</v>
      </c>
      <c r="B46" s="232" t="str">
        <f t="shared" si="1"/>
        <v>SI</v>
      </c>
      <c r="C46" s="216" t="s">
        <v>81</v>
      </c>
      <c r="D46" s="17" t="s">
        <v>82</v>
      </c>
      <c r="E46" s="61">
        <f>+FACTURACION!E46</f>
        <v>0</v>
      </c>
      <c r="F46" s="61">
        <f t="shared" si="0"/>
        <v>0</v>
      </c>
      <c r="G46" s="61">
        <f t="shared" si="2"/>
        <v>0</v>
      </c>
      <c r="H46" s="61">
        <f>FACTURACION!AK46-FISCAL!M46</f>
        <v>0</v>
      </c>
      <c r="I46" s="61">
        <f>+FACTURACION!AE46-FISCAL!O46</f>
        <v>0</v>
      </c>
      <c r="J46" s="61">
        <f t="shared" si="3"/>
        <v>0</v>
      </c>
      <c r="K46" s="61">
        <f t="shared" si="4"/>
        <v>0</v>
      </c>
      <c r="L46" s="33"/>
    </row>
    <row r="47" spans="1:12" ht="15.75">
      <c r="A47" s="95" t="s">
        <v>321</v>
      </c>
      <c r="B47" s="232" t="str">
        <f t="shared" si="1"/>
        <v>SI</v>
      </c>
      <c r="C47" s="216" t="s">
        <v>335</v>
      </c>
      <c r="D47" s="95" t="s">
        <v>321</v>
      </c>
      <c r="E47" s="61">
        <f>+FACTURACION!E47</f>
        <v>1083.33</v>
      </c>
      <c r="F47" s="61">
        <f t="shared" si="0"/>
        <v>1083.33</v>
      </c>
      <c r="G47" s="61">
        <f t="shared" si="2"/>
        <v>108.333</v>
      </c>
      <c r="H47" s="61">
        <f>FACTURACION!AK47-FISCAL!M47</f>
        <v>0</v>
      </c>
      <c r="I47" s="61">
        <f>+FACTURACION!AE47-FISCAL!O47</f>
        <v>0</v>
      </c>
      <c r="J47" s="61">
        <f t="shared" si="3"/>
        <v>108.333</v>
      </c>
      <c r="K47" s="61">
        <f t="shared" si="4"/>
        <v>974.99699999999996</v>
      </c>
      <c r="L47" s="33"/>
    </row>
    <row r="48" spans="1:12">
      <c r="A48" s="17" t="s">
        <v>84</v>
      </c>
      <c r="B48" s="232" t="str">
        <f t="shared" si="1"/>
        <v>SI</v>
      </c>
      <c r="C48" s="216" t="s">
        <v>83</v>
      </c>
      <c r="D48" s="17" t="s">
        <v>84</v>
      </c>
      <c r="E48" s="61">
        <f>+FACTURACION!E48</f>
        <v>0</v>
      </c>
      <c r="F48" s="61">
        <f t="shared" si="0"/>
        <v>0</v>
      </c>
      <c r="G48" s="61">
        <f t="shared" si="2"/>
        <v>0</v>
      </c>
      <c r="H48" s="61">
        <f>FACTURACION!AK48-FISCAL!M48</f>
        <v>0</v>
      </c>
      <c r="I48" s="61">
        <f>+FACTURACION!AE48-FISCAL!O48</f>
        <v>0</v>
      </c>
      <c r="J48" s="61">
        <f t="shared" si="3"/>
        <v>0</v>
      </c>
      <c r="K48" s="61">
        <f t="shared" si="4"/>
        <v>0</v>
      </c>
      <c r="L48" s="33"/>
    </row>
    <row r="49" spans="1:12">
      <c r="A49" s="17" t="s">
        <v>86</v>
      </c>
      <c r="B49" s="232" t="str">
        <f t="shared" si="1"/>
        <v>SI</v>
      </c>
      <c r="C49" s="216" t="s">
        <v>85</v>
      </c>
      <c r="D49" s="17" t="s">
        <v>86</v>
      </c>
      <c r="E49" s="61">
        <f>+FACTURACION!E49</f>
        <v>0</v>
      </c>
      <c r="F49" s="61">
        <f t="shared" si="0"/>
        <v>0</v>
      </c>
      <c r="G49" s="61">
        <f t="shared" si="2"/>
        <v>0</v>
      </c>
      <c r="H49" s="61">
        <f>FACTURACION!AK49-FISCAL!M49</f>
        <v>0</v>
      </c>
      <c r="I49" s="61">
        <f>+FACTURACION!AE49-FISCAL!O49</f>
        <v>0</v>
      </c>
      <c r="J49" s="61">
        <f t="shared" si="3"/>
        <v>0</v>
      </c>
      <c r="K49" s="61">
        <f t="shared" si="4"/>
        <v>0</v>
      </c>
      <c r="L49" s="33"/>
    </row>
    <row r="50" spans="1:12">
      <c r="A50" s="232" t="s">
        <v>88</v>
      </c>
      <c r="B50" s="232" t="str">
        <f t="shared" si="1"/>
        <v>SI</v>
      </c>
      <c r="C50" s="41" t="s">
        <v>87</v>
      </c>
      <c r="D50" s="91" t="s">
        <v>88</v>
      </c>
      <c r="E50" s="61">
        <f>+FACTURACION!E50</f>
        <v>0</v>
      </c>
      <c r="F50" s="61">
        <f t="shared" si="0"/>
        <v>0</v>
      </c>
      <c r="G50" s="61">
        <f t="shared" si="2"/>
        <v>0</v>
      </c>
      <c r="H50" s="61">
        <f>FACTURACION!AK50-FISCAL!M50</f>
        <v>0</v>
      </c>
      <c r="I50" s="61">
        <f>+FACTURACION!AE50-FISCAL!O50</f>
        <v>0</v>
      </c>
      <c r="J50" s="61">
        <f t="shared" si="3"/>
        <v>0</v>
      </c>
      <c r="K50" s="61">
        <f t="shared" si="4"/>
        <v>0</v>
      </c>
      <c r="L50" s="33"/>
    </row>
    <row r="51" spans="1:12">
      <c r="A51" s="232" t="s">
        <v>90</v>
      </c>
      <c r="B51" s="232" t="str">
        <f t="shared" si="1"/>
        <v>SI</v>
      </c>
      <c r="C51" s="41" t="s">
        <v>89</v>
      </c>
      <c r="D51" s="91" t="s">
        <v>90</v>
      </c>
      <c r="E51" s="61">
        <f>+FACTURACION!E51</f>
        <v>6250</v>
      </c>
      <c r="F51" s="61">
        <f t="shared" si="0"/>
        <v>6250</v>
      </c>
      <c r="G51" s="61">
        <f t="shared" si="2"/>
        <v>625</v>
      </c>
      <c r="H51" s="61">
        <f>FACTURACION!AK51-FISCAL!M51</f>
        <v>0</v>
      </c>
      <c r="I51" s="61">
        <f>+FACTURACION!AE51-FISCAL!O51</f>
        <v>0</v>
      </c>
      <c r="J51" s="61">
        <f t="shared" si="3"/>
        <v>625</v>
      </c>
      <c r="K51" s="61">
        <f t="shared" si="4"/>
        <v>5625</v>
      </c>
      <c r="L51" s="33"/>
    </row>
    <row r="52" spans="1:12">
      <c r="A52" s="232" t="s">
        <v>92</v>
      </c>
      <c r="B52" s="232" t="str">
        <f t="shared" si="1"/>
        <v>SI</v>
      </c>
      <c r="C52" s="41" t="s">
        <v>91</v>
      </c>
      <c r="D52" s="91" t="s">
        <v>92</v>
      </c>
      <c r="E52" s="61">
        <f>+FACTURACION!E52</f>
        <v>2265</v>
      </c>
      <c r="F52" s="61">
        <f t="shared" si="0"/>
        <v>2265</v>
      </c>
      <c r="G52" s="61">
        <f t="shared" si="2"/>
        <v>226.5</v>
      </c>
      <c r="H52" s="61">
        <f>FACTURACION!AK52-FISCAL!M52</f>
        <v>0</v>
      </c>
      <c r="I52" s="61">
        <f>+FACTURACION!AE52-FISCAL!O52</f>
        <v>0</v>
      </c>
      <c r="J52" s="61">
        <f t="shared" si="3"/>
        <v>226.5</v>
      </c>
      <c r="K52" s="61">
        <f t="shared" si="4"/>
        <v>2038.5</v>
      </c>
      <c r="L52" s="33"/>
    </row>
    <row r="53" spans="1:12" s="90" customFormat="1">
      <c r="A53" s="232" t="s">
        <v>94</v>
      </c>
      <c r="B53" s="232" t="str">
        <f t="shared" si="1"/>
        <v>SI</v>
      </c>
      <c r="C53" s="41" t="s">
        <v>93</v>
      </c>
      <c r="D53" s="91" t="s">
        <v>94</v>
      </c>
      <c r="E53" s="61">
        <f>+FACTURACION!E53</f>
        <v>0</v>
      </c>
      <c r="F53" s="61">
        <f t="shared" si="0"/>
        <v>0</v>
      </c>
      <c r="G53" s="61">
        <f t="shared" si="2"/>
        <v>0</v>
      </c>
      <c r="H53" s="61">
        <f>FACTURACION!AK53-FISCAL!M53</f>
        <v>0</v>
      </c>
      <c r="I53" s="61">
        <f>+FACTURACION!AE53-FISCAL!O53</f>
        <v>0</v>
      </c>
      <c r="J53" s="61">
        <f t="shared" si="3"/>
        <v>0</v>
      </c>
      <c r="K53" s="61">
        <f t="shared" si="4"/>
        <v>0</v>
      </c>
      <c r="L53" s="33"/>
    </row>
    <row r="54" spans="1:12" s="90" customFormat="1">
      <c r="A54" s="232" t="s">
        <v>96</v>
      </c>
      <c r="B54" s="232" t="str">
        <f t="shared" si="1"/>
        <v>SI</v>
      </c>
      <c r="C54" s="41" t="s">
        <v>95</v>
      </c>
      <c r="D54" s="91" t="s">
        <v>96</v>
      </c>
      <c r="E54" s="61">
        <f>+FACTURACION!E54</f>
        <v>0</v>
      </c>
      <c r="F54" s="61">
        <f t="shared" si="0"/>
        <v>0</v>
      </c>
      <c r="G54" s="61">
        <f t="shared" si="2"/>
        <v>0</v>
      </c>
      <c r="H54" s="61">
        <f>FACTURACION!AK54-FISCAL!M54</f>
        <v>0</v>
      </c>
      <c r="I54" s="61">
        <f>+FACTURACION!AE54-FISCAL!O54</f>
        <v>0</v>
      </c>
      <c r="J54" s="61">
        <f t="shared" si="3"/>
        <v>0</v>
      </c>
      <c r="K54" s="61">
        <f t="shared" si="4"/>
        <v>0</v>
      </c>
      <c r="L54" s="33"/>
    </row>
    <row r="55" spans="1:12" s="90" customFormat="1">
      <c r="A55" s="232" t="s">
        <v>98</v>
      </c>
      <c r="B55" s="232" t="str">
        <f t="shared" si="1"/>
        <v>SI</v>
      </c>
      <c r="C55" s="92" t="s">
        <v>97</v>
      </c>
      <c r="D55" s="91" t="s">
        <v>98</v>
      </c>
      <c r="E55" s="61">
        <f>+FACTURACION!E74</f>
        <v>0</v>
      </c>
      <c r="F55" s="61">
        <f t="shared" si="0"/>
        <v>0</v>
      </c>
      <c r="G55" s="61">
        <f t="shared" si="2"/>
        <v>0</v>
      </c>
      <c r="H55" s="61">
        <f>FACTURACION!AK74-FISCAL!M74</f>
        <v>0</v>
      </c>
      <c r="I55" s="61">
        <f>+FACTURACION!AE74-FISCAL!O74</f>
        <v>0</v>
      </c>
      <c r="J55" s="61">
        <f t="shared" si="3"/>
        <v>0</v>
      </c>
      <c r="K55" s="61">
        <f t="shared" si="4"/>
        <v>0</v>
      </c>
      <c r="L55" s="33"/>
    </row>
    <row r="56" spans="1:12" s="90" customFormat="1">
      <c r="A56" s="232" t="s">
        <v>100</v>
      </c>
      <c r="B56" s="232" t="str">
        <f t="shared" si="1"/>
        <v>SI</v>
      </c>
      <c r="C56" s="92" t="s">
        <v>99</v>
      </c>
      <c r="D56" s="91" t="s">
        <v>100</v>
      </c>
      <c r="E56" s="61">
        <f>+FACTURACION!E55</f>
        <v>0</v>
      </c>
      <c r="F56" s="61">
        <f t="shared" si="0"/>
        <v>0</v>
      </c>
      <c r="G56" s="61">
        <f t="shared" si="2"/>
        <v>0</v>
      </c>
      <c r="H56" s="61">
        <f>FACTURACION!AK55-FISCAL!M55</f>
        <v>0</v>
      </c>
      <c r="I56" s="61">
        <f>+FACTURACION!AE55-FISCAL!O55</f>
        <v>0</v>
      </c>
      <c r="J56" s="61">
        <f t="shared" si="3"/>
        <v>0</v>
      </c>
      <c r="K56" s="61">
        <f t="shared" si="4"/>
        <v>0</v>
      </c>
      <c r="L56" s="33"/>
    </row>
    <row r="57" spans="1:12" ht="15.75">
      <c r="A57" s="116" t="s">
        <v>323</v>
      </c>
      <c r="B57" s="232" t="str">
        <f t="shared" si="1"/>
        <v>SI</v>
      </c>
      <c r="C57" s="92" t="s">
        <v>343</v>
      </c>
      <c r="D57" s="87" t="s">
        <v>323</v>
      </c>
      <c r="E57" s="61">
        <f>+FACTURACION!E56</f>
        <v>0</v>
      </c>
      <c r="F57" s="61">
        <f t="shared" si="0"/>
        <v>0</v>
      </c>
      <c r="G57" s="61">
        <f t="shared" si="2"/>
        <v>0</v>
      </c>
      <c r="H57" s="61">
        <f>FACTURACION!AK56-FISCAL!M56</f>
        <v>0</v>
      </c>
      <c r="I57" s="61">
        <f>+FACTURACION!AE56-FISCAL!O56</f>
        <v>0</v>
      </c>
      <c r="J57" s="61">
        <f t="shared" si="3"/>
        <v>0</v>
      </c>
      <c r="K57" s="61">
        <f t="shared" si="4"/>
        <v>0</v>
      </c>
      <c r="L57" s="33"/>
    </row>
    <row r="58" spans="1:12" s="90" customFormat="1">
      <c r="A58" s="232" t="s">
        <v>102</v>
      </c>
      <c r="B58" s="232" t="str">
        <f t="shared" si="1"/>
        <v>SI</v>
      </c>
      <c r="C58" s="92" t="s">
        <v>101</v>
      </c>
      <c r="D58" s="91" t="s">
        <v>102</v>
      </c>
      <c r="E58" s="61">
        <f>+FACTURACION!E57</f>
        <v>0</v>
      </c>
      <c r="F58" s="61">
        <f t="shared" si="0"/>
        <v>0</v>
      </c>
      <c r="G58" s="61">
        <f t="shared" si="2"/>
        <v>0</v>
      </c>
      <c r="H58" s="61">
        <f>FACTURACION!AK57-FISCAL!M57</f>
        <v>0</v>
      </c>
      <c r="I58" s="61">
        <f>+FACTURACION!AE57-FISCAL!O57</f>
        <v>0</v>
      </c>
      <c r="J58" s="61">
        <f t="shared" si="3"/>
        <v>0</v>
      </c>
      <c r="K58" s="61">
        <f t="shared" si="4"/>
        <v>0</v>
      </c>
      <c r="L58" s="33"/>
    </row>
    <row r="59" spans="1:12">
      <c r="C59" s="45" t="s">
        <v>103</v>
      </c>
      <c r="D59" s="42"/>
      <c r="E59" s="61"/>
      <c r="F59" s="61"/>
      <c r="G59" s="61"/>
      <c r="H59" s="61"/>
      <c r="I59" s="61"/>
      <c r="J59" s="61"/>
      <c r="K59" s="61"/>
      <c r="L59" s="39"/>
    </row>
    <row r="60" spans="1:12" ht="16.5" thickBot="1">
      <c r="C60" s="43" t="s">
        <v>307</v>
      </c>
      <c r="E60" s="62">
        <f>SUM(E12:E58)</f>
        <v>50046.76</v>
      </c>
      <c r="F60" s="62">
        <f t="shared" ref="F60:K60" si="5">SUM(F12:F58)</f>
        <v>50046.76</v>
      </c>
      <c r="G60" s="62">
        <f t="shared" si="5"/>
        <v>5004.6760000000004</v>
      </c>
      <c r="H60" s="62">
        <f t="shared" si="5"/>
        <v>0</v>
      </c>
      <c r="I60" s="62">
        <f t="shared" si="5"/>
        <v>0</v>
      </c>
      <c r="J60" s="62">
        <f t="shared" si="5"/>
        <v>5004.6760000000004</v>
      </c>
      <c r="K60" s="62">
        <f t="shared" si="5"/>
        <v>45042.08400000001</v>
      </c>
    </row>
    <row r="61" spans="1:12" ht="15.75" thickTop="1">
      <c r="E61" s="61"/>
      <c r="F61" s="39"/>
      <c r="G61" s="39"/>
      <c r="J61" s="39"/>
      <c r="K61" s="39"/>
    </row>
    <row r="62" spans="1:12">
      <c r="E62" s="61"/>
      <c r="L62" s="83"/>
    </row>
    <row r="63" spans="1:12">
      <c r="B63" s="96"/>
      <c r="E63" s="61"/>
    </row>
    <row r="64" spans="1:12" s="73" customFormat="1">
      <c r="A64" s="94"/>
      <c r="B64" s="96"/>
      <c r="C64" t="s">
        <v>313</v>
      </c>
      <c r="D64"/>
      <c r="E64"/>
      <c r="F64"/>
      <c r="G64"/>
      <c r="H64" s="96"/>
      <c r="I64" s="96"/>
      <c r="J64"/>
      <c r="K64"/>
      <c r="L64"/>
    </row>
    <row r="65" spans="1:12" s="73" customFormat="1">
      <c r="A65" s="94"/>
      <c r="B65" s="96"/>
      <c r="C65"/>
      <c r="D65"/>
      <c r="E65"/>
      <c r="F65"/>
      <c r="G65"/>
      <c r="H65" s="96"/>
      <c r="I65" s="96"/>
      <c r="J65"/>
      <c r="K65"/>
      <c r="L65"/>
    </row>
    <row r="66" spans="1:12" s="65" customFormat="1">
      <c r="A66" s="64" t="s">
        <v>45</v>
      </c>
      <c r="B66" s="64" t="s">
        <v>312</v>
      </c>
      <c r="C66" s="63" t="s">
        <v>44</v>
      </c>
      <c r="D66" s="64" t="s">
        <v>45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</row>
    <row r="67" spans="1:12" s="65" customFormat="1">
      <c r="A67" s="64" t="s">
        <v>286</v>
      </c>
      <c r="B67" s="64" t="s">
        <v>354</v>
      </c>
      <c r="C67" s="63" t="s">
        <v>50</v>
      </c>
      <c r="D67" s="64" t="s">
        <v>308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</row>
    <row r="69" spans="1:12" ht="16.5" thickBot="1">
      <c r="E69" s="62">
        <f>SUM(E66:E67)</f>
        <v>0</v>
      </c>
      <c r="F69" s="62">
        <f t="shared" ref="F69:J69" si="6">SUM(F66:F67)</f>
        <v>0</v>
      </c>
      <c r="G69" s="62">
        <f t="shared" si="6"/>
        <v>0</v>
      </c>
      <c r="H69" s="62">
        <f t="shared" si="6"/>
        <v>0</v>
      </c>
      <c r="I69" s="62">
        <f t="shared" si="6"/>
        <v>0</v>
      </c>
      <c r="J69" s="62">
        <f t="shared" si="6"/>
        <v>0</v>
      </c>
      <c r="K69" s="62">
        <f>SUM(K66:K67)</f>
        <v>0</v>
      </c>
    </row>
    <row r="70" spans="1:12" ht="15.75" thickTop="1">
      <c r="A70" s="42"/>
    </row>
    <row r="73" spans="1:12">
      <c r="A73" s="94" t="s">
        <v>327</v>
      </c>
    </row>
    <row r="74" spans="1:12">
      <c r="A74" s="42"/>
    </row>
    <row r="77" spans="1:12">
      <c r="A77" s="42"/>
    </row>
    <row r="78" spans="1:12">
      <c r="A78" s="94" t="s">
        <v>134</v>
      </c>
    </row>
  </sheetData>
  <pageMargins left="0.31496062992125984" right="0.31496062992125984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B14" sqref="B14"/>
    </sheetView>
  </sheetViews>
  <sheetFormatPr baseColWidth="10" defaultRowHeight="15"/>
  <cols>
    <col min="1" max="1" width="24.5703125" style="250" bestFit="1" customWidth="1"/>
    <col min="2" max="2" width="11.5703125" style="250" bestFit="1" customWidth="1"/>
    <col min="3" max="16384" width="11.42578125" style="250"/>
  </cols>
  <sheetData>
    <row r="1" spans="1:5">
      <c r="A1" s="302" t="s">
        <v>367</v>
      </c>
      <c r="B1" s="302"/>
      <c r="C1" s="303"/>
      <c r="D1" s="304"/>
      <c r="E1" s="304"/>
    </row>
    <row r="2" spans="1:5">
      <c r="A2" s="302" t="s">
        <v>368</v>
      </c>
      <c r="B2" s="302"/>
      <c r="C2" s="303"/>
      <c r="D2" s="304"/>
      <c r="E2" s="304"/>
    </row>
    <row r="3" spans="1:5">
      <c r="A3" s="302" t="s">
        <v>379</v>
      </c>
      <c r="B3" s="305" t="s">
        <v>357</v>
      </c>
      <c r="C3" s="303"/>
      <c r="D3" s="304"/>
      <c r="E3" s="304"/>
    </row>
    <row r="4" spans="1:5">
      <c r="A4" s="303"/>
      <c r="B4" s="303"/>
      <c r="C4" s="303"/>
      <c r="D4" s="304"/>
      <c r="E4" s="304"/>
    </row>
    <row r="5" spans="1:5">
      <c r="A5" s="303" t="s">
        <v>369</v>
      </c>
      <c r="B5" s="303" t="s">
        <v>370</v>
      </c>
      <c r="C5" s="303"/>
      <c r="D5" s="304"/>
      <c r="E5" s="304"/>
    </row>
    <row r="6" spans="1:5">
      <c r="A6" s="304" t="s">
        <v>371</v>
      </c>
      <c r="B6" s="306">
        <v>87176.62</v>
      </c>
      <c r="C6" s="304"/>
      <c r="D6" s="304"/>
      <c r="E6" s="304"/>
    </row>
    <row r="7" spans="1:5">
      <c r="A7" s="304" t="s">
        <v>372</v>
      </c>
      <c r="B7" s="306">
        <v>5475.11</v>
      </c>
      <c r="C7" s="304"/>
      <c r="D7" s="304"/>
      <c r="E7" s="304"/>
    </row>
    <row r="8" spans="1:5">
      <c r="A8" s="304" t="s">
        <v>373</v>
      </c>
      <c r="B8" s="306">
        <v>12318.75</v>
      </c>
      <c r="C8" s="304"/>
      <c r="D8" s="304"/>
      <c r="E8" s="304"/>
    </row>
    <row r="9" spans="1:5">
      <c r="A9" s="304" t="s">
        <v>374</v>
      </c>
      <c r="B9" s="306">
        <v>85078.22</v>
      </c>
      <c r="C9" s="304"/>
      <c r="D9" s="304"/>
      <c r="E9" s="304"/>
    </row>
    <row r="10" spans="1:5">
      <c r="A10" s="304" t="s">
        <v>375</v>
      </c>
      <c r="B10" s="306">
        <v>7665.05</v>
      </c>
      <c r="C10" s="304"/>
      <c r="D10" s="307"/>
      <c r="E10" s="304"/>
    </row>
    <row r="11" spans="1:5">
      <c r="A11" s="304" t="s">
        <v>376</v>
      </c>
      <c r="B11" s="306">
        <v>37011.39</v>
      </c>
      <c r="C11" s="304"/>
      <c r="D11" s="304"/>
      <c r="E11" s="304"/>
    </row>
    <row r="12" spans="1:5">
      <c r="A12" s="304" t="s">
        <v>377</v>
      </c>
      <c r="B12" s="308">
        <v>0</v>
      </c>
      <c r="C12" s="304"/>
      <c r="D12" s="304"/>
      <c r="E12" s="304"/>
    </row>
    <row r="13" spans="1:5" ht="15.75" thickBot="1">
      <c r="A13" s="304" t="s">
        <v>378</v>
      </c>
      <c r="B13" s="309">
        <v>59073.22</v>
      </c>
      <c r="C13" s="304"/>
      <c r="D13" s="304"/>
      <c r="E13" s="304"/>
    </row>
    <row r="14" spans="1:5">
      <c r="A14" s="304"/>
      <c r="B14" s="310">
        <f>SUM(B6:B13)</f>
        <v>293798.36</v>
      </c>
      <c r="C14" s="304"/>
      <c r="D14" s="304"/>
      <c r="E14" s="304"/>
    </row>
    <row r="15" spans="1:5" ht="15.75" thickBot="1">
      <c r="A15" s="304"/>
      <c r="B15" s="311">
        <f>B14*0.16</f>
        <v>47007.7376</v>
      </c>
      <c r="C15" s="304"/>
      <c r="D15" s="304"/>
      <c r="E15" s="304"/>
    </row>
    <row r="16" spans="1:5" ht="15.75" thickTop="1">
      <c r="A16" s="304"/>
      <c r="B16" s="312">
        <f>+B14+B15</f>
        <v>340806.09759999998</v>
      </c>
      <c r="C16" s="304"/>
      <c r="D16" s="304"/>
      <c r="E16" s="304"/>
    </row>
    <row r="17" spans="1:5">
      <c r="A17" s="304"/>
      <c r="B17" s="306">
        <v>340806.1</v>
      </c>
      <c r="C17" s="304"/>
      <c r="D17" s="304"/>
      <c r="E17" s="304"/>
    </row>
    <row r="18" spans="1:5">
      <c r="A18" s="304"/>
      <c r="B18" s="306">
        <f>B16-B17</f>
        <v>-2.3999999975785613E-3</v>
      </c>
      <c r="C18" s="304"/>
      <c r="D18" s="304"/>
      <c r="E18" s="304"/>
    </row>
    <row r="19" spans="1:5">
      <c r="A19" s="304"/>
      <c r="B19" s="306"/>
      <c r="C19" s="304"/>
      <c r="D19" s="304"/>
      <c r="E19" s="304"/>
    </row>
    <row r="20" spans="1:5">
      <c r="A20" s="304"/>
      <c r="B20" s="304"/>
      <c r="C20" s="304"/>
      <c r="D20" s="304"/>
      <c r="E20" s="304"/>
    </row>
    <row r="23" spans="1:5">
      <c r="A23" s="302" t="s">
        <v>367</v>
      </c>
      <c r="B23" s="302"/>
      <c r="C23" s="303"/>
      <c r="D23" s="304"/>
      <c r="E23" s="304"/>
    </row>
    <row r="24" spans="1:5">
      <c r="A24" s="302" t="s">
        <v>368</v>
      </c>
      <c r="B24" s="302"/>
      <c r="C24" s="303"/>
      <c r="D24" s="304"/>
      <c r="E24" s="304"/>
    </row>
    <row r="25" spans="1:5">
      <c r="A25" s="302" t="s">
        <v>379</v>
      </c>
      <c r="B25" s="305" t="s">
        <v>357</v>
      </c>
      <c r="C25" s="303"/>
      <c r="D25" s="304"/>
      <c r="E25" s="304"/>
    </row>
    <row r="26" spans="1:5">
      <c r="A26" s="303"/>
      <c r="B26" s="303"/>
      <c r="C26" s="303"/>
      <c r="D26" s="304"/>
      <c r="E26" s="304"/>
    </row>
    <row r="27" spans="1:5">
      <c r="A27" s="303" t="s">
        <v>369</v>
      </c>
      <c r="B27" s="303" t="s">
        <v>370</v>
      </c>
      <c r="C27" s="303"/>
      <c r="D27" s="304"/>
      <c r="E27" s="304"/>
    </row>
    <row r="28" spans="1:5">
      <c r="A28" s="304" t="s">
        <v>371</v>
      </c>
      <c r="B28" s="306"/>
      <c r="C28" s="304"/>
      <c r="D28" s="304"/>
      <c r="E28" s="304"/>
    </row>
    <row r="29" spans="1:5">
      <c r="A29" s="304" t="s">
        <v>372</v>
      </c>
      <c r="B29" s="306">
        <v>10603.44</v>
      </c>
      <c r="C29" s="304"/>
      <c r="D29" s="304"/>
      <c r="E29" s="304"/>
    </row>
    <row r="30" spans="1:5">
      <c r="A30" s="304" t="s">
        <v>373</v>
      </c>
      <c r="B30" s="306"/>
      <c r="C30" s="304"/>
      <c r="D30" s="304"/>
      <c r="E30" s="304"/>
    </row>
    <row r="31" spans="1:5">
      <c r="A31" s="304" t="s">
        <v>374</v>
      </c>
      <c r="B31" s="306">
        <v>33888.32</v>
      </c>
      <c r="C31" s="304"/>
      <c r="D31" s="304"/>
      <c r="E31" s="304"/>
    </row>
    <row r="32" spans="1:5">
      <c r="A32" s="304" t="s">
        <v>375</v>
      </c>
      <c r="B32" s="306"/>
      <c r="C32" s="304"/>
      <c r="D32" s="307"/>
      <c r="E32" s="304"/>
    </row>
    <row r="33" spans="1:5">
      <c r="A33" s="304" t="s">
        <v>376</v>
      </c>
      <c r="B33" s="306"/>
      <c r="C33" s="304"/>
      <c r="D33" s="304"/>
      <c r="E33" s="304"/>
    </row>
    <row r="34" spans="1:5">
      <c r="A34" s="304" t="s">
        <v>377</v>
      </c>
      <c r="B34" s="308">
        <v>0</v>
      </c>
      <c r="C34" s="304"/>
      <c r="D34" s="304"/>
      <c r="E34" s="304"/>
    </row>
    <row r="35" spans="1:5" ht="15.75" thickBot="1">
      <c r="A35" s="304" t="s">
        <v>378</v>
      </c>
      <c r="B35" s="309">
        <v>5555</v>
      </c>
      <c r="C35" s="304"/>
      <c r="D35" s="304"/>
      <c r="E35" s="304"/>
    </row>
    <row r="36" spans="1:5">
      <c r="A36" s="304"/>
      <c r="B36" s="310">
        <f>SUM(B28:B35)</f>
        <v>50046.76</v>
      </c>
      <c r="C36" s="304"/>
      <c r="D36" s="304"/>
      <c r="E36" s="304"/>
    </row>
    <row r="37" spans="1:5" ht="15.75" thickBot="1">
      <c r="A37" s="304"/>
      <c r="B37" s="311">
        <f>B36*0.16</f>
        <v>8007.4816000000001</v>
      </c>
      <c r="C37" s="304"/>
      <c r="D37" s="304"/>
      <c r="E37" s="304"/>
    </row>
    <row r="38" spans="1:5" ht="15.75" thickTop="1">
      <c r="A38" s="304"/>
      <c r="B38" s="312">
        <f>+B36+B37</f>
        <v>58054.241600000001</v>
      </c>
      <c r="C38" s="304"/>
      <c r="D38" s="304"/>
      <c r="E38" s="304"/>
    </row>
    <row r="39" spans="1:5">
      <c r="A39" s="304"/>
      <c r="B39" s="306">
        <v>58054.239999999998</v>
      </c>
      <c r="C39" s="304"/>
      <c r="D39" s="304"/>
      <c r="E39" s="304"/>
    </row>
    <row r="40" spans="1:5">
      <c r="A40" s="304"/>
      <c r="B40" s="306">
        <f>B38-B39</f>
        <v>1.6000000032363459E-3</v>
      </c>
      <c r="C40" s="304"/>
      <c r="D40" s="304"/>
      <c r="E40" s="304"/>
    </row>
    <row r="41" spans="1:5">
      <c r="A41" s="304"/>
      <c r="B41" s="306"/>
      <c r="C41" s="304"/>
      <c r="D41" s="304"/>
      <c r="E41" s="304"/>
    </row>
    <row r="42" spans="1:5">
      <c r="A42" s="304"/>
      <c r="B42" s="304"/>
      <c r="C42" s="304"/>
      <c r="D42" s="304"/>
      <c r="E42" s="3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FACTURACION</vt:lpstr>
      <vt:lpstr>FISCAL</vt:lpstr>
      <vt:lpstr>SINDICATO</vt:lpstr>
      <vt:lpstr>POLIZA</vt:lpstr>
      <vt:lpstr>FISCAL!Área_de_impresión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2016-12-30T23:37:34Z</cp:lastPrinted>
  <dcterms:created xsi:type="dcterms:W3CDTF">2016-10-27T17:37:55Z</dcterms:created>
  <dcterms:modified xsi:type="dcterms:W3CDTF">2016-12-31T00:08:14Z</dcterms:modified>
</cp:coreProperties>
</file>