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CELAYA/NOMINA CELAYA/2016/NOMINA INGENIERIA/Consultores/Quincenal/"/>
    </mc:Choice>
  </mc:AlternateContent>
  <bookViews>
    <workbookView xWindow="0" yWindow="0" windowWidth="28800" windowHeight="11835" activeTab="4"/>
  </bookViews>
  <sheets>
    <sheet name="FACTURACIÓN" sheetId="1" r:id="rId1"/>
    <sheet name="GLOBAL" sheetId="7" r:id="rId2"/>
    <sheet name="RAMAHA" sheetId="2" r:id="rId3"/>
    <sheet name="Hoja3" sheetId="3" r:id="rId4"/>
    <sheet name="POLIZA" sheetId="4" r:id="rId5"/>
    <sheet name="DISPERSIONES" sheetId="5" r:id="rId6"/>
  </sheets>
  <definedNames>
    <definedName name="_xlnm._FilterDatabase" localSheetId="0" hidden="1">FACTURACIÓN!$A$11:$BC$53</definedName>
    <definedName name="_xlnm._FilterDatabase" localSheetId="1" hidden="1">GLOBAL!$A$7:$U$70</definedName>
  </definedNames>
  <calcPr calcId="152511"/>
</workbook>
</file>

<file path=xl/calcChain.xml><?xml version="1.0" encoding="utf-8"?>
<calcChain xmlns="http://schemas.openxmlformats.org/spreadsheetml/2006/main">
  <c r="B33" i="4" l="1"/>
  <c r="B6" i="4"/>
  <c r="Q62" i="7"/>
  <c r="P62" i="7"/>
  <c r="O62" i="7"/>
  <c r="N62" i="7"/>
  <c r="R9" i="7"/>
  <c r="R10" i="7"/>
  <c r="R11" i="7"/>
  <c r="R12" i="7"/>
  <c r="R13" i="7"/>
  <c r="R14" i="7"/>
  <c r="T14" i="7" s="1"/>
  <c r="R15" i="7"/>
  <c r="R16" i="7"/>
  <c r="R17" i="7"/>
  <c r="R18" i="7"/>
  <c r="R19" i="7"/>
  <c r="R20" i="7"/>
  <c r="R21" i="7"/>
  <c r="R22" i="7"/>
  <c r="R23" i="7"/>
  <c r="R24" i="7"/>
  <c r="T24" i="7" s="1"/>
  <c r="R25" i="7"/>
  <c r="R26" i="7"/>
  <c r="T26" i="7" s="1"/>
  <c r="R27" i="7"/>
  <c r="R28" i="7"/>
  <c r="R29" i="7"/>
  <c r="R30" i="7"/>
  <c r="R31" i="7"/>
  <c r="R32" i="7"/>
  <c r="T32" i="7" s="1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T45" i="7" s="1"/>
  <c r="R46" i="7"/>
  <c r="R47" i="7"/>
  <c r="R48" i="7"/>
  <c r="T48" i="7" s="1"/>
  <c r="R49" i="7"/>
  <c r="T49" i="7" s="1"/>
  <c r="R50" i="7"/>
  <c r="T50" i="7" s="1"/>
  <c r="R51" i="7"/>
  <c r="T51" i="7" s="1"/>
  <c r="R52" i="7"/>
  <c r="R53" i="7"/>
  <c r="R54" i="7"/>
  <c r="R55" i="7"/>
  <c r="R56" i="7"/>
  <c r="T56" i="7" s="1"/>
  <c r="R57" i="7"/>
  <c r="R58" i="7"/>
  <c r="R59" i="7"/>
  <c r="T59" i="7" s="1"/>
  <c r="R60" i="7"/>
  <c r="R61" i="7"/>
  <c r="T61" i="7" s="1"/>
  <c r="R64" i="7"/>
  <c r="R65" i="7"/>
  <c r="R66" i="7"/>
  <c r="R67" i="7"/>
  <c r="R68" i="7"/>
  <c r="R69" i="7"/>
  <c r="T69" i="7" s="1"/>
  <c r="R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3" i="7"/>
  <c r="M64" i="7"/>
  <c r="M65" i="7"/>
  <c r="M66" i="7"/>
  <c r="M67" i="7"/>
  <c r="M68" i="7"/>
  <c r="M69" i="7"/>
  <c r="M8" i="7"/>
  <c r="L62" i="7"/>
  <c r="K62" i="7"/>
  <c r="J62" i="7"/>
  <c r="I62" i="7"/>
  <c r="H62" i="7"/>
  <c r="G62" i="7"/>
  <c r="F62" i="7"/>
  <c r="E62" i="7"/>
  <c r="D62" i="7"/>
  <c r="C62" i="7"/>
  <c r="S53" i="7"/>
  <c r="S30" i="7"/>
  <c r="N75" i="1"/>
  <c r="N53" i="1"/>
  <c r="N72" i="1"/>
  <c r="S22" i="7"/>
  <c r="S9" i="7"/>
  <c r="S10" i="7"/>
  <c r="S11" i="7"/>
  <c r="S12" i="7"/>
  <c r="S13" i="7"/>
  <c r="S14" i="7"/>
  <c r="S15" i="7"/>
  <c r="S16" i="7"/>
  <c r="S17" i="7"/>
  <c r="S18" i="7"/>
  <c r="S19" i="7"/>
  <c r="S20" i="7"/>
  <c r="S23" i="7"/>
  <c r="S24" i="7"/>
  <c r="S63" i="7"/>
  <c r="S26" i="7"/>
  <c r="S27" i="7"/>
  <c r="S28" i="7"/>
  <c r="S29" i="7"/>
  <c r="S31" i="7"/>
  <c r="S64" i="7"/>
  <c r="S65" i="7"/>
  <c r="S34" i="7"/>
  <c r="S35" i="7"/>
  <c r="S36" i="7"/>
  <c r="S66" i="7"/>
  <c r="S37" i="7"/>
  <c r="S38" i="7"/>
  <c r="S39" i="7"/>
  <c r="S40" i="7"/>
  <c r="S41" i="7"/>
  <c r="S67" i="7"/>
  <c r="S42" i="7"/>
  <c r="S52" i="7"/>
  <c r="S55" i="7"/>
  <c r="S44" i="7"/>
  <c r="S68" i="7"/>
  <c r="S69" i="7"/>
  <c r="S54" i="7"/>
  <c r="S58" i="7"/>
  <c r="S60" i="7"/>
  <c r="S8" i="7"/>
  <c r="T13" i="7" l="1"/>
  <c r="T38" i="7"/>
  <c r="S62" i="7"/>
  <c r="S70" i="7" s="1"/>
  <c r="T11" i="7"/>
  <c r="T37" i="7"/>
  <c r="T10" i="7"/>
  <c r="T36" i="7"/>
  <c r="T9" i="7"/>
  <c r="T64" i="7"/>
  <c r="T31" i="7"/>
  <c r="T65" i="7"/>
  <c r="T19" i="7"/>
  <c r="T18" i="7"/>
  <c r="T35" i="7"/>
  <c r="T17" i="7"/>
  <c r="T16" i="7"/>
  <c r="T30" i="7"/>
  <c r="T53" i="7"/>
  <c r="T29" i="7"/>
  <c r="T20" i="7"/>
  <c r="T66" i="7"/>
  <c r="T27" i="7"/>
  <c r="T15" i="7"/>
  <c r="T23" i="7"/>
  <c r="M62" i="7"/>
  <c r="T44" i="7"/>
  <c r="T33" i="7"/>
  <c r="T68" i="7"/>
  <c r="T42" i="7"/>
  <c r="T52" i="7"/>
  <c r="T67" i="7"/>
  <c r="T41" i="7"/>
  <c r="R62" i="7"/>
  <c r="T40" i="7"/>
  <c r="T57" i="7"/>
  <c r="T43" i="7"/>
  <c r="T25" i="7"/>
  <c r="T47" i="7"/>
  <c r="T55" i="7"/>
  <c r="T28" i="7"/>
  <c r="T34" i="7"/>
  <c r="T58" i="7"/>
  <c r="T46" i="7"/>
  <c r="T60" i="7"/>
  <c r="T54" i="7"/>
  <c r="T39" i="7"/>
  <c r="T12" i="7"/>
  <c r="T22" i="7"/>
  <c r="T21" i="7"/>
  <c r="T8" i="7"/>
  <c r="T62" i="7" l="1"/>
  <c r="R63" i="7"/>
  <c r="T63" i="7" s="1"/>
  <c r="J70" i="7"/>
  <c r="P70" i="7"/>
  <c r="O70" i="7"/>
  <c r="L70" i="7"/>
  <c r="K70" i="7"/>
  <c r="N70" i="7"/>
  <c r="T70" i="7" l="1"/>
  <c r="R70" i="7"/>
  <c r="A56" i="5"/>
  <c r="A51" i="5"/>
  <c r="A52" i="5"/>
  <c r="A53" i="5"/>
  <c r="A54" i="5"/>
  <c r="A55" i="5"/>
  <c r="A44" i="5"/>
  <c r="A45" i="5"/>
  <c r="A46" i="5"/>
  <c r="A47" i="5"/>
  <c r="A48" i="5"/>
  <c r="A49" i="5"/>
  <c r="A50" i="5"/>
  <c r="A43" i="5"/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3" i="5"/>
  <c r="A42" i="5"/>
  <c r="A36" i="5"/>
  <c r="A37" i="5"/>
  <c r="A38" i="5"/>
  <c r="A39" i="5"/>
  <c r="A40" i="5"/>
  <c r="A41" i="5"/>
  <c r="A27" i="5"/>
  <c r="A28" i="5"/>
  <c r="A29" i="5"/>
  <c r="A30" i="5"/>
  <c r="A31" i="5"/>
  <c r="A32" i="5"/>
  <c r="A33" i="5"/>
  <c r="A34" i="5"/>
  <c r="A35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3" i="5"/>
  <c r="B36" i="4" l="1"/>
  <c r="B14" i="4"/>
  <c r="B37" i="4" l="1"/>
  <c r="B38" i="4" s="1"/>
  <c r="B40" i="4" s="1"/>
  <c r="B15" i="4"/>
  <c r="B16" i="4" s="1"/>
  <c r="B18" i="4" s="1"/>
  <c r="D53" i="3"/>
  <c r="D53" i="2"/>
  <c r="E53" i="2"/>
  <c r="F53" i="2"/>
  <c r="F75" i="2" s="1"/>
  <c r="G53" i="2"/>
  <c r="H53" i="2"/>
  <c r="I53" i="2"/>
  <c r="J53" i="2"/>
  <c r="K53" i="2"/>
  <c r="L53" i="2"/>
  <c r="M53" i="2"/>
  <c r="C53" i="2"/>
  <c r="D72" i="2"/>
  <c r="F72" i="2"/>
  <c r="G72" i="2"/>
  <c r="G75" i="2" s="1"/>
  <c r="H72" i="2"/>
  <c r="J72" i="2"/>
  <c r="K72" i="2"/>
  <c r="K75" i="2"/>
  <c r="C72" i="2"/>
  <c r="C75" i="2" s="1"/>
  <c r="M57" i="2"/>
  <c r="B44" i="5" s="1"/>
  <c r="D44" i="5" s="1"/>
  <c r="G44" i="5" s="1"/>
  <c r="M62" i="2"/>
  <c r="B49" i="5" s="1"/>
  <c r="D49" i="5" s="1"/>
  <c r="G49" i="5" s="1"/>
  <c r="M64" i="2"/>
  <c r="B51" i="5" s="1"/>
  <c r="D51" i="5" s="1"/>
  <c r="G51" i="5" s="1"/>
  <c r="L57" i="2"/>
  <c r="L58" i="2"/>
  <c r="L59" i="2"/>
  <c r="L60" i="2"/>
  <c r="L61" i="2"/>
  <c r="L62" i="2"/>
  <c r="L63" i="2"/>
  <c r="L64" i="2"/>
  <c r="L68" i="2"/>
  <c r="L69" i="2"/>
  <c r="M69" i="2"/>
  <c r="B56" i="5" s="1"/>
  <c r="D56" i="5" s="1"/>
  <c r="G56" i="5" s="1"/>
  <c r="E57" i="2"/>
  <c r="H57" i="1" s="1"/>
  <c r="J57" i="1" s="1"/>
  <c r="E58" i="2"/>
  <c r="M58" i="2" s="1"/>
  <c r="B45" i="5" s="1"/>
  <c r="D45" i="5" s="1"/>
  <c r="G45" i="5" s="1"/>
  <c r="E59" i="2"/>
  <c r="M59" i="2" s="1"/>
  <c r="B46" i="5" s="1"/>
  <c r="D46" i="5" s="1"/>
  <c r="G46" i="5" s="1"/>
  <c r="E60" i="2"/>
  <c r="M60" i="2" s="1"/>
  <c r="B47" i="5" s="1"/>
  <c r="D47" i="5" s="1"/>
  <c r="G47" i="5" s="1"/>
  <c r="E61" i="2"/>
  <c r="M61" i="2" s="1"/>
  <c r="B48" i="5" s="1"/>
  <c r="D48" i="5" s="1"/>
  <c r="G48" i="5" s="1"/>
  <c r="E62" i="2"/>
  <c r="E63" i="2"/>
  <c r="H63" i="1" s="1"/>
  <c r="J63" i="1" s="1"/>
  <c r="K63" i="1" s="1"/>
  <c r="L63" i="1" s="1"/>
  <c r="E64" i="2"/>
  <c r="H64" i="1" s="1"/>
  <c r="J64" i="1" s="1"/>
  <c r="E65" i="2"/>
  <c r="E66" i="2"/>
  <c r="H66" i="1" s="1"/>
  <c r="E67" i="2"/>
  <c r="E68" i="2"/>
  <c r="H68" i="1" s="1"/>
  <c r="E69" i="2"/>
  <c r="H69" i="1" s="1"/>
  <c r="J69" i="1" s="1"/>
  <c r="E56" i="2"/>
  <c r="H56" i="1"/>
  <c r="L56" i="2"/>
  <c r="M56" i="2" s="1"/>
  <c r="B43" i="5" s="1"/>
  <c r="D43" i="5" s="1"/>
  <c r="G43" i="5" s="1"/>
  <c r="I66" i="2"/>
  <c r="L66" i="2" s="1"/>
  <c r="I67" i="2"/>
  <c r="L67" i="2" s="1"/>
  <c r="M67" i="2" s="1"/>
  <c r="B54" i="5" s="1"/>
  <c r="D54" i="5" s="1"/>
  <c r="G54" i="5" s="1"/>
  <c r="I65" i="2"/>
  <c r="I72" i="2" s="1"/>
  <c r="I75" i="2" s="1"/>
  <c r="B4" i="3"/>
  <c r="C53" i="1"/>
  <c r="C75" i="1" s="1"/>
  <c r="O67" i="1"/>
  <c r="P67" i="1" s="1"/>
  <c r="O66" i="1"/>
  <c r="O72" i="1" s="1"/>
  <c r="P66" i="1"/>
  <c r="O65" i="1"/>
  <c r="O64" i="1"/>
  <c r="P64" i="1"/>
  <c r="O63" i="1"/>
  <c r="P63" i="1"/>
  <c r="O62" i="1"/>
  <c r="P62" i="1"/>
  <c r="O61" i="1"/>
  <c r="O60" i="1"/>
  <c r="P60" i="1"/>
  <c r="O59" i="1"/>
  <c r="P59" i="1"/>
  <c r="O58" i="1"/>
  <c r="P58" i="1" s="1"/>
  <c r="O57" i="1"/>
  <c r="O56" i="1"/>
  <c r="P56" i="1" s="1"/>
  <c r="I67" i="1"/>
  <c r="H67" i="1"/>
  <c r="I66" i="1"/>
  <c r="I65" i="1"/>
  <c r="H65" i="1"/>
  <c r="J65" i="1" s="1"/>
  <c r="I64" i="1"/>
  <c r="I63" i="1"/>
  <c r="I62" i="1"/>
  <c r="H62" i="1"/>
  <c r="I61" i="1"/>
  <c r="H61" i="1"/>
  <c r="I60" i="1"/>
  <c r="H60" i="1"/>
  <c r="I59" i="1"/>
  <c r="I72" i="1" s="1"/>
  <c r="I58" i="1"/>
  <c r="I57" i="1"/>
  <c r="I56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69" i="1"/>
  <c r="I30" i="1"/>
  <c r="H30" i="1"/>
  <c r="I29" i="1"/>
  <c r="H29" i="1"/>
  <c r="I28" i="1"/>
  <c r="H28" i="1"/>
  <c r="I27" i="1"/>
  <c r="H27" i="1"/>
  <c r="I26" i="1"/>
  <c r="H26" i="1"/>
  <c r="I25" i="1"/>
  <c r="H25" i="1"/>
  <c r="I68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I53" i="1" s="1"/>
  <c r="H13" i="1"/>
  <c r="I12" i="1"/>
  <c r="H12" i="1"/>
  <c r="G67" i="1"/>
  <c r="G66" i="1"/>
  <c r="G65" i="1"/>
  <c r="G64" i="1"/>
  <c r="G63" i="1"/>
  <c r="G62" i="1"/>
  <c r="G61" i="1"/>
  <c r="G72" i="1" s="1"/>
  <c r="G60" i="1"/>
  <c r="G59" i="1"/>
  <c r="G58" i="1"/>
  <c r="G57" i="1"/>
  <c r="G56" i="1"/>
  <c r="G13" i="1"/>
  <c r="G14" i="1"/>
  <c r="G15" i="1"/>
  <c r="G16" i="1"/>
  <c r="G17" i="1"/>
  <c r="G53" i="1" s="1"/>
  <c r="G75" i="1" s="1"/>
  <c r="G18" i="1"/>
  <c r="G19" i="1"/>
  <c r="G20" i="1"/>
  <c r="G21" i="1"/>
  <c r="G22" i="1"/>
  <c r="G23" i="1"/>
  <c r="G24" i="1"/>
  <c r="G68" i="1"/>
  <c r="G25" i="1"/>
  <c r="G26" i="1"/>
  <c r="G27" i="1"/>
  <c r="G28" i="1"/>
  <c r="G29" i="1"/>
  <c r="G30" i="1"/>
  <c r="G6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12" i="1"/>
  <c r="D13" i="1"/>
  <c r="C13" i="3" s="1"/>
  <c r="D14" i="1"/>
  <c r="N14" i="1" s="1"/>
  <c r="O14" i="1" s="1"/>
  <c r="P14" i="1" s="1"/>
  <c r="D15" i="1"/>
  <c r="C15" i="3" s="1"/>
  <c r="D16" i="1"/>
  <c r="N16" i="1" s="1"/>
  <c r="D17" i="1"/>
  <c r="C17" i="3" s="1"/>
  <c r="D18" i="1"/>
  <c r="N18" i="1" s="1"/>
  <c r="D19" i="1"/>
  <c r="F19" i="1" s="1"/>
  <c r="D20" i="1"/>
  <c r="N20" i="1" s="1"/>
  <c r="D21" i="1"/>
  <c r="C21" i="3" s="1"/>
  <c r="D22" i="1"/>
  <c r="N22" i="1" s="1"/>
  <c r="O22" i="1" s="1"/>
  <c r="P22" i="1" s="1"/>
  <c r="D23" i="1"/>
  <c r="F23" i="1" s="1"/>
  <c r="D24" i="1"/>
  <c r="N24" i="1" s="1"/>
  <c r="D68" i="1"/>
  <c r="F68" i="1" s="1"/>
  <c r="N68" i="1"/>
  <c r="P68" i="1" s="1"/>
  <c r="O68" i="1"/>
  <c r="D25" i="1"/>
  <c r="N25" i="1" s="1"/>
  <c r="D26" i="1"/>
  <c r="F26" i="1" s="1"/>
  <c r="D27" i="1"/>
  <c r="N27" i="1" s="1"/>
  <c r="D28" i="1"/>
  <c r="C28" i="3" s="1"/>
  <c r="D29" i="1"/>
  <c r="N29" i="1" s="1"/>
  <c r="D30" i="1"/>
  <c r="F30" i="1" s="1"/>
  <c r="D69" i="1"/>
  <c r="N69" i="1"/>
  <c r="P69" i="1" s="1"/>
  <c r="D31" i="1"/>
  <c r="C31" i="3" s="1"/>
  <c r="D32" i="1"/>
  <c r="N32" i="1" s="1"/>
  <c r="D33" i="1"/>
  <c r="F33" i="1" s="1"/>
  <c r="D34" i="1"/>
  <c r="N34" i="1" s="1"/>
  <c r="D35" i="1"/>
  <c r="C35" i="3" s="1"/>
  <c r="D36" i="1"/>
  <c r="N36" i="1" s="1"/>
  <c r="D37" i="1"/>
  <c r="F37" i="1" s="1"/>
  <c r="D38" i="1"/>
  <c r="N38" i="1" s="1"/>
  <c r="D39" i="1"/>
  <c r="C39" i="3" s="1"/>
  <c r="D40" i="1"/>
  <c r="N40" i="1" s="1"/>
  <c r="D41" i="1"/>
  <c r="F41" i="1" s="1"/>
  <c r="D42" i="1"/>
  <c r="N42" i="1" s="1"/>
  <c r="D43" i="1"/>
  <c r="C43" i="3" s="1"/>
  <c r="D44" i="1"/>
  <c r="N44" i="1" s="1"/>
  <c r="D45" i="1"/>
  <c r="F45" i="1" s="1"/>
  <c r="D46" i="1"/>
  <c r="N46" i="1" s="1"/>
  <c r="D47" i="1"/>
  <c r="C47" i="3" s="1"/>
  <c r="D48" i="1"/>
  <c r="N48" i="1" s="1"/>
  <c r="D49" i="1"/>
  <c r="F49" i="1" s="1"/>
  <c r="D50" i="1"/>
  <c r="C50" i="3" s="1"/>
  <c r="D51" i="1"/>
  <c r="C51" i="3" s="1"/>
  <c r="E51" i="3" s="1"/>
  <c r="D12" i="1"/>
  <c r="F12" i="1" s="1"/>
  <c r="D67" i="1"/>
  <c r="F67" i="1"/>
  <c r="D66" i="1"/>
  <c r="F66" i="1" s="1"/>
  <c r="D65" i="1"/>
  <c r="F65" i="1"/>
  <c r="D64" i="1"/>
  <c r="F64" i="1"/>
  <c r="D63" i="1"/>
  <c r="F63" i="1"/>
  <c r="D62" i="1"/>
  <c r="F62" i="1"/>
  <c r="J62" i="1" s="1"/>
  <c r="K62" i="1" s="1"/>
  <c r="L62" i="1" s="1"/>
  <c r="D61" i="1"/>
  <c r="F61" i="1"/>
  <c r="J61" i="1" s="1"/>
  <c r="D60" i="1"/>
  <c r="F60" i="1"/>
  <c r="J60" i="1" s="1"/>
  <c r="D59" i="1"/>
  <c r="F59" i="1" s="1"/>
  <c r="D58" i="1"/>
  <c r="F58" i="1"/>
  <c r="D57" i="1"/>
  <c r="F57" i="1"/>
  <c r="D56" i="1"/>
  <c r="F56" i="1"/>
  <c r="J56" i="1" s="1"/>
  <c r="Q67" i="1"/>
  <c r="Q66" i="1"/>
  <c r="Q65" i="1"/>
  <c r="Q64" i="1"/>
  <c r="Q63" i="1"/>
  <c r="Q62" i="1"/>
  <c r="Q61" i="1"/>
  <c r="Q60" i="1"/>
  <c r="Q59" i="1"/>
  <c r="Q58" i="1"/>
  <c r="Q57" i="1"/>
  <c r="Q56" i="1"/>
  <c r="Q13" i="1"/>
  <c r="Q14" i="1"/>
  <c r="Q15" i="1"/>
  <c r="Q16" i="1"/>
  <c r="Q17" i="1"/>
  <c r="Q18" i="1"/>
  <c r="Q19" i="1"/>
  <c r="Q20" i="1"/>
  <c r="Q21" i="1"/>
  <c r="Q22" i="1"/>
  <c r="Q23" i="1"/>
  <c r="Q24" i="1"/>
  <c r="Q68" i="1"/>
  <c r="Q25" i="1"/>
  <c r="Q26" i="1"/>
  <c r="Q27" i="1"/>
  <c r="Q28" i="1"/>
  <c r="Q29" i="1"/>
  <c r="Q30" i="1"/>
  <c r="Q6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12" i="1"/>
  <c r="N26" i="1"/>
  <c r="O26" i="1" s="1"/>
  <c r="P26" i="1" s="1"/>
  <c r="N19" i="1"/>
  <c r="F35" i="1"/>
  <c r="J35" i="1" s="1"/>
  <c r="K35" i="1" s="1"/>
  <c r="L35" i="1" s="1"/>
  <c r="J67" i="1"/>
  <c r="P57" i="1"/>
  <c r="P61" i="1"/>
  <c r="P65" i="1"/>
  <c r="F39" i="1"/>
  <c r="F17" i="1"/>
  <c r="C33" i="3"/>
  <c r="E33" i="3" s="1"/>
  <c r="C19" i="3"/>
  <c r="E19" i="3" s="1"/>
  <c r="C16" i="3"/>
  <c r="F16" i="3" s="1"/>
  <c r="G16" i="3" s="1"/>
  <c r="F15" i="1"/>
  <c r="C48" i="3"/>
  <c r="E48" i="3" s="1"/>
  <c r="C32" i="3"/>
  <c r="E32" i="3" s="1"/>
  <c r="C27" i="3"/>
  <c r="E27" i="3" s="1"/>
  <c r="C25" i="3"/>
  <c r="F25" i="3" s="1"/>
  <c r="G25" i="3" s="1"/>
  <c r="C20" i="3"/>
  <c r="F20" i="3" s="1"/>
  <c r="G20" i="3" s="1"/>
  <c r="C18" i="3"/>
  <c r="E18" i="3" s="1"/>
  <c r="C14" i="3"/>
  <c r="F14" i="3" s="1"/>
  <c r="G14" i="3" s="1"/>
  <c r="J75" i="2"/>
  <c r="H75" i="2"/>
  <c r="D75" i="2"/>
  <c r="N17" i="1"/>
  <c r="O17" i="1" s="1"/>
  <c r="F16" i="1"/>
  <c r="C23" i="3"/>
  <c r="E23" i="3" s="1"/>
  <c r="C30" i="3"/>
  <c r="E30" i="3" s="1"/>
  <c r="C37" i="3"/>
  <c r="F37" i="3" s="1"/>
  <c r="G37" i="3" s="1"/>
  <c r="F47" i="1"/>
  <c r="J47" i="1" s="1"/>
  <c r="F21" i="1"/>
  <c r="F51" i="1"/>
  <c r="J51" i="1" s="1"/>
  <c r="K51" i="1" s="1"/>
  <c r="L51" i="1" s="1"/>
  <c r="N15" i="1"/>
  <c r="O15" i="1" s="1"/>
  <c r="N28" i="1"/>
  <c r="O28" i="1" s="1"/>
  <c r="P28" i="1" s="1"/>
  <c r="N35" i="1"/>
  <c r="O35" i="1" s="1"/>
  <c r="N31" i="1"/>
  <c r="O31" i="1" s="1"/>
  <c r="N33" i="1"/>
  <c r="O33" i="1" s="1"/>
  <c r="N39" i="1"/>
  <c r="O39" i="1" s="1"/>
  <c r="N41" i="1"/>
  <c r="O41" i="1" s="1"/>
  <c r="P41" i="1" s="1"/>
  <c r="N47" i="1"/>
  <c r="N49" i="1"/>
  <c r="O49" i="1" s="1"/>
  <c r="N50" i="1"/>
  <c r="O50" i="1" s="1"/>
  <c r="P50" i="1" s="1"/>
  <c r="F50" i="1"/>
  <c r="O69" i="1"/>
  <c r="F48" i="1"/>
  <c r="F46" i="1"/>
  <c r="J46" i="1" s="1"/>
  <c r="K46" i="1" s="1"/>
  <c r="F36" i="1"/>
  <c r="F32" i="1"/>
  <c r="F69" i="1"/>
  <c r="F29" i="1"/>
  <c r="J29" i="1" s="1"/>
  <c r="F27" i="1"/>
  <c r="J27" i="1" s="1"/>
  <c r="K27" i="1" s="1"/>
  <c r="L27" i="1" s="1"/>
  <c r="F25" i="1"/>
  <c r="J25" i="1" s="1"/>
  <c r="K25" i="1" s="1"/>
  <c r="F24" i="1"/>
  <c r="J24" i="1" s="1"/>
  <c r="F20" i="1"/>
  <c r="F18" i="1"/>
  <c r="F14" i="1"/>
  <c r="J14" i="1" s="1"/>
  <c r="K14" i="1" s="1"/>
  <c r="L14" i="1" s="1"/>
  <c r="K60" i="1" l="1"/>
  <c r="L60" i="1"/>
  <c r="K57" i="1"/>
  <c r="L57" i="1" s="1"/>
  <c r="J66" i="1"/>
  <c r="K66" i="1" s="1"/>
  <c r="L66" i="1" s="1"/>
  <c r="K61" i="1"/>
  <c r="L61" i="1" s="1"/>
  <c r="K64" i="1"/>
  <c r="L64" i="1"/>
  <c r="K65" i="1"/>
  <c r="L65" i="1" s="1"/>
  <c r="K56" i="1"/>
  <c r="L56" i="1" s="1"/>
  <c r="I75" i="1"/>
  <c r="P72" i="1"/>
  <c r="J68" i="1"/>
  <c r="K69" i="1"/>
  <c r="L69" i="1" s="1"/>
  <c r="L65" i="2"/>
  <c r="M65" i="2" s="1"/>
  <c r="B52" i="5" s="1"/>
  <c r="D52" i="5" s="1"/>
  <c r="G52" i="5" s="1"/>
  <c r="J32" i="1"/>
  <c r="K32" i="1" s="1"/>
  <c r="J16" i="1"/>
  <c r="K16" i="1" s="1"/>
  <c r="L16" i="1" s="1"/>
  <c r="N13" i="1"/>
  <c r="O13" i="1" s="1"/>
  <c r="F34" i="1"/>
  <c r="J34" i="1" s="1"/>
  <c r="K34" i="1" s="1"/>
  <c r="J36" i="1"/>
  <c r="C42" i="3"/>
  <c r="F42" i="3" s="1"/>
  <c r="G42" i="3" s="1"/>
  <c r="N23" i="1"/>
  <c r="O23" i="1" s="1"/>
  <c r="P23" i="1" s="1"/>
  <c r="E72" i="2"/>
  <c r="E75" i="2" s="1"/>
  <c r="F38" i="1"/>
  <c r="J38" i="1" s="1"/>
  <c r="K38" i="1" s="1"/>
  <c r="L38" i="1" s="1"/>
  <c r="C38" i="3"/>
  <c r="E38" i="3" s="1"/>
  <c r="H38" i="3" s="1"/>
  <c r="C29" i="5" s="1"/>
  <c r="D29" i="5" s="1"/>
  <c r="G29" i="5" s="1"/>
  <c r="C34" i="3"/>
  <c r="F34" i="3" s="1"/>
  <c r="G34" i="3" s="1"/>
  <c r="C24" i="3"/>
  <c r="E24" i="3" s="1"/>
  <c r="F40" i="1"/>
  <c r="J40" i="1" s="1"/>
  <c r="K40" i="1" s="1"/>
  <c r="C44" i="3"/>
  <c r="F44" i="3" s="1"/>
  <c r="G44" i="3" s="1"/>
  <c r="F13" i="1"/>
  <c r="J13" i="1" s="1"/>
  <c r="K13" i="1" s="1"/>
  <c r="F42" i="1"/>
  <c r="J42" i="1" s="1"/>
  <c r="K42" i="1" s="1"/>
  <c r="F28" i="1"/>
  <c r="J28" i="1" s="1"/>
  <c r="K28" i="1" s="1"/>
  <c r="L28" i="1" s="1"/>
  <c r="H58" i="1"/>
  <c r="J58" i="1" s="1"/>
  <c r="K58" i="1" s="1"/>
  <c r="F44" i="1"/>
  <c r="J44" i="1" s="1"/>
  <c r="K44" i="1" s="1"/>
  <c r="N51" i="1"/>
  <c r="O51" i="1" s="1"/>
  <c r="P51" i="1" s="1"/>
  <c r="J15" i="1"/>
  <c r="K15" i="1" s="1"/>
  <c r="L15" i="1" s="1"/>
  <c r="H59" i="1"/>
  <c r="J59" i="1" s="1"/>
  <c r="J48" i="1"/>
  <c r="K48" i="1" s="1"/>
  <c r="N21" i="1"/>
  <c r="O21" i="1" s="1"/>
  <c r="P21" i="1" s="1"/>
  <c r="J17" i="1"/>
  <c r="K17" i="1" s="1"/>
  <c r="M68" i="2"/>
  <c r="B55" i="5" s="1"/>
  <c r="D55" i="5" s="1"/>
  <c r="G55" i="5" s="1"/>
  <c r="D72" i="1"/>
  <c r="M63" i="2"/>
  <c r="B50" i="5" s="1"/>
  <c r="D50" i="5" s="1"/>
  <c r="G50" i="5" s="1"/>
  <c r="N43" i="1"/>
  <c r="O43" i="1" s="1"/>
  <c r="J39" i="1"/>
  <c r="K39" i="1" s="1"/>
  <c r="L39" i="1" s="1"/>
  <c r="F72" i="1"/>
  <c r="J18" i="1"/>
  <c r="K18" i="1" s="1"/>
  <c r="F43" i="1"/>
  <c r="J43" i="1" s="1"/>
  <c r="K43" i="1" s="1"/>
  <c r="L43" i="1" s="1"/>
  <c r="F31" i="1"/>
  <c r="J31" i="1" s="1"/>
  <c r="K31" i="1" s="1"/>
  <c r="L31" i="1" s="1"/>
  <c r="H53" i="1"/>
  <c r="J50" i="1"/>
  <c r="K50" i="1" s="1"/>
  <c r="L50" i="1" s="1"/>
  <c r="J21" i="1"/>
  <c r="K21" i="1" s="1"/>
  <c r="L21" i="1" s="1"/>
  <c r="J20" i="1"/>
  <c r="K20" i="1" s="1"/>
  <c r="L20" i="1" s="1"/>
  <c r="C45" i="3"/>
  <c r="F22" i="1"/>
  <c r="J22" i="1" s="1"/>
  <c r="F48" i="3"/>
  <c r="G48" i="3" s="1"/>
  <c r="E43" i="3"/>
  <c r="F43" i="3"/>
  <c r="G43" i="3" s="1"/>
  <c r="H43" i="3" s="1"/>
  <c r="C34" i="5" s="1"/>
  <c r="D34" i="5" s="1"/>
  <c r="G34" i="5" s="1"/>
  <c r="F24" i="3"/>
  <c r="G24" i="3" s="1"/>
  <c r="H24" i="3" s="1"/>
  <c r="C15" i="5" s="1"/>
  <c r="D15" i="5" s="1"/>
  <c r="G15" i="5" s="1"/>
  <c r="H48" i="3"/>
  <c r="C39" i="5" s="1"/>
  <c r="D39" i="5" s="1"/>
  <c r="G39" i="5" s="1"/>
  <c r="E14" i="3"/>
  <c r="H14" i="3" s="1"/>
  <c r="C5" i="5" s="1"/>
  <c r="D5" i="5" s="1"/>
  <c r="G5" i="5" s="1"/>
  <c r="N45" i="1"/>
  <c r="O45" i="1" s="1"/>
  <c r="P45" i="1" s="1"/>
  <c r="F30" i="3"/>
  <c r="G30" i="3" s="1"/>
  <c r="H30" i="3" s="1"/>
  <c r="C21" i="5" s="1"/>
  <c r="D21" i="5" s="1"/>
  <c r="G21" i="5" s="1"/>
  <c r="F38" i="3"/>
  <c r="G38" i="3" s="1"/>
  <c r="E37" i="3"/>
  <c r="H37" i="3" s="1"/>
  <c r="C28" i="5" s="1"/>
  <c r="D28" i="5" s="1"/>
  <c r="G28" i="5" s="1"/>
  <c r="E16" i="3"/>
  <c r="H16" i="3" s="1"/>
  <c r="C7" i="5" s="1"/>
  <c r="D7" i="5" s="1"/>
  <c r="G7" i="5" s="1"/>
  <c r="D53" i="1"/>
  <c r="D75" i="1" s="1"/>
  <c r="C22" i="3"/>
  <c r="C29" i="3"/>
  <c r="C40" i="3"/>
  <c r="J12" i="1"/>
  <c r="J41" i="1"/>
  <c r="K41" i="1" s="1"/>
  <c r="L41" i="1" s="1"/>
  <c r="J37" i="1"/>
  <c r="K37" i="1" s="1"/>
  <c r="L37" i="1" s="1"/>
  <c r="J33" i="1"/>
  <c r="K33" i="1" s="1"/>
  <c r="L33" i="1" s="1"/>
  <c r="F32" i="3"/>
  <c r="G32" i="3" s="1"/>
  <c r="H32" i="3" s="1"/>
  <c r="C23" i="5" s="1"/>
  <c r="D23" i="5" s="1"/>
  <c r="G23" i="5" s="1"/>
  <c r="C46" i="3"/>
  <c r="C36" i="3"/>
  <c r="E36" i="3" s="1"/>
  <c r="C26" i="3"/>
  <c r="N30" i="1"/>
  <c r="O30" i="1" s="1"/>
  <c r="J49" i="1"/>
  <c r="J45" i="1"/>
  <c r="K45" i="1" s="1"/>
  <c r="L45" i="1" s="1"/>
  <c r="F18" i="3"/>
  <c r="G18" i="3" s="1"/>
  <c r="H18" i="3" s="1"/>
  <c r="C9" i="5" s="1"/>
  <c r="D9" i="5" s="1"/>
  <c r="G9" i="5" s="1"/>
  <c r="K12" i="1"/>
  <c r="L12" i="1" s="1"/>
  <c r="E35" i="3"/>
  <c r="F35" i="3"/>
  <c r="G35" i="3" s="1"/>
  <c r="F13" i="3"/>
  <c r="G13" i="3" s="1"/>
  <c r="E13" i="3"/>
  <c r="F50" i="3"/>
  <c r="G50" i="3" s="1"/>
  <c r="E50" i="3"/>
  <c r="E15" i="3"/>
  <c r="F15" i="3"/>
  <c r="G15" i="3" s="1"/>
  <c r="F27" i="3"/>
  <c r="G27" i="3" s="1"/>
  <c r="H27" i="3" s="1"/>
  <c r="C18" i="5" s="1"/>
  <c r="D18" i="5" s="1"/>
  <c r="G18" i="5" s="1"/>
  <c r="P31" i="1"/>
  <c r="P35" i="1"/>
  <c r="E20" i="3"/>
  <c r="H20" i="3" s="1"/>
  <c r="C11" i="5" s="1"/>
  <c r="D11" i="5" s="1"/>
  <c r="G11" i="5" s="1"/>
  <c r="F33" i="3"/>
  <c r="G33" i="3" s="1"/>
  <c r="H33" i="3" s="1"/>
  <c r="C24" i="5" s="1"/>
  <c r="D24" i="5" s="1"/>
  <c r="G24" i="5" s="1"/>
  <c r="C41" i="3"/>
  <c r="N37" i="1"/>
  <c r="J23" i="1"/>
  <c r="K23" i="1" s="1"/>
  <c r="L23" i="1" s="1"/>
  <c r="N12" i="1"/>
  <c r="F23" i="3"/>
  <c r="G23" i="3" s="1"/>
  <c r="H23" i="3" s="1"/>
  <c r="C14" i="5" s="1"/>
  <c r="D14" i="5" s="1"/>
  <c r="G14" i="5" s="1"/>
  <c r="E42" i="3"/>
  <c r="H42" i="3" s="1"/>
  <c r="C33" i="5" s="1"/>
  <c r="D33" i="5" s="1"/>
  <c r="G33" i="5" s="1"/>
  <c r="O47" i="1"/>
  <c r="P47" i="1" s="1"/>
  <c r="P39" i="1"/>
  <c r="E34" i="3"/>
  <c r="H34" i="3" s="1"/>
  <c r="C25" i="5" s="1"/>
  <c r="D25" i="5" s="1"/>
  <c r="G25" i="5" s="1"/>
  <c r="P17" i="1"/>
  <c r="E25" i="3"/>
  <c r="H25" i="3" s="1"/>
  <c r="C16" i="5" s="1"/>
  <c r="D16" i="5" s="1"/>
  <c r="G16" i="5" s="1"/>
  <c r="E44" i="3"/>
  <c r="H44" i="3" s="1"/>
  <c r="C35" i="5" s="1"/>
  <c r="D35" i="5" s="1"/>
  <c r="G35" i="5" s="1"/>
  <c r="C12" i="3"/>
  <c r="C49" i="3"/>
  <c r="E49" i="3" s="1"/>
  <c r="J30" i="1"/>
  <c r="K30" i="1" s="1"/>
  <c r="L30" i="1" s="1"/>
  <c r="J26" i="1"/>
  <c r="K26" i="1" s="1"/>
  <c r="L26" i="1" s="1"/>
  <c r="O40" i="1"/>
  <c r="P40" i="1" s="1"/>
  <c r="O36" i="1"/>
  <c r="P36" i="1" s="1"/>
  <c r="F28" i="3"/>
  <c r="G28" i="3" s="1"/>
  <c r="E28" i="3"/>
  <c r="O24" i="1"/>
  <c r="P24" i="1" s="1"/>
  <c r="E21" i="3"/>
  <c r="F21" i="3"/>
  <c r="G21" i="3" s="1"/>
  <c r="E17" i="3"/>
  <c r="F17" i="3"/>
  <c r="G17" i="3" s="1"/>
  <c r="O46" i="1"/>
  <c r="P46" i="1" s="1"/>
  <c r="O34" i="1"/>
  <c r="P34" i="1" s="1"/>
  <c r="F31" i="3"/>
  <c r="G31" i="3" s="1"/>
  <c r="E31" i="3"/>
  <c r="O29" i="1"/>
  <c r="P29" i="1" s="1"/>
  <c r="O25" i="1"/>
  <c r="P25" i="1" s="1"/>
  <c r="O18" i="1"/>
  <c r="P18" i="1" s="1"/>
  <c r="E47" i="3"/>
  <c r="F47" i="3"/>
  <c r="G47" i="3" s="1"/>
  <c r="O44" i="1"/>
  <c r="P44" i="1" s="1"/>
  <c r="O38" i="1"/>
  <c r="P38" i="1" s="1"/>
  <c r="O32" i="1"/>
  <c r="P32" i="1" s="1"/>
  <c r="F53" i="1"/>
  <c r="F75" i="1" s="1"/>
  <c r="J19" i="1"/>
  <c r="K19" i="1" s="1"/>
  <c r="L19" i="1" s="1"/>
  <c r="O48" i="1"/>
  <c r="P48" i="1" s="1"/>
  <c r="O42" i="1"/>
  <c r="P42" i="1" s="1"/>
  <c r="E39" i="3"/>
  <c r="F39" i="3"/>
  <c r="G39" i="3" s="1"/>
  <c r="O27" i="1"/>
  <c r="P27" i="1" s="1"/>
  <c r="O20" i="1"/>
  <c r="P20" i="1" s="1"/>
  <c r="O16" i="1"/>
  <c r="P49" i="1"/>
  <c r="P33" i="1"/>
  <c r="P43" i="1"/>
  <c r="P15" i="1"/>
  <c r="O19" i="1"/>
  <c r="P19" i="1" s="1"/>
  <c r="L18" i="1"/>
  <c r="L25" i="1"/>
  <c r="K36" i="1"/>
  <c r="L36" i="1" s="1"/>
  <c r="K22" i="1"/>
  <c r="L22" i="1" s="1"/>
  <c r="L34" i="1"/>
  <c r="L42" i="1"/>
  <c r="L46" i="1"/>
  <c r="K29" i="1"/>
  <c r="L29" i="1" s="1"/>
  <c r="K24" i="1"/>
  <c r="L24" i="1" s="1"/>
  <c r="M66" i="2"/>
  <c r="B53" i="5" s="1"/>
  <c r="D53" i="5" s="1"/>
  <c r="G53" i="5" s="1"/>
  <c r="F51" i="3"/>
  <c r="G51" i="3" s="1"/>
  <c r="H51" i="3" s="1"/>
  <c r="C42" i="5" s="1"/>
  <c r="D42" i="5" s="1"/>
  <c r="G42" i="5" s="1"/>
  <c r="K47" i="1"/>
  <c r="L47" i="1" s="1"/>
  <c r="F19" i="3"/>
  <c r="G19" i="3" s="1"/>
  <c r="H19" i="3" s="1"/>
  <c r="C10" i="5" s="1"/>
  <c r="D10" i="5" s="1"/>
  <c r="G10" i="5" s="1"/>
  <c r="K67" i="1"/>
  <c r="L67" i="1" s="1"/>
  <c r="K49" i="1"/>
  <c r="L49" i="1" s="1"/>
  <c r="K59" i="1" l="1"/>
  <c r="L59" i="1" s="1"/>
  <c r="J72" i="1"/>
  <c r="E45" i="3"/>
  <c r="F45" i="3"/>
  <c r="G45" i="3" s="1"/>
  <c r="L48" i="1"/>
  <c r="H72" i="1"/>
  <c r="H75" i="1" s="1"/>
  <c r="L13" i="1"/>
  <c r="L44" i="1"/>
  <c r="P13" i="1"/>
  <c r="K68" i="1"/>
  <c r="K72" i="1" s="1"/>
  <c r="L68" i="1"/>
  <c r="M72" i="2"/>
  <c r="M75" i="2" s="1"/>
  <c r="L58" i="1"/>
  <c r="L72" i="1" s="1"/>
  <c r="L40" i="1"/>
  <c r="L32" i="1"/>
  <c r="L72" i="2"/>
  <c r="L75" i="2" s="1"/>
  <c r="P30" i="1"/>
  <c r="H31" i="3"/>
  <c r="C22" i="5" s="1"/>
  <c r="D22" i="5" s="1"/>
  <c r="G22" i="5" s="1"/>
  <c r="F36" i="3"/>
  <c r="G36" i="3" s="1"/>
  <c r="H36" i="3" s="1"/>
  <c r="C27" i="5" s="1"/>
  <c r="D27" i="5" s="1"/>
  <c r="G27" i="5" s="1"/>
  <c r="E26" i="3"/>
  <c r="F26" i="3"/>
  <c r="G26" i="3" s="1"/>
  <c r="F29" i="3"/>
  <c r="G29" i="3" s="1"/>
  <c r="E29" i="3"/>
  <c r="F40" i="3"/>
  <c r="G40" i="3" s="1"/>
  <c r="E40" i="3"/>
  <c r="F46" i="3"/>
  <c r="G46" i="3" s="1"/>
  <c r="E46" i="3"/>
  <c r="E22" i="3"/>
  <c r="F22" i="3"/>
  <c r="G22" i="3" s="1"/>
  <c r="O37" i="1"/>
  <c r="P37" i="1" s="1"/>
  <c r="C53" i="3"/>
  <c r="H50" i="3"/>
  <c r="C41" i="5" s="1"/>
  <c r="D41" i="5" s="1"/>
  <c r="G41" i="5" s="1"/>
  <c r="H35" i="3"/>
  <c r="C26" i="5" s="1"/>
  <c r="D26" i="5" s="1"/>
  <c r="G26" i="5" s="1"/>
  <c r="H39" i="3"/>
  <c r="C30" i="5" s="1"/>
  <c r="D30" i="5" s="1"/>
  <c r="G30" i="5" s="1"/>
  <c r="H17" i="3"/>
  <c r="C8" i="5" s="1"/>
  <c r="D8" i="5" s="1"/>
  <c r="G8" i="5" s="1"/>
  <c r="J53" i="1"/>
  <c r="J75" i="1" s="1"/>
  <c r="H15" i="3"/>
  <c r="C6" i="5" s="1"/>
  <c r="D6" i="5" s="1"/>
  <c r="G6" i="5" s="1"/>
  <c r="E41" i="3"/>
  <c r="F41" i="3"/>
  <c r="G41" i="3" s="1"/>
  <c r="F49" i="3"/>
  <c r="G49" i="3" s="1"/>
  <c r="H49" i="3" s="1"/>
  <c r="C40" i="5" s="1"/>
  <c r="D40" i="5" s="1"/>
  <c r="G40" i="5" s="1"/>
  <c r="H13" i="3"/>
  <c r="C4" i="5" s="1"/>
  <c r="D4" i="5" s="1"/>
  <c r="G4" i="5" s="1"/>
  <c r="E12" i="3"/>
  <c r="F12" i="3"/>
  <c r="G12" i="3" s="1"/>
  <c r="O12" i="1"/>
  <c r="P12" i="1" s="1"/>
  <c r="H47" i="3"/>
  <c r="C38" i="5" s="1"/>
  <c r="D38" i="5" s="1"/>
  <c r="G38" i="5" s="1"/>
  <c r="H21" i="3"/>
  <c r="C12" i="5" s="1"/>
  <c r="D12" i="5" s="1"/>
  <c r="G12" i="5" s="1"/>
  <c r="H28" i="3"/>
  <c r="C19" i="5" s="1"/>
  <c r="D19" i="5" s="1"/>
  <c r="G19" i="5" s="1"/>
  <c r="K53" i="1"/>
  <c r="P16" i="1"/>
  <c r="L17" i="1"/>
  <c r="L53" i="1" l="1"/>
  <c r="L75" i="1" s="1"/>
  <c r="K75" i="1"/>
  <c r="H45" i="3"/>
  <c r="C36" i="5" s="1"/>
  <c r="D36" i="5" s="1"/>
  <c r="G36" i="5" s="1"/>
  <c r="H40" i="3"/>
  <c r="C31" i="5" s="1"/>
  <c r="D31" i="5" s="1"/>
  <c r="G31" i="5" s="1"/>
  <c r="E53" i="3"/>
  <c r="F53" i="3"/>
  <c r="P53" i="1"/>
  <c r="P75" i="1" s="1"/>
  <c r="H12" i="3"/>
  <c r="C3" i="5" s="1"/>
  <c r="D3" i="5" s="1"/>
  <c r="G3" i="5" s="1"/>
  <c r="O53" i="1"/>
  <c r="O75" i="1" s="1"/>
  <c r="H22" i="3"/>
  <c r="C13" i="5" s="1"/>
  <c r="D13" i="5" s="1"/>
  <c r="G13" i="5" s="1"/>
  <c r="H26" i="3"/>
  <c r="C17" i="5" s="1"/>
  <c r="D17" i="5" s="1"/>
  <c r="G17" i="5" s="1"/>
  <c r="H46" i="3"/>
  <c r="C37" i="5" s="1"/>
  <c r="D37" i="5" s="1"/>
  <c r="G37" i="5" s="1"/>
  <c r="H29" i="3"/>
  <c r="C20" i="5" s="1"/>
  <c r="D20" i="5" s="1"/>
  <c r="G20" i="5" s="1"/>
  <c r="G53" i="3"/>
  <c r="H41" i="3"/>
  <c r="C32" i="5" s="1"/>
  <c r="D32" i="5" s="1"/>
  <c r="G32" i="5" s="1"/>
  <c r="H53" i="3" l="1"/>
</calcChain>
</file>

<file path=xl/sharedStrings.xml><?xml version="1.0" encoding="utf-8"?>
<sst xmlns="http://schemas.openxmlformats.org/spreadsheetml/2006/main" count="902" uniqueCount="340">
  <si>
    <t>CONTPAQ i</t>
  </si>
  <si>
    <t xml:space="preserve">      NÓMINAS</t>
  </si>
  <si>
    <t>05 INGENIERIA FISCAL LABORAL SC</t>
  </si>
  <si>
    <t>Lista de Raya (forma tabular)</t>
  </si>
  <si>
    <t>Periodo 16 al 16 Quincenal del 16/08/2016 al 31/08/2016</t>
  </si>
  <si>
    <t>Reg Pat IMSS: 00000000000,Z3422423106</t>
  </si>
  <si>
    <t xml:space="preserve">RFC: IFL -130502-TN8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</si>
  <si>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</si>
  <si>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</si>
  <si>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</si>
  <si>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</si>
  <si>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</si>
  <si>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</si>
  <si>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</si>
  <si>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</si>
  <si>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</si>
  <si>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</si>
  <si>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</si>
  <si>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Departamento 1 1200X05</t>
  </si>
  <si>
    <t>00003</t>
  </si>
  <si>
    <t>Jimenez Suarez Ludivina</t>
  </si>
  <si>
    <t>00008</t>
  </si>
  <si>
    <t>Sanchez Veana Javier</t>
  </si>
  <si>
    <t>00012</t>
  </si>
  <si>
    <t>Navarrete Rodriguez Maria Teresa</t>
  </si>
  <si>
    <t>00018</t>
  </si>
  <si>
    <t>Tierrablanca Sanchez Victor Hugo</t>
  </si>
  <si>
    <t>00056</t>
  </si>
  <si>
    <t>Muñoz Macias Marco Alfredo</t>
  </si>
  <si>
    <t>009</t>
  </si>
  <si>
    <t>Patiño Muñoz Ana Laura</t>
  </si>
  <si>
    <t>00LA2</t>
  </si>
  <si>
    <t>Loyola Acosta Carlos Alberto</t>
  </si>
  <si>
    <t>0AC03</t>
  </si>
  <si>
    <t>Del Alto Castellanos Xochitl</t>
  </si>
  <si>
    <t>0AJ28</t>
  </si>
  <si>
    <t>Avendaño Jauregui Mauricio</t>
  </si>
  <si>
    <t>0BC09</t>
  </si>
  <si>
    <t>Baltazar Cruz Desiree De Jesus</t>
  </si>
  <si>
    <t>0CG02</t>
  </si>
  <si>
    <t>Castillo Galindo Marlene Samantha Graciela</t>
  </si>
  <si>
    <t>0CR21</t>
  </si>
  <si>
    <t>Camacho Rivera Martha Sarahi</t>
  </si>
  <si>
    <t>0CS27</t>
  </si>
  <si>
    <t>Campos Sancen Luis Felipe</t>
  </si>
  <si>
    <t>0GA21</t>
  </si>
  <si>
    <t>Guerra Aguilar Alejandro</t>
  </si>
  <si>
    <t>0GM14</t>
  </si>
  <si>
    <t>Gaytan Martinez Raul</t>
  </si>
  <si>
    <t>0HA01</t>
  </si>
  <si>
    <t>Herrera Almaraz Blanca Sofia</t>
  </si>
  <si>
    <t>0HE04</t>
  </si>
  <si>
    <t>Hernandez Espinoza Victor Benjami</t>
  </si>
  <si>
    <t>0LU18</t>
  </si>
  <si>
    <t>Lizardi Urzua Arizbeth</t>
  </si>
  <si>
    <t>0ME05</t>
  </si>
  <si>
    <t>Mandujano Estrada  Ilse Georgina</t>
  </si>
  <si>
    <t>0MN09</t>
  </si>
  <si>
    <t>Morales Naif Diana</t>
  </si>
  <si>
    <t>0MP11</t>
  </si>
  <si>
    <t>Medina Puga Sandra</t>
  </si>
  <si>
    <t>0MV23</t>
  </si>
  <si>
    <t>Mejia Villegas Nallely Beatriz</t>
  </si>
  <si>
    <t>0NA28</t>
  </si>
  <si>
    <t>Nava Ambriz Thania</t>
  </si>
  <si>
    <t>0NM17</t>
  </si>
  <si>
    <t>Navarro Macias Jennifer</t>
  </si>
  <si>
    <t>0SA03</t>
  </si>
  <si>
    <t>Santana Anaya Gildardo Enrique</t>
  </si>
  <si>
    <t>0SE03</t>
  </si>
  <si>
    <t>Sanchez Escamilla Rosalba</t>
  </si>
  <si>
    <t>0SM06</t>
  </si>
  <si>
    <t>Salcedo Moreno Janitzy Xochitl</t>
  </si>
  <si>
    <t>0TM19</t>
  </si>
  <si>
    <t>Toledo Moreno Elizabeth Victoria</t>
  </si>
  <si>
    <t>0VF00</t>
  </si>
  <si>
    <t>Vega Fernandez Amalia</t>
  </si>
  <si>
    <t>BM29</t>
  </si>
  <si>
    <t>Baez Monroy Elizabeth</t>
  </si>
  <si>
    <t>DRR01</t>
  </si>
  <si>
    <t>Diaz Rojas Rocio Janet</t>
  </si>
  <si>
    <t>ELR26</t>
  </si>
  <si>
    <t>Escamilla Lopez Rogelio</t>
  </si>
  <si>
    <t>GA003</t>
  </si>
  <si>
    <t>Guillen Ayala Juan Carlos</t>
  </si>
  <si>
    <t>GMJ15</t>
  </si>
  <si>
    <t>Guerrero Martinez Juan Pablo</t>
  </si>
  <si>
    <t>GMR01</t>
  </si>
  <si>
    <t>Gallegos Morales Roberto</t>
  </si>
  <si>
    <t>GRO05</t>
  </si>
  <si>
    <t>Gallegos Rios Octavio Alberto</t>
  </si>
  <si>
    <t>MCC15</t>
  </si>
  <si>
    <t>Maldonado Cruz  Carlos Ivan</t>
  </si>
  <si>
    <t>MMP08</t>
  </si>
  <si>
    <t>Muñoz Martinez Patricia Vanessa</t>
  </si>
  <si>
    <t>MOJ09</t>
  </si>
  <si>
    <t>Martinez Ortiz Josue Alejandro</t>
  </si>
  <si>
    <t>SJM18</t>
  </si>
  <si>
    <t>Solorzano Juarez Monica Elisa</t>
  </si>
  <si>
    <t>VAG26</t>
  </si>
  <si>
    <t>Vazquez Amezcua Gilberto Ramon</t>
  </si>
  <si>
    <t>YMC14</t>
  </si>
  <si>
    <t>Yerena Martinez Cinthia Guadalupe</t>
  </si>
  <si>
    <t>Total Depto</t>
  </si>
  <si>
    <t xml:space="preserve">  -----------------------</t>
  </si>
  <si>
    <t>Departamento 2 1200 05 SERVICIOS</t>
  </si>
  <si>
    <t>00033</t>
  </si>
  <si>
    <t>Rodriguez Nuñez Jose Antonio</t>
  </si>
  <si>
    <t>0HP29</t>
  </si>
  <si>
    <t>Hernandez Perez Jose Ricardo</t>
  </si>
  <si>
    <t>0MH02</t>
  </si>
  <si>
    <t>Martinez Herrera Cristian</t>
  </si>
  <si>
    <t>0NO05</t>
  </si>
  <si>
    <t>Nieves Osornio Silvestre</t>
  </si>
  <si>
    <t>0RC27</t>
  </si>
  <si>
    <t>Rodriguez Cruz Fernando Antonio</t>
  </si>
  <si>
    <t>0SV03</t>
  </si>
  <si>
    <t xml:space="preserve">Sambrano Villarreal Hernan Andres </t>
  </si>
  <si>
    <t>0TP12</t>
  </si>
  <si>
    <t>Toledo Perez Jose Francisco</t>
  </si>
  <si>
    <t>0YV27</t>
  </si>
  <si>
    <t>Yerena Vazquez Alejandro</t>
  </si>
  <si>
    <t>GHJ29</t>
  </si>
  <si>
    <t>Guerrero Hernandez Juan Carlos</t>
  </si>
  <si>
    <t>MDL04</t>
  </si>
  <si>
    <t>Martinez Diaz Leobardo Adrian</t>
  </si>
  <si>
    <t>PLL19</t>
  </si>
  <si>
    <t>Prieto Lopez Leobigildo</t>
  </si>
  <si>
    <t>SCV29</t>
  </si>
  <si>
    <t>Salas Correa Victor Eduardo</t>
  </si>
  <si>
    <t xml:space="preserve">  =============</t>
  </si>
  <si>
    <t>Total Gral.</t>
  </si>
  <si>
    <t xml:space="preserve"> </t>
  </si>
  <si>
    <t>Consultores &amp; Asesores Integrales S.C.</t>
  </si>
  <si>
    <t>Servicios Prestados a :  ALECSA CELAYA S DE RL DE CV</t>
  </si>
  <si>
    <t>devuelto a empresa</t>
  </si>
  <si>
    <t>Periodo 2DA QUINCENA</t>
  </si>
  <si>
    <t>16/08/2016 AL 31/08/2016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</si>
  <si>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</si>
  <si>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</si>
  <si>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</si>
  <si>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</si>
  <si>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</si>
  <si>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</si>
  <si>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</si>
  <si>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</si>
  <si>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</si>
  <si>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</si>
  <si>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</si>
  <si>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</si>
  <si>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</si>
  <si>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</si>
  <si>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</si>
  <si>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</si>
  <si>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</si>
  <si>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</si>
  <si>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</si>
  <si>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</si>
  <si>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</si>
  <si>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</si>
  <si>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</si>
  <si>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ADMINISTRACION</t>
  </si>
  <si>
    <t>VIGILANTE</t>
  </si>
  <si>
    <t>BALTAZAR CRUZ DESIREE DE JESUS</t>
  </si>
  <si>
    <t>BC09</t>
  </si>
  <si>
    <t>FACTURACION</t>
  </si>
  <si>
    <t>CASTILLO GALINDO MARLENE SAMANTHA GRACIELA</t>
  </si>
  <si>
    <t>CG02</t>
  </si>
  <si>
    <t>INTENDENCIA</t>
  </si>
  <si>
    <t>DEL ALTO CASTELLANOS XOCHITL</t>
  </si>
  <si>
    <t>AC03</t>
  </si>
  <si>
    <t>DIAZ ROJAS ROCIO JANET</t>
  </si>
  <si>
    <t>GERENTE POST-VENTA</t>
  </si>
  <si>
    <t>2693866491</t>
  </si>
  <si>
    <t>ESCAMILLA LOPEZ ROGELIO</t>
  </si>
  <si>
    <t>NUEVO INGRESO 26/08/2016</t>
  </si>
  <si>
    <t>GALLEGOS MORALES ROBERTO</t>
  </si>
  <si>
    <t>116589499999</t>
  </si>
  <si>
    <t>GALLEGOS RIOS OCTAVIO ALBERTO</t>
  </si>
  <si>
    <t>GERENTE DE VENTAS</t>
  </si>
  <si>
    <t>GAYTAN MARTINEZ RAUL</t>
  </si>
  <si>
    <t>VIGILANTE MATUTINO</t>
  </si>
  <si>
    <t>GUERRA AGUILAR ALEJANDRO</t>
  </si>
  <si>
    <t>GA21</t>
  </si>
  <si>
    <t>AUXILIAR DE PROCESOS</t>
  </si>
  <si>
    <t>LIZARDI URZUA ARIZBETH</t>
  </si>
  <si>
    <t>AUXILIAR ADMINISTRAT</t>
  </si>
  <si>
    <t>LOYOLA ACOSTA CARLOS ALBERTO</t>
  </si>
  <si>
    <t>LA02</t>
  </si>
  <si>
    <t>MENSAJERO</t>
  </si>
  <si>
    <t>MUÑOZ MACIAS MARCO ALFREDO</t>
  </si>
  <si>
    <t>TRASLADISTA</t>
  </si>
  <si>
    <t>MUÑOZ MARTINEZ PATRICIA VANESSA</t>
  </si>
  <si>
    <t>CAJERA</t>
  </si>
  <si>
    <t>1151171305</t>
  </si>
  <si>
    <t>NAVA AMBRIZ THANIA</t>
  </si>
  <si>
    <t>NA28</t>
  </si>
  <si>
    <t>SALCEDO MORENO JANITZY XOCHITL</t>
  </si>
  <si>
    <t>SM06</t>
  </si>
  <si>
    <t>ATENCION A CLIENTES</t>
  </si>
  <si>
    <t>SANCHEZ ESCAMILLA ROSALBA</t>
  </si>
  <si>
    <t>SE03</t>
  </si>
  <si>
    <t>GARANTIAS</t>
  </si>
  <si>
    <t>SOLORZANO JUAREZ MONICA ELISA</t>
  </si>
  <si>
    <t>RECURSOS HUMANOS</t>
  </si>
  <si>
    <t>YERENA MARTINEZ CINTHIA GUADALUPE</t>
  </si>
  <si>
    <t>ADMON SERVICIO</t>
  </si>
  <si>
    <t>CAMACHO RIVERA MARTHA SARAHI</t>
  </si>
  <si>
    <t>CR21</t>
  </si>
  <si>
    <t>ENTREGAS/CITAS</t>
  </si>
  <si>
    <t>MEDINA PUGA SANDRA</t>
  </si>
  <si>
    <t>MP11</t>
  </si>
  <si>
    <t>CITAS</t>
  </si>
  <si>
    <t>MEJIA VILLEGAS NALLELY BEATRIZ</t>
  </si>
  <si>
    <t>MV23</t>
  </si>
  <si>
    <t>TIERRABLANCA SANCHEZ VICTOR HUGO</t>
  </si>
  <si>
    <t>JEFE DE SERVICIO</t>
  </si>
  <si>
    <t>ADMON VENTAS</t>
  </si>
  <si>
    <t>NAVARRETE RODRIGUEZ MARIA TERESA</t>
  </si>
  <si>
    <t>INTERCAMBIOS</t>
  </si>
  <si>
    <t>TOLEDO MORENO ELIZABETH VICTORIA</t>
  </si>
  <si>
    <t>TM19</t>
  </si>
  <si>
    <t>SEGUROS</t>
  </si>
  <si>
    <t>CORPORATIVO</t>
  </si>
  <si>
    <t>CAMPOS SANCEN LUIS FELIPE</t>
  </si>
  <si>
    <t>CS27</t>
  </si>
  <si>
    <t>AUX CONTABLE</t>
  </si>
  <si>
    <t>JIMENEZ SUAREZ LUDIVINA</t>
  </si>
  <si>
    <t>GERENTE ADMINISTRATIVO</t>
  </si>
  <si>
    <t>NM17</t>
  </si>
  <si>
    <t>AUX ADMINISTRATIVO</t>
  </si>
  <si>
    <t>SANTANA ANAYA GILDARDO ENRIQUE</t>
  </si>
  <si>
    <t>SA03</t>
  </si>
  <si>
    <t>GERENTE DE SISTEMAS</t>
  </si>
  <si>
    <t>COSTO</t>
  </si>
  <si>
    <t>GUERRERO MARTINEZ JUAN PABLO</t>
  </si>
  <si>
    <t>LAVADOR</t>
  </si>
  <si>
    <t>NUEVO INGRESO 17/08/2016 CTA 1155298938</t>
  </si>
  <si>
    <t>MALDONADO CRUZ CARLOS IVAN</t>
  </si>
  <si>
    <t>ESTETICAS</t>
  </si>
  <si>
    <t>NUEVO INGRESO 16/08/2016 CTA 1147943679</t>
  </si>
  <si>
    <t>F&amp;I</t>
  </si>
  <si>
    <t>PATIÑO MUÑOZ ANA LAURA</t>
  </si>
  <si>
    <t>VEGA FERNANDEZ AMALIA</t>
  </si>
  <si>
    <t>VF00</t>
  </si>
  <si>
    <t>REFACCIONES</t>
  </si>
  <si>
    <t>SANCHEZ VEANA JAVIER</t>
  </si>
  <si>
    <t>GERENTE DE REFACCION</t>
  </si>
  <si>
    <t>VAZQUEZ AMEZCUA GILBERTO RAMON</t>
  </si>
  <si>
    <t>AUXILIAR DE REFACCIO</t>
  </si>
  <si>
    <t>NUEVO INGRESO 26/08/2016 CTA 2964966236</t>
  </si>
  <si>
    <t>SEMINUEVOS</t>
  </si>
  <si>
    <t>BAEZ MONROY ELIZABETH</t>
  </si>
  <si>
    <t>GREETER SEMINUEVOS</t>
  </si>
  <si>
    <t>SISTEMAS</t>
  </si>
  <si>
    <t>MARTINEZ ORTIZ JOSUE ALEJANDRO</t>
  </si>
  <si>
    <t>ENCARGADO DE SISTEMAS</t>
  </si>
  <si>
    <t>VENTAS</t>
  </si>
  <si>
    <t>GUILLEN AYALA JUAN CARLOS</t>
  </si>
  <si>
    <t>VALUADOR SEMINUEVOS</t>
  </si>
  <si>
    <t>HE04</t>
  </si>
  <si>
    <t>GERENTE GENERAL</t>
  </si>
  <si>
    <t>HERRERA ALMARAZ BLANCA SOFIA</t>
  </si>
  <si>
    <t>HA01</t>
  </si>
  <si>
    <t>VDQI</t>
  </si>
  <si>
    <t>MANDUJANO ESTRADA ILSE GEORGINA</t>
  </si>
  <si>
    <t>ME05</t>
  </si>
  <si>
    <t>GREETER</t>
  </si>
  <si>
    <t>MORALES NAIF DIANA</t>
  </si>
  <si>
    <t>MN09</t>
  </si>
  <si>
    <t>Fecha de Ingreso</t>
  </si>
  <si>
    <t>COMISIONES</t>
  </si>
  <si>
    <t>FALTAS</t>
  </si>
  <si>
    <t>SERVICIO</t>
  </si>
  <si>
    <t>GUERRERO HERNANDEZ JUAN CARLOS</t>
  </si>
  <si>
    <t>HERNANDEZ PEREZ JOSE RICARDO</t>
  </si>
  <si>
    <t>HP29</t>
  </si>
  <si>
    <t>TECNICO</t>
  </si>
  <si>
    <t>MARTINEZ DIAZ LEOBARDO ADRIAN</t>
  </si>
  <si>
    <t>MARTINEZ HERRERA CRISTIAN</t>
  </si>
  <si>
    <t>MH02</t>
  </si>
  <si>
    <t>NIEVES OSORNIO SILVESTRE</t>
  </si>
  <si>
    <t>NO05</t>
  </si>
  <si>
    <t>RODRIGUEZ CRUZ FERNANDO ANTONIO</t>
  </si>
  <si>
    <t>RC27</t>
  </si>
  <si>
    <t>LAVADOR PREVIADOR</t>
  </si>
  <si>
    <t>RODRIGUEZ NUÑEZ JOSE ANTONIO</t>
  </si>
  <si>
    <t>PREVIADOR</t>
  </si>
  <si>
    <t>SALAS CORREA VICTOR EDUARDO</t>
  </si>
  <si>
    <t>SAMBRANO VILLARREAL HERNAN ANDRES</t>
  </si>
  <si>
    <t>SV030</t>
  </si>
  <si>
    <t>LAVADOR NUEVOS</t>
  </si>
  <si>
    <t>TOLEDO PEREZ JOSE FRANCISCO</t>
  </si>
  <si>
    <t>TP12</t>
  </si>
  <si>
    <t>YERENA VAZQUEZ ALEJANDRO</t>
  </si>
  <si>
    <t>YV27</t>
  </si>
  <si>
    <t>NOTA: SE REALIZARAN DOS DEPOSITOS Y FACURAS</t>
  </si>
  <si>
    <t>FACTURA 1</t>
  </si>
  <si>
    <t>FACTURA 2</t>
  </si>
  <si>
    <t>Compensación</t>
  </si>
  <si>
    <t>SGV Y SGMM</t>
  </si>
  <si>
    <t>2% NOMINA</t>
  </si>
  <si>
    <t>7.5 % COMISIÓN</t>
  </si>
  <si>
    <t>SUBTOTAL</t>
  </si>
  <si>
    <t>IVA</t>
  </si>
  <si>
    <t>TOTAL</t>
  </si>
  <si>
    <t>COMIONES</t>
  </si>
  <si>
    <t>AVENDAÑO JAUREGUI MAURICIO</t>
  </si>
  <si>
    <t>HERNANDEZ ESPINOZA VICTOR BENJAMI</t>
  </si>
  <si>
    <t>Maldonado Cruz Carlos Ivan</t>
  </si>
  <si>
    <t>Mandujano Estrada Ilse Georgina</t>
  </si>
  <si>
    <t>NAVARRO MACIAS JENNIFER</t>
  </si>
  <si>
    <t>PRIETO LOPEZ LEOBIGILDO</t>
  </si>
  <si>
    <t>Sambrano Villarreal Hernan Andres</t>
  </si>
  <si>
    <t>Préstamo Infonavit</t>
  </si>
  <si>
    <t>Deduccion general</t>
  </si>
  <si>
    <t>05 SINDICATO ASOCIACIÓN</t>
  </si>
  <si>
    <t>APOYO</t>
  </si>
  <si>
    <t>OTROS</t>
  </si>
  <si>
    <t>SGMM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</si>
  <si>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</si>
  <si>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</si>
  <si>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</si>
  <si>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</si>
  <si>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</si>
  <si>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</si>
  <si>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</si>
  <si>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</si>
  <si>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</si>
  <si>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</si>
  <si>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</si>
  <si>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</si>
  <si>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2DA QUINCENA</t>
  </si>
  <si>
    <t>NOMBRE</t>
  </si>
  <si>
    <t>NOMINA</t>
  </si>
  <si>
    <t>DISPERSIONES</t>
  </si>
  <si>
    <t>INGENIERIA</t>
  </si>
  <si>
    <t>SINDICATO</t>
  </si>
  <si>
    <t>705-070</t>
  </si>
  <si>
    <t>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</si>
</sst>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35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4" fillId="0" borderId="0"/>
    <xf numFmtId="43" fontId="15" fillId="0" borderId="0" applyFont="0" applyFill="0" applyBorder="0" applyAlignment="0" applyProtection="0"/>
    <xf numFmtId="43" fontId="12" fillId="0" borderId="0" applyFill="0" applyBorder="0" applyAlignment="0" applyProtection="0"/>
    <xf numFmtId="44" fontId="15" fillId="0" borderId="0" applyFont="0" applyFill="0" applyBorder="0" applyAlignment="0" applyProtection="0"/>
    <xf numFmtId="44" fontId="12" fillId="0" borderId="0" applyFill="0" applyBorder="0" applyAlignment="0" applyProtection="0"/>
    <xf numFmtId="0" fontId="15" fillId="0" borderId="0"/>
    <xf numFmtId="0" fontId="15" fillId="0" borderId="0"/>
    <xf numFmtId="0" fontId="12" fillId="0" borderId="0"/>
    <xf numFmtId="0" fontId="4" fillId="0" borderId="0"/>
  </cellStyleXfs>
  <cellXfs count="249"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9" fontId="19" fillId="2" borderId="16" xfId="0" applyNumberFormat="1" applyFont="1" applyFill="1" applyBorder="1" applyAlignment="1">
      <alignment horizontal="center" wrapText="1"/>
    </xf>
    <xf numFmtId="0" fontId="19" fillId="2" borderId="16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49" fontId="19" fillId="0" borderId="0" xfId="0" applyNumberFormat="1" applyFont="1"/>
    <xf numFmtId="49" fontId="2" fillId="0" borderId="0" xfId="0" applyNumberFormat="1" applyFont="1"/>
    <xf numFmtId="164" fontId="16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164" fontId="19" fillId="0" borderId="0" xfId="0" applyNumberFormat="1" applyFont="1"/>
    <xf numFmtId="43" fontId="15" fillId="0" borderId="0" xfId="2" applyProtection="1"/>
    <xf numFmtId="0" fontId="7" fillId="0" borderId="0" xfId="0" applyFont="1"/>
    <xf numFmtId="43" fontId="15" fillId="0" borderId="0" xfId="2"/>
    <xf numFmtId="43" fontId="7" fillId="3" borderId="1" xfId="2" applyFont="1" applyFill="1" applyBorder="1" applyAlignment="1">
      <alignment horizontal="center" wrapText="1"/>
    </xf>
    <xf numFmtId="43" fontId="6" fillId="0" borderId="2" xfId="2" applyFont="1" applyFill="1" applyBorder="1" applyAlignment="1">
      <alignment horizontal="center"/>
    </xf>
    <xf numFmtId="43" fontId="6" fillId="4" borderId="2" xfId="2" applyFont="1" applyFill="1" applyBorder="1" applyAlignment="1">
      <alignment horizontal="center"/>
    </xf>
    <xf numFmtId="4" fontId="9" fillId="0" borderId="2" xfId="0" applyNumberFormat="1" applyFont="1" applyBorder="1" applyAlignment="1">
      <alignment wrapText="1"/>
    </xf>
    <xf numFmtId="0" fontId="13" fillId="5" borderId="2" xfId="0" applyFont="1" applyFill="1" applyBorder="1" applyAlignment="1">
      <alignment horizontal="right" wrapText="1"/>
    </xf>
    <xf numFmtId="43" fontId="9" fillId="0" borderId="2" xfId="0" applyNumberFormat="1" applyFont="1" applyFill="1" applyBorder="1"/>
    <xf numFmtId="4" fontId="13" fillId="5" borderId="2" xfId="0" applyNumberFormat="1" applyFont="1" applyFill="1" applyBorder="1" applyAlignment="1">
      <alignment horizontal="right" wrapText="1"/>
    </xf>
    <xf numFmtId="0" fontId="7" fillId="0" borderId="2" xfId="0" applyFont="1" applyFill="1" applyBorder="1" applyAlignment="1"/>
    <xf numFmtId="4" fontId="9" fillId="0" borderId="2" xfId="0" applyNumberFormat="1" applyFont="1" applyFill="1" applyBorder="1"/>
    <xf numFmtId="4" fontId="13" fillId="0" borderId="2" xfId="0" applyNumberFormat="1" applyFont="1" applyFill="1" applyBorder="1"/>
    <xf numFmtId="0" fontId="11" fillId="0" borderId="2" xfId="0" applyNumberFormat="1" applyFont="1" applyFill="1" applyBorder="1"/>
    <xf numFmtId="0" fontId="7" fillId="0" borderId="2" xfId="0" applyFont="1" applyFill="1" applyBorder="1" applyAlignment="1">
      <alignment horizontal="center"/>
    </xf>
    <xf numFmtId="4" fontId="13" fillId="0" borderId="2" xfId="0" applyNumberFormat="1" applyFont="1" applyBorder="1"/>
    <xf numFmtId="0" fontId="6" fillId="6" borderId="0" xfId="0" applyFont="1" applyFill="1"/>
    <xf numFmtId="49" fontId="9" fillId="0" borderId="2" xfId="0" applyNumberFormat="1" applyFont="1" applyFill="1" applyBorder="1"/>
    <xf numFmtId="43" fontId="15" fillId="0" borderId="2" xfId="2" applyBorder="1"/>
    <xf numFmtId="44" fontId="7" fillId="3" borderId="3" xfId="4" applyFont="1" applyFill="1" applyBorder="1" applyAlignment="1">
      <alignment horizontal="center" wrapText="1"/>
    </xf>
    <xf numFmtId="0" fontId="9" fillId="0" borderId="2" xfId="0" applyNumberFormat="1" applyFont="1" applyFill="1" applyBorder="1"/>
    <xf numFmtId="0" fontId="7" fillId="10" borderId="2" xfId="0" applyFont="1" applyFill="1" applyBorder="1" applyAlignment="1"/>
    <xf numFmtId="0" fontId="7" fillId="10" borderId="2" xfId="0" applyFont="1" applyFill="1" applyBorder="1"/>
    <xf numFmtId="0" fontId="9" fillId="10" borderId="2" xfId="0" applyNumberFormat="1" applyFont="1" applyFill="1" applyBorder="1"/>
    <xf numFmtId="43" fontId="7" fillId="3" borderId="3" xfId="2" applyFont="1" applyFill="1" applyBorder="1" applyAlignment="1">
      <alignment horizontal="center" wrapText="1"/>
    </xf>
    <xf numFmtId="3" fontId="7" fillId="3" borderId="4" xfId="0" applyNumberFormat="1" applyFont="1" applyFill="1" applyBorder="1"/>
    <xf numFmtId="3" fontId="7" fillId="3" borderId="3" xfId="0" applyNumberFormat="1" applyFont="1" applyFill="1" applyBorder="1" applyAlignment="1"/>
    <xf numFmtId="43" fontId="7" fillId="3" borderId="3" xfId="2" applyFont="1" applyFill="1" applyBorder="1" applyAlignment="1">
      <alignment wrapText="1"/>
    </xf>
    <xf numFmtId="43" fontId="15" fillId="3" borderId="5" xfId="2" applyFill="1" applyBorder="1" applyAlignment="1">
      <alignment wrapText="1"/>
    </xf>
    <xf numFmtId="43" fontId="15" fillId="3" borderId="6" xfId="2" applyFill="1" applyBorder="1" applyAlignment="1">
      <alignment wrapText="1"/>
    </xf>
    <xf numFmtId="165" fontId="9" fillId="0" borderId="3" xfId="0" applyNumberFormat="1" applyFont="1" applyBorder="1" applyAlignment="1">
      <alignment horizontal="left" vertical="center"/>
    </xf>
    <xf numFmtId="43" fontId="6" fillId="0" borderId="0" xfId="2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/>
    </xf>
    <xf numFmtId="43" fontId="6" fillId="4" borderId="7" xfId="2" applyFont="1" applyFill="1" applyBorder="1" applyAlignment="1">
      <alignment horizontal="center"/>
    </xf>
    <xf numFmtId="4" fontId="9" fillId="0" borderId="3" xfId="0" applyNumberFormat="1" applyFont="1" applyBorder="1" applyAlignment="1">
      <alignment wrapText="1"/>
    </xf>
    <xf numFmtId="4" fontId="9" fillId="0" borderId="0" xfId="0" applyNumberFormat="1" applyFont="1" applyBorder="1" applyAlignment="1">
      <alignment wrapText="1"/>
    </xf>
    <xf numFmtId="0" fontId="13" fillId="5" borderId="3" xfId="0" applyFont="1" applyFill="1" applyBorder="1" applyAlignment="1">
      <alignment horizontal="right" wrapText="1"/>
    </xf>
    <xf numFmtId="43" fontId="9" fillId="0" borderId="7" xfId="0" applyNumberFormat="1" applyFont="1" applyFill="1" applyBorder="1"/>
    <xf numFmtId="43" fontId="9" fillId="0" borderId="0" xfId="0" applyNumberFormat="1" applyFont="1" applyFill="1" applyBorder="1"/>
    <xf numFmtId="43" fontId="9" fillId="0" borderId="1" xfId="0" applyNumberFormat="1" applyFont="1" applyFill="1" applyBorder="1"/>
    <xf numFmtId="0" fontId="11" fillId="0" borderId="2" xfId="7" applyFont="1" applyFill="1" applyBorder="1"/>
    <xf numFmtId="43" fontId="9" fillId="0" borderId="8" xfId="0" applyNumberFormat="1" applyFont="1" applyFill="1" applyBorder="1"/>
    <xf numFmtId="0" fontId="6" fillId="0" borderId="1" xfId="0" applyFont="1" applyFill="1" applyBorder="1"/>
    <xf numFmtId="49" fontId="16" fillId="0" borderId="0" xfId="0" applyNumberFormat="1" applyFont="1" applyFill="1"/>
    <xf numFmtId="0" fontId="16" fillId="0" borderId="0" xfId="0" applyFont="1" applyFill="1"/>
    <xf numFmtId="3" fontId="7" fillId="0" borderId="9" xfId="0" applyNumberFormat="1" applyFont="1" applyFill="1" applyBorder="1" applyAlignment="1"/>
    <xf numFmtId="3" fontId="7" fillId="0" borderId="3" xfId="0" applyNumberFormat="1" applyFont="1" applyFill="1" applyBorder="1"/>
    <xf numFmtId="44" fontId="7" fillId="0" borderId="9" xfId="4" applyFont="1" applyFill="1" applyBorder="1" applyAlignment="1">
      <alignment horizontal="center" wrapText="1"/>
    </xf>
    <xf numFmtId="43" fontId="7" fillId="0" borderId="9" xfId="2" applyFont="1" applyFill="1" applyBorder="1" applyAlignment="1">
      <alignment wrapText="1"/>
    </xf>
    <xf numFmtId="43" fontId="7" fillId="0" borderId="9" xfId="2" applyFont="1" applyFill="1" applyBorder="1" applyAlignment="1">
      <alignment horizontal="center" wrapText="1"/>
    </xf>
    <xf numFmtId="43" fontId="15" fillId="0" borderId="10" xfId="2" applyFill="1" applyBorder="1" applyAlignment="1">
      <alignment wrapText="1"/>
    </xf>
    <xf numFmtId="43" fontId="15" fillId="0" borderId="11" xfId="2" applyFill="1" applyBorder="1" applyAlignment="1">
      <alignment wrapText="1"/>
    </xf>
    <xf numFmtId="43" fontId="7" fillId="0" borderId="1" xfId="2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17" fillId="0" borderId="0" xfId="0" applyNumberFormat="1" applyFont="1" applyAlignment="1">
      <alignment horizontal="centerContinuous"/>
    </xf>
    <xf numFmtId="49" fontId="16" fillId="0" borderId="0" xfId="0" applyNumberFormat="1" applyFont="1"/>
    <xf numFmtId="0" fontId="16" fillId="0" borderId="0" xfId="0" applyFont="1"/>
    <xf numFmtId="0" fontId="0" fillId="0" borderId="0" xfId="0"/>
    <xf numFmtId="43" fontId="16" fillId="0" borderId="0" xfId="0" applyNumberFormat="1" applyFont="1"/>
    <xf numFmtId="0" fontId="0" fillId="0" borderId="0" xfId="0"/>
    <xf numFmtId="0" fontId="16" fillId="0" borderId="0" xfId="0" applyFont="1"/>
    <xf numFmtId="49" fontId="16" fillId="0" borderId="0" xfId="0" applyNumberFormat="1" applyFont="1"/>
    <xf numFmtId="0" fontId="16" fillId="0" borderId="0" xfId="0" applyFont="1" applyAlignment="1">
      <alignment horizontal="right"/>
    </xf>
    <xf numFmtId="49" fontId="19" fillId="2" borderId="16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5" fillId="0" borderId="0" xfId="9" applyFont="1" applyFill="1" applyAlignment="1" applyProtection="1">
      <alignment horizontal="left"/>
    </xf>
    <xf numFmtId="0" fontId="5" fillId="0" borderId="0" xfId="9" applyFont="1" applyFill="1" applyAlignment="1" applyProtection="1">
      <alignment horizontal="center"/>
    </xf>
    <xf numFmtId="44" fontId="6" fillId="0" borderId="0" xfId="4" applyFont="1" applyFill="1" applyAlignment="1" applyProtection="1">
      <alignment horizontal="center"/>
    </xf>
    <xf numFmtId="43" fontId="6" fillId="0" borderId="0" xfId="2" applyFont="1" applyFill="1" applyAlignment="1" applyProtection="1">
      <alignment horizontal="center"/>
    </xf>
    <xf numFmtId="43" fontId="7" fillId="0" borderId="0" xfId="2" applyFont="1" applyFill="1" applyAlignment="1" applyProtection="1">
      <alignment horizontal="center"/>
    </xf>
    <xf numFmtId="0" fontId="6" fillId="0" borderId="0" xfId="0" applyFont="1" applyProtection="1"/>
    <xf numFmtId="0" fontId="8" fillId="0" borderId="0" xfId="9" applyFont="1" applyFill="1" applyAlignment="1" applyProtection="1">
      <alignment horizontal="left"/>
    </xf>
    <xf numFmtId="0" fontId="8" fillId="0" borderId="0" xfId="9" applyFont="1" applyFill="1" applyAlignment="1" applyProtection="1">
      <alignment horizontal="center"/>
    </xf>
    <xf numFmtId="15" fontId="5" fillId="0" borderId="0" xfId="9" applyNumberFormat="1" applyFont="1" applyFill="1" applyAlignment="1" applyProtection="1">
      <alignment horizontal="left"/>
    </xf>
    <xf numFmtId="15" fontId="5" fillId="0" borderId="0" xfId="9" applyNumberFormat="1" applyFont="1" applyFill="1" applyAlignment="1" applyProtection="1">
      <alignment horizontal="center"/>
    </xf>
    <xf numFmtId="44" fontId="6" fillId="0" borderId="0" xfId="4" applyFont="1"/>
    <xf numFmtId="43" fontId="6" fillId="0" borderId="0" xfId="2" applyFont="1"/>
    <xf numFmtId="43" fontId="7" fillId="0" borderId="0" xfId="2" applyFont="1"/>
    <xf numFmtId="43" fontId="6" fillId="0" borderId="0" xfId="2" applyFont="1" applyAlignment="1">
      <alignment horizontal="center"/>
    </xf>
    <xf numFmtId="0" fontId="6" fillId="0" borderId="0" xfId="0" applyFont="1"/>
    <xf numFmtId="0" fontId="7" fillId="0" borderId="0" xfId="0" applyFont="1" applyFill="1"/>
    <xf numFmtId="0" fontId="6" fillId="0" borderId="2" xfId="0" applyFont="1" applyBorder="1"/>
    <xf numFmtId="165" fontId="9" fillId="0" borderId="2" xfId="0" applyNumberFormat="1" applyFont="1" applyBorder="1" applyAlignment="1">
      <alignment horizontal="left" vertical="center"/>
    </xf>
    <xf numFmtId="44" fontId="6" fillId="0" borderId="2" xfId="4" applyFont="1" applyBorder="1"/>
    <xf numFmtId="12" fontId="6" fillId="0" borderId="2" xfId="2" applyNumberFormat="1" applyFont="1" applyFill="1" applyBorder="1"/>
    <xf numFmtId="43" fontId="6" fillId="0" borderId="2" xfId="2" applyFont="1" applyFill="1" applyBorder="1"/>
    <xf numFmtId="43" fontId="10" fillId="5" borderId="2" xfId="2" applyFont="1" applyFill="1" applyBorder="1"/>
    <xf numFmtId="43" fontId="7" fillId="7" borderId="2" xfId="2" applyFont="1" applyFill="1" applyBorder="1"/>
    <xf numFmtId="43" fontId="6" fillId="8" borderId="2" xfId="2" applyFont="1" applyFill="1" applyBorder="1"/>
    <xf numFmtId="0" fontId="6" fillId="8" borderId="2" xfId="2" applyNumberFormat="1" applyFont="1" applyFill="1" applyBorder="1" applyAlignment="1">
      <alignment horizontal="center"/>
    </xf>
    <xf numFmtId="43" fontId="6" fillId="9" borderId="2" xfId="2" applyFont="1" applyFill="1" applyBorder="1" applyAlignment="1">
      <alignment horizontal="center"/>
    </xf>
    <xf numFmtId="43" fontId="12" fillId="0" borderId="2" xfId="2" applyFont="1" applyBorder="1"/>
    <xf numFmtId="0" fontId="6" fillId="0" borderId="2" xfId="0" applyFont="1" applyFill="1" applyBorder="1"/>
    <xf numFmtId="0" fontId="6" fillId="0" borderId="0" xfId="0" applyFont="1" applyFill="1"/>
    <xf numFmtId="165" fontId="9" fillId="0" borderId="2" xfId="0" applyNumberFormat="1" applyFont="1" applyFill="1" applyBorder="1" applyAlignment="1">
      <alignment horizontal="left" vertical="center"/>
    </xf>
    <xf numFmtId="0" fontId="7" fillId="8" borderId="2" xfId="2" applyNumberFormat="1" applyFont="1" applyFill="1" applyBorder="1" applyAlignment="1">
      <alignment horizontal="center"/>
    </xf>
    <xf numFmtId="0" fontId="6" fillId="11" borderId="2" xfId="0" applyFont="1" applyFill="1" applyBorder="1"/>
    <xf numFmtId="0" fontId="6" fillId="10" borderId="0" xfId="0" applyFont="1" applyFill="1"/>
    <xf numFmtId="0" fontId="6" fillId="10" borderId="2" xfId="0" applyFont="1" applyFill="1" applyBorder="1"/>
    <xf numFmtId="165" fontId="9" fillId="10" borderId="2" xfId="0" applyNumberFormat="1" applyFont="1" applyFill="1" applyBorder="1" applyAlignment="1">
      <alignment horizontal="left" vertical="center"/>
    </xf>
    <xf numFmtId="44" fontId="6" fillId="10" borderId="2" xfId="4" applyFont="1" applyFill="1" applyBorder="1"/>
    <xf numFmtId="43" fontId="6" fillId="10" borderId="2" xfId="2" applyFont="1" applyFill="1" applyBorder="1"/>
    <xf numFmtId="0" fontId="6" fillId="10" borderId="2" xfId="2" applyNumberFormat="1" applyFont="1" applyFill="1" applyBorder="1" applyAlignment="1">
      <alignment horizontal="center"/>
    </xf>
    <xf numFmtId="43" fontId="6" fillId="10" borderId="2" xfId="2" applyFont="1" applyFill="1" applyBorder="1" applyAlignment="1">
      <alignment horizontal="center"/>
    </xf>
    <xf numFmtId="43" fontId="15" fillId="10" borderId="2" xfId="2" applyFont="1" applyFill="1" applyBorder="1"/>
    <xf numFmtId="43" fontId="12" fillId="10" borderId="2" xfId="2" applyFont="1" applyFill="1" applyBorder="1"/>
    <xf numFmtId="0" fontId="11" fillId="0" borderId="2" xfId="0" applyFont="1" applyBorder="1"/>
    <xf numFmtId="43" fontId="15" fillId="0" borderId="2" xfId="2" applyFont="1" applyBorder="1"/>
    <xf numFmtId="0" fontId="7" fillId="0" borderId="2" xfId="0" applyFont="1" applyFill="1" applyBorder="1"/>
    <xf numFmtId="44" fontId="6" fillId="0" borderId="2" xfId="4" applyFont="1" applyFill="1" applyBorder="1"/>
    <xf numFmtId="43" fontId="12" fillId="0" borderId="2" xfId="2" applyFont="1" applyFill="1" applyBorder="1"/>
    <xf numFmtId="0" fontId="6" fillId="5" borderId="2" xfId="0" applyFont="1" applyFill="1" applyBorder="1"/>
    <xf numFmtId="43" fontId="6" fillId="0" borderId="2" xfId="2" applyFont="1" applyBorder="1"/>
    <xf numFmtId="43" fontId="6" fillId="8" borderId="2" xfId="2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6" fillId="10" borderId="0" xfId="0" applyFont="1" applyFill="1"/>
    <xf numFmtId="0" fontId="6" fillId="0" borderId="7" xfId="0" applyFont="1" applyBorder="1"/>
    <xf numFmtId="0" fontId="6" fillId="0" borderId="7" xfId="0" applyFont="1" applyBorder="1" applyAlignment="1">
      <alignment horizontal="right"/>
    </xf>
    <xf numFmtId="44" fontId="6" fillId="0" borderId="9" xfId="4" applyFont="1" applyBorder="1"/>
    <xf numFmtId="12" fontId="6" fillId="0" borderId="7" xfId="2" applyNumberFormat="1" applyFont="1" applyFill="1" applyBorder="1"/>
    <xf numFmtId="43" fontId="6" fillId="0" borderId="7" xfId="2" applyFont="1" applyFill="1" applyBorder="1"/>
    <xf numFmtId="43" fontId="10" fillId="5" borderId="7" xfId="2" applyFont="1" applyFill="1" applyBorder="1"/>
    <xf numFmtId="43" fontId="7" fillId="7" borderId="7" xfId="2" applyFont="1" applyFill="1" applyBorder="1"/>
    <xf numFmtId="43" fontId="6" fillId="8" borderId="7" xfId="2" applyFont="1" applyFill="1" applyBorder="1"/>
    <xf numFmtId="0" fontId="6" fillId="8" borderId="9" xfId="2" applyNumberFormat="1" applyFont="1" applyFill="1" applyBorder="1" applyAlignment="1">
      <alignment horizontal="center"/>
    </xf>
    <xf numFmtId="43" fontId="6" fillId="9" borderId="7" xfId="2" applyFont="1" applyFill="1" applyBorder="1" applyAlignment="1">
      <alignment horizontal="center"/>
    </xf>
    <xf numFmtId="43" fontId="15" fillId="0" borderId="7" xfId="2" applyFont="1" applyBorder="1"/>
    <xf numFmtId="43" fontId="12" fillId="0" borderId="7" xfId="2" applyFont="1" applyBorder="1"/>
    <xf numFmtId="0" fontId="6" fillId="0" borderId="2" xfId="0" applyFont="1" applyBorder="1" applyAlignment="1">
      <alignment horizontal="right"/>
    </xf>
    <xf numFmtId="0" fontId="6" fillId="10" borderId="2" xfId="0" applyFont="1" applyFill="1" applyBorder="1" applyAlignment="1">
      <alignment horizontal="right"/>
    </xf>
    <xf numFmtId="43" fontId="10" fillId="10" borderId="2" xfId="2" applyFont="1" applyFill="1" applyBorder="1"/>
    <xf numFmtId="12" fontId="6" fillId="10" borderId="2" xfId="2" applyNumberFormat="1" applyFont="1" applyFill="1" applyBorder="1"/>
    <xf numFmtId="43" fontId="15" fillId="0" borderId="2" xfId="2" applyFont="1" applyBorder="1"/>
    <xf numFmtId="0" fontId="6" fillId="0" borderId="2" xfId="0" applyFont="1" applyFill="1" applyBorder="1" applyAlignment="1">
      <alignment horizontal="right"/>
    </xf>
    <xf numFmtId="49" fontId="18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9" fontId="19" fillId="0" borderId="0" xfId="0" applyNumberFormat="1" applyFont="1"/>
    <xf numFmtId="164" fontId="16" fillId="0" borderId="0" xfId="0" applyNumberFormat="1" applyFont="1"/>
    <xf numFmtId="164" fontId="3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0" fontId="19" fillId="0" borderId="0" xfId="0" applyFont="1"/>
    <xf numFmtId="164" fontId="19" fillId="0" borderId="0" xfId="0" applyNumberFormat="1" applyFont="1"/>
    <xf numFmtId="0" fontId="0" fillId="0" borderId="0" xfId="0" applyAlignment="1">
      <alignment horizontal="left"/>
    </xf>
    <xf numFmtId="43" fontId="24" fillId="0" borderId="12" xfId="0" applyNumberFormat="1" applyFont="1" applyBorder="1"/>
    <xf numFmtId="43" fontId="12" fillId="0" borderId="0" xfId="2" applyFont="1" applyBorder="1"/>
    <xf numFmtId="43" fontId="15" fillId="0" borderId="0" xfId="2" applyFont="1" applyBorder="1"/>
    <xf numFmtId="44" fontId="6" fillId="0" borderId="0" xfId="4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3" fontId="15" fillId="0" borderId="0" xfId="2" applyFont="1"/>
    <xf numFmtId="43" fontId="0" fillId="0" borderId="0" xfId="0" applyNumberFormat="1"/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16" fillId="0" borderId="0" xfId="0" applyFont="1" applyAlignment="1">
      <alignment horizontal="right"/>
    </xf>
    <xf numFmtId="49" fontId="19" fillId="0" borderId="0" xfId="0" applyNumberFormat="1" applyFont="1"/>
    <xf numFmtId="164" fontId="16" fillId="0" borderId="0" xfId="0" applyNumberFormat="1" applyFont="1"/>
    <xf numFmtId="49" fontId="19" fillId="0" borderId="0" xfId="0" applyNumberFormat="1" applyFont="1" applyAlignment="1">
      <alignment horizontal="left"/>
    </xf>
    <xf numFmtId="49" fontId="19" fillId="2" borderId="16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left"/>
    </xf>
    <xf numFmtId="164" fontId="19" fillId="0" borderId="0" xfId="0" applyNumberFormat="1" applyFont="1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/>
    <xf numFmtId="0" fontId="23" fillId="0" borderId="0" xfId="0" applyFont="1" applyAlignment="1"/>
    <xf numFmtId="43" fontId="16" fillId="0" borderId="0" xfId="2" applyFont="1"/>
    <xf numFmtId="165" fontId="9" fillId="0" borderId="0" xfId="0" applyNumberFormat="1" applyFont="1" applyBorder="1" applyAlignment="1">
      <alignment horizontal="left" vertical="center"/>
    </xf>
    <xf numFmtId="0" fontId="6" fillId="8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43" fontId="6" fillId="0" borderId="0" xfId="2" applyFont="1" applyFill="1" applyBorder="1"/>
    <xf numFmtId="43" fontId="10" fillId="5" borderId="0" xfId="2" applyFont="1" applyFill="1" applyBorder="1"/>
    <xf numFmtId="43" fontId="7" fillId="7" borderId="0" xfId="2" applyFont="1" applyFill="1" applyBorder="1"/>
    <xf numFmtId="43" fontId="6" fillId="8" borderId="0" xfId="2" applyFont="1" applyFill="1" applyBorder="1"/>
    <xf numFmtId="43" fontId="6" fillId="9" borderId="0" xfId="2" applyFont="1" applyFill="1" applyBorder="1" applyAlignment="1">
      <alignment horizontal="center"/>
    </xf>
    <xf numFmtId="0" fontId="16" fillId="10" borderId="0" xfId="0" applyFont="1" applyFill="1"/>
    <xf numFmtId="43" fontId="6" fillId="4" borderId="0" xfId="2" applyFont="1" applyFill="1" applyBorder="1" applyAlignment="1">
      <alignment horizontal="center"/>
    </xf>
    <xf numFmtId="4" fontId="13" fillId="5" borderId="0" xfId="0" applyNumberFormat="1" applyFont="1" applyFill="1" applyBorder="1" applyAlignment="1">
      <alignment horizontal="right" wrapText="1"/>
    </xf>
    <xf numFmtId="0" fontId="25" fillId="2" borderId="16" xfId="0" applyFont="1" applyFill="1" applyBorder="1" applyAlignment="1">
      <alignment horizontal="center" vertical="center" wrapText="1"/>
    </xf>
    <xf numFmtId="0" fontId="29" fillId="0" borderId="18" xfId="0" applyFont="1" applyBorder="1"/>
    <xf numFmtId="0" fontId="28" fillId="0" borderId="18" xfId="0" applyFont="1" applyBorder="1"/>
    <xf numFmtId="0" fontId="0" fillId="0" borderId="18" xfId="0" applyFont="1" applyBorder="1"/>
    <xf numFmtId="14" fontId="29" fillId="0" borderId="18" xfId="0" applyNumberFormat="1" applyFont="1" applyBorder="1"/>
    <xf numFmtId="43" fontId="15" fillId="0" borderId="18" xfId="2" applyFont="1" applyBorder="1"/>
    <xf numFmtId="0" fontId="0" fillId="0" borderId="18" xfId="0" applyBorder="1"/>
    <xf numFmtId="43" fontId="15" fillId="0" borderId="19" xfId="2" applyFont="1" applyBorder="1"/>
    <xf numFmtId="43" fontId="15" fillId="0" borderId="20" xfId="2" applyFont="1" applyBorder="1"/>
    <xf numFmtId="43" fontId="15" fillId="0" borderId="21" xfId="2" applyFont="1" applyBorder="1"/>
    <xf numFmtId="43" fontId="15" fillId="0" borderId="22" xfId="2" applyFont="1" applyBorder="1"/>
    <xf numFmtId="43" fontId="28" fillId="0" borderId="21" xfId="2" applyFont="1" applyBorder="1"/>
    <xf numFmtId="0" fontId="0" fillId="0" borderId="2" xfId="0" applyBorder="1"/>
    <xf numFmtId="43" fontId="0" fillId="0" borderId="2" xfId="0" applyNumberFormat="1" applyBorder="1"/>
    <xf numFmtId="4" fontId="0" fillId="0" borderId="2" xfId="0" applyNumberFormat="1" applyBorder="1"/>
    <xf numFmtId="0" fontId="0" fillId="11" borderId="2" xfId="0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/>
    <xf numFmtId="0" fontId="0" fillId="11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/>
    </xf>
    <xf numFmtId="43" fontId="0" fillId="0" borderId="0" xfId="2" applyFont="1"/>
    <xf numFmtId="0" fontId="28" fillId="0" borderId="0" xfId="0" applyFont="1" applyAlignment="1">
      <alignment horizontal="center"/>
    </xf>
    <xf numFmtId="43" fontId="28" fillId="0" borderId="0" xfId="2" applyFont="1" applyAlignment="1">
      <alignment horizontal="center"/>
    </xf>
    <xf numFmtId="43" fontId="31" fillId="0" borderId="0" xfId="2" applyFont="1" applyAlignment="1">
      <alignment horizontal="center"/>
    </xf>
    <xf numFmtId="43" fontId="30" fillId="0" borderId="0" xfId="2" applyFont="1"/>
    <xf numFmtId="43" fontId="32" fillId="0" borderId="0" xfId="2" applyFont="1" applyAlignment="1">
      <alignment horizontal="center"/>
    </xf>
    <xf numFmtId="43" fontId="33" fillId="0" borderId="0" xfId="2" applyFont="1"/>
    <xf numFmtId="43" fontId="33" fillId="0" borderId="0" xfId="0" applyNumberFormat="1" applyFont="1"/>
    <xf numFmtId="43" fontId="34" fillId="0" borderId="0" xfId="2" applyFont="1"/>
  </cellXfs>
  <cellStyles count="10">
    <cellStyle name="Excel Built-in Normal" xfId="1"/>
    <cellStyle name="Millares" xfId="2" builtinId="3"/>
    <cellStyle name="Millares 2" xfId="3"/>
    <cellStyle name="Moneda" xfId="4" builtinId="4"/>
    <cellStyle name="Moneda 2" xfId="5"/>
    <cellStyle name="Normal" xfId="0" builtinId="0"/>
    <cellStyle name="Normal 2" xfId="6"/>
    <cellStyle name="Normal 2 2" xfId="7"/>
    <cellStyle name="Normal 3" xfId="8"/>
    <cellStyle name="Normal_Hoja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9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J75" sqref="J75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15.7109375" style="1" customWidth="1"/>
    <col min="4" max="4" width="13.85546875" style="1" customWidth="1"/>
    <col min="5" max="5" width="3.7109375" style="1" customWidth="1"/>
    <col min="6" max="12" width="11.42578125" style="1"/>
    <col min="13" max="13" width="3.42578125" style="1" customWidth="1"/>
    <col min="14" max="16" width="11.42578125" style="1"/>
    <col min="17" max="17" width="2.28515625" style="1" bestFit="1" customWidth="1"/>
    <col min="18" max="18" width="20.7109375" style="80" customWidth="1"/>
    <col min="19" max="19" width="51" style="80" bestFit="1" customWidth="1"/>
    <col min="20" max="44" width="11.42578125" style="80"/>
    <col min="45" max="45" width="51.42578125" style="80" customWidth="1"/>
    <col min="46" max="47" width="11.42578125" style="80"/>
    <col min="48" max="16384" width="11.42578125" style="1"/>
  </cols>
  <sheetData>
    <row r="1" spans="1:47" ht="18" customHeight="1">
      <c r="A1" s="3" t="s">
        <v>0</v>
      </c>
      <c r="B1" s="70" t="s">
        <v>132</v>
      </c>
      <c r="R1" s="94" t="s">
        <v>133</v>
      </c>
      <c r="S1" s="94"/>
      <c r="T1" s="94"/>
      <c r="U1" s="94"/>
      <c r="V1" s="95"/>
      <c r="W1" s="96"/>
      <c r="X1" s="97"/>
      <c r="Y1" s="97"/>
      <c r="Z1" s="97"/>
      <c r="AA1" s="98"/>
      <c r="AB1" s="97"/>
      <c r="AC1" s="97"/>
      <c r="AD1" s="97"/>
      <c r="AE1" s="97"/>
      <c r="AF1" s="97"/>
      <c r="AG1" s="97"/>
      <c r="AH1" s="97"/>
      <c r="AI1" s="98"/>
      <c r="AJ1" s="97"/>
      <c r="AK1" s="98"/>
      <c r="AL1" s="97"/>
      <c r="AM1" s="97"/>
      <c r="AN1" s="98"/>
      <c r="AO1" s="17"/>
      <c r="AP1" s="17"/>
      <c r="AQ1" s="99"/>
      <c r="AR1" s="99"/>
      <c r="AS1" s="99"/>
      <c r="AT1" s="99"/>
      <c r="AU1" s="99"/>
    </row>
    <row r="2" spans="1:47" ht="24.95" customHeight="1">
      <c r="A2" s="4" t="s">
        <v>1</v>
      </c>
      <c r="B2" s="71" t="s">
        <v>2</v>
      </c>
      <c r="R2" s="100" t="s">
        <v>134</v>
      </c>
      <c r="S2" s="100"/>
      <c r="T2" s="100"/>
      <c r="U2" s="100"/>
      <c r="V2" s="101"/>
      <c r="W2" s="96"/>
      <c r="X2" s="97"/>
      <c r="Y2" s="97"/>
      <c r="Z2" s="97"/>
      <c r="AA2" s="98"/>
      <c r="AB2" s="97" t="s">
        <v>135</v>
      </c>
      <c r="AC2" s="97"/>
      <c r="AD2" s="97"/>
      <c r="AE2" s="97"/>
      <c r="AF2" s="97"/>
      <c r="AG2" s="97"/>
      <c r="AH2" s="97"/>
      <c r="AI2" s="98"/>
      <c r="AJ2" s="97"/>
      <c r="AK2" s="98"/>
      <c r="AL2" s="97"/>
      <c r="AM2" s="97"/>
      <c r="AN2" s="98"/>
      <c r="AO2" s="17"/>
      <c r="AP2" s="17"/>
      <c r="AQ2" s="99"/>
      <c r="AR2" s="99"/>
      <c r="AS2" s="99"/>
      <c r="AT2" s="99"/>
      <c r="AU2" s="99"/>
    </row>
    <row r="3" spans="1:47" ht="15.75">
      <c r="B3" s="72" t="s">
        <v>3</v>
      </c>
      <c r="R3" s="102" t="s">
        <v>136</v>
      </c>
      <c r="S3" s="102" t="s">
        <v>137</v>
      </c>
      <c r="T3" s="102"/>
      <c r="U3" s="102"/>
      <c r="V3" s="103"/>
      <c r="W3" s="96"/>
      <c r="X3" s="97"/>
      <c r="Y3" s="97"/>
      <c r="Z3" s="97"/>
      <c r="AA3" s="98"/>
      <c r="AB3" s="97"/>
      <c r="AC3" s="97"/>
      <c r="AD3" s="97"/>
      <c r="AE3" s="97"/>
      <c r="AF3" s="97"/>
      <c r="AG3" s="97"/>
      <c r="AH3" s="97"/>
      <c r="AI3" s="98"/>
      <c r="AJ3" s="97"/>
      <c r="AK3" s="98"/>
      <c r="AL3" s="97"/>
      <c r="AM3" s="97"/>
      <c r="AN3" s="98"/>
      <c r="AO3" s="17"/>
      <c r="AP3" s="17"/>
      <c r="AQ3" s="99"/>
      <c r="AR3" s="99"/>
      <c r="AS3" s="99"/>
      <c r="AT3" s="99"/>
      <c r="AU3" s="99"/>
    </row>
    <row r="4" spans="1:47" ht="15.75">
      <c r="B4" s="73" t="s">
        <v>4</v>
      </c>
      <c r="R4" s="18"/>
      <c r="S4" s="18"/>
      <c r="T4" s="18"/>
      <c r="U4" s="18"/>
      <c r="V4" s="18"/>
      <c r="W4" s="104"/>
      <c r="X4" s="105"/>
      <c r="Y4" s="105"/>
      <c r="Z4" s="105"/>
      <c r="AA4" s="106"/>
      <c r="AB4" s="105"/>
      <c r="AC4" s="107"/>
      <c r="AD4" s="105"/>
      <c r="AE4" s="105"/>
      <c r="AF4" s="105"/>
      <c r="AG4" s="105"/>
      <c r="AH4" s="105"/>
      <c r="AI4" s="106"/>
      <c r="AJ4" s="105"/>
      <c r="AK4" s="106"/>
      <c r="AL4" s="105"/>
      <c r="AM4" s="105"/>
      <c r="AN4" s="106"/>
      <c r="AO4" s="19"/>
      <c r="AP4" s="19"/>
      <c r="AQ4" s="108"/>
      <c r="AR4" s="108"/>
      <c r="AS4" s="18"/>
      <c r="AT4" s="18"/>
      <c r="AU4" s="18"/>
    </row>
    <row r="5" spans="1:47" ht="15.75">
      <c r="B5" s="6" t="s">
        <v>5</v>
      </c>
      <c r="R5" s="18"/>
      <c r="S5" s="18"/>
      <c r="T5" s="18"/>
      <c r="U5" s="18"/>
      <c r="V5" s="18"/>
      <c r="W5" s="104"/>
      <c r="X5" s="105"/>
      <c r="Y5" s="105"/>
      <c r="Z5" s="105"/>
      <c r="AA5" s="106"/>
      <c r="AB5" s="105"/>
      <c r="AC5" s="107"/>
      <c r="AD5" s="105"/>
      <c r="AE5" s="105"/>
      <c r="AF5" s="105"/>
      <c r="AG5" s="105"/>
      <c r="AH5" s="105"/>
      <c r="AI5" s="106"/>
      <c r="AJ5" s="105"/>
      <c r="AK5" s="106"/>
      <c r="AL5" s="105"/>
      <c r="AM5" s="105"/>
      <c r="AN5" s="106"/>
      <c r="AO5" s="19"/>
      <c r="AP5" s="19"/>
      <c r="AQ5" s="108"/>
      <c r="AR5" s="108"/>
      <c r="AS5" s="18"/>
      <c r="AT5" s="18"/>
      <c r="AU5" s="18"/>
    </row>
    <row r="6" spans="1:47" ht="15.75">
      <c r="B6" s="6" t="s">
        <v>6</v>
      </c>
      <c r="D6" s="79"/>
      <c r="E6" s="79"/>
      <c r="F6" s="231" t="s">
        <v>296</v>
      </c>
      <c r="G6" s="231"/>
      <c r="H6" s="231"/>
      <c r="I6" s="231"/>
      <c r="J6" s="231"/>
      <c r="K6" s="231"/>
      <c r="L6" s="231"/>
      <c r="M6" s="231"/>
      <c r="N6" s="231"/>
      <c r="O6" s="231"/>
      <c r="P6" s="231"/>
      <c r="R6" s="18"/>
      <c r="S6" s="18"/>
      <c r="T6" s="18"/>
      <c r="U6" s="18"/>
      <c r="V6" s="18"/>
      <c r="W6" s="104"/>
      <c r="X6" s="105"/>
      <c r="Y6" s="105"/>
      <c r="Z6" s="105"/>
      <c r="AA6" s="106"/>
      <c r="AB6" s="105"/>
      <c r="AC6" s="107"/>
      <c r="AD6" s="105"/>
      <c r="AE6" s="105"/>
      <c r="AF6" s="105"/>
      <c r="AG6" s="105"/>
      <c r="AH6" s="105"/>
      <c r="AI6" s="106"/>
      <c r="AJ6" s="105"/>
      <c r="AK6" s="106"/>
      <c r="AL6" s="105"/>
      <c r="AM6" s="105"/>
      <c r="AN6" s="106"/>
      <c r="AO6" s="19"/>
      <c r="AP6" s="19"/>
      <c r="AQ6" s="108"/>
      <c r="AR6" s="108"/>
      <c r="AS6" s="18"/>
      <c r="AT6" s="18"/>
      <c r="AU6" s="18"/>
    </row>
    <row r="7" spans="1:47" ht="15.75">
      <c r="D7" s="144"/>
      <c r="E7" s="79"/>
      <c r="F7" s="232" t="s">
        <v>297</v>
      </c>
      <c r="G7" s="233"/>
      <c r="H7" s="233"/>
      <c r="I7" s="233"/>
      <c r="J7" s="233"/>
      <c r="K7" s="233"/>
      <c r="L7" s="234"/>
      <c r="M7" s="79"/>
      <c r="N7" s="232" t="s">
        <v>298</v>
      </c>
      <c r="O7" s="233"/>
      <c r="P7" s="234"/>
      <c r="Q7" s="5"/>
      <c r="R7" s="18"/>
      <c r="S7" s="18"/>
      <c r="T7" s="18"/>
      <c r="U7" s="18"/>
      <c r="V7" s="18"/>
      <c r="W7" s="104"/>
      <c r="X7" s="105"/>
      <c r="Y7" s="105"/>
      <c r="Z7" s="105"/>
      <c r="AA7" s="106"/>
      <c r="AB7" s="105"/>
      <c r="AC7" s="107"/>
      <c r="AD7" s="105"/>
      <c r="AE7" s="105"/>
      <c r="AF7" s="105"/>
      <c r="AG7" s="105"/>
      <c r="AH7" s="105"/>
      <c r="AI7" s="106"/>
      <c r="AJ7" s="105"/>
      <c r="AK7" s="106"/>
      <c r="AL7" s="105"/>
      <c r="AM7" s="105"/>
      <c r="AN7" s="106"/>
      <c r="AO7" s="19"/>
      <c r="AP7" s="19"/>
      <c r="AQ7" s="108"/>
      <c r="AR7" s="108"/>
      <c r="AS7" s="18"/>
      <c r="AT7" s="18"/>
      <c r="AU7" s="18"/>
    </row>
    <row r="8" spans="1:47" s="5" customFormat="1" ht="48" thickBot="1">
      <c r="A8" s="8" t="s">
        <v>7</v>
      </c>
      <c r="B8" s="9" t="s">
        <v>8</v>
      </c>
      <c r="C8" s="10" t="s">
        <v>10</v>
      </c>
      <c r="D8" s="84" t="s">
        <v>299</v>
      </c>
      <c r="E8" s="87"/>
      <c r="F8" s="89" t="s">
        <v>10</v>
      </c>
      <c r="G8" s="89" t="s">
        <v>300</v>
      </c>
      <c r="H8" s="89" t="s">
        <v>301</v>
      </c>
      <c r="I8" s="89" t="s">
        <v>302</v>
      </c>
      <c r="J8" s="89" t="s">
        <v>303</v>
      </c>
      <c r="K8" s="89" t="s">
        <v>304</v>
      </c>
      <c r="L8" s="89" t="s">
        <v>305</v>
      </c>
      <c r="M8" s="88"/>
      <c r="N8" s="89" t="s">
        <v>306</v>
      </c>
      <c r="O8" s="89" t="s">
        <v>304</v>
      </c>
      <c r="P8" s="89" t="s">
        <v>305</v>
      </c>
      <c r="Q8" s="1"/>
      <c r="R8" s="43" t="s">
        <v>138</v>
      </c>
      <c r="S8" s="43" t="s">
        <v>139</v>
      </c>
      <c r="T8" s="43" t="s">
        <v>140</v>
      </c>
      <c r="U8" s="42"/>
      <c r="V8" s="43" t="s">
        <v>141</v>
      </c>
      <c r="W8" s="36"/>
      <c r="X8" s="44" t="s">
        <v>142</v>
      </c>
      <c r="Y8" s="44" t="s">
        <v>143</v>
      </c>
      <c r="Z8" s="44" t="s">
        <v>144</v>
      </c>
      <c r="AA8" s="44" t="s">
        <v>145</v>
      </c>
      <c r="AB8" s="44" t="s">
        <v>146</v>
      </c>
      <c r="AC8" s="41"/>
      <c r="AD8" s="44" t="s">
        <v>147</v>
      </c>
      <c r="AE8" s="44" t="s">
        <v>148</v>
      </c>
      <c r="AF8" s="44" t="s">
        <v>149</v>
      </c>
      <c r="AG8" s="44" t="s">
        <v>150</v>
      </c>
      <c r="AH8" s="44" t="s">
        <v>151</v>
      </c>
      <c r="AI8" s="44" t="s">
        <v>152</v>
      </c>
      <c r="AJ8" s="44" t="s">
        <v>153</v>
      </c>
      <c r="AK8" s="44" t="s">
        <v>154</v>
      </c>
      <c r="AL8" s="44" t="s">
        <v>155</v>
      </c>
      <c r="AM8" s="44" t="s">
        <v>156</v>
      </c>
      <c r="AN8" s="44" t="s">
        <v>157</v>
      </c>
      <c r="AO8" s="45" t="s">
        <v>158</v>
      </c>
      <c r="AP8" s="46"/>
      <c r="AQ8" s="44" t="s">
        <v>159</v>
      </c>
      <c r="AR8" s="20"/>
      <c r="AS8" s="20" t="s">
        <v>160</v>
      </c>
      <c r="AT8" s="109"/>
      <c r="AU8" s="109"/>
    </row>
    <row r="9" spans="1:47" ht="16.5" thickTop="1">
      <c r="A9" s="12" t="s">
        <v>17</v>
      </c>
      <c r="R9" s="62"/>
      <c r="S9" s="62"/>
      <c r="T9" s="62"/>
      <c r="U9" s="63"/>
      <c r="V9" s="62"/>
      <c r="W9" s="64"/>
      <c r="X9" s="65"/>
      <c r="Y9" s="65"/>
      <c r="Z9" s="65"/>
      <c r="AA9" s="65"/>
      <c r="AB9" s="65"/>
      <c r="AC9" s="66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7"/>
      <c r="AP9" s="68"/>
      <c r="AQ9" s="65"/>
      <c r="AR9" s="69"/>
      <c r="AS9" s="69"/>
      <c r="AT9" s="109"/>
      <c r="AU9" s="109"/>
    </row>
    <row r="10" spans="1:47" ht="15.75">
      <c r="R10" s="62"/>
      <c r="S10" s="62"/>
      <c r="T10" s="62"/>
      <c r="U10" s="63"/>
      <c r="V10" s="62"/>
      <c r="W10" s="64"/>
      <c r="X10" s="65"/>
      <c r="Y10" s="65"/>
      <c r="Z10" s="65"/>
      <c r="AA10" s="65"/>
      <c r="AB10" s="65"/>
      <c r="AC10" s="66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7"/>
      <c r="AP10" s="68"/>
      <c r="AQ10" s="65"/>
      <c r="AR10" s="69"/>
      <c r="AS10" s="69"/>
      <c r="AT10" s="109"/>
      <c r="AU10" s="109"/>
    </row>
    <row r="11" spans="1:47" ht="15.75">
      <c r="A11" s="11" t="s">
        <v>18</v>
      </c>
      <c r="R11" s="62"/>
      <c r="S11" s="62"/>
      <c r="T11" s="62"/>
      <c r="U11" s="63"/>
      <c r="V11" s="62"/>
      <c r="W11" s="64"/>
      <c r="X11" s="65"/>
      <c r="Y11" s="65"/>
      <c r="Z11" s="65"/>
      <c r="AA11" s="65"/>
      <c r="AB11" s="65"/>
      <c r="AC11" s="66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7"/>
      <c r="AP11" s="68"/>
      <c r="AQ11" s="65"/>
      <c r="AR11" s="69"/>
      <c r="AS11" s="69"/>
      <c r="AT11" s="109"/>
      <c r="AU11" s="109"/>
    </row>
    <row r="12" spans="1:47" ht="15.75">
      <c r="A12" s="2" t="s">
        <v>35</v>
      </c>
      <c r="B12" s="1" t="s">
        <v>36</v>
      </c>
      <c r="C12" s="13">
        <v>3250.05</v>
      </c>
      <c r="D12" s="78">
        <f>+AA12</f>
        <v>0</v>
      </c>
      <c r="E12" s="78"/>
      <c r="F12" s="78">
        <f>+C12+D12</f>
        <v>3250.05</v>
      </c>
      <c r="G12" s="78">
        <f>-AG12</f>
        <v>0</v>
      </c>
      <c r="H12" s="78">
        <f>+RAMAHA!E12*2%</f>
        <v>65.001000000000005</v>
      </c>
      <c r="I12" s="78">
        <f>+C12*7.5%</f>
        <v>243.75375</v>
      </c>
      <c r="J12" s="78">
        <f>SUM(F12:I12)</f>
        <v>3558.8047500000002</v>
      </c>
      <c r="K12" s="78">
        <f>+J12*0.16</f>
        <v>569.40876000000003</v>
      </c>
      <c r="L12" s="78">
        <f>+J12+K12</f>
        <v>4128.2135100000005</v>
      </c>
      <c r="N12" s="78">
        <f>+D12</f>
        <v>0</v>
      </c>
      <c r="O12" s="203">
        <f>+N12*0.16</f>
        <v>0</v>
      </c>
      <c r="P12" s="203">
        <f>+N12+O12</f>
        <v>0</v>
      </c>
      <c r="Q12" s="1" t="str">
        <f>IF(S12=B12,"SI","NO")</f>
        <v>SI</v>
      </c>
      <c r="R12" s="145" t="s">
        <v>161</v>
      </c>
      <c r="S12" s="145" t="s">
        <v>307</v>
      </c>
      <c r="T12" s="146"/>
      <c r="U12" s="47">
        <v>40691</v>
      </c>
      <c r="V12" s="145" t="s">
        <v>162</v>
      </c>
      <c r="W12" s="147"/>
      <c r="X12" s="148"/>
      <c r="Y12" s="149"/>
      <c r="Z12" s="150"/>
      <c r="AA12" s="151">
        <v>0</v>
      </c>
      <c r="AB12" s="152"/>
      <c r="AC12" s="153"/>
      <c r="AD12" s="154"/>
      <c r="AE12" s="154"/>
      <c r="AF12" s="154"/>
      <c r="AG12" s="155"/>
      <c r="AH12" s="156"/>
      <c r="AI12" s="151"/>
      <c r="AJ12" s="49"/>
      <c r="AK12" s="151"/>
      <c r="AL12" s="50"/>
      <c r="AM12" s="49"/>
      <c r="AN12" s="151"/>
      <c r="AO12" s="51"/>
      <c r="AP12" s="53"/>
      <c r="AQ12" s="54"/>
      <c r="AR12" s="56"/>
      <c r="AS12" s="59"/>
      <c r="AT12" s="109"/>
      <c r="AU12" s="109"/>
    </row>
    <row r="13" spans="1:47" ht="15.75">
      <c r="A13" s="2" t="s">
        <v>77</v>
      </c>
      <c r="B13" s="1" t="s">
        <v>78</v>
      </c>
      <c r="C13" s="13">
        <v>2500.0500000000002</v>
      </c>
      <c r="D13" s="78">
        <f t="shared" ref="D13:D51" si="0">+AA13</f>
        <v>0</v>
      </c>
      <c r="E13" s="78"/>
      <c r="F13" s="78">
        <f t="shared" ref="F13:F51" si="1">+C13+D13</f>
        <v>2500.0500000000002</v>
      </c>
      <c r="G13" s="78">
        <f t="shared" ref="G13:G51" si="2">-AG13</f>
        <v>0</v>
      </c>
      <c r="H13" s="78">
        <f>+RAMAHA!E13*2%</f>
        <v>50.001000000000005</v>
      </c>
      <c r="I13" s="78">
        <f t="shared" ref="I13:I51" si="3">+C13*7.5%</f>
        <v>187.50375</v>
      </c>
      <c r="J13" s="78">
        <f t="shared" ref="J13:J51" si="4">SUM(F13:I13)</f>
        <v>2737.5547500000002</v>
      </c>
      <c r="K13" s="78">
        <f t="shared" ref="K13:K51" si="5">+J13*0.16</f>
        <v>438.00876000000005</v>
      </c>
      <c r="L13" s="78">
        <f t="shared" ref="L13:L51" si="6">+J13+K13</f>
        <v>3175.5635100000004</v>
      </c>
      <c r="N13" s="78">
        <f t="shared" ref="N13:N51" si="7">+D13</f>
        <v>0</v>
      </c>
      <c r="O13" s="203">
        <f t="shared" ref="O13:O51" si="8">+N13*0.16</f>
        <v>0</v>
      </c>
      <c r="P13" s="203">
        <f t="shared" ref="P13:P51" si="9">+N13+O13</f>
        <v>0</v>
      </c>
      <c r="Q13" s="80" t="str">
        <f t="shared" ref="Q13:Q51" si="10">IF(S13=B13,"SI","NO")</f>
        <v>SI</v>
      </c>
      <c r="R13" s="110" t="s">
        <v>251</v>
      </c>
      <c r="S13" s="110" t="s">
        <v>252</v>
      </c>
      <c r="T13" s="157"/>
      <c r="U13" s="123">
        <v>42409</v>
      </c>
      <c r="V13" s="110" t="s">
        <v>253</v>
      </c>
      <c r="W13" s="112"/>
      <c r="X13" s="113"/>
      <c r="Y13" s="114"/>
      <c r="Z13" s="115"/>
      <c r="AA13" s="116">
        <v>0</v>
      </c>
      <c r="AB13" s="117"/>
      <c r="AC13" s="118"/>
      <c r="AD13" s="119"/>
      <c r="AE13" s="119"/>
      <c r="AF13" s="119"/>
      <c r="AG13" s="136"/>
      <c r="AH13" s="120">
        <v>0</v>
      </c>
      <c r="AI13" s="116">
        <v>0</v>
      </c>
      <c r="AJ13" s="21">
        <v>0</v>
      </c>
      <c r="AK13" s="116">
        <v>0</v>
      </c>
      <c r="AL13" s="22">
        <v>0</v>
      </c>
      <c r="AM13" s="21">
        <v>21.911999999999999</v>
      </c>
      <c r="AN13" s="116">
        <v>21.911999999999999</v>
      </c>
      <c r="AO13" s="23"/>
      <c r="AP13" s="24"/>
      <c r="AQ13" s="25">
        <v>0</v>
      </c>
      <c r="AR13" s="37">
        <v>2858200513</v>
      </c>
      <c r="AS13" s="121"/>
      <c r="AT13" s="122"/>
      <c r="AU13" s="122"/>
    </row>
    <row r="14" spans="1:47" ht="15.75">
      <c r="A14" s="2" t="s">
        <v>37</v>
      </c>
      <c r="B14" s="1" t="s">
        <v>38</v>
      </c>
      <c r="C14" s="13">
        <v>3000</v>
      </c>
      <c r="D14" s="78">
        <f t="shared" si="0"/>
        <v>0</v>
      </c>
      <c r="E14" s="78"/>
      <c r="F14" s="78">
        <f t="shared" si="1"/>
        <v>3000</v>
      </c>
      <c r="G14" s="78">
        <f t="shared" si="2"/>
        <v>0</v>
      </c>
      <c r="H14" s="78">
        <f>+RAMAHA!E14*2%</f>
        <v>60</v>
      </c>
      <c r="I14" s="78">
        <f t="shared" si="3"/>
        <v>225</v>
      </c>
      <c r="J14" s="78">
        <f t="shared" si="4"/>
        <v>3285</v>
      </c>
      <c r="K14" s="78">
        <f t="shared" si="5"/>
        <v>525.6</v>
      </c>
      <c r="L14" s="78">
        <f t="shared" si="6"/>
        <v>3810.6</v>
      </c>
      <c r="N14" s="78">
        <f t="shared" si="7"/>
        <v>0</v>
      </c>
      <c r="O14" s="203">
        <f t="shared" si="8"/>
        <v>0</v>
      </c>
      <c r="P14" s="203">
        <f t="shared" si="9"/>
        <v>0</v>
      </c>
      <c r="Q14" s="80" t="str">
        <f t="shared" si="10"/>
        <v>SI</v>
      </c>
      <c r="R14" s="110" t="s">
        <v>161</v>
      </c>
      <c r="S14" s="110" t="s">
        <v>163</v>
      </c>
      <c r="T14" s="157" t="s">
        <v>164</v>
      </c>
      <c r="U14" s="111">
        <v>42072</v>
      </c>
      <c r="V14" s="110" t="s">
        <v>165</v>
      </c>
      <c r="W14" s="112"/>
      <c r="X14" s="114"/>
      <c r="Y14" s="114"/>
      <c r="Z14" s="115"/>
      <c r="AA14" s="116">
        <v>0</v>
      </c>
      <c r="AB14" s="117"/>
      <c r="AC14" s="124"/>
      <c r="AD14" s="119"/>
      <c r="AE14" s="119"/>
      <c r="AF14" s="119"/>
      <c r="AG14" s="136"/>
      <c r="AH14" s="120">
        <v>1804.62</v>
      </c>
      <c r="AI14" s="116">
        <v>-1804.62</v>
      </c>
      <c r="AJ14" s="21">
        <v>0</v>
      </c>
      <c r="AK14" s="116">
        <v>-1804.62</v>
      </c>
      <c r="AL14" s="22">
        <v>0</v>
      </c>
      <c r="AM14" s="21">
        <v>21.911999999999999</v>
      </c>
      <c r="AN14" s="116">
        <v>21.911999999999999</v>
      </c>
      <c r="AO14" s="23"/>
      <c r="AP14" s="24"/>
      <c r="AQ14" s="25">
        <v>1804.62</v>
      </c>
      <c r="AR14" s="25"/>
      <c r="AS14" s="121"/>
      <c r="AT14" s="122"/>
      <c r="AU14" s="122"/>
    </row>
    <row r="15" spans="1:47" ht="15.75">
      <c r="A15" s="2" t="s">
        <v>41</v>
      </c>
      <c r="B15" s="1" t="s">
        <v>42</v>
      </c>
      <c r="C15" s="13">
        <v>2500.0500000000002</v>
      </c>
      <c r="D15" s="78">
        <f t="shared" si="0"/>
        <v>0</v>
      </c>
      <c r="E15" s="78"/>
      <c r="F15" s="78">
        <f t="shared" si="1"/>
        <v>2500.0500000000002</v>
      </c>
      <c r="G15" s="78">
        <f t="shared" si="2"/>
        <v>0</v>
      </c>
      <c r="H15" s="78">
        <f>+RAMAHA!E15*2%</f>
        <v>50.001000000000005</v>
      </c>
      <c r="I15" s="78">
        <f t="shared" si="3"/>
        <v>187.50375</v>
      </c>
      <c r="J15" s="78">
        <f t="shared" si="4"/>
        <v>2737.5547500000002</v>
      </c>
      <c r="K15" s="78">
        <f t="shared" si="5"/>
        <v>438.00876000000005</v>
      </c>
      <c r="L15" s="78">
        <f t="shared" si="6"/>
        <v>3175.5635100000004</v>
      </c>
      <c r="N15" s="78">
        <f t="shared" si="7"/>
        <v>0</v>
      </c>
      <c r="O15" s="203">
        <f t="shared" si="8"/>
        <v>0</v>
      </c>
      <c r="P15" s="203">
        <f t="shared" si="9"/>
        <v>0</v>
      </c>
      <c r="Q15" s="80" t="str">
        <f t="shared" si="10"/>
        <v>SI</v>
      </c>
      <c r="R15" s="110" t="s">
        <v>206</v>
      </c>
      <c r="S15" s="110" t="s">
        <v>207</v>
      </c>
      <c r="T15" s="157" t="s">
        <v>208</v>
      </c>
      <c r="U15" s="111">
        <v>42298</v>
      </c>
      <c r="V15" s="110" t="s">
        <v>209</v>
      </c>
      <c r="W15" s="112"/>
      <c r="X15" s="114"/>
      <c r="Y15" s="114"/>
      <c r="Z15" s="115"/>
      <c r="AA15" s="116">
        <v>0</v>
      </c>
      <c r="AB15" s="117"/>
      <c r="AC15" s="118"/>
      <c r="AD15" s="119"/>
      <c r="AE15" s="119"/>
      <c r="AF15" s="119"/>
      <c r="AG15" s="136"/>
      <c r="AH15" s="120"/>
      <c r="AI15" s="116">
        <v>0</v>
      </c>
      <c r="AJ15" s="21">
        <v>0</v>
      </c>
      <c r="AK15" s="116">
        <v>0</v>
      </c>
      <c r="AL15" s="22">
        <v>0</v>
      </c>
      <c r="AM15" s="21">
        <v>21.911999999999999</v>
      </c>
      <c r="AN15" s="116">
        <v>21.911999999999999</v>
      </c>
      <c r="AO15" s="23"/>
      <c r="AP15" s="26"/>
      <c r="AQ15" s="25">
        <v>0</v>
      </c>
      <c r="AR15" s="25"/>
      <c r="AS15" s="121"/>
      <c r="AT15" s="122"/>
      <c r="AU15" s="122"/>
    </row>
    <row r="16" spans="1:47" ht="15.75">
      <c r="A16" s="2" t="s">
        <v>43</v>
      </c>
      <c r="B16" s="1" t="s">
        <v>44</v>
      </c>
      <c r="C16" s="13">
        <v>6500.1</v>
      </c>
      <c r="D16" s="78">
        <f t="shared" si="0"/>
        <v>0</v>
      </c>
      <c r="E16" s="78"/>
      <c r="F16" s="78">
        <f t="shared" si="1"/>
        <v>6500.1</v>
      </c>
      <c r="G16" s="78">
        <f t="shared" si="2"/>
        <v>-177.91</v>
      </c>
      <c r="H16" s="78">
        <f>+RAMAHA!E16*2%</f>
        <v>130.00200000000001</v>
      </c>
      <c r="I16" s="78">
        <f t="shared" si="3"/>
        <v>487.50749999999999</v>
      </c>
      <c r="J16" s="78">
        <f t="shared" si="4"/>
        <v>6939.6995000000006</v>
      </c>
      <c r="K16" s="78">
        <f t="shared" si="5"/>
        <v>1110.3519200000001</v>
      </c>
      <c r="L16" s="78">
        <f t="shared" si="6"/>
        <v>8050.0514200000007</v>
      </c>
      <c r="N16" s="78">
        <f t="shared" si="7"/>
        <v>0</v>
      </c>
      <c r="O16" s="203">
        <f t="shared" si="8"/>
        <v>0</v>
      </c>
      <c r="P16" s="203">
        <f t="shared" si="9"/>
        <v>0</v>
      </c>
      <c r="Q16" s="80" t="str">
        <f t="shared" si="10"/>
        <v>SI</v>
      </c>
      <c r="R16" s="110" t="s">
        <v>223</v>
      </c>
      <c r="S16" s="125" t="s">
        <v>224</v>
      </c>
      <c r="T16" s="157" t="s">
        <v>225</v>
      </c>
      <c r="U16" s="111">
        <v>41939</v>
      </c>
      <c r="V16" s="110" t="s">
        <v>226</v>
      </c>
      <c r="W16" s="112"/>
      <c r="X16" s="114"/>
      <c r="Y16" s="114"/>
      <c r="Z16" s="115"/>
      <c r="AA16" s="116">
        <v>0</v>
      </c>
      <c r="AB16" s="117"/>
      <c r="AC16" s="118"/>
      <c r="AD16" s="119"/>
      <c r="AE16" s="119"/>
      <c r="AF16" s="119"/>
      <c r="AG16" s="136">
        <v>177.91</v>
      </c>
      <c r="AH16" s="120"/>
      <c r="AI16" s="116"/>
      <c r="AJ16" s="21"/>
      <c r="AK16" s="116"/>
      <c r="AL16" s="22"/>
      <c r="AM16" s="21"/>
      <c r="AN16" s="116"/>
      <c r="AO16" s="23"/>
      <c r="AP16" s="26"/>
      <c r="AQ16" s="25"/>
      <c r="AR16" s="25"/>
      <c r="AS16" s="121"/>
      <c r="AT16" s="122"/>
      <c r="AU16" s="122"/>
    </row>
    <row r="17" spans="1:47" ht="15.75">
      <c r="A17" s="2" t="s">
        <v>39</v>
      </c>
      <c r="B17" s="1" t="s">
        <v>40</v>
      </c>
      <c r="C17" s="13">
        <v>2800.05</v>
      </c>
      <c r="D17" s="78">
        <f t="shared" si="0"/>
        <v>0</v>
      </c>
      <c r="E17" s="78"/>
      <c r="F17" s="78">
        <f t="shared" si="1"/>
        <v>2800.05</v>
      </c>
      <c r="G17" s="78">
        <f t="shared" si="2"/>
        <v>0</v>
      </c>
      <c r="H17" s="78">
        <f>+RAMAHA!E17*2%</f>
        <v>56.001000000000005</v>
      </c>
      <c r="I17" s="78">
        <f t="shared" si="3"/>
        <v>210.00375</v>
      </c>
      <c r="J17" s="78">
        <f t="shared" si="4"/>
        <v>3066.0547500000002</v>
      </c>
      <c r="K17" s="78">
        <f t="shared" si="5"/>
        <v>490.56876000000005</v>
      </c>
      <c r="L17" s="78">
        <f t="shared" si="6"/>
        <v>3556.6235100000004</v>
      </c>
      <c r="N17" s="78">
        <f t="shared" si="7"/>
        <v>0</v>
      </c>
      <c r="O17" s="203">
        <f t="shared" si="8"/>
        <v>0</v>
      </c>
      <c r="P17" s="203">
        <f t="shared" si="9"/>
        <v>0</v>
      </c>
      <c r="Q17" s="80" t="str">
        <f t="shared" si="10"/>
        <v>SI</v>
      </c>
      <c r="R17" s="110" t="s">
        <v>161</v>
      </c>
      <c r="S17" s="110" t="s">
        <v>166</v>
      </c>
      <c r="T17" s="157" t="s">
        <v>167</v>
      </c>
      <c r="U17" s="111">
        <v>41822</v>
      </c>
      <c r="V17" s="110" t="s">
        <v>168</v>
      </c>
      <c r="W17" s="112"/>
      <c r="X17" s="114"/>
      <c r="Y17" s="114"/>
      <c r="Z17" s="115"/>
      <c r="AA17" s="116">
        <v>0</v>
      </c>
      <c r="AB17" s="117"/>
      <c r="AC17" s="118"/>
      <c r="AD17" s="119"/>
      <c r="AE17" s="119"/>
      <c r="AF17" s="119"/>
      <c r="AG17" s="136"/>
      <c r="AH17" s="120">
        <v>0</v>
      </c>
      <c r="AI17" s="116">
        <v>0</v>
      </c>
      <c r="AJ17" s="21">
        <v>0</v>
      </c>
      <c r="AK17" s="116">
        <v>0</v>
      </c>
      <c r="AL17" s="22">
        <v>0</v>
      </c>
      <c r="AM17" s="21">
        <v>21.911999999999999</v>
      </c>
      <c r="AN17" s="116">
        <v>21.911999999999999</v>
      </c>
      <c r="AO17" s="23"/>
      <c r="AP17" s="24"/>
      <c r="AQ17" s="25">
        <v>0</v>
      </c>
      <c r="AR17" s="25"/>
      <c r="AS17" s="121"/>
      <c r="AT17" s="122"/>
      <c r="AU17" s="122"/>
    </row>
    <row r="18" spans="1:47" ht="15.75">
      <c r="A18" s="2" t="s">
        <v>33</v>
      </c>
      <c r="B18" s="1" t="s">
        <v>34</v>
      </c>
      <c r="C18" s="13">
        <v>2800.05</v>
      </c>
      <c r="D18" s="78">
        <f t="shared" si="0"/>
        <v>0</v>
      </c>
      <c r="E18" s="78"/>
      <c r="F18" s="78">
        <f t="shared" si="1"/>
        <v>2800.05</v>
      </c>
      <c r="G18" s="78">
        <f t="shared" si="2"/>
        <v>0</v>
      </c>
      <c r="H18" s="78">
        <f>+RAMAHA!E18*2%</f>
        <v>56.001000000000005</v>
      </c>
      <c r="I18" s="78">
        <f t="shared" si="3"/>
        <v>210.00375</v>
      </c>
      <c r="J18" s="78">
        <f t="shared" si="4"/>
        <v>3066.0547500000002</v>
      </c>
      <c r="K18" s="78">
        <f t="shared" si="5"/>
        <v>490.56876000000005</v>
      </c>
      <c r="L18" s="78">
        <f t="shared" si="6"/>
        <v>3556.6235100000004</v>
      </c>
      <c r="N18" s="78">
        <f t="shared" si="7"/>
        <v>0</v>
      </c>
      <c r="O18" s="203">
        <f t="shared" si="8"/>
        <v>0</v>
      </c>
      <c r="P18" s="203">
        <f t="shared" si="9"/>
        <v>0</v>
      </c>
      <c r="Q18" s="80" t="str">
        <f t="shared" si="10"/>
        <v>SI</v>
      </c>
      <c r="R18" s="110" t="s">
        <v>161</v>
      </c>
      <c r="S18" s="121" t="s">
        <v>169</v>
      </c>
      <c r="T18" s="157" t="s">
        <v>170</v>
      </c>
      <c r="U18" s="111">
        <v>41474</v>
      </c>
      <c r="V18" s="110" t="s">
        <v>168</v>
      </c>
      <c r="W18" s="112"/>
      <c r="X18" s="114"/>
      <c r="Y18" s="114"/>
      <c r="Z18" s="115"/>
      <c r="AA18" s="116">
        <v>0</v>
      </c>
      <c r="AB18" s="117"/>
      <c r="AC18" s="118"/>
      <c r="AD18" s="119"/>
      <c r="AE18" s="119"/>
      <c r="AF18" s="119"/>
      <c r="AG18" s="136"/>
      <c r="AH18" s="120">
        <v>0</v>
      </c>
      <c r="AI18" s="116">
        <v>0</v>
      </c>
      <c r="AJ18" s="21">
        <v>0</v>
      </c>
      <c r="AK18" s="116">
        <v>0</v>
      </c>
      <c r="AL18" s="22">
        <v>0</v>
      </c>
      <c r="AM18" s="21">
        <v>21.911999999999999</v>
      </c>
      <c r="AN18" s="116">
        <v>21.911999999999999</v>
      </c>
      <c r="AO18" s="23"/>
      <c r="AP18" s="24"/>
      <c r="AQ18" s="25">
        <v>0</v>
      </c>
      <c r="AR18" s="25"/>
      <c r="AS18" s="27"/>
      <c r="AT18" s="122"/>
      <c r="AU18" s="122"/>
    </row>
    <row r="19" spans="1:47" ht="15.75">
      <c r="A19" s="2" t="s">
        <v>79</v>
      </c>
      <c r="B19" s="1" t="s">
        <v>80</v>
      </c>
      <c r="C19" s="13">
        <v>10000.049999999999</v>
      </c>
      <c r="D19" s="78">
        <f t="shared" si="0"/>
        <v>7500</v>
      </c>
      <c r="E19" s="78"/>
      <c r="F19" s="78">
        <f t="shared" si="1"/>
        <v>17500.05</v>
      </c>
      <c r="G19" s="78">
        <f t="shared" si="2"/>
        <v>0</v>
      </c>
      <c r="H19" s="78">
        <f>+RAMAHA!E19*2%</f>
        <v>200.00099999999998</v>
      </c>
      <c r="I19" s="78">
        <f t="shared" si="3"/>
        <v>750.00374999999997</v>
      </c>
      <c r="J19" s="78">
        <f t="shared" si="4"/>
        <v>18450.054749999999</v>
      </c>
      <c r="K19" s="78">
        <f t="shared" si="5"/>
        <v>2952.0087600000002</v>
      </c>
      <c r="L19" s="78">
        <f t="shared" si="6"/>
        <v>21402.06351</v>
      </c>
      <c r="N19" s="78">
        <f t="shared" si="7"/>
        <v>7500</v>
      </c>
      <c r="O19" s="203">
        <f t="shared" si="8"/>
        <v>1200</v>
      </c>
      <c r="P19" s="203">
        <f t="shared" si="9"/>
        <v>8700</v>
      </c>
      <c r="Q19" s="80" t="str">
        <f t="shared" si="10"/>
        <v>SI</v>
      </c>
      <c r="R19" s="110" t="s">
        <v>161</v>
      </c>
      <c r="S19" s="121" t="s">
        <v>171</v>
      </c>
      <c r="T19" s="157"/>
      <c r="U19" s="111">
        <v>42583</v>
      </c>
      <c r="V19" s="110" t="s">
        <v>172</v>
      </c>
      <c r="W19" s="112">
        <v>7500</v>
      </c>
      <c r="X19" s="114"/>
      <c r="Y19" s="114"/>
      <c r="Z19" s="115"/>
      <c r="AA19" s="116">
        <v>7500</v>
      </c>
      <c r="AB19" s="117"/>
      <c r="AC19" s="118"/>
      <c r="AD19" s="119"/>
      <c r="AE19" s="119"/>
      <c r="AF19" s="119"/>
      <c r="AG19" s="136"/>
      <c r="AH19" s="120"/>
      <c r="AI19" s="116"/>
      <c r="AJ19" s="21"/>
      <c r="AK19" s="116">
        <v>0</v>
      </c>
      <c r="AL19" s="22"/>
      <c r="AM19" s="21"/>
      <c r="AN19" s="116"/>
      <c r="AO19" s="23"/>
      <c r="AP19" s="24"/>
      <c r="AQ19" s="25"/>
      <c r="AR19" s="25" t="s">
        <v>173</v>
      </c>
      <c r="AS19" s="27"/>
      <c r="AT19" s="122"/>
      <c r="AU19" s="122"/>
    </row>
    <row r="20" spans="1:47" ht="15.75">
      <c r="A20" s="2" t="s">
        <v>81</v>
      </c>
      <c r="B20" s="1" t="s">
        <v>82</v>
      </c>
      <c r="C20" s="13">
        <v>1300.02</v>
      </c>
      <c r="D20" s="78">
        <f t="shared" si="0"/>
        <v>0</v>
      </c>
      <c r="E20" s="78"/>
      <c r="F20" s="78">
        <f t="shared" si="1"/>
        <v>1300.02</v>
      </c>
      <c r="G20" s="78">
        <f t="shared" si="2"/>
        <v>0</v>
      </c>
      <c r="H20" s="78">
        <f>+RAMAHA!E20*2%</f>
        <v>26.000399999999999</v>
      </c>
      <c r="I20" s="78">
        <f t="shared" si="3"/>
        <v>97.501499999999993</v>
      </c>
      <c r="J20" s="78">
        <f t="shared" si="4"/>
        <v>1423.5219</v>
      </c>
      <c r="K20" s="78">
        <f t="shared" si="5"/>
        <v>227.76350400000001</v>
      </c>
      <c r="L20" s="78">
        <f t="shared" si="6"/>
        <v>1651.285404</v>
      </c>
      <c r="N20" s="78">
        <f t="shared" si="7"/>
        <v>0</v>
      </c>
      <c r="O20" s="203">
        <f t="shared" si="8"/>
        <v>0</v>
      </c>
      <c r="P20" s="203">
        <f t="shared" si="9"/>
        <v>0</v>
      </c>
      <c r="Q20" s="80" t="str">
        <f t="shared" si="10"/>
        <v>SI</v>
      </c>
      <c r="R20" s="127" t="s">
        <v>161</v>
      </c>
      <c r="S20" s="127" t="s">
        <v>174</v>
      </c>
      <c r="T20" s="158"/>
      <c r="U20" s="128">
        <v>42608</v>
      </c>
      <c r="V20" s="127" t="s">
        <v>162</v>
      </c>
      <c r="W20" s="129"/>
      <c r="X20" s="130"/>
      <c r="Y20" s="130"/>
      <c r="Z20" s="159"/>
      <c r="AA20" s="116"/>
      <c r="AB20" s="130"/>
      <c r="AC20" s="131"/>
      <c r="AD20" s="132"/>
      <c r="AE20" s="132"/>
      <c r="AF20" s="132"/>
      <c r="AG20" s="133"/>
      <c r="AH20" s="134"/>
      <c r="AI20" s="116"/>
      <c r="AJ20" s="21"/>
      <c r="AK20" s="116">
        <v>0</v>
      </c>
      <c r="AL20" s="22"/>
      <c r="AM20" s="21"/>
      <c r="AN20" s="116"/>
      <c r="AO20" s="23"/>
      <c r="AP20" s="24"/>
      <c r="AQ20" s="25"/>
      <c r="AR20" s="40">
        <v>1143805395</v>
      </c>
      <c r="AS20" s="38" t="s">
        <v>175</v>
      </c>
      <c r="AT20" s="122"/>
      <c r="AU20" s="122"/>
    </row>
    <row r="21" spans="1:47" ht="15.75">
      <c r="A21" s="2" t="s">
        <v>87</v>
      </c>
      <c r="B21" s="1" t="s">
        <v>88</v>
      </c>
      <c r="C21" s="13">
        <v>3250.05</v>
      </c>
      <c r="D21" s="78">
        <f t="shared" si="0"/>
        <v>0</v>
      </c>
      <c r="E21" s="78"/>
      <c r="F21" s="78">
        <f t="shared" si="1"/>
        <v>3250.05</v>
      </c>
      <c r="G21" s="78">
        <f t="shared" si="2"/>
        <v>0</v>
      </c>
      <c r="H21" s="78">
        <f>+RAMAHA!E21*2%</f>
        <v>65.001000000000005</v>
      </c>
      <c r="I21" s="78">
        <f t="shared" si="3"/>
        <v>243.75375</v>
      </c>
      <c r="J21" s="78">
        <f t="shared" si="4"/>
        <v>3558.8047500000002</v>
      </c>
      <c r="K21" s="78">
        <f t="shared" si="5"/>
        <v>569.40876000000003</v>
      </c>
      <c r="L21" s="78">
        <f t="shared" si="6"/>
        <v>4128.2135100000005</v>
      </c>
      <c r="N21" s="78">
        <f t="shared" si="7"/>
        <v>0</v>
      </c>
      <c r="O21" s="203">
        <f t="shared" si="8"/>
        <v>0</v>
      </c>
      <c r="P21" s="203">
        <f t="shared" si="9"/>
        <v>0</v>
      </c>
      <c r="Q21" s="80" t="str">
        <f t="shared" si="10"/>
        <v>SI</v>
      </c>
      <c r="R21" s="110" t="s">
        <v>161</v>
      </c>
      <c r="S21" s="121" t="s">
        <v>176</v>
      </c>
      <c r="T21" s="157"/>
      <c r="U21" s="111">
        <v>42552</v>
      </c>
      <c r="V21" s="110" t="s">
        <v>162</v>
      </c>
      <c r="W21" s="112"/>
      <c r="X21" s="114"/>
      <c r="Y21" s="114"/>
      <c r="Z21" s="115"/>
      <c r="AA21" s="116">
        <v>0</v>
      </c>
      <c r="AB21" s="117"/>
      <c r="AC21" s="118"/>
      <c r="AD21" s="119"/>
      <c r="AE21" s="119"/>
      <c r="AF21" s="119"/>
      <c r="AG21" s="136"/>
      <c r="AH21" s="120">
        <v>0</v>
      </c>
      <c r="AI21" s="116">
        <v>0</v>
      </c>
      <c r="AJ21" s="21">
        <v>0</v>
      </c>
      <c r="AK21" s="116">
        <v>0</v>
      </c>
      <c r="AL21" s="22">
        <v>0</v>
      </c>
      <c r="AM21" s="21">
        <v>21.911999999999999</v>
      </c>
      <c r="AN21" s="116">
        <v>21.911999999999999</v>
      </c>
      <c r="AO21" s="23"/>
      <c r="AP21" s="24"/>
      <c r="AQ21" s="25"/>
      <c r="AR21" s="25" t="s">
        <v>177</v>
      </c>
      <c r="AS21" s="27"/>
      <c r="AT21" s="122"/>
      <c r="AU21" s="122"/>
    </row>
    <row r="22" spans="1:47" ht="15.75">
      <c r="A22" s="2" t="s">
        <v>89</v>
      </c>
      <c r="B22" s="1" t="s">
        <v>90</v>
      </c>
      <c r="C22" s="13">
        <v>15000</v>
      </c>
      <c r="D22" s="78">
        <f t="shared" si="0"/>
        <v>34917.43</v>
      </c>
      <c r="E22" s="78"/>
      <c r="F22" s="78">
        <f t="shared" si="1"/>
        <v>49917.43</v>
      </c>
      <c r="G22" s="78">
        <f t="shared" si="2"/>
        <v>0</v>
      </c>
      <c r="H22" s="78">
        <f>+RAMAHA!E22*2%</f>
        <v>300</v>
      </c>
      <c r="I22" s="78">
        <f t="shared" si="3"/>
        <v>1125</v>
      </c>
      <c r="J22" s="78">
        <f t="shared" si="4"/>
        <v>51342.43</v>
      </c>
      <c r="K22" s="78">
        <f t="shared" si="5"/>
        <v>8214.7888000000003</v>
      </c>
      <c r="L22" s="78">
        <f t="shared" si="6"/>
        <v>59557.218800000002</v>
      </c>
      <c r="N22" s="78">
        <f t="shared" si="7"/>
        <v>34917.43</v>
      </c>
      <c r="O22" s="203">
        <f t="shared" si="8"/>
        <v>5586.7888000000003</v>
      </c>
      <c r="P22" s="203">
        <f t="shared" si="9"/>
        <v>40504.218800000002</v>
      </c>
      <c r="Q22" s="80" t="str">
        <f t="shared" si="10"/>
        <v>SI</v>
      </c>
      <c r="R22" s="110" t="s">
        <v>161</v>
      </c>
      <c r="S22" s="121" t="s">
        <v>178</v>
      </c>
      <c r="T22" s="157"/>
      <c r="U22" s="111">
        <v>38873</v>
      </c>
      <c r="V22" s="135" t="s">
        <v>179</v>
      </c>
      <c r="W22" s="112">
        <v>34917.43</v>
      </c>
      <c r="X22" s="114"/>
      <c r="Y22" s="114"/>
      <c r="Z22" s="115"/>
      <c r="AA22" s="116">
        <v>34917.43</v>
      </c>
      <c r="AB22" s="117"/>
      <c r="AC22" s="118"/>
      <c r="AD22" s="119"/>
      <c r="AE22" s="119"/>
      <c r="AF22" s="119"/>
      <c r="AG22" s="136"/>
      <c r="AH22" s="120"/>
      <c r="AI22" s="116">
        <v>34917.43</v>
      </c>
      <c r="AJ22" s="21">
        <v>3491.7430000000004</v>
      </c>
      <c r="AK22" s="116">
        <v>31425.686999999998</v>
      </c>
      <c r="AL22" s="22">
        <v>0</v>
      </c>
      <c r="AM22" s="21"/>
      <c r="AN22" s="116"/>
      <c r="AO22" s="23"/>
      <c r="AP22" s="24"/>
      <c r="AQ22" s="25"/>
      <c r="AR22" s="25"/>
      <c r="AS22" s="27"/>
      <c r="AT22" s="126"/>
      <c r="AU22" s="126"/>
    </row>
    <row r="23" spans="1:47" ht="15.75">
      <c r="A23" s="2" t="s">
        <v>47</v>
      </c>
      <c r="B23" s="1" t="s">
        <v>48</v>
      </c>
      <c r="C23" s="13">
        <v>3250.05</v>
      </c>
      <c r="D23" s="78">
        <f t="shared" si="0"/>
        <v>0</v>
      </c>
      <c r="E23" s="78"/>
      <c r="F23" s="78">
        <f t="shared" si="1"/>
        <v>3250.05</v>
      </c>
      <c r="G23" s="78">
        <f t="shared" si="2"/>
        <v>0</v>
      </c>
      <c r="H23" s="78">
        <f>+RAMAHA!E23*2%</f>
        <v>65.001000000000005</v>
      </c>
      <c r="I23" s="78">
        <f t="shared" si="3"/>
        <v>243.75375</v>
      </c>
      <c r="J23" s="78">
        <f t="shared" si="4"/>
        <v>3558.8047500000002</v>
      </c>
      <c r="K23" s="78">
        <f t="shared" si="5"/>
        <v>569.40876000000003</v>
      </c>
      <c r="L23" s="78">
        <f t="shared" si="6"/>
        <v>4128.2135100000005</v>
      </c>
      <c r="N23" s="78">
        <f t="shared" si="7"/>
        <v>0</v>
      </c>
      <c r="O23" s="203">
        <f t="shared" si="8"/>
        <v>0</v>
      </c>
      <c r="P23" s="203">
        <f t="shared" si="9"/>
        <v>0</v>
      </c>
      <c r="Q23" s="80" t="str">
        <f t="shared" si="10"/>
        <v>SI</v>
      </c>
      <c r="R23" s="110" t="s">
        <v>161</v>
      </c>
      <c r="S23" s="121" t="s">
        <v>180</v>
      </c>
      <c r="T23" s="157"/>
      <c r="U23" s="111"/>
      <c r="V23" s="135" t="s">
        <v>181</v>
      </c>
      <c r="W23" s="112"/>
      <c r="X23" s="114"/>
      <c r="Y23" s="114"/>
      <c r="Z23" s="115"/>
      <c r="AA23" s="116">
        <v>0</v>
      </c>
      <c r="AB23" s="117"/>
      <c r="AC23" s="118"/>
      <c r="AD23" s="119"/>
      <c r="AE23" s="119"/>
      <c r="AF23" s="119"/>
      <c r="AG23" s="136"/>
      <c r="AH23" s="120"/>
      <c r="AI23" s="116">
        <v>0</v>
      </c>
      <c r="AJ23" s="21"/>
      <c r="AK23" s="116"/>
      <c r="AL23" s="22"/>
      <c r="AM23" s="21"/>
      <c r="AN23" s="116"/>
      <c r="AO23" s="23"/>
      <c r="AP23" s="24"/>
      <c r="AQ23" s="25"/>
      <c r="AR23" s="25"/>
      <c r="AS23" s="27"/>
      <c r="AT23" s="126"/>
      <c r="AU23" s="126"/>
    </row>
    <row r="24" spans="1:47" ht="15.75">
      <c r="A24" s="2" t="s">
        <v>45</v>
      </c>
      <c r="B24" s="1" t="s">
        <v>46</v>
      </c>
      <c r="C24" s="13">
        <v>4750.05</v>
      </c>
      <c r="D24" s="78">
        <f t="shared" si="0"/>
        <v>0</v>
      </c>
      <c r="E24" s="78"/>
      <c r="F24" s="78">
        <f t="shared" si="1"/>
        <v>4750.05</v>
      </c>
      <c r="G24" s="78">
        <f t="shared" si="2"/>
        <v>0</v>
      </c>
      <c r="H24" s="78">
        <f>+RAMAHA!E24*2%</f>
        <v>95.001000000000005</v>
      </c>
      <c r="I24" s="78">
        <f t="shared" si="3"/>
        <v>356.25375000000003</v>
      </c>
      <c r="J24" s="78">
        <f t="shared" si="4"/>
        <v>5201.3047500000002</v>
      </c>
      <c r="K24" s="78">
        <f t="shared" si="5"/>
        <v>832.2087600000001</v>
      </c>
      <c r="L24" s="78">
        <f t="shared" si="6"/>
        <v>6033.5135100000007</v>
      </c>
      <c r="N24" s="78">
        <f t="shared" si="7"/>
        <v>0</v>
      </c>
      <c r="O24" s="203">
        <f t="shared" si="8"/>
        <v>0</v>
      </c>
      <c r="P24" s="203">
        <f t="shared" si="9"/>
        <v>0</v>
      </c>
      <c r="Q24" s="80" t="str">
        <f t="shared" si="10"/>
        <v>SI</v>
      </c>
      <c r="R24" s="110" t="s">
        <v>161</v>
      </c>
      <c r="S24" s="121" t="s">
        <v>182</v>
      </c>
      <c r="T24" s="157" t="s">
        <v>183</v>
      </c>
      <c r="U24" s="111">
        <v>42298</v>
      </c>
      <c r="V24" s="110" t="s">
        <v>184</v>
      </c>
      <c r="W24" s="112"/>
      <c r="X24" s="113"/>
      <c r="Y24" s="114"/>
      <c r="Z24" s="115"/>
      <c r="AA24" s="116">
        <v>0</v>
      </c>
      <c r="AB24" s="117"/>
      <c r="AC24" s="118"/>
      <c r="AD24" s="119"/>
      <c r="AE24" s="119"/>
      <c r="AF24" s="119"/>
      <c r="AG24" s="136"/>
      <c r="AH24" s="120">
        <v>0</v>
      </c>
      <c r="AI24" s="116">
        <v>0</v>
      </c>
      <c r="AJ24" s="21">
        <v>0</v>
      </c>
      <c r="AK24" s="116">
        <v>0</v>
      </c>
      <c r="AL24" s="22">
        <v>0</v>
      </c>
      <c r="AM24" s="21">
        <v>21.911999999999999</v>
      </c>
      <c r="AN24" s="116">
        <v>21.911999999999999</v>
      </c>
      <c r="AO24" s="23"/>
      <c r="AP24" s="26"/>
      <c r="AQ24" s="25">
        <v>0</v>
      </c>
      <c r="AR24" s="25"/>
      <c r="AS24" s="121"/>
      <c r="AT24" s="126"/>
      <c r="AU24" s="126"/>
    </row>
    <row r="25" spans="1:47" ht="15.75">
      <c r="A25" s="2" t="s">
        <v>83</v>
      </c>
      <c r="B25" s="1" t="s">
        <v>84</v>
      </c>
      <c r="C25" s="13">
        <v>2500.0500000000002</v>
      </c>
      <c r="D25" s="78">
        <f t="shared" si="0"/>
        <v>6206</v>
      </c>
      <c r="E25" s="78"/>
      <c r="F25" s="78">
        <f t="shared" si="1"/>
        <v>8706.0499999999993</v>
      </c>
      <c r="G25" s="78">
        <f t="shared" si="2"/>
        <v>0</v>
      </c>
      <c r="H25" s="78">
        <f>+RAMAHA!E25*2%</f>
        <v>50.001000000000005</v>
      </c>
      <c r="I25" s="78">
        <f t="shared" si="3"/>
        <v>187.50375</v>
      </c>
      <c r="J25" s="78">
        <f t="shared" si="4"/>
        <v>8943.5547499999993</v>
      </c>
      <c r="K25" s="78">
        <f t="shared" si="5"/>
        <v>1430.96876</v>
      </c>
      <c r="L25" s="78">
        <f t="shared" si="6"/>
        <v>10374.523509999999</v>
      </c>
      <c r="N25" s="78">
        <f t="shared" si="7"/>
        <v>6206</v>
      </c>
      <c r="O25" s="203">
        <f t="shared" si="8"/>
        <v>992.96</v>
      </c>
      <c r="P25" s="203">
        <f t="shared" si="9"/>
        <v>7198.96</v>
      </c>
      <c r="Q25" s="80" t="str">
        <f t="shared" si="10"/>
        <v>SI</v>
      </c>
      <c r="R25" s="110" t="s">
        <v>257</v>
      </c>
      <c r="S25" s="110" t="s">
        <v>258</v>
      </c>
      <c r="T25" s="157"/>
      <c r="U25" s="111">
        <v>42038</v>
      </c>
      <c r="V25" s="110" t="s">
        <v>259</v>
      </c>
      <c r="W25" s="112">
        <v>6206</v>
      </c>
      <c r="X25" s="113"/>
      <c r="Y25" s="114"/>
      <c r="Z25" s="115"/>
      <c r="AA25" s="116">
        <v>6206</v>
      </c>
      <c r="AB25" s="117"/>
      <c r="AC25" s="118"/>
      <c r="AD25" s="119"/>
      <c r="AE25" s="119"/>
      <c r="AF25" s="119"/>
      <c r="AG25" s="136"/>
      <c r="AH25" s="120">
        <v>230.52</v>
      </c>
      <c r="AI25" s="116">
        <v>5975.48</v>
      </c>
      <c r="AJ25" s="21">
        <v>620.6</v>
      </c>
      <c r="AK25" s="116">
        <v>5354.8799999999992</v>
      </c>
      <c r="AL25" s="22">
        <v>0</v>
      </c>
      <c r="AM25" s="21">
        <v>21.911999999999999</v>
      </c>
      <c r="AN25" s="116">
        <v>6227.9120000000003</v>
      </c>
      <c r="AO25" s="23"/>
      <c r="AP25" s="26"/>
      <c r="AQ25" s="25">
        <v>-5354.8799999999992</v>
      </c>
      <c r="AR25" s="25"/>
      <c r="AS25" s="121"/>
      <c r="AT25" s="122"/>
      <c r="AU25" s="122"/>
    </row>
    <row r="26" spans="1:47" ht="15.75">
      <c r="A26" s="2" t="s">
        <v>51</v>
      </c>
      <c r="B26" s="1" t="s">
        <v>52</v>
      </c>
      <c r="C26" s="13">
        <v>20000.099999999999</v>
      </c>
      <c r="D26" s="78">
        <f t="shared" si="0"/>
        <v>0</v>
      </c>
      <c r="E26" s="78"/>
      <c r="F26" s="78">
        <f t="shared" si="1"/>
        <v>20000.099999999999</v>
      </c>
      <c r="G26" s="78">
        <f t="shared" si="2"/>
        <v>0</v>
      </c>
      <c r="H26" s="78">
        <f>+RAMAHA!E26*2%</f>
        <v>400.00199999999995</v>
      </c>
      <c r="I26" s="78">
        <f t="shared" si="3"/>
        <v>1500.0074999999999</v>
      </c>
      <c r="J26" s="78">
        <f t="shared" si="4"/>
        <v>21900.109499999999</v>
      </c>
      <c r="K26" s="78">
        <f t="shared" si="5"/>
        <v>3504.0175199999999</v>
      </c>
      <c r="L26" s="78">
        <f t="shared" si="6"/>
        <v>25404.12702</v>
      </c>
      <c r="N26" s="78">
        <f t="shared" si="7"/>
        <v>0</v>
      </c>
      <c r="O26" s="203">
        <f t="shared" si="8"/>
        <v>0</v>
      </c>
      <c r="P26" s="203">
        <f t="shared" si="9"/>
        <v>0</v>
      </c>
      <c r="Q26" s="80" t="str">
        <f t="shared" si="10"/>
        <v>SI</v>
      </c>
      <c r="R26" s="110" t="s">
        <v>257</v>
      </c>
      <c r="S26" s="110" t="s">
        <v>308</v>
      </c>
      <c r="T26" s="110" t="s">
        <v>260</v>
      </c>
      <c r="U26" s="111">
        <v>41582</v>
      </c>
      <c r="V26" s="110" t="s">
        <v>261</v>
      </c>
      <c r="W26" s="112"/>
      <c r="X26" s="114"/>
      <c r="Y26" s="114"/>
      <c r="Z26" s="115"/>
      <c r="AA26" s="116">
        <v>0</v>
      </c>
      <c r="AB26" s="117"/>
      <c r="AC26" s="118"/>
      <c r="AD26" s="119"/>
      <c r="AE26" s="119"/>
      <c r="AF26" s="119"/>
      <c r="AG26" s="136"/>
      <c r="AH26" s="120">
        <v>0</v>
      </c>
      <c r="AI26" s="116">
        <v>0</v>
      </c>
      <c r="AJ26" s="21">
        <v>0</v>
      </c>
      <c r="AK26" s="116">
        <v>0</v>
      </c>
      <c r="AL26" s="22">
        <v>0</v>
      </c>
      <c r="AM26" s="21">
        <v>21.911999999999999</v>
      </c>
      <c r="AN26" s="116">
        <v>21.911999999999999</v>
      </c>
      <c r="AO26" s="23"/>
      <c r="AP26" s="26"/>
      <c r="AQ26" s="25">
        <v>0</v>
      </c>
      <c r="AR26" s="25"/>
      <c r="AS26" s="121"/>
      <c r="AT26" s="122"/>
      <c r="AU26" s="122"/>
    </row>
    <row r="27" spans="1:47" ht="15.75">
      <c r="A27" s="2" t="s">
        <v>49</v>
      </c>
      <c r="B27" s="1" t="s">
        <v>50</v>
      </c>
      <c r="C27" s="13">
        <v>2500.0500000000002</v>
      </c>
      <c r="D27" s="78">
        <f t="shared" si="0"/>
        <v>0</v>
      </c>
      <c r="E27" s="78"/>
      <c r="F27" s="78">
        <f t="shared" si="1"/>
        <v>2500.0500000000002</v>
      </c>
      <c r="G27" s="78">
        <f t="shared" si="2"/>
        <v>0</v>
      </c>
      <c r="H27" s="78">
        <f>+RAMAHA!E27*2%</f>
        <v>50.001000000000005</v>
      </c>
      <c r="I27" s="78">
        <f t="shared" si="3"/>
        <v>187.50375</v>
      </c>
      <c r="J27" s="78">
        <f t="shared" si="4"/>
        <v>2737.5547500000002</v>
      </c>
      <c r="K27" s="78">
        <f t="shared" si="5"/>
        <v>438.00876000000005</v>
      </c>
      <c r="L27" s="78">
        <f t="shared" si="6"/>
        <v>3175.5635100000004</v>
      </c>
      <c r="N27" s="78">
        <f t="shared" si="7"/>
        <v>0</v>
      </c>
      <c r="O27" s="203">
        <f t="shared" si="8"/>
        <v>0</v>
      </c>
      <c r="P27" s="203">
        <f t="shared" si="9"/>
        <v>0</v>
      </c>
      <c r="Q27" s="80" t="str">
        <f t="shared" si="10"/>
        <v>SI</v>
      </c>
      <c r="R27" s="110" t="s">
        <v>257</v>
      </c>
      <c r="S27" s="121" t="s">
        <v>262</v>
      </c>
      <c r="T27" s="157" t="s">
        <v>263</v>
      </c>
      <c r="U27" s="111">
        <v>42380</v>
      </c>
      <c r="V27" s="110" t="s">
        <v>264</v>
      </c>
      <c r="W27" s="112"/>
      <c r="X27" s="114"/>
      <c r="Y27" s="114"/>
      <c r="Z27" s="115"/>
      <c r="AA27" s="116">
        <v>0</v>
      </c>
      <c r="AB27" s="117"/>
      <c r="AC27" s="118"/>
      <c r="AD27" s="119"/>
      <c r="AE27" s="119"/>
      <c r="AF27" s="119"/>
      <c r="AG27" s="136"/>
      <c r="AH27" s="120">
        <v>0</v>
      </c>
      <c r="AI27" s="116">
        <v>0</v>
      </c>
      <c r="AJ27" s="21">
        <v>0</v>
      </c>
      <c r="AK27" s="116">
        <v>0</v>
      </c>
      <c r="AL27" s="22">
        <v>0</v>
      </c>
      <c r="AM27" s="21">
        <v>21.911999999999999</v>
      </c>
      <c r="AN27" s="116">
        <v>21.911999999999999</v>
      </c>
      <c r="AO27" s="23"/>
      <c r="AP27" s="26"/>
      <c r="AQ27" s="25">
        <v>0</v>
      </c>
      <c r="AR27" s="25"/>
      <c r="AS27" s="121"/>
      <c r="AT27" s="122"/>
      <c r="AU27" s="122"/>
    </row>
    <row r="28" spans="1:47" ht="15.75">
      <c r="A28" s="2" t="s">
        <v>19</v>
      </c>
      <c r="B28" s="1" t="s">
        <v>20</v>
      </c>
      <c r="C28" s="13">
        <v>10000.049999999999</v>
      </c>
      <c r="D28" s="78">
        <f t="shared" si="0"/>
        <v>15000</v>
      </c>
      <c r="E28" s="78"/>
      <c r="F28" s="78">
        <f t="shared" si="1"/>
        <v>25000.05</v>
      </c>
      <c r="G28" s="78">
        <f t="shared" si="2"/>
        <v>-479.28</v>
      </c>
      <c r="H28" s="78">
        <f>+RAMAHA!E28*2%</f>
        <v>200.00099999999998</v>
      </c>
      <c r="I28" s="78">
        <f t="shared" si="3"/>
        <v>750.00374999999997</v>
      </c>
      <c r="J28" s="78">
        <f t="shared" si="4"/>
        <v>25470.77475</v>
      </c>
      <c r="K28" s="78">
        <f t="shared" si="5"/>
        <v>4075.3239600000002</v>
      </c>
      <c r="L28" s="78">
        <f t="shared" si="6"/>
        <v>29546.098710000002</v>
      </c>
      <c r="N28" s="78">
        <f t="shared" si="7"/>
        <v>15000</v>
      </c>
      <c r="O28" s="203">
        <f t="shared" si="8"/>
        <v>2400</v>
      </c>
      <c r="P28" s="203">
        <f t="shared" si="9"/>
        <v>17400</v>
      </c>
      <c r="Q28" s="80" t="str">
        <f t="shared" si="10"/>
        <v>SI</v>
      </c>
      <c r="R28" s="110" t="s">
        <v>223</v>
      </c>
      <c r="S28" s="125" t="s">
        <v>227</v>
      </c>
      <c r="T28" s="157">
        <v>3</v>
      </c>
      <c r="U28" s="111">
        <v>39465</v>
      </c>
      <c r="V28" s="110" t="s">
        <v>228</v>
      </c>
      <c r="W28" s="112">
        <v>15000</v>
      </c>
      <c r="X28" s="114"/>
      <c r="Y28" s="114"/>
      <c r="Z28" s="115"/>
      <c r="AA28" s="116">
        <v>15000</v>
      </c>
      <c r="AB28" s="117"/>
      <c r="AC28" s="118"/>
      <c r="AD28" s="119"/>
      <c r="AE28" s="119"/>
      <c r="AF28" s="119"/>
      <c r="AG28" s="161">
        <v>479.28</v>
      </c>
      <c r="AH28" s="120">
        <v>323.91000000000003</v>
      </c>
      <c r="AI28" s="116"/>
      <c r="AJ28" s="21"/>
      <c r="AK28" s="116"/>
      <c r="AL28" s="22"/>
      <c r="AM28" s="21"/>
      <c r="AN28" s="116"/>
      <c r="AO28" s="23"/>
      <c r="AP28" s="26"/>
      <c r="AQ28" s="25"/>
      <c r="AR28" s="25"/>
      <c r="AS28" s="121"/>
      <c r="AT28" s="122"/>
      <c r="AU28" s="122"/>
    </row>
    <row r="29" spans="1:47" ht="15.75">
      <c r="A29" s="2" t="s">
        <v>53</v>
      </c>
      <c r="B29" s="1" t="s">
        <v>54</v>
      </c>
      <c r="C29" s="13">
        <v>7500</v>
      </c>
      <c r="D29" s="78">
        <f t="shared" si="0"/>
        <v>0</v>
      </c>
      <c r="E29" s="78"/>
      <c r="F29" s="78">
        <f t="shared" si="1"/>
        <v>7500</v>
      </c>
      <c r="G29" s="78">
        <f t="shared" si="2"/>
        <v>0</v>
      </c>
      <c r="H29" s="78">
        <f>+RAMAHA!E29*2%</f>
        <v>150</v>
      </c>
      <c r="I29" s="78">
        <f t="shared" si="3"/>
        <v>562.5</v>
      </c>
      <c r="J29" s="78">
        <f t="shared" si="4"/>
        <v>8212.5</v>
      </c>
      <c r="K29" s="78">
        <f t="shared" si="5"/>
        <v>1314</v>
      </c>
      <c r="L29" s="78">
        <f t="shared" si="6"/>
        <v>9526.5</v>
      </c>
      <c r="N29" s="78">
        <f t="shared" si="7"/>
        <v>0</v>
      </c>
      <c r="O29" s="203">
        <f t="shared" si="8"/>
        <v>0</v>
      </c>
      <c r="P29" s="203">
        <f t="shared" si="9"/>
        <v>0</v>
      </c>
      <c r="Q29" s="80" t="str">
        <f t="shared" si="10"/>
        <v>SI</v>
      </c>
      <c r="R29" s="110" t="s">
        <v>161</v>
      </c>
      <c r="S29" s="121" t="s">
        <v>185</v>
      </c>
      <c r="T29" s="157"/>
      <c r="U29" s="111">
        <v>40530</v>
      </c>
      <c r="V29" s="110" t="s">
        <v>186</v>
      </c>
      <c r="W29" s="112"/>
      <c r="X29" s="114"/>
      <c r="Y29" s="114"/>
      <c r="Z29" s="115"/>
      <c r="AA29" s="116">
        <v>0</v>
      </c>
      <c r="AB29" s="117"/>
      <c r="AC29" s="118"/>
      <c r="AD29" s="119"/>
      <c r="AE29" s="119"/>
      <c r="AF29" s="119"/>
      <c r="AG29" s="136"/>
      <c r="AH29" s="120">
        <v>2400.16</v>
      </c>
      <c r="AI29" s="116">
        <v>-2400.16</v>
      </c>
      <c r="AJ29" s="21">
        <v>0</v>
      </c>
      <c r="AK29" s="116">
        <v>-2400.16</v>
      </c>
      <c r="AL29" s="22">
        <v>0</v>
      </c>
      <c r="AM29" s="21">
        <v>21.911999999999999</v>
      </c>
      <c r="AN29" s="116">
        <v>21.911999999999999</v>
      </c>
      <c r="AO29" s="23"/>
      <c r="AP29" s="24"/>
      <c r="AQ29" s="25"/>
      <c r="AR29" s="25"/>
      <c r="AS29" s="121"/>
      <c r="AT29" s="122"/>
      <c r="AU29" s="122"/>
    </row>
    <row r="30" spans="1:47" ht="15.75">
      <c r="A30" s="2" t="s">
        <v>31</v>
      </c>
      <c r="B30" s="1" t="s">
        <v>32</v>
      </c>
      <c r="C30" s="13">
        <v>3750</v>
      </c>
      <c r="D30" s="78">
        <f t="shared" si="0"/>
        <v>0</v>
      </c>
      <c r="E30" s="78"/>
      <c r="F30" s="78">
        <f t="shared" si="1"/>
        <v>3750</v>
      </c>
      <c r="G30" s="78">
        <f t="shared" si="2"/>
        <v>0</v>
      </c>
      <c r="H30" s="78">
        <f>+RAMAHA!E30*2%</f>
        <v>75</v>
      </c>
      <c r="I30" s="78">
        <f t="shared" si="3"/>
        <v>281.25</v>
      </c>
      <c r="J30" s="78">
        <f t="shared" si="4"/>
        <v>4106.25</v>
      </c>
      <c r="K30" s="78">
        <f t="shared" si="5"/>
        <v>657</v>
      </c>
      <c r="L30" s="78">
        <f t="shared" si="6"/>
        <v>4763.25</v>
      </c>
      <c r="N30" s="78">
        <f t="shared" si="7"/>
        <v>0</v>
      </c>
      <c r="O30" s="203">
        <f t="shared" si="8"/>
        <v>0</v>
      </c>
      <c r="P30" s="203">
        <f t="shared" si="9"/>
        <v>0</v>
      </c>
      <c r="Q30" s="80" t="str">
        <f t="shared" si="10"/>
        <v>SI</v>
      </c>
      <c r="R30" s="110" t="s">
        <v>161</v>
      </c>
      <c r="S30" s="121" t="s">
        <v>187</v>
      </c>
      <c r="T30" s="110" t="s">
        <v>188</v>
      </c>
      <c r="U30" s="111">
        <v>42310</v>
      </c>
      <c r="V30" s="110" t="s">
        <v>189</v>
      </c>
      <c r="W30" s="112"/>
      <c r="X30" s="114"/>
      <c r="Y30" s="114"/>
      <c r="Z30" s="115"/>
      <c r="AA30" s="116">
        <v>0</v>
      </c>
      <c r="AB30" s="117"/>
      <c r="AC30" s="118"/>
      <c r="AD30" s="119"/>
      <c r="AE30" s="119"/>
      <c r="AF30" s="119"/>
      <c r="AG30" s="136"/>
      <c r="AH30" s="120">
        <v>0</v>
      </c>
      <c r="AI30" s="116">
        <v>0</v>
      </c>
      <c r="AJ30" s="21">
        <v>0</v>
      </c>
      <c r="AK30" s="116">
        <v>0</v>
      </c>
      <c r="AL30" s="22">
        <v>0</v>
      </c>
      <c r="AM30" s="21">
        <v>21.911999999999999</v>
      </c>
      <c r="AN30" s="116">
        <v>21.911999999999999</v>
      </c>
      <c r="AO30" s="23"/>
      <c r="AP30" s="26"/>
      <c r="AQ30" s="25">
        <v>0</v>
      </c>
      <c r="AR30" s="25"/>
      <c r="AS30" s="121"/>
      <c r="AT30" s="122"/>
      <c r="AU30" s="122"/>
    </row>
    <row r="31" spans="1:47" ht="15.75">
      <c r="A31" s="2" t="s">
        <v>55</v>
      </c>
      <c r="B31" s="1" t="s">
        <v>310</v>
      </c>
      <c r="C31" s="13">
        <v>2500.0500000000002</v>
      </c>
      <c r="D31" s="78">
        <f t="shared" si="0"/>
        <v>0</v>
      </c>
      <c r="E31" s="78"/>
      <c r="F31" s="78">
        <f t="shared" si="1"/>
        <v>2500.0500000000002</v>
      </c>
      <c r="G31" s="78">
        <f t="shared" si="2"/>
        <v>0</v>
      </c>
      <c r="H31" s="78">
        <f>+RAMAHA!E31*2%</f>
        <v>50.001000000000005</v>
      </c>
      <c r="I31" s="78">
        <f t="shared" si="3"/>
        <v>187.50375</v>
      </c>
      <c r="J31" s="78">
        <f t="shared" si="4"/>
        <v>2737.5547500000002</v>
      </c>
      <c r="K31" s="78">
        <f t="shared" si="5"/>
        <v>438.00876000000005</v>
      </c>
      <c r="L31" s="78">
        <f t="shared" si="6"/>
        <v>3175.5635100000004</v>
      </c>
      <c r="N31" s="78">
        <f t="shared" si="7"/>
        <v>0</v>
      </c>
      <c r="O31" s="203">
        <f t="shared" si="8"/>
        <v>0</v>
      </c>
      <c r="P31" s="203">
        <f t="shared" si="9"/>
        <v>0</v>
      </c>
      <c r="Q31" s="80" t="str">
        <f t="shared" si="10"/>
        <v>SI</v>
      </c>
      <c r="R31" s="110" t="s">
        <v>257</v>
      </c>
      <c r="S31" s="121" t="s">
        <v>265</v>
      </c>
      <c r="T31" s="157" t="s">
        <v>266</v>
      </c>
      <c r="U31" s="111">
        <v>42374</v>
      </c>
      <c r="V31" s="110" t="s">
        <v>267</v>
      </c>
      <c r="W31" s="112"/>
      <c r="X31" s="114"/>
      <c r="Y31" s="114"/>
      <c r="Z31" s="115"/>
      <c r="AA31" s="116">
        <v>0</v>
      </c>
      <c r="AB31" s="117"/>
      <c r="AC31" s="118"/>
      <c r="AD31" s="119"/>
      <c r="AE31" s="119"/>
      <c r="AF31" s="119"/>
      <c r="AG31" s="136"/>
      <c r="AH31" s="120">
        <v>0</v>
      </c>
      <c r="AI31" s="116">
        <v>0</v>
      </c>
      <c r="AJ31" s="21">
        <v>0</v>
      </c>
      <c r="AK31" s="116">
        <v>0</v>
      </c>
      <c r="AL31" s="22">
        <v>0</v>
      </c>
      <c r="AM31" s="21">
        <v>21.911999999999999</v>
      </c>
      <c r="AN31" s="116">
        <v>21.911999999999999</v>
      </c>
      <c r="AO31" s="23"/>
      <c r="AP31" s="24"/>
      <c r="AQ31" s="25">
        <v>0</v>
      </c>
      <c r="AR31" s="25"/>
      <c r="AS31" s="137"/>
      <c r="AT31" s="122"/>
      <c r="AU31" s="122"/>
    </row>
    <row r="32" spans="1:47" ht="15.75">
      <c r="A32" s="2" t="s">
        <v>95</v>
      </c>
      <c r="B32" s="1" t="s">
        <v>96</v>
      </c>
      <c r="C32" s="13">
        <v>3000</v>
      </c>
      <c r="D32" s="78">
        <f t="shared" si="0"/>
        <v>0</v>
      </c>
      <c r="E32" s="78"/>
      <c r="F32" s="78">
        <f t="shared" si="1"/>
        <v>3000</v>
      </c>
      <c r="G32" s="78">
        <f t="shared" si="2"/>
        <v>0</v>
      </c>
      <c r="H32" s="78">
        <f>+RAMAHA!E32*2%</f>
        <v>60</v>
      </c>
      <c r="I32" s="78">
        <f t="shared" si="3"/>
        <v>225</v>
      </c>
      <c r="J32" s="78">
        <f t="shared" si="4"/>
        <v>3285</v>
      </c>
      <c r="K32" s="78">
        <f t="shared" si="5"/>
        <v>525.6</v>
      </c>
      <c r="L32" s="78">
        <f t="shared" si="6"/>
        <v>3810.6</v>
      </c>
      <c r="N32" s="78">
        <f t="shared" si="7"/>
        <v>0</v>
      </c>
      <c r="O32" s="203">
        <f t="shared" si="8"/>
        <v>0</v>
      </c>
      <c r="P32" s="203">
        <f t="shared" si="9"/>
        <v>0</v>
      </c>
      <c r="Q32" s="80" t="str">
        <f t="shared" si="10"/>
        <v>SI</v>
      </c>
      <c r="R32" s="121" t="s">
        <v>254</v>
      </c>
      <c r="S32" s="121" t="s">
        <v>255</v>
      </c>
      <c r="T32" s="162"/>
      <c r="U32" s="123">
        <v>42499</v>
      </c>
      <c r="V32" s="121" t="s">
        <v>256</v>
      </c>
      <c r="W32" s="138"/>
      <c r="X32" s="114"/>
      <c r="Y32" s="114"/>
      <c r="Z32" s="115"/>
      <c r="AA32" s="116">
        <v>0</v>
      </c>
      <c r="AB32" s="117"/>
      <c r="AC32" s="118"/>
      <c r="AD32" s="119"/>
      <c r="AE32" s="119"/>
      <c r="AF32" s="119"/>
      <c r="AG32" s="136"/>
      <c r="AH32" s="120">
        <v>0</v>
      </c>
      <c r="AI32" s="116">
        <v>0</v>
      </c>
      <c r="AJ32" s="21">
        <v>0</v>
      </c>
      <c r="AK32" s="116">
        <v>0</v>
      </c>
      <c r="AL32" s="22">
        <v>0</v>
      </c>
      <c r="AM32" s="21">
        <v>21.911999999999999</v>
      </c>
      <c r="AN32" s="116">
        <v>21.911999999999999</v>
      </c>
      <c r="AO32" s="28"/>
      <c r="AP32" s="29"/>
      <c r="AQ32" s="25">
        <v>0</v>
      </c>
      <c r="AR32" s="30"/>
      <c r="AS32" s="137"/>
      <c r="AT32" s="122"/>
      <c r="AU32" s="33"/>
    </row>
    <row r="33" spans="1:49" ht="15.75">
      <c r="A33" s="2" t="s">
        <v>59</v>
      </c>
      <c r="B33" s="1" t="s">
        <v>60</v>
      </c>
      <c r="C33" s="13">
        <v>2250</v>
      </c>
      <c r="D33" s="78">
        <f t="shared" si="0"/>
        <v>0</v>
      </c>
      <c r="E33" s="78"/>
      <c r="F33" s="78">
        <f t="shared" si="1"/>
        <v>2250</v>
      </c>
      <c r="G33" s="78">
        <f t="shared" si="2"/>
        <v>0</v>
      </c>
      <c r="H33" s="78">
        <f>+RAMAHA!E33*2%</f>
        <v>45</v>
      </c>
      <c r="I33" s="78">
        <f t="shared" si="3"/>
        <v>168.75</v>
      </c>
      <c r="J33" s="78">
        <f t="shared" si="4"/>
        <v>2463.75</v>
      </c>
      <c r="K33" s="78">
        <f t="shared" si="5"/>
        <v>394.2</v>
      </c>
      <c r="L33" s="78">
        <f t="shared" si="6"/>
        <v>2857.95</v>
      </c>
      <c r="N33" s="78">
        <f t="shared" si="7"/>
        <v>0</v>
      </c>
      <c r="O33" s="203">
        <f t="shared" si="8"/>
        <v>0</v>
      </c>
      <c r="P33" s="203">
        <f t="shared" si="9"/>
        <v>0</v>
      </c>
      <c r="Q33" s="80" t="str">
        <f t="shared" si="10"/>
        <v>SI</v>
      </c>
      <c r="R33" s="110" t="s">
        <v>206</v>
      </c>
      <c r="S33" s="121" t="s">
        <v>210</v>
      </c>
      <c r="T33" s="157" t="s">
        <v>211</v>
      </c>
      <c r="U33" s="111">
        <v>42135</v>
      </c>
      <c r="V33" s="110" t="s">
        <v>212</v>
      </c>
      <c r="W33" s="112"/>
      <c r="X33" s="114"/>
      <c r="Y33" s="114"/>
      <c r="Z33" s="115"/>
      <c r="AA33" s="116">
        <v>0</v>
      </c>
      <c r="AB33" s="117"/>
      <c r="AC33" s="118"/>
      <c r="AD33" s="119"/>
      <c r="AE33" s="119"/>
      <c r="AF33" s="119"/>
      <c r="AG33" s="136"/>
      <c r="AH33" s="120">
        <v>0</v>
      </c>
      <c r="AI33" s="116">
        <v>0</v>
      </c>
      <c r="AJ33" s="21">
        <v>0</v>
      </c>
      <c r="AK33" s="116">
        <v>0</v>
      </c>
      <c r="AL33" s="22">
        <v>0</v>
      </c>
      <c r="AM33" s="21">
        <v>21.911999999999999</v>
      </c>
      <c r="AN33" s="116">
        <v>21.911999999999999</v>
      </c>
      <c r="AO33" s="23"/>
      <c r="AP33" s="26"/>
      <c r="AQ33" s="25">
        <v>0</v>
      </c>
      <c r="AR33" s="25"/>
      <c r="AS33" s="121"/>
      <c r="AT33" s="122"/>
      <c r="AU33" s="122"/>
    </row>
    <row r="34" spans="1:49" ht="15.75">
      <c r="A34" s="2" t="s">
        <v>61</v>
      </c>
      <c r="B34" s="1" t="s">
        <v>62</v>
      </c>
      <c r="C34" s="13">
        <v>2250</v>
      </c>
      <c r="D34" s="78">
        <f t="shared" si="0"/>
        <v>12415</v>
      </c>
      <c r="E34" s="78"/>
      <c r="F34" s="78">
        <f t="shared" si="1"/>
        <v>14665</v>
      </c>
      <c r="G34" s="78">
        <f t="shared" si="2"/>
        <v>0</v>
      </c>
      <c r="H34" s="78">
        <f>+RAMAHA!E34*2%</f>
        <v>45</v>
      </c>
      <c r="I34" s="78">
        <f t="shared" si="3"/>
        <v>168.75</v>
      </c>
      <c r="J34" s="78">
        <f t="shared" si="4"/>
        <v>14878.75</v>
      </c>
      <c r="K34" s="78">
        <f t="shared" si="5"/>
        <v>2380.6</v>
      </c>
      <c r="L34" s="78">
        <f t="shared" si="6"/>
        <v>17259.349999999999</v>
      </c>
      <c r="N34" s="78">
        <f t="shared" si="7"/>
        <v>12415</v>
      </c>
      <c r="O34" s="203">
        <f t="shared" si="8"/>
        <v>1986.4</v>
      </c>
      <c r="P34" s="203">
        <f t="shared" si="9"/>
        <v>14401.4</v>
      </c>
      <c r="Q34" s="80" t="str">
        <f t="shared" si="10"/>
        <v>SI</v>
      </c>
      <c r="R34" s="121" t="s">
        <v>206</v>
      </c>
      <c r="S34" s="121" t="s">
        <v>213</v>
      </c>
      <c r="T34" s="162" t="s">
        <v>214</v>
      </c>
      <c r="U34" s="111">
        <v>42086</v>
      </c>
      <c r="V34" s="121" t="s">
        <v>212</v>
      </c>
      <c r="W34" s="138">
        <v>12415</v>
      </c>
      <c r="X34" s="114"/>
      <c r="Y34" s="114"/>
      <c r="Z34" s="115"/>
      <c r="AA34" s="116">
        <v>12415</v>
      </c>
      <c r="AB34" s="117"/>
      <c r="AC34" s="118"/>
      <c r="AD34" s="119"/>
      <c r="AE34" s="119"/>
      <c r="AF34" s="119"/>
      <c r="AG34" s="139"/>
      <c r="AH34" s="139">
        <v>0</v>
      </c>
      <c r="AI34" s="116">
        <v>12415</v>
      </c>
      <c r="AJ34" s="21">
        <v>1241.5</v>
      </c>
      <c r="AK34" s="116">
        <v>11173.5</v>
      </c>
      <c r="AL34" s="22">
        <v>0</v>
      </c>
      <c r="AM34" s="21">
        <v>21.911999999999999</v>
      </c>
      <c r="AN34" s="116">
        <v>12436.912</v>
      </c>
      <c r="AO34" s="23"/>
      <c r="AP34" s="26"/>
      <c r="AQ34" s="25">
        <v>-11173.5</v>
      </c>
      <c r="AR34" s="58"/>
      <c r="AS34" s="121"/>
      <c r="AT34" s="122"/>
      <c r="AU34" s="122"/>
    </row>
    <row r="35" spans="1:49" ht="15.75">
      <c r="A35" s="2" t="s">
        <v>57</v>
      </c>
      <c r="B35" s="1" t="s">
        <v>58</v>
      </c>
      <c r="C35" s="13">
        <v>2500.0500000000002</v>
      </c>
      <c r="D35" s="78">
        <f t="shared" si="0"/>
        <v>0</v>
      </c>
      <c r="E35" s="78"/>
      <c r="F35" s="78">
        <f t="shared" si="1"/>
        <v>2500.0500000000002</v>
      </c>
      <c r="G35" s="78">
        <f t="shared" si="2"/>
        <v>0</v>
      </c>
      <c r="H35" s="78">
        <f>+RAMAHA!E35*2%</f>
        <v>50.001000000000005</v>
      </c>
      <c r="I35" s="78">
        <f t="shared" si="3"/>
        <v>187.50375</v>
      </c>
      <c r="J35" s="78">
        <f t="shared" si="4"/>
        <v>2737.5547500000002</v>
      </c>
      <c r="K35" s="78">
        <f t="shared" si="5"/>
        <v>438.00876000000005</v>
      </c>
      <c r="L35" s="78">
        <f t="shared" si="6"/>
        <v>3175.5635100000004</v>
      </c>
      <c r="N35" s="78">
        <f t="shared" si="7"/>
        <v>0</v>
      </c>
      <c r="O35" s="203">
        <f t="shared" si="8"/>
        <v>0</v>
      </c>
      <c r="P35" s="203">
        <f t="shared" si="9"/>
        <v>0</v>
      </c>
      <c r="Q35" s="80" t="str">
        <f t="shared" si="10"/>
        <v>SI</v>
      </c>
      <c r="R35" s="110" t="s">
        <v>257</v>
      </c>
      <c r="S35" s="121" t="s">
        <v>268</v>
      </c>
      <c r="T35" s="157" t="s">
        <v>269</v>
      </c>
      <c r="U35" s="111">
        <v>41464</v>
      </c>
      <c r="V35" s="110" t="s">
        <v>267</v>
      </c>
      <c r="W35" s="112"/>
      <c r="X35" s="114"/>
      <c r="Y35" s="114"/>
      <c r="Z35" s="115"/>
      <c r="AA35" s="116">
        <v>0</v>
      </c>
      <c r="AB35" s="117"/>
      <c r="AC35" s="118"/>
      <c r="AD35" s="119"/>
      <c r="AE35" s="119"/>
      <c r="AF35" s="119"/>
      <c r="AG35" s="136"/>
      <c r="AH35" s="120">
        <v>627.79999999999995</v>
      </c>
      <c r="AI35" s="116">
        <v>-627.79999999999995</v>
      </c>
      <c r="AJ35" s="21">
        <v>0</v>
      </c>
      <c r="AK35" s="116">
        <v>-627.79999999999995</v>
      </c>
      <c r="AL35" s="22">
        <v>0</v>
      </c>
      <c r="AM35" s="21">
        <v>21.911999999999999</v>
      </c>
      <c r="AN35" s="116">
        <v>21.911999999999999</v>
      </c>
      <c r="AO35" s="23"/>
      <c r="AP35" s="24"/>
      <c r="AQ35" s="25">
        <v>627.79999999999995</v>
      </c>
      <c r="AR35" s="25"/>
      <c r="AS35" s="121"/>
      <c r="AT35" s="122"/>
      <c r="AU35" s="122"/>
      <c r="AV35" s="82"/>
      <c r="AW35" s="82"/>
    </row>
    <row r="36" spans="1:49" ht="15.75">
      <c r="A36" s="2" t="s">
        <v>27</v>
      </c>
      <c r="B36" s="1" t="s">
        <v>28</v>
      </c>
      <c r="C36" s="13">
        <v>1750.05</v>
      </c>
      <c r="D36" s="78">
        <f t="shared" si="0"/>
        <v>0</v>
      </c>
      <c r="E36" s="78"/>
      <c r="F36" s="78">
        <f t="shared" si="1"/>
        <v>1750.05</v>
      </c>
      <c r="G36" s="78">
        <f t="shared" si="2"/>
        <v>0</v>
      </c>
      <c r="H36" s="78">
        <f>+RAMAHA!E36*2%</f>
        <v>35.000999999999998</v>
      </c>
      <c r="I36" s="78">
        <f t="shared" si="3"/>
        <v>131.25375</v>
      </c>
      <c r="J36" s="78">
        <f t="shared" si="4"/>
        <v>1916.30475</v>
      </c>
      <c r="K36" s="78">
        <f t="shared" si="5"/>
        <v>306.60876000000002</v>
      </c>
      <c r="L36" s="78">
        <f t="shared" si="6"/>
        <v>2222.9135099999999</v>
      </c>
      <c r="N36" s="78">
        <f t="shared" si="7"/>
        <v>0</v>
      </c>
      <c r="O36" s="203">
        <f t="shared" si="8"/>
        <v>0</v>
      </c>
      <c r="P36" s="203">
        <f t="shared" si="9"/>
        <v>0</v>
      </c>
      <c r="Q36" s="80" t="str">
        <f t="shared" si="10"/>
        <v>SI</v>
      </c>
      <c r="R36" s="110" t="s">
        <v>161</v>
      </c>
      <c r="S36" s="110" t="s">
        <v>190</v>
      </c>
      <c r="T36" s="157">
        <v>56</v>
      </c>
      <c r="U36" s="111">
        <v>40033</v>
      </c>
      <c r="V36" s="110" t="s">
        <v>191</v>
      </c>
      <c r="W36" s="112"/>
      <c r="X36" s="114"/>
      <c r="Y36" s="114"/>
      <c r="Z36" s="115"/>
      <c r="AA36" s="116">
        <v>0</v>
      </c>
      <c r="AB36" s="117"/>
      <c r="AC36" s="118"/>
      <c r="AD36" s="119"/>
      <c r="AE36" s="119"/>
      <c r="AF36" s="119"/>
      <c r="AG36" s="136"/>
      <c r="AH36" s="120">
        <v>0</v>
      </c>
      <c r="AI36" s="116">
        <v>0</v>
      </c>
      <c r="AJ36" s="21">
        <v>0</v>
      </c>
      <c r="AK36" s="116">
        <v>0</v>
      </c>
      <c r="AL36" s="22">
        <v>0</v>
      </c>
      <c r="AM36" s="21">
        <v>21.911999999999999</v>
      </c>
      <c r="AN36" s="116">
        <v>21.911999999999999</v>
      </c>
      <c r="AO36" s="23"/>
      <c r="AP36" s="24"/>
      <c r="AQ36" s="25">
        <v>0</v>
      </c>
      <c r="AR36" s="25"/>
      <c r="AS36" s="121"/>
      <c r="AT36" s="122"/>
      <c r="AU36" s="122"/>
    </row>
    <row r="37" spans="1:49" ht="15.75">
      <c r="A37" s="2" t="s">
        <v>93</v>
      </c>
      <c r="B37" s="1" t="s">
        <v>94</v>
      </c>
      <c r="C37" s="13">
        <v>3000</v>
      </c>
      <c r="D37" s="78">
        <f t="shared" si="0"/>
        <v>0</v>
      </c>
      <c r="E37" s="78"/>
      <c r="F37" s="78">
        <f t="shared" si="1"/>
        <v>3000</v>
      </c>
      <c r="G37" s="78">
        <f t="shared" si="2"/>
        <v>0</v>
      </c>
      <c r="H37" s="78">
        <f>+RAMAHA!E37*2%</f>
        <v>60</v>
      </c>
      <c r="I37" s="78">
        <f t="shared" si="3"/>
        <v>225</v>
      </c>
      <c r="J37" s="78">
        <f t="shared" si="4"/>
        <v>3285</v>
      </c>
      <c r="K37" s="78">
        <f t="shared" si="5"/>
        <v>525.6</v>
      </c>
      <c r="L37" s="78">
        <f t="shared" si="6"/>
        <v>3810.6</v>
      </c>
      <c r="N37" s="78">
        <f t="shared" si="7"/>
        <v>0</v>
      </c>
      <c r="O37" s="203">
        <f t="shared" si="8"/>
        <v>0</v>
      </c>
      <c r="P37" s="203">
        <f t="shared" si="9"/>
        <v>0</v>
      </c>
      <c r="Q37" s="80" t="str">
        <f t="shared" si="10"/>
        <v>SI</v>
      </c>
      <c r="R37" s="110" t="s">
        <v>161</v>
      </c>
      <c r="S37" s="110" t="s">
        <v>192</v>
      </c>
      <c r="T37" s="157"/>
      <c r="U37" s="111">
        <v>42591</v>
      </c>
      <c r="V37" s="110" t="s">
        <v>193</v>
      </c>
      <c r="W37" s="112"/>
      <c r="X37" s="114"/>
      <c r="Y37" s="114"/>
      <c r="Z37" s="115"/>
      <c r="AA37" s="116">
        <v>0</v>
      </c>
      <c r="AB37" s="117"/>
      <c r="AC37" s="118"/>
      <c r="AD37" s="119"/>
      <c r="AE37" s="119"/>
      <c r="AF37" s="119"/>
      <c r="AG37" s="136"/>
      <c r="AH37" s="120"/>
      <c r="AI37" s="116"/>
      <c r="AJ37" s="21"/>
      <c r="AK37" s="116"/>
      <c r="AL37" s="22"/>
      <c r="AM37" s="21"/>
      <c r="AN37" s="116"/>
      <c r="AO37" s="23"/>
      <c r="AP37" s="24"/>
      <c r="AQ37" s="25"/>
      <c r="AR37" s="25" t="s">
        <v>194</v>
      </c>
      <c r="AS37" s="121"/>
      <c r="AT37" s="122"/>
      <c r="AU37" s="122"/>
    </row>
    <row r="38" spans="1:49" ht="15.75">
      <c r="A38" s="2" t="s">
        <v>63</v>
      </c>
      <c r="B38" s="1" t="s">
        <v>64</v>
      </c>
      <c r="C38" s="13">
        <v>2750.1</v>
      </c>
      <c r="D38" s="78">
        <f t="shared" si="0"/>
        <v>0</v>
      </c>
      <c r="E38" s="78"/>
      <c r="F38" s="78">
        <f t="shared" si="1"/>
        <v>2750.1</v>
      </c>
      <c r="G38" s="78">
        <f t="shared" si="2"/>
        <v>0</v>
      </c>
      <c r="H38" s="78">
        <f>+RAMAHA!E38*2%</f>
        <v>55.002000000000002</v>
      </c>
      <c r="I38" s="78">
        <f t="shared" si="3"/>
        <v>206.25749999999999</v>
      </c>
      <c r="J38" s="78">
        <f t="shared" si="4"/>
        <v>3011.3595</v>
      </c>
      <c r="K38" s="78">
        <f t="shared" si="5"/>
        <v>481.81752</v>
      </c>
      <c r="L38" s="78">
        <f t="shared" si="6"/>
        <v>3493.1770200000001</v>
      </c>
      <c r="N38" s="78">
        <f t="shared" si="7"/>
        <v>0</v>
      </c>
      <c r="O38" s="203">
        <f t="shared" si="8"/>
        <v>0</v>
      </c>
      <c r="P38" s="203">
        <f t="shared" si="9"/>
        <v>0</v>
      </c>
      <c r="Q38" s="80" t="str">
        <f t="shared" si="10"/>
        <v>SI</v>
      </c>
      <c r="R38" s="110" t="s">
        <v>161</v>
      </c>
      <c r="S38" s="121" t="s">
        <v>195</v>
      </c>
      <c r="T38" s="157" t="s">
        <v>196</v>
      </c>
      <c r="U38" s="111">
        <v>42275</v>
      </c>
      <c r="V38" s="110" t="s">
        <v>186</v>
      </c>
      <c r="W38" s="112"/>
      <c r="X38" s="114"/>
      <c r="Y38" s="114"/>
      <c r="Z38" s="115"/>
      <c r="AA38" s="116">
        <v>0</v>
      </c>
      <c r="AB38" s="117"/>
      <c r="AC38" s="118"/>
      <c r="AD38" s="119"/>
      <c r="AE38" s="119"/>
      <c r="AF38" s="119"/>
      <c r="AG38" s="136"/>
      <c r="AH38" s="120">
        <v>0</v>
      </c>
      <c r="AI38" s="116">
        <v>0</v>
      </c>
      <c r="AJ38" s="21">
        <v>0</v>
      </c>
      <c r="AK38" s="116">
        <v>0</v>
      </c>
      <c r="AL38" s="22">
        <v>0</v>
      </c>
      <c r="AM38" s="21">
        <v>21.911999999999999</v>
      </c>
      <c r="AN38" s="116">
        <v>21.911999999999999</v>
      </c>
      <c r="AO38" s="23"/>
      <c r="AP38" s="26"/>
      <c r="AQ38" s="25">
        <v>0</v>
      </c>
      <c r="AR38" s="25"/>
      <c r="AS38" s="31"/>
      <c r="AT38" s="122"/>
      <c r="AU38" s="122"/>
    </row>
    <row r="39" spans="1:49" ht="15.75">
      <c r="A39" s="2" t="s">
        <v>23</v>
      </c>
      <c r="B39" s="1" t="s">
        <v>24</v>
      </c>
      <c r="C39" s="13">
        <v>3750</v>
      </c>
      <c r="D39" s="78">
        <f t="shared" si="0"/>
        <v>0</v>
      </c>
      <c r="E39" s="78"/>
      <c r="F39" s="78">
        <f t="shared" si="1"/>
        <v>3750</v>
      </c>
      <c r="G39" s="78">
        <f t="shared" si="2"/>
        <v>0</v>
      </c>
      <c r="H39" s="78">
        <f>+RAMAHA!E39*2%</f>
        <v>75</v>
      </c>
      <c r="I39" s="78">
        <f t="shared" si="3"/>
        <v>281.25</v>
      </c>
      <c r="J39" s="78">
        <f t="shared" si="4"/>
        <v>4106.25</v>
      </c>
      <c r="K39" s="78">
        <f t="shared" si="5"/>
        <v>657</v>
      </c>
      <c r="L39" s="78">
        <f t="shared" si="6"/>
        <v>4763.25</v>
      </c>
      <c r="N39" s="78">
        <f t="shared" si="7"/>
        <v>0</v>
      </c>
      <c r="O39" s="203">
        <f t="shared" si="8"/>
        <v>0</v>
      </c>
      <c r="P39" s="203">
        <f t="shared" si="9"/>
        <v>0</v>
      </c>
      <c r="Q39" s="80" t="str">
        <f t="shared" si="10"/>
        <v>SI</v>
      </c>
      <c r="R39" s="110" t="s">
        <v>217</v>
      </c>
      <c r="S39" s="110" t="s">
        <v>218</v>
      </c>
      <c r="T39" s="110">
        <v>23</v>
      </c>
      <c r="U39" s="111">
        <v>39114</v>
      </c>
      <c r="V39" s="110" t="s">
        <v>219</v>
      </c>
      <c r="W39" s="112"/>
      <c r="X39" s="114"/>
      <c r="Y39" s="114"/>
      <c r="Z39" s="115"/>
      <c r="AA39" s="116">
        <v>0</v>
      </c>
      <c r="AB39" s="117"/>
      <c r="AC39" s="118"/>
      <c r="AD39" s="119"/>
      <c r="AE39" s="119"/>
      <c r="AF39" s="119"/>
      <c r="AG39" s="136"/>
      <c r="AH39" s="120">
        <v>714.44</v>
      </c>
      <c r="AI39" s="116">
        <v>-714.44</v>
      </c>
      <c r="AJ39" s="21">
        <v>0</v>
      </c>
      <c r="AK39" s="116">
        <v>-714.44</v>
      </c>
      <c r="AL39" s="22">
        <v>0</v>
      </c>
      <c r="AM39" s="21">
        <v>21.911999999999999</v>
      </c>
      <c r="AN39" s="116">
        <v>21.911999999999999</v>
      </c>
      <c r="AO39" s="23"/>
      <c r="AP39" s="32"/>
      <c r="AQ39" s="25">
        <v>714.44</v>
      </c>
      <c r="AR39" s="25"/>
      <c r="AS39" s="121"/>
      <c r="AT39" s="122"/>
      <c r="AU39" s="122"/>
    </row>
    <row r="40" spans="1:49" ht="15.75">
      <c r="A40" s="2" t="s">
        <v>65</v>
      </c>
      <c r="B40" s="1" t="s">
        <v>66</v>
      </c>
      <c r="C40" s="13">
        <v>5500.05</v>
      </c>
      <c r="D40" s="78">
        <f t="shared" si="0"/>
        <v>0</v>
      </c>
      <c r="E40" s="78"/>
      <c r="F40" s="78">
        <f t="shared" si="1"/>
        <v>5500.05</v>
      </c>
      <c r="G40" s="78">
        <f t="shared" si="2"/>
        <v>0</v>
      </c>
      <c r="H40" s="78">
        <f>+RAMAHA!E40*2%</f>
        <v>110.001</v>
      </c>
      <c r="I40" s="78">
        <f t="shared" si="3"/>
        <v>412.50375000000003</v>
      </c>
      <c r="J40" s="78">
        <f t="shared" si="4"/>
        <v>6022.5547500000002</v>
      </c>
      <c r="K40" s="78">
        <f t="shared" si="5"/>
        <v>963.60876000000007</v>
      </c>
      <c r="L40" s="78">
        <f t="shared" si="6"/>
        <v>6986.1635100000003</v>
      </c>
      <c r="N40" s="78">
        <f t="shared" si="7"/>
        <v>0</v>
      </c>
      <c r="O40" s="203">
        <f t="shared" si="8"/>
        <v>0</v>
      </c>
      <c r="P40" s="203">
        <f t="shared" si="9"/>
        <v>0</v>
      </c>
      <c r="Q40" s="80" t="str">
        <f t="shared" si="10"/>
        <v>SI</v>
      </c>
      <c r="R40" s="121" t="s">
        <v>223</v>
      </c>
      <c r="S40" s="125" t="s">
        <v>311</v>
      </c>
      <c r="T40" s="140" t="s">
        <v>229</v>
      </c>
      <c r="U40" s="111">
        <v>42325</v>
      </c>
      <c r="V40" s="110" t="s">
        <v>230</v>
      </c>
      <c r="W40" s="138"/>
      <c r="X40" s="121"/>
      <c r="Y40" s="114"/>
      <c r="Z40" s="115"/>
      <c r="AA40" s="116">
        <v>0</v>
      </c>
      <c r="AB40" s="117"/>
      <c r="AC40" s="118"/>
      <c r="AD40" s="119"/>
      <c r="AE40" s="119"/>
      <c r="AF40" s="119"/>
      <c r="AG40" s="139"/>
      <c r="AH40" s="139"/>
      <c r="AI40" s="116"/>
      <c r="AJ40" s="21">
        <v>0</v>
      </c>
      <c r="AK40" s="116"/>
      <c r="AL40" s="22">
        <v>0</v>
      </c>
      <c r="AM40" s="21"/>
      <c r="AN40" s="116"/>
      <c r="AO40" s="23"/>
      <c r="AP40" s="32"/>
      <c r="AQ40" s="25"/>
      <c r="AR40" s="25"/>
      <c r="AS40" s="121"/>
      <c r="AT40" s="122"/>
      <c r="AU40" s="122"/>
    </row>
    <row r="41" spans="1:49" ht="15.75">
      <c r="A41" s="2" t="s">
        <v>29</v>
      </c>
      <c r="B41" s="1" t="s">
        <v>30</v>
      </c>
      <c r="C41" s="13">
        <v>7500</v>
      </c>
      <c r="D41" s="78">
        <f t="shared" si="0"/>
        <v>0</v>
      </c>
      <c r="E41" s="78"/>
      <c r="F41" s="78">
        <f t="shared" si="1"/>
        <v>7500</v>
      </c>
      <c r="G41" s="78">
        <f t="shared" si="2"/>
        <v>0</v>
      </c>
      <c r="H41" s="78">
        <f>+RAMAHA!E41*2%</f>
        <v>150</v>
      </c>
      <c r="I41" s="78">
        <f t="shared" si="3"/>
        <v>562.5</v>
      </c>
      <c r="J41" s="78">
        <f t="shared" si="4"/>
        <v>8212.5</v>
      </c>
      <c r="K41" s="78">
        <f t="shared" si="5"/>
        <v>1314</v>
      </c>
      <c r="L41" s="78">
        <f t="shared" si="6"/>
        <v>9526.5</v>
      </c>
      <c r="N41" s="78">
        <f t="shared" si="7"/>
        <v>0</v>
      </c>
      <c r="O41" s="203">
        <f t="shared" si="8"/>
        <v>0</v>
      </c>
      <c r="P41" s="203">
        <f t="shared" si="9"/>
        <v>0</v>
      </c>
      <c r="Q41" s="80" t="str">
        <f t="shared" si="10"/>
        <v>SI</v>
      </c>
      <c r="R41" s="110" t="s">
        <v>241</v>
      </c>
      <c r="S41" s="110" t="s">
        <v>242</v>
      </c>
      <c r="T41" s="157">
        <v>9</v>
      </c>
      <c r="U41" s="111">
        <v>39814</v>
      </c>
      <c r="V41" s="110" t="s">
        <v>241</v>
      </c>
      <c r="W41" s="112"/>
      <c r="X41" s="114"/>
      <c r="Y41" s="114"/>
      <c r="Z41" s="115"/>
      <c r="AA41" s="116">
        <v>0</v>
      </c>
      <c r="AB41" s="117"/>
      <c r="AC41" s="118"/>
      <c r="AD41" s="119"/>
      <c r="AE41" s="119"/>
      <c r="AF41" s="119"/>
      <c r="AG41" s="136"/>
      <c r="AH41" s="120">
        <v>878.82</v>
      </c>
      <c r="AI41" s="116">
        <v>-878.82</v>
      </c>
      <c r="AJ41" s="21">
        <v>0</v>
      </c>
      <c r="AK41" s="116">
        <v>-878.82</v>
      </c>
      <c r="AL41" s="22">
        <v>0</v>
      </c>
      <c r="AM41" s="21">
        <v>21.911999999999999</v>
      </c>
      <c r="AN41" s="116">
        <v>21.911999999999999</v>
      </c>
      <c r="AO41" s="23"/>
      <c r="AP41" s="26"/>
      <c r="AQ41" s="25">
        <v>878.82</v>
      </c>
      <c r="AR41" s="25"/>
      <c r="AS41" s="121"/>
      <c r="AT41" s="122"/>
      <c r="AU41" s="122"/>
    </row>
    <row r="42" spans="1:49" ht="15.75">
      <c r="A42" s="2" t="s">
        <v>71</v>
      </c>
      <c r="B42" s="1" t="s">
        <v>72</v>
      </c>
      <c r="C42" s="13">
        <v>3000</v>
      </c>
      <c r="D42" s="78">
        <f t="shared" si="0"/>
        <v>0</v>
      </c>
      <c r="E42" s="78"/>
      <c r="F42" s="78">
        <f t="shared" si="1"/>
        <v>3000</v>
      </c>
      <c r="G42" s="78">
        <f t="shared" si="2"/>
        <v>0</v>
      </c>
      <c r="H42" s="78">
        <f>+RAMAHA!E42*2%</f>
        <v>60</v>
      </c>
      <c r="I42" s="78">
        <f t="shared" si="3"/>
        <v>225</v>
      </c>
      <c r="J42" s="78">
        <f t="shared" si="4"/>
        <v>3285</v>
      </c>
      <c r="K42" s="78">
        <f t="shared" si="5"/>
        <v>525.6</v>
      </c>
      <c r="L42" s="78">
        <f t="shared" si="6"/>
        <v>3810.6</v>
      </c>
      <c r="N42" s="78">
        <f t="shared" si="7"/>
        <v>0</v>
      </c>
      <c r="O42" s="203">
        <f t="shared" si="8"/>
        <v>0</v>
      </c>
      <c r="P42" s="203">
        <f t="shared" si="9"/>
        <v>0</v>
      </c>
      <c r="Q42" s="80" t="str">
        <f t="shared" si="10"/>
        <v>SI</v>
      </c>
      <c r="R42" s="110" t="s">
        <v>161</v>
      </c>
      <c r="S42" s="121" t="s">
        <v>197</v>
      </c>
      <c r="T42" s="157" t="s">
        <v>198</v>
      </c>
      <c r="U42" s="111">
        <v>42222</v>
      </c>
      <c r="V42" s="110" t="s">
        <v>199</v>
      </c>
      <c r="W42" s="112"/>
      <c r="X42" s="114"/>
      <c r="Y42" s="114"/>
      <c r="Z42" s="115"/>
      <c r="AA42" s="116">
        <v>0</v>
      </c>
      <c r="AB42" s="117"/>
      <c r="AC42" s="118"/>
      <c r="AD42" s="119"/>
      <c r="AE42" s="119"/>
      <c r="AF42" s="119"/>
      <c r="AG42" s="136"/>
      <c r="AH42" s="120">
        <v>0</v>
      </c>
      <c r="AI42" s="116">
        <v>0</v>
      </c>
      <c r="AJ42" s="21">
        <v>0</v>
      </c>
      <c r="AK42" s="116">
        <v>0</v>
      </c>
      <c r="AL42" s="22">
        <v>0</v>
      </c>
      <c r="AM42" s="21">
        <v>21.911999999999999</v>
      </c>
      <c r="AN42" s="116">
        <v>21.911999999999999</v>
      </c>
      <c r="AO42" s="23"/>
      <c r="AP42" s="26"/>
      <c r="AQ42" s="25">
        <v>0</v>
      </c>
      <c r="AR42" s="25"/>
      <c r="AS42" s="121"/>
      <c r="AT42" s="122"/>
      <c r="AU42" s="122"/>
    </row>
    <row r="43" spans="1:49" ht="15.75">
      <c r="A43" s="2" t="s">
        <v>69</v>
      </c>
      <c r="B43" s="1" t="s">
        <v>70</v>
      </c>
      <c r="C43" s="13">
        <v>2000.1</v>
      </c>
      <c r="D43" s="78">
        <f t="shared" si="0"/>
        <v>0</v>
      </c>
      <c r="E43" s="78"/>
      <c r="F43" s="78">
        <f t="shared" si="1"/>
        <v>2000.1</v>
      </c>
      <c r="G43" s="78">
        <f t="shared" si="2"/>
        <v>0</v>
      </c>
      <c r="H43" s="78">
        <f>+RAMAHA!E43*2%</f>
        <v>40.002000000000002</v>
      </c>
      <c r="I43" s="78">
        <f t="shared" si="3"/>
        <v>150.00749999999999</v>
      </c>
      <c r="J43" s="78">
        <f t="shared" si="4"/>
        <v>2190.1095</v>
      </c>
      <c r="K43" s="78">
        <f t="shared" si="5"/>
        <v>350.41752000000002</v>
      </c>
      <c r="L43" s="78">
        <f t="shared" si="6"/>
        <v>2540.52702</v>
      </c>
      <c r="N43" s="78">
        <f t="shared" si="7"/>
        <v>0</v>
      </c>
      <c r="O43" s="203">
        <f t="shared" si="8"/>
        <v>0</v>
      </c>
      <c r="P43" s="203">
        <f t="shared" si="9"/>
        <v>0</v>
      </c>
      <c r="Q43" s="80" t="str">
        <f t="shared" si="10"/>
        <v>SI</v>
      </c>
      <c r="R43" s="110" t="s">
        <v>161</v>
      </c>
      <c r="S43" s="110" t="s">
        <v>200</v>
      </c>
      <c r="T43" s="157" t="s">
        <v>201</v>
      </c>
      <c r="U43" s="111">
        <v>41428</v>
      </c>
      <c r="V43" s="110" t="s">
        <v>202</v>
      </c>
      <c r="W43" s="112"/>
      <c r="X43" s="114"/>
      <c r="Y43" s="114"/>
      <c r="Z43" s="115"/>
      <c r="AA43" s="116">
        <v>0</v>
      </c>
      <c r="AB43" s="117"/>
      <c r="AC43" s="118"/>
      <c r="AD43" s="119"/>
      <c r="AE43" s="119"/>
      <c r="AF43" s="119"/>
      <c r="AG43" s="136"/>
      <c r="AH43" s="120">
        <v>0</v>
      </c>
      <c r="AI43" s="116">
        <v>0</v>
      </c>
      <c r="AJ43" s="21">
        <v>0</v>
      </c>
      <c r="AK43" s="116">
        <v>0</v>
      </c>
      <c r="AL43" s="22">
        <v>0</v>
      </c>
      <c r="AM43" s="21">
        <v>21.911999999999999</v>
      </c>
      <c r="AN43" s="116">
        <v>21.911999999999999</v>
      </c>
      <c r="AO43" s="23"/>
      <c r="AP43" s="24"/>
      <c r="AQ43" s="25">
        <v>0</v>
      </c>
      <c r="AR43" s="25"/>
      <c r="AS43" s="121"/>
      <c r="AT43" s="122"/>
      <c r="AU43" s="122"/>
    </row>
    <row r="44" spans="1:49" ht="15.75">
      <c r="A44" s="2" t="s">
        <v>21</v>
      </c>
      <c r="B44" s="1" t="s">
        <v>22</v>
      </c>
      <c r="C44" s="13">
        <v>6000</v>
      </c>
      <c r="D44" s="78">
        <f t="shared" si="0"/>
        <v>0</v>
      </c>
      <c r="E44" s="78"/>
      <c r="F44" s="78">
        <f t="shared" si="1"/>
        <v>6000</v>
      </c>
      <c r="G44" s="78">
        <f t="shared" si="2"/>
        <v>0</v>
      </c>
      <c r="H44" s="78">
        <f>+RAMAHA!E44*2%</f>
        <v>120</v>
      </c>
      <c r="I44" s="78">
        <f t="shared" si="3"/>
        <v>450</v>
      </c>
      <c r="J44" s="78">
        <f t="shared" si="4"/>
        <v>6570</v>
      </c>
      <c r="K44" s="78">
        <f t="shared" si="5"/>
        <v>1051.2</v>
      </c>
      <c r="L44" s="78">
        <f t="shared" si="6"/>
        <v>7621.2</v>
      </c>
      <c r="N44" s="78">
        <f t="shared" si="7"/>
        <v>0</v>
      </c>
      <c r="O44" s="203">
        <f t="shared" si="8"/>
        <v>0</v>
      </c>
      <c r="P44" s="203">
        <f t="shared" si="9"/>
        <v>0</v>
      </c>
      <c r="Q44" s="80" t="str">
        <f t="shared" si="10"/>
        <v>SI</v>
      </c>
      <c r="R44" s="110" t="s">
        <v>245</v>
      </c>
      <c r="S44" s="110" t="s">
        <v>246</v>
      </c>
      <c r="T44" s="157">
        <v>8</v>
      </c>
      <c r="U44" s="111">
        <v>39608</v>
      </c>
      <c r="V44" s="110" t="s">
        <v>247</v>
      </c>
      <c r="W44" s="112"/>
      <c r="X44" s="114"/>
      <c r="Y44" s="114"/>
      <c r="Z44" s="115"/>
      <c r="AA44" s="116">
        <v>0</v>
      </c>
      <c r="AB44" s="117"/>
      <c r="AC44" s="118"/>
      <c r="AD44" s="119"/>
      <c r="AE44" s="119"/>
      <c r="AF44" s="119"/>
      <c r="AG44" s="136"/>
      <c r="AH44" s="120">
        <v>0</v>
      </c>
      <c r="AI44" s="116">
        <v>0</v>
      </c>
      <c r="AJ44" s="21">
        <v>0</v>
      </c>
      <c r="AK44" s="116">
        <v>0</v>
      </c>
      <c r="AL44" s="22">
        <v>0</v>
      </c>
      <c r="AM44" s="21">
        <v>21.911999999999999</v>
      </c>
      <c r="AN44" s="116">
        <v>21.911999999999999</v>
      </c>
      <c r="AO44" s="23"/>
      <c r="AP44" s="26"/>
      <c r="AQ44" s="25">
        <v>0</v>
      </c>
      <c r="AR44" s="25"/>
      <c r="AS44" s="121"/>
      <c r="AT44" s="122"/>
      <c r="AU44" s="122"/>
    </row>
    <row r="45" spans="1:49" ht="15.75">
      <c r="A45" s="2" t="s">
        <v>67</v>
      </c>
      <c r="B45" s="1" t="s">
        <v>68</v>
      </c>
      <c r="C45" s="13">
        <v>6250.05</v>
      </c>
      <c r="D45" s="78">
        <f t="shared" si="0"/>
        <v>6250</v>
      </c>
      <c r="E45" s="78"/>
      <c r="F45" s="78">
        <f t="shared" si="1"/>
        <v>12500.05</v>
      </c>
      <c r="G45" s="78">
        <f t="shared" si="2"/>
        <v>0</v>
      </c>
      <c r="H45" s="78">
        <f>+RAMAHA!E45*2%</f>
        <v>125.001</v>
      </c>
      <c r="I45" s="78">
        <f t="shared" si="3"/>
        <v>468.75374999999997</v>
      </c>
      <c r="J45" s="78">
        <f t="shared" si="4"/>
        <v>13093.804749999999</v>
      </c>
      <c r="K45" s="78">
        <f t="shared" si="5"/>
        <v>2095.0087599999997</v>
      </c>
      <c r="L45" s="78">
        <f t="shared" si="6"/>
        <v>15188.81351</v>
      </c>
      <c r="N45" s="78">
        <f t="shared" si="7"/>
        <v>6250</v>
      </c>
      <c r="O45" s="203">
        <f t="shared" si="8"/>
        <v>1000</v>
      </c>
      <c r="P45" s="203">
        <f t="shared" si="9"/>
        <v>7250</v>
      </c>
      <c r="Q45" s="80" t="str">
        <f t="shared" si="10"/>
        <v>SI</v>
      </c>
      <c r="R45" s="110" t="s">
        <v>223</v>
      </c>
      <c r="S45" s="125" t="s">
        <v>231</v>
      </c>
      <c r="T45" s="157" t="s">
        <v>232</v>
      </c>
      <c r="U45" s="111">
        <v>41793</v>
      </c>
      <c r="V45" s="110" t="s">
        <v>233</v>
      </c>
      <c r="W45" s="112">
        <v>6250</v>
      </c>
      <c r="X45" s="114"/>
      <c r="Y45" s="114"/>
      <c r="Z45" s="115"/>
      <c r="AA45" s="116">
        <v>6250</v>
      </c>
      <c r="AB45" s="117"/>
      <c r="AC45" s="118"/>
      <c r="AD45" s="119"/>
      <c r="AE45" s="119"/>
      <c r="AF45" s="119"/>
      <c r="AG45" s="136"/>
      <c r="AH45" s="120"/>
      <c r="AI45" s="116"/>
      <c r="AJ45" s="21"/>
      <c r="AK45" s="116"/>
      <c r="AL45" s="22"/>
      <c r="AM45" s="21"/>
      <c r="AN45" s="116"/>
      <c r="AO45" s="23"/>
      <c r="AP45" s="26"/>
      <c r="AQ45" s="25"/>
      <c r="AR45" s="25"/>
      <c r="AS45" s="121"/>
      <c r="AT45" s="122"/>
      <c r="AU45" s="122"/>
    </row>
    <row r="46" spans="1:49" ht="15.75">
      <c r="A46" s="2" t="s">
        <v>97</v>
      </c>
      <c r="B46" s="1" t="s">
        <v>98</v>
      </c>
      <c r="C46" s="13">
        <v>5500.05</v>
      </c>
      <c r="D46" s="78">
        <f t="shared" si="0"/>
        <v>0</v>
      </c>
      <c r="E46" s="78"/>
      <c r="F46" s="78">
        <f t="shared" si="1"/>
        <v>5500.05</v>
      </c>
      <c r="G46" s="78">
        <f t="shared" si="2"/>
        <v>0</v>
      </c>
      <c r="H46" s="78">
        <f>+RAMAHA!E46*2%</f>
        <v>110.001</v>
      </c>
      <c r="I46" s="78">
        <f t="shared" si="3"/>
        <v>412.50375000000003</v>
      </c>
      <c r="J46" s="78">
        <f t="shared" si="4"/>
        <v>6022.5547500000002</v>
      </c>
      <c r="K46" s="78">
        <f t="shared" si="5"/>
        <v>963.60876000000007</v>
      </c>
      <c r="L46" s="78">
        <f t="shared" si="6"/>
        <v>6986.1635100000003</v>
      </c>
      <c r="N46" s="78">
        <f t="shared" si="7"/>
        <v>0</v>
      </c>
      <c r="O46" s="203">
        <f t="shared" si="8"/>
        <v>0</v>
      </c>
      <c r="P46" s="203">
        <f t="shared" si="9"/>
        <v>0</v>
      </c>
      <c r="Q46" s="80" t="str">
        <f t="shared" si="10"/>
        <v>SI</v>
      </c>
      <c r="R46" s="110" t="s">
        <v>161</v>
      </c>
      <c r="S46" s="110" t="s">
        <v>203</v>
      </c>
      <c r="T46" s="157"/>
      <c r="U46" s="111">
        <v>42569</v>
      </c>
      <c r="V46" s="110" t="s">
        <v>204</v>
      </c>
      <c r="W46" s="112"/>
      <c r="X46" s="114"/>
      <c r="Y46" s="114"/>
      <c r="Z46" s="115"/>
      <c r="AA46" s="116">
        <v>0</v>
      </c>
      <c r="AB46" s="117"/>
      <c r="AC46" s="118"/>
      <c r="AD46" s="119"/>
      <c r="AE46" s="119"/>
      <c r="AF46" s="119"/>
      <c r="AG46" s="136"/>
      <c r="AH46" s="120"/>
      <c r="AI46" s="116">
        <v>0</v>
      </c>
      <c r="AJ46" s="21">
        <v>0</v>
      </c>
      <c r="AK46" s="116">
        <v>0</v>
      </c>
      <c r="AL46" s="22">
        <v>0</v>
      </c>
      <c r="AM46" s="21">
        <v>21.911999999999999</v>
      </c>
      <c r="AN46" s="116">
        <v>21.911999999999999</v>
      </c>
      <c r="AO46" s="23"/>
      <c r="AP46" s="26"/>
      <c r="AQ46" s="25"/>
      <c r="AR46" s="25"/>
      <c r="AS46" s="121"/>
      <c r="AT46" s="122"/>
      <c r="AU46" s="122"/>
    </row>
    <row r="47" spans="1:49" ht="15.75">
      <c r="A47" s="2" t="s">
        <v>25</v>
      </c>
      <c r="B47" s="1" t="s">
        <v>26</v>
      </c>
      <c r="C47" s="13">
        <v>3750</v>
      </c>
      <c r="D47" s="78">
        <f t="shared" si="0"/>
        <v>0</v>
      </c>
      <c r="E47" s="78"/>
      <c r="F47" s="78">
        <f t="shared" si="1"/>
        <v>3750</v>
      </c>
      <c r="G47" s="78">
        <f t="shared" si="2"/>
        <v>0</v>
      </c>
      <c r="H47" s="78">
        <f>+RAMAHA!E47*2%</f>
        <v>75</v>
      </c>
      <c r="I47" s="78">
        <f t="shared" si="3"/>
        <v>281.25</v>
      </c>
      <c r="J47" s="78">
        <f t="shared" si="4"/>
        <v>4106.25</v>
      </c>
      <c r="K47" s="78">
        <f t="shared" si="5"/>
        <v>657</v>
      </c>
      <c r="L47" s="78">
        <f t="shared" si="6"/>
        <v>4763.25</v>
      </c>
      <c r="N47" s="78">
        <f t="shared" si="7"/>
        <v>0</v>
      </c>
      <c r="O47" s="203">
        <f t="shared" si="8"/>
        <v>0</v>
      </c>
      <c r="P47" s="203">
        <f t="shared" si="9"/>
        <v>0</v>
      </c>
      <c r="Q47" s="80" t="str">
        <f t="shared" si="10"/>
        <v>SI</v>
      </c>
      <c r="R47" s="110" t="s">
        <v>206</v>
      </c>
      <c r="S47" s="110" t="s">
        <v>215</v>
      </c>
      <c r="T47" s="157">
        <v>18</v>
      </c>
      <c r="U47" s="111">
        <v>38733</v>
      </c>
      <c r="V47" s="110" t="s">
        <v>216</v>
      </c>
      <c r="W47" s="112"/>
      <c r="X47" s="114"/>
      <c r="Y47" s="114"/>
      <c r="Z47" s="115"/>
      <c r="AA47" s="116">
        <v>0</v>
      </c>
      <c r="AB47" s="117"/>
      <c r="AC47" s="118"/>
      <c r="AD47" s="119"/>
      <c r="AE47" s="119"/>
      <c r="AF47" s="119"/>
      <c r="AG47" s="136"/>
      <c r="AH47" s="120">
        <v>1482.6</v>
      </c>
      <c r="AI47" s="116">
        <v>-1482.6</v>
      </c>
      <c r="AJ47" s="21">
        <v>0</v>
      </c>
      <c r="AK47" s="116">
        <v>-1482.6</v>
      </c>
      <c r="AL47" s="22">
        <v>0</v>
      </c>
      <c r="AM47" s="21">
        <v>21.911999999999999</v>
      </c>
      <c r="AN47" s="116">
        <v>21.911999999999999</v>
      </c>
      <c r="AO47" s="23"/>
      <c r="AP47" s="26"/>
      <c r="AQ47" s="25">
        <v>1482.6</v>
      </c>
      <c r="AR47" s="25"/>
      <c r="AS47" s="121"/>
      <c r="AT47" s="122"/>
      <c r="AU47" s="122"/>
    </row>
    <row r="48" spans="1:49" ht="15.75">
      <c r="A48" s="2" t="s">
        <v>73</v>
      </c>
      <c r="B48" s="1" t="s">
        <v>74</v>
      </c>
      <c r="C48" s="13">
        <v>2566.7600000000002</v>
      </c>
      <c r="D48" s="78">
        <f t="shared" si="0"/>
        <v>0</v>
      </c>
      <c r="E48" s="78"/>
      <c r="F48" s="78">
        <f t="shared" si="1"/>
        <v>2566.7600000000002</v>
      </c>
      <c r="G48" s="78">
        <f t="shared" si="2"/>
        <v>0</v>
      </c>
      <c r="H48" s="78">
        <f>+RAMAHA!E48*2%</f>
        <v>51.335200000000007</v>
      </c>
      <c r="I48" s="78">
        <f t="shared" si="3"/>
        <v>192.50700000000001</v>
      </c>
      <c r="J48" s="78">
        <f t="shared" si="4"/>
        <v>2810.6022000000003</v>
      </c>
      <c r="K48" s="78">
        <f t="shared" si="5"/>
        <v>449.69635200000005</v>
      </c>
      <c r="L48" s="78">
        <f t="shared" si="6"/>
        <v>3260.2985520000002</v>
      </c>
      <c r="N48" s="78">
        <f t="shared" si="7"/>
        <v>0</v>
      </c>
      <c r="O48" s="203">
        <f t="shared" si="8"/>
        <v>0</v>
      </c>
      <c r="P48" s="203">
        <f t="shared" si="9"/>
        <v>0</v>
      </c>
      <c r="Q48" s="80" t="str">
        <f t="shared" si="10"/>
        <v>SI</v>
      </c>
      <c r="R48" s="110" t="s">
        <v>217</v>
      </c>
      <c r="S48" s="110" t="s">
        <v>220</v>
      </c>
      <c r="T48" s="110" t="s">
        <v>221</v>
      </c>
      <c r="U48" s="111">
        <v>41352</v>
      </c>
      <c r="V48" s="110" t="s">
        <v>222</v>
      </c>
      <c r="W48" s="112"/>
      <c r="X48" s="114"/>
      <c r="Y48" s="114"/>
      <c r="Z48" s="115"/>
      <c r="AA48" s="116">
        <v>0</v>
      </c>
      <c r="AB48" s="117"/>
      <c r="AC48" s="124">
        <v>1</v>
      </c>
      <c r="AD48" s="119"/>
      <c r="AE48" s="119"/>
      <c r="AF48" s="119"/>
      <c r="AG48" s="136"/>
      <c r="AH48" s="120">
        <v>0</v>
      </c>
      <c r="AI48" s="116">
        <v>-1</v>
      </c>
      <c r="AJ48" s="21">
        <v>0</v>
      </c>
      <c r="AK48" s="116">
        <v>-1</v>
      </c>
      <c r="AL48" s="22">
        <v>0</v>
      </c>
      <c r="AM48" s="21">
        <v>21.911999999999999</v>
      </c>
      <c r="AN48" s="116">
        <v>21.911999999999999</v>
      </c>
      <c r="AO48" s="23"/>
      <c r="AP48" s="26"/>
      <c r="AQ48" s="25">
        <v>1</v>
      </c>
      <c r="AR48" s="25"/>
      <c r="AS48" s="27"/>
      <c r="AT48" s="122"/>
      <c r="AU48" s="122"/>
    </row>
    <row r="49" spans="1:55" ht="15.75">
      <c r="A49" s="2" t="s">
        <v>99</v>
      </c>
      <c r="B49" s="1" t="s">
        <v>100</v>
      </c>
      <c r="C49" s="13">
        <v>840</v>
      </c>
      <c r="D49" s="78">
        <f t="shared" si="0"/>
        <v>0</v>
      </c>
      <c r="E49" s="78"/>
      <c r="F49" s="78">
        <f t="shared" si="1"/>
        <v>840</v>
      </c>
      <c r="G49" s="78">
        <f t="shared" si="2"/>
        <v>0</v>
      </c>
      <c r="H49" s="78">
        <f>+RAMAHA!E49*2%</f>
        <v>16.8</v>
      </c>
      <c r="I49" s="78">
        <f t="shared" si="3"/>
        <v>63</v>
      </c>
      <c r="J49" s="78">
        <f t="shared" si="4"/>
        <v>919.8</v>
      </c>
      <c r="K49" s="78">
        <f t="shared" si="5"/>
        <v>147.16800000000001</v>
      </c>
      <c r="L49" s="78">
        <f t="shared" si="6"/>
        <v>1066.9679999999998</v>
      </c>
      <c r="N49" s="78">
        <f t="shared" si="7"/>
        <v>0</v>
      </c>
      <c r="O49" s="203">
        <f t="shared" si="8"/>
        <v>0</v>
      </c>
      <c r="P49" s="203">
        <f t="shared" si="9"/>
        <v>0</v>
      </c>
      <c r="Q49" s="80" t="str">
        <f t="shared" si="10"/>
        <v>SI</v>
      </c>
      <c r="R49" s="127" t="s">
        <v>245</v>
      </c>
      <c r="S49" s="127" t="s">
        <v>248</v>
      </c>
      <c r="T49" s="158"/>
      <c r="U49" s="128">
        <v>42608</v>
      </c>
      <c r="V49" s="127" t="s">
        <v>249</v>
      </c>
      <c r="W49" s="129"/>
      <c r="X49" s="160"/>
      <c r="Y49" s="130"/>
      <c r="Z49" s="159"/>
      <c r="AA49" s="116">
        <v>0</v>
      </c>
      <c r="AB49" s="130"/>
      <c r="AC49" s="131"/>
      <c r="AD49" s="132"/>
      <c r="AE49" s="132"/>
      <c r="AF49" s="132"/>
      <c r="AG49" s="133"/>
      <c r="AH49" s="134"/>
      <c r="AI49" s="116">
        <v>0</v>
      </c>
      <c r="AJ49" s="21">
        <v>0</v>
      </c>
      <c r="AK49" s="116">
        <v>0</v>
      </c>
      <c r="AL49" s="22">
        <v>0</v>
      </c>
      <c r="AM49" s="21"/>
      <c r="AN49" s="116"/>
      <c r="AO49" s="23"/>
      <c r="AP49" s="24"/>
      <c r="AQ49" s="25"/>
      <c r="AR49" s="40">
        <v>2964966236</v>
      </c>
      <c r="AS49" s="39" t="s">
        <v>250</v>
      </c>
      <c r="AT49" s="122"/>
      <c r="AU49" s="122"/>
    </row>
    <row r="50" spans="1:55" ht="15.75">
      <c r="A50" s="2" t="s">
        <v>75</v>
      </c>
      <c r="B50" s="1" t="s">
        <v>76</v>
      </c>
      <c r="C50" s="13">
        <v>3750</v>
      </c>
      <c r="D50" s="78">
        <f t="shared" si="0"/>
        <v>0</v>
      </c>
      <c r="E50" s="78"/>
      <c r="F50" s="78">
        <f t="shared" si="1"/>
        <v>3750</v>
      </c>
      <c r="G50" s="78">
        <f t="shared" si="2"/>
        <v>0</v>
      </c>
      <c r="H50" s="78">
        <f>+RAMAHA!E50*2%</f>
        <v>75</v>
      </c>
      <c r="I50" s="78">
        <f t="shared" si="3"/>
        <v>281.25</v>
      </c>
      <c r="J50" s="78">
        <f t="shared" si="4"/>
        <v>4106.25</v>
      </c>
      <c r="K50" s="78">
        <f t="shared" si="5"/>
        <v>657</v>
      </c>
      <c r="L50" s="78">
        <f t="shared" si="6"/>
        <v>4763.25</v>
      </c>
      <c r="N50" s="78">
        <f t="shared" si="7"/>
        <v>0</v>
      </c>
      <c r="O50" s="203">
        <f t="shared" si="8"/>
        <v>0</v>
      </c>
      <c r="P50" s="203">
        <f t="shared" si="9"/>
        <v>0</v>
      </c>
      <c r="Q50" s="80" t="str">
        <f t="shared" si="10"/>
        <v>SI</v>
      </c>
      <c r="R50" s="110" t="s">
        <v>241</v>
      </c>
      <c r="S50" s="110" t="s">
        <v>243</v>
      </c>
      <c r="T50" s="110" t="s">
        <v>244</v>
      </c>
      <c r="U50" s="111">
        <v>42321</v>
      </c>
      <c r="V50" s="110" t="s">
        <v>241</v>
      </c>
      <c r="W50" s="112"/>
      <c r="X50" s="114"/>
      <c r="Y50" s="114"/>
      <c r="Z50" s="115"/>
      <c r="AA50" s="116">
        <v>0</v>
      </c>
      <c r="AB50" s="117"/>
      <c r="AC50" s="118"/>
      <c r="AD50" s="119"/>
      <c r="AE50" s="119"/>
      <c r="AF50" s="119"/>
      <c r="AG50" s="136"/>
      <c r="AH50" s="120">
        <v>670.38</v>
      </c>
      <c r="AI50" s="116">
        <v>-670.38</v>
      </c>
      <c r="AJ50" s="21">
        <v>0</v>
      </c>
      <c r="AK50" s="116">
        <v>-670.38</v>
      </c>
      <c r="AL50" s="22">
        <v>0</v>
      </c>
      <c r="AM50" s="21">
        <v>21.911999999999999</v>
      </c>
      <c r="AN50" s="116">
        <v>21.911999999999999</v>
      </c>
      <c r="AO50" s="23"/>
      <c r="AP50" s="24"/>
      <c r="AQ50" s="25">
        <v>670.38</v>
      </c>
      <c r="AR50" s="25"/>
      <c r="AS50" s="121"/>
      <c r="AT50" s="122"/>
      <c r="AU50" s="122"/>
    </row>
    <row r="51" spans="1:55" ht="15.75">
      <c r="A51" s="2" t="s">
        <v>101</v>
      </c>
      <c r="B51" s="1" t="s">
        <v>102</v>
      </c>
      <c r="C51" s="13">
        <v>3250.05</v>
      </c>
      <c r="D51" s="78">
        <f t="shared" si="0"/>
        <v>0</v>
      </c>
      <c r="E51" s="78"/>
      <c r="F51" s="78">
        <f t="shared" si="1"/>
        <v>3250.05</v>
      </c>
      <c r="G51" s="78">
        <f t="shared" si="2"/>
        <v>0</v>
      </c>
      <c r="H51" s="78">
        <f>+RAMAHA!E51*2%</f>
        <v>65.001000000000005</v>
      </c>
      <c r="I51" s="78">
        <f t="shared" si="3"/>
        <v>243.75375</v>
      </c>
      <c r="J51" s="78">
        <f t="shared" si="4"/>
        <v>3558.8047500000002</v>
      </c>
      <c r="K51" s="78">
        <f t="shared" si="5"/>
        <v>569.40876000000003</v>
      </c>
      <c r="L51" s="78">
        <f t="shared" si="6"/>
        <v>4128.2135100000005</v>
      </c>
      <c r="M51" s="7"/>
      <c r="N51" s="78">
        <f t="shared" si="7"/>
        <v>0</v>
      </c>
      <c r="O51" s="203">
        <f t="shared" si="8"/>
        <v>0</v>
      </c>
      <c r="P51" s="203">
        <f t="shared" si="9"/>
        <v>0</v>
      </c>
      <c r="Q51" s="80" t="str">
        <f t="shared" si="10"/>
        <v>SI</v>
      </c>
      <c r="R51" s="110" t="s">
        <v>161</v>
      </c>
      <c r="S51" s="121" t="s">
        <v>205</v>
      </c>
      <c r="T51" s="110"/>
      <c r="U51" s="111">
        <v>42169</v>
      </c>
      <c r="V51" s="110" t="s">
        <v>193</v>
      </c>
      <c r="W51" s="112"/>
      <c r="X51" s="114"/>
      <c r="Y51" s="114"/>
      <c r="Z51" s="115"/>
      <c r="AA51" s="116">
        <v>0</v>
      </c>
      <c r="AB51" s="117"/>
      <c r="AC51" s="118"/>
      <c r="AD51" s="119"/>
      <c r="AE51" s="119"/>
      <c r="AF51" s="119"/>
      <c r="AG51" s="136"/>
      <c r="AH51" s="120">
        <v>0</v>
      </c>
      <c r="AI51" s="116">
        <v>0</v>
      </c>
      <c r="AJ51" s="21">
        <v>0</v>
      </c>
      <c r="AK51" s="116">
        <v>0</v>
      </c>
      <c r="AL51" s="22">
        <v>0</v>
      </c>
      <c r="AM51" s="21">
        <v>21.911999999999999</v>
      </c>
      <c r="AN51" s="116">
        <v>21.911999999999999</v>
      </c>
      <c r="AO51" s="23"/>
      <c r="AP51" s="24"/>
      <c r="AQ51" s="25">
        <v>0</v>
      </c>
      <c r="AR51" s="34">
        <v>1171167405</v>
      </c>
      <c r="AS51" s="121"/>
      <c r="AT51" s="122"/>
      <c r="AU51" s="122"/>
      <c r="AV51" s="80"/>
      <c r="AW51" s="80"/>
      <c r="AX51" s="7"/>
      <c r="AY51" s="7"/>
      <c r="AZ51" s="7"/>
      <c r="BA51" s="7"/>
      <c r="BB51" s="7"/>
      <c r="BC51" s="7"/>
    </row>
    <row r="52" spans="1:55" s="7" customFormat="1" ht="15.75">
      <c r="A52" s="15" t="s">
        <v>103</v>
      </c>
      <c r="C52" s="7" t="s">
        <v>104</v>
      </c>
      <c r="D52" s="188" t="s">
        <v>104</v>
      </c>
      <c r="E52" s="1"/>
      <c r="F52" s="188" t="s">
        <v>104</v>
      </c>
      <c r="G52" s="188" t="s">
        <v>104</v>
      </c>
      <c r="H52" s="188" t="s">
        <v>104</v>
      </c>
      <c r="I52" s="188" t="s">
        <v>104</v>
      </c>
      <c r="J52" s="188" t="s">
        <v>104</v>
      </c>
      <c r="K52" s="188" t="s">
        <v>104</v>
      </c>
      <c r="L52" s="188" t="s">
        <v>104</v>
      </c>
      <c r="M52" s="1"/>
      <c r="N52" s="188" t="s">
        <v>104</v>
      </c>
      <c r="O52" s="188" t="s">
        <v>104</v>
      </c>
      <c r="P52" s="188" t="s">
        <v>104</v>
      </c>
      <c r="Q52" s="80"/>
      <c r="R52" s="110"/>
      <c r="S52" s="110"/>
      <c r="T52" s="157"/>
      <c r="U52" s="123" t="s">
        <v>270</v>
      </c>
      <c r="V52" s="110"/>
      <c r="W52" s="112" t="s">
        <v>271</v>
      </c>
      <c r="X52" s="113"/>
      <c r="Y52" s="114"/>
      <c r="Z52" s="115"/>
      <c r="AA52" s="116"/>
      <c r="AB52" s="117"/>
      <c r="AC52" s="118" t="s">
        <v>272</v>
      </c>
      <c r="AD52" s="119"/>
      <c r="AE52" s="119"/>
      <c r="AF52" s="119"/>
      <c r="AG52" s="136"/>
      <c r="AH52" s="120"/>
      <c r="AI52" s="116"/>
      <c r="AJ52" s="21"/>
      <c r="AK52" s="116"/>
      <c r="AL52" s="22"/>
      <c r="AM52" s="21"/>
      <c r="AN52" s="116"/>
      <c r="AO52" s="23"/>
      <c r="AP52" s="24"/>
      <c r="AQ52" s="25"/>
      <c r="AR52" s="37"/>
      <c r="AS52" s="121"/>
      <c r="AT52" s="122"/>
      <c r="AU52" s="122"/>
      <c r="AV52" s="1"/>
      <c r="AW52" s="1"/>
      <c r="AX52" s="1"/>
      <c r="AY52" s="1"/>
      <c r="AZ52" s="1"/>
      <c r="BA52" s="1"/>
      <c r="BB52" s="1"/>
      <c r="BC52" s="1"/>
    </row>
    <row r="53" spans="1:55" ht="15.75">
      <c r="C53" s="16">
        <f>SUM(C12:C52)</f>
        <v>180808.13</v>
      </c>
      <c r="D53" s="198">
        <f>SUM(D12:D52)</f>
        <v>82288.429999999993</v>
      </c>
      <c r="F53" s="198">
        <f t="shared" ref="F53:L53" si="11">SUM(F12:F52)</f>
        <v>263096.55999999994</v>
      </c>
      <c r="G53" s="198">
        <f t="shared" si="11"/>
        <v>-657.18999999999994</v>
      </c>
      <c r="H53" s="198">
        <f t="shared" si="11"/>
        <v>3616.162600000001</v>
      </c>
      <c r="I53" s="198">
        <f t="shared" si="11"/>
        <v>13560.609749999998</v>
      </c>
      <c r="J53" s="198">
        <f t="shared" si="11"/>
        <v>279616.1423500001</v>
      </c>
      <c r="K53" s="198">
        <f t="shared" si="11"/>
        <v>44738.582775999996</v>
      </c>
      <c r="L53" s="198">
        <f t="shared" si="11"/>
        <v>324354.725126</v>
      </c>
      <c r="N53" s="198">
        <f>SUM(N12:N52)</f>
        <v>82288.429999999993</v>
      </c>
      <c r="O53" s="198">
        <f>SUM(O12:O52)</f>
        <v>13166.148800000001</v>
      </c>
      <c r="P53" s="198">
        <f>SUM(P12:P52)</f>
        <v>95454.578799999988</v>
      </c>
      <c r="Q53" s="80"/>
      <c r="R53" s="110"/>
      <c r="S53" s="110"/>
      <c r="T53" s="157"/>
      <c r="U53" s="123"/>
      <c r="V53" s="110"/>
      <c r="W53" s="112"/>
      <c r="X53" s="113"/>
      <c r="Y53" s="114"/>
      <c r="Z53" s="115"/>
      <c r="AA53" s="116"/>
      <c r="AB53" s="117"/>
      <c r="AC53" s="118"/>
      <c r="AD53" s="119"/>
      <c r="AE53" s="119"/>
      <c r="AF53" s="119"/>
      <c r="AG53" s="136"/>
      <c r="AH53" s="120"/>
      <c r="AI53" s="116"/>
      <c r="AJ53" s="21"/>
      <c r="AK53" s="116"/>
      <c r="AL53" s="22"/>
      <c r="AM53" s="21"/>
      <c r="AN53" s="116"/>
      <c r="AO53" s="23"/>
      <c r="AP53" s="24"/>
      <c r="AQ53" s="25"/>
      <c r="AR53" s="37"/>
      <c r="AS53" s="121"/>
      <c r="AT53" s="122"/>
      <c r="AU53" s="122"/>
    </row>
    <row r="54" spans="1:55" ht="15.75"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110"/>
      <c r="S54" s="110"/>
      <c r="T54" s="157"/>
      <c r="U54" s="123"/>
      <c r="V54" s="110"/>
      <c r="W54" s="112"/>
      <c r="X54" s="113"/>
      <c r="Y54" s="114"/>
      <c r="Z54" s="115"/>
      <c r="AA54" s="116"/>
      <c r="AB54" s="117"/>
      <c r="AC54" s="118"/>
      <c r="AD54" s="119"/>
      <c r="AE54" s="119"/>
      <c r="AF54" s="119"/>
      <c r="AG54" s="136"/>
      <c r="AH54" s="120"/>
      <c r="AI54" s="116"/>
      <c r="AJ54" s="21"/>
      <c r="AK54" s="116"/>
      <c r="AL54" s="22"/>
      <c r="AM54" s="21"/>
      <c r="AN54" s="116"/>
      <c r="AO54" s="23"/>
      <c r="AP54" s="24"/>
      <c r="AQ54" s="25"/>
      <c r="AR54" s="37"/>
      <c r="AS54" s="121"/>
      <c r="AT54" s="122"/>
      <c r="AU54" s="122"/>
    </row>
    <row r="55" spans="1:55" ht="15.75">
      <c r="A55" s="11" t="s">
        <v>105</v>
      </c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110"/>
      <c r="S55" s="110"/>
      <c r="T55" s="157"/>
      <c r="U55" s="123"/>
      <c r="V55" s="110"/>
      <c r="W55" s="112"/>
      <c r="X55" s="113"/>
      <c r="Y55" s="114"/>
      <c r="Z55" s="115"/>
      <c r="AA55" s="116"/>
      <c r="AB55" s="117"/>
      <c r="AC55" s="118"/>
      <c r="AD55" s="119"/>
      <c r="AE55" s="119"/>
      <c r="AF55" s="119"/>
      <c r="AG55" s="136"/>
      <c r="AH55" s="120"/>
      <c r="AI55" s="116"/>
      <c r="AJ55" s="21"/>
      <c r="AK55" s="116"/>
      <c r="AL55" s="22"/>
      <c r="AM55" s="21"/>
      <c r="AN55" s="116"/>
      <c r="AO55" s="23"/>
      <c r="AP55" s="24"/>
      <c r="AQ55" s="25"/>
      <c r="AR55" s="37"/>
      <c r="AS55" s="121"/>
      <c r="AT55" s="122"/>
      <c r="AU55" s="122"/>
    </row>
    <row r="56" spans="1:55" ht="15.75">
      <c r="A56" s="2" t="s">
        <v>122</v>
      </c>
      <c r="B56" s="1" t="s">
        <v>123</v>
      </c>
      <c r="C56" s="13">
        <v>1200</v>
      </c>
      <c r="D56" s="78">
        <f t="shared" ref="D56:D67" si="12">+AA56</f>
        <v>1800</v>
      </c>
      <c r="F56" s="78">
        <f t="shared" ref="F56:F67" si="13">+C56+D56</f>
        <v>3000</v>
      </c>
      <c r="G56" s="78">
        <f t="shared" ref="G56:G67" si="14">-AG56</f>
        <v>0</v>
      </c>
      <c r="H56" s="78">
        <f>+RAMAHA!E56*2%</f>
        <v>60</v>
      </c>
      <c r="I56" s="78">
        <f t="shared" ref="I56:I67" si="15">+C56*7.5%</f>
        <v>90</v>
      </c>
      <c r="J56" s="78">
        <f t="shared" ref="J56:J67" si="16">SUM(F56:I56)</f>
        <v>3150</v>
      </c>
      <c r="K56" s="78">
        <f t="shared" ref="K56:K67" si="17">+J56*0.16</f>
        <v>504</v>
      </c>
      <c r="L56" s="78">
        <f t="shared" ref="L56:L67" si="18">+J56+K56</f>
        <v>3654</v>
      </c>
      <c r="N56" s="78">
        <v>0</v>
      </c>
      <c r="O56" s="203">
        <f t="shared" ref="O56:O67" si="19">+N56*0.16</f>
        <v>0</v>
      </c>
      <c r="P56" s="203">
        <f t="shared" ref="P56:P67" si="20">+N56+O56</f>
        <v>0</v>
      </c>
      <c r="Q56" s="80" t="str">
        <f t="shared" ref="Q56:Q67" si="21">IF(S56=B56,"SI","NO")</f>
        <v>SI</v>
      </c>
      <c r="R56" s="110" t="s">
        <v>273</v>
      </c>
      <c r="S56" s="110" t="s">
        <v>274</v>
      </c>
      <c r="T56" s="157"/>
      <c r="U56" s="123">
        <v>42429</v>
      </c>
      <c r="V56" s="110" t="s">
        <v>236</v>
      </c>
      <c r="W56" s="112">
        <v>1800</v>
      </c>
      <c r="X56" s="113"/>
      <c r="Y56" s="114"/>
      <c r="Z56" s="115"/>
      <c r="AA56" s="116">
        <v>1800</v>
      </c>
      <c r="AB56" s="117"/>
      <c r="AC56" s="118"/>
      <c r="AD56" s="119"/>
      <c r="AE56" s="119"/>
      <c r="AF56" s="119"/>
      <c r="AG56" s="136"/>
      <c r="AH56" s="120"/>
      <c r="AI56" s="116">
        <v>1800</v>
      </c>
      <c r="AJ56" s="21">
        <v>0</v>
      </c>
      <c r="AK56" s="116">
        <v>1800</v>
      </c>
      <c r="AL56" s="22">
        <v>180</v>
      </c>
      <c r="AM56" s="21">
        <v>21.911999999999999</v>
      </c>
      <c r="AN56" s="116">
        <v>2001.912</v>
      </c>
      <c r="AO56" s="23"/>
      <c r="AP56" s="24"/>
      <c r="AQ56" s="25">
        <v>-1800</v>
      </c>
      <c r="AR56" s="25"/>
      <c r="AS56" s="121"/>
      <c r="AT56" s="122"/>
      <c r="AU56" s="122"/>
    </row>
    <row r="57" spans="1:55" ht="15.75">
      <c r="A57" s="2" t="s">
        <v>108</v>
      </c>
      <c r="B57" s="1" t="s">
        <v>109</v>
      </c>
      <c r="C57" s="13">
        <v>1200</v>
      </c>
      <c r="D57" s="78">
        <f t="shared" si="12"/>
        <v>2663.75</v>
      </c>
      <c r="F57" s="78">
        <f t="shared" si="13"/>
        <v>3863.75</v>
      </c>
      <c r="G57" s="78">
        <f t="shared" si="14"/>
        <v>0</v>
      </c>
      <c r="H57" s="78">
        <f>+RAMAHA!E57*2%</f>
        <v>77.275000000000006</v>
      </c>
      <c r="I57" s="78">
        <f t="shared" si="15"/>
        <v>90</v>
      </c>
      <c r="J57" s="78">
        <f t="shared" si="16"/>
        <v>4031.0250000000001</v>
      </c>
      <c r="K57" s="78">
        <f t="shared" si="17"/>
        <v>644.96400000000006</v>
      </c>
      <c r="L57" s="78">
        <f t="shared" si="18"/>
        <v>4675.9890000000005</v>
      </c>
      <c r="N57" s="78">
        <v>0</v>
      </c>
      <c r="O57" s="203">
        <f t="shared" si="19"/>
        <v>0</v>
      </c>
      <c r="P57" s="203">
        <f t="shared" si="20"/>
        <v>0</v>
      </c>
      <c r="Q57" s="80" t="str">
        <f t="shared" si="21"/>
        <v>SI</v>
      </c>
      <c r="R57" s="110" t="s">
        <v>273</v>
      </c>
      <c r="S57" s="110" t="s">
        <v>275</v>
      </c>
      <c r="T57" s="157" t="s">
        <v>276</v>
      </c>
      <c r="U57" s="111">
        <v>42337</v>
      </c>
      <c r="V57" s="110" t="s">
        <v>277</v>
      </c>
      <c r="W57" s="112">
        <v>2663.75</v>
      </c>
      <c r="X57" s="114"/>
      <c r="Y57" s="114"/>
      <c r="Z57" s="115"/>
      <c r="AA57" s="116">
        <v>2663.75</v>
      </c>
      <c r="AB57" s="117"/>
      <c r="AC57" s="124"/>
      <c r="AD57" s="119"/>
      <c r="AE57" s="119"/>
      <c r="AF57" s="119"/>
      <c r="AG57" s="136"/>
      <c r="AH57" s="120">
        <v>0</v>
      </c>
      <c r="AI57" s="116">
        <v>2663.75</v>
      </c>
      <c r="AJ57" s="21">
        <v>0</v>
      </c>
      <c r="AK57" s="116">
        <v>2663.75</v>
      </c>
      <c r="AL57" s="22">
        <v>266.375</v>
      </c>
      <c r="AM57" s="21">
        <v>21.911999999999999</v>
      </c>
      <c r="AN57" s="116">
        <v>2952.0369999999998</v>
      </c>
      <c r="AO57" s="23"/>
      <c r="AP57" s="26"/>
      <c r="AQ57" s="25">
        <v>-2663.75</v>
      </c>
      <c r="AR57" s="25"/>
      <c r="AS57" s="27"/>
      <c r="AT57" s="122"/>
      <c r="AU57" s="122"/>
    </row>
    <row r="58" spans="1:55" ht="15.75">
      <c r="A58" s="2" t="s">
        <v>124</v>
      </c>
      <c r="B58" s="1" t="s">
        <v>125</v>
      </c>
      <c r="C58" s="13">
        <v>1200</v>
      </c>
      <c r="D58" s="78">
        <f t="shared" si="12"/>
        <v>3548.55</v>
      </c>
      <c r="F58" s="78">
        <f t="shared" si="13"/>
        <v>4748.55</v>
      </c>
      <c r="G58" s="78">
        <f t="shared" si="14"/>
        <v>0</v>
      </c>
      <c r="H58" s="78">
        <f>+RAMAHA!E58*2%</f>
        <v>94.971000000000004</v>
      </c>
      <c r="I58" s="78">
        <f t="shared" si="15"/>
        <v>90</v>
      </c>
      <c r="J58" s="78">
        <f t="shared" si="16"/>
        <v>4933.5210000000006</v>
      </c>
      <c r="K58" s="78">
        <f t="shared" si="17"/>
        <v>789.36336000000017</v>
      </c>
      <c r="L58" s="78">
        <f t="shared" si="18"/>
        <v>5722.8843600000009</v>
      </c>
      <c r="N58" s="78">
        <v>0</v>
      </c>
      <c r="O58" s="203">
        <f t="shared" si="19"/>
        <v>0</v>
      </c>
      <c r="P58" s="203">
        <f t="shared" si="20"/>
        <v>0</v>
      </c>
      <c r="Q58" s="80" t="str">
        <f t="shared" si="21"/>
        <v>SI</v>
      </c>
      <c r="R58" s="121" t="s">
        <v>273</v>
      </c>
      <c r="S58" s="121" t="s">
        <v>278</v>
      </c>
      <c r="T58" s="162"/>
      <c r="U58" s="123">
        <v>5</v>
      </c>
      <c r="V58" s="121" t="s">
        <v>277</v>
      </c>
      <c r="W58" s="138">
        <v>3548.55</v>
      </c>
      <c r="X58" s="114"/>
      <c r="Y58" s="114"/>
      <c r="Z58" s="115"/>
      <c r="AA58" s="116">
        <v>3548.55</v>
      </c>
      <c r="AB58" s="117"/>
      <c r="AC58" s="118"/>
      <c r="AD58" s="119"/>
      <c r="AE58" s="119"/>
      <c r="AF58" s="119"/>
      <c r="AG58" s="139"/>
      <c r="AH58" s="139">
        <v>0</v>
      </c>
      <c r="AI58" s="116">
        <v>3548.55</v>
      </c>
      <c r="AJ58" s="21">
        <v>0</v>
      </c>
      <c r="AK58" s="116">
        <v>3548.55</v>
      </c>
      <c r="AL58" s="22">
        <v>354.85500000000002</v>
      </c>
      <c r="AM58" s="21">
        <v>21.911999999999999</v>
      </c>
      <c r="AN58" s="116">
        <v>3925.317</v>
      </c>
      <c r="AO58" s="23"/>
      <c r="AP58" s="26"/>
      <c r="AQ58" s="25">
        <v>-3548.55</v>
      </c>
      <c r="AR58" s="57"/>
      <c r="AS58" s="121"/>
      <c r="AT58" s="122"/>
      <c r="AU58" s="122"/>
    </row>
    <row r="59" spans="1:55" ht="15.75">
      <c r="A59" s="2" t="s">
        <v>110</v>
      </c>
      <c r="B59" s="1" t="s">
        <v>111</v>
      </c>
      <c r="C59" s="13">
        <v>1200</v>
      </c>
      <c r="D59" s="78">
        <f t="shared" si="12"/>
        <v>4952.5</v>
      </c>
      <c r="F59" s="78">
        <f t="shared" si="13"/>
        <v>6152.5</v>
      </c>
      <c r="G59" s="78">
        <f t="shared" si="14"/>
        <v>0</v>
      </c>
      <c r="H59" s="78">
        <f>+RAMAHA!E59*2%</f>
        <v>123.05</v>
      </c>
      <c r="I59" s="78">
        <f t="shared" si="15"/>
        <v>90</v>
      </c>
      <c r="J59" s="78">
        <f t="shared" si="16"/>
        <v>6365.55</v>
      </c>
      <c r="K59" s="78">
        <f t="shared" si="17"/>
        <v>1018.4880000000001</v>
      </c>
      <c r="L59" s="78">
        <f t="shared" si="18"/>
        <v>7384.0380000000005</v>
      </c>
      <c r="N59" s="78">
        <v>0</v>
      </c>
      <c r="O59" s="203">
        <f t="shared" si="19"/>
        <v>0</v>
      </c>
      <c r="P59" s="203">
        <f t="shared" si="20"/>
        <v>0</v>
      </c>
      <c r="Q59" s="80" t="str">
        <f t="shared" si="21"/>
        <v>SI</v>
      </c>
      <c r="R59" s="110" t="s">
        <v>273</v>
      </c>
      <c r="S59" s="110" t="s">
        <v>279</v>
      </c>
      <c r="T59" s="157" t="s">
        <v>280</v>
      </c>
      <c r="U59" s="111">
        <v>41852</v>
      </c>
      <c r="V59" s="110" t="s">
        <v>236</v>
      </c>
      <c r="W59" s="112">
        <v>4952.5</v>
      </c>
      <c r="X59" s="114"/>
      <c r="Y59" s="114"/>
      <c r="Z59" s="115"/>
      <c r="AA59" s="116">
        <v>4952.5</v>
      </c>
      <c r="AB59" s="117"/>
      <c r="AC59" s="118"/>
      <c r="AD59" s="119"/>
      <c r="AE59" s="119"/>
      <c r="AF59" s="119"/>
      <c r="AG59" s="136"/>
      <c r="AH59" s="120">
        <v>0</v>
      </c>
      <c r="AI59" s="116">
        <v>4952.5</v>
      </c>
      <c r="AJ59" s="21">
        <v>495.25</v>
      </c>
      <c r="AK59" s="116">
        <v>4457.25</v>
      </c>
      <c r="AL59" s="22">
        <v>0</v>
      </c>
      <c r="AM59" s="21">
        <v>21.911999999999999</v>
      </c>
      <c r="AN59" s="116">
        <v>4974.4120000000003</v>
      </c>
      <c r="AO59" s="23"/>
      <c r="AP59" s="26"/>
      <c r="AQ59" s="25">
        <v>-4457.25</v>
      </c>
      <c r="AR59" s="25"/>
      <c r="AS59" s="121"/>
      <c r="AT59" s="122"/>
      <c r="AU59" s="122"/>
    </row>
    <row r="60" spans="1:55" ht="15.75">
      <c r="A60" s="2" t="s">
        <v>112</v>
      </c>
      <c r="B60" s="1" t="s">
        <v>113</v>
      </c>
      <c r="C60" s="13">
        <v>1200</v>
      </c>
      <c r="D60" s="78">
        <f t="shared" si="12"/>
        <v>1673.85</v>
      </c>
      <c r="F60" s="78">
        <f t="shared" si="13"/>
        <v>2873.85</v>
      </c>
      <c r="G60" s="78">
        <f t="shared" si="14"/>
        <v>0</v>
      </c>
      <c r="H60" s="78">
        <f>+RAMAHA!E60*2%</f>
        <v>57.476999999999997</v>
      </c>
      <c r="I60" s="78">
        <f t="shared" si="15"/>
        <v>90</v>
      </c>
      <c r="J60" s="78">
        <f t="shared" si="16"/>
        <v>3021.3269999999998</v>
      </c>
      <c r="K60" s="78">
        <f t="shared" si="17"/>
        <v>483.41231999999997</v>
      </c>
      <c r="L60" s="78">
        <f t="shared" si="18"/>
        <v>3504.7393199999997</v>
      </c>
      <c r="N60" s="78">
        <v>0</v>
      </c>
      <c r="O60" s="203">
        <f t="shared" si="19"/>
        <v>0</v>
      </c>
      <c r="P60" s="203">
        <f t="shared" si="20"/>
        <v>0</v>
      </c>
      <c r="Q60" s="80" t="str">
        <f t="shared" si="21"/>
        <v>SI</v>
      </c>
      <c r="R60" s="110" t="s">
        <v>273</v>
      </c>
      <c r="S60" s="110" t="s">
        <v>281</v>
      </c>
      <c r="T60" s="157" t="s">
        <v>282</v>
      </c>
      <c r="U60" s="111">
        <v>40122</v>
      </c>
      <c r="V60" s="110" t="s">
        <v>239</v>
      </c>
      <c r="W60" s="112">
        <v>1673.85</v>
      </c>
      <c r="X60" s="114"/>
      <c r="Y60" s="114"/>
      <c r="Z60" s="115"/>
      <c r="AA60" s="116">
        <v>1673.85</v>
      </c>
      <c r="AB60" s="117"/>
      <c r="AC60" s="118"/>
      <c r="AD60" s="119"/>
      <c r="AE60" s="119"/>
      <c r="AF60" s="119"/>
      <c r="AG60" s="136"/>
      <c r="AH60" s="120">
        <v>0</v>
      </c>
      <c r="AI60" s="116">
        <v>1673.85</v>
      </c>
      <c r="AJ60" s="21">
        <v>0</v>
      </c>
      <c r="AK60" s="116">
        <v>1673.85</v>
      </c>
      <c r="AL60" s="22">
        <v>167.38499999999999</v>
      </c>
      <c r="AM60" s="21">
        <v>21.911999999999999</v>
      </c>
      <c r="AN60" s="116">
        <v>1863.1469999999999</v>
      </c>
      <c r="AO60" s="23"/>
      <c r="AP60" s="26"/>
      <c r="AQ60" s="25">
        <v>-1673.85</v>
      </c>
      <c r="AR60" s="25"/>
      <c r="AS60" s="121"/>
      <c r="AT60" s="122"/>
      <c r="AU60" s="122"/>
    </row>
    <row r="61" spans="1:55" ht="15.75">
      <c r="A61" s="2" t="s">
        <v>126</v>
      </c>
      <c r="B61" s="1" t="s">
        <v>127</v>
      </c>
      <c r="C61" s="13">
        <v>1750.05</v>
      </c>
      <c r="D61" s="78">
        <f t="shared" si="12"/>
        <v>0</v>
      </c>
      <c r="F61" s="78">
        <f t="shared" si="13"/>
        <v>1750.05</v>
      </c>
      <c r="G61" s="78">
        <f t="shared" si="14"/>
        <v>0</v>
      </c>
      <c r="H61" s="78">
        <f>+RAMAHA!E61*2%</f>
        <v>35.000999999999998</v>
      </c>
      <c r="I61" s="78">
        <f t="shared" si="15"/>
        <v>131.25375</v>
      </c>
      <c r="J61" s="78">
        <f t="shared" si="16"/>
        <v>1916.30475</v>
      </c>
      <c r="K61" s="78">
        <f t="shared" si="17"/>
        <v>306.60876000000002</v>
      </c>
      <c r="L61" s="78">
        <f t="shared" si="18"/>
        <v>2222.9135099999999</v>
      </c>
      <c r="N61" s="78">
        <v>0</v>
      </c>
      <c r="O61" s="203">
        <f t="shared" si="19"/>
        <v>0</v>
      </c>
      <c r="P61" s="203">
        <f t="shared" si="20"/>
        <v>0</v>
      </c>
      <c r="Q61" s="80" t="str">
        <f t="shared" si="21"/>
        <v>SI</v>
      </c>
      <c r="R61" s="110" t="s">
        <v>273</v>
      </c>
      <c r="S61" s="110" t="s">
        <v>312</v>
      </c>
      <c r="T61" s="157"/>
      <c r="U61" s="111">
        <v>39516</v>
      </c>
      <c r="V61" s="110" t="s">
        <v>191</v>
      </c>
      <c r="W61" s="112"/>
      <c r="X61" s="141"/>
      <c r="Y61" s="141"/>
      <c r="Z61" s="115"/>
      <c r="AA61" s="116">
        <v>0</v>
      </c>
      <c r="AB61" s="117"/>
      <c r="AC61" s="142"/>
      <c r="AD61" s="119"/>
      <c r="AE61" s="119"/>
      <c r="AF61" s="119"/>
      <c r="AG61" s="119"/>
      <c r="AH61" s="119"/>
      <c r="AI61" s="116">
        <v>0</v>
      </c>
      <c r="AJ61" s="21">
        <v>0</v>
      </c>
      <c r="AK61" s="116">
        <v>0</v>
      </c>
      <c r="AL61" s="22">
        <v>0</v>
      </c>
      <c r="AM61" s="21">
        <v>0</v>
      </c>
      <c r="AN61" s="116">
        <v>0</v>
      </c>
      <c r="AO61" s="35"/>
      <c r="AP61" s="35"/>
      <c r="AQ61" s="110"/>
      <c r="AR61" s="110"/>
      <c r="AS61" s="110"/>
      <c r="AT61" s="122"/>
      <c r="AU61" s="122"/>
    </row>
    <row r="62" spans="1:55" ht="15.75">
      <c r="A62" s="2" t="s">
        <v>114</v>
      </c>
      <c r="B62" s="1" t="s">
        <v>115</v>
      </c>
      <c r="C62" s="13">
        <v>1200</v>
      </c>
      <c r="D62" s="78">
        <f t="shared" si="12"/>
        <v>2765</v>
      </c>
      <c r="F62" s="78">
        <f t="shared" si="13"/>
        <v>3965</v>
      </c>
      <c r="G62" s="78">
        <f t="shared" si="14"/>
        <v>0</v>
      </c>
      <c r="H62" s="78">
        <f>+RAMAHA!E62*2%</f>
        <v>79.3</v>
      </c>
      <c r="I62" s="78">
        <f t="shared" si="15"/>
        <v>90</v>
      </c>
      <c r="J62" s="78">
        <f t="shared" si="16"/>
        <v>4134.3</v>
      </c>
      <c r="K62" s="78">
        <f t="shared" si="17"/>
        <v>661.48800000000006</v>
      </c>
      <c r="L62" s="78">
        <f t="shared" si="18"/>
        <v>4795.7880000000005</v>
      </c>
      <c r="N62" s="78">
        <v>0</v>
      </c>
      <c r="O62" s="203">
        <f t="shared" si="19"/>
        <v>0</v>
      </c>
      <c r="P62" s="203">
        <f t="shared" si="20"/>
        <v>0</v>
      </c>
      <c r="Q62" s="80" t="str">
        <f t="shared" si="21"/>
        <v>SI</v>
      </c>
      <c r="R62" s="110" t="s">
        <v>273</v>
      </c>
      <c r="S62" s="110" t="s">
        <v>283</v>
      </c>
      <c r="T62" s="110" t="s">
        <v>284</v>
      </c>
      <c r="U62" s="111">
        <v>42121</v>
      </c>
      <c r="V62" s="110" t="s">
        <v>285</v>
      </c>
      <c r="W62" s="112">
        <v>2765</v>
      </c>
      <c r="X62" s="114"/>
      <c r="Y62" s="114"/>
      <c r="Z62" s="115"/>
      <c r="AA62" s="116">
        <v>2765</v>
      </c>
      <c r="AB62" s="117"/>
      <c r="AC62" s="118"/>
      <c r="AD62" s="119"/>
      <c r="AE62" s="119"/>
      <c r="AF62" s="119"/>
      <c r="AG62" s="136"/>
      <c r="AH62" s="120">
        <v>0</v>
      </c>
      <c r="AI62" s="116">
        <v>2765</v>
      </c>
      <c r="AJ62" s="21">
        <v>0</v>
      </c>
      <c r="AK62" s="116">
        <v>2765</v>
      </c>
      <c r="AL62" s="22">
        <v>276.5</v>
      </c>
      <c r="AM62" s="21">
        <v>21.911999999999999</v>
      </c>
      <c r="AN62" s="116">
        <v>3063.4119999999998</v>
      </c>
      <c r="AO62" s="23"/>
      <c r="AP62" s="26"/>
      <c r="AQ62" s="25">
        <v>-2765</v>
      </c>
      <c r="AR62" s="25"/>
      <c r="AS62" s="27"/>
      <c r="AT62" s="122"/>
      <c r="AU62" s="122"/>
    </row>
    <row r="63" spans="1:55" ht="15.75">
      <c r="A63" s="2" t="s">
        <v>106</v>
      </c>
      <c r="B63" s="1" t="s">
        <v>107</v>
      </c>
      <c r="C63" s="13">
        <v>1200</v>
      </c>
      <c r="D63" s="78">
        <f t="shared" si="12"/>
        <v>1776.75</v>
      </c>
      <c r="F63" s="78">
        <f t="shared" si="13"/>
        <v>2976.75</v>
      </c>
      <c r="G63" s="78">
        <f t="shared" si="14"/>
        <v>0</v>
      </c>
      <c r="H63" s="78">
        <f>+RAMAHA!E63*2%</f>
        <v>59.535000000000004</v>
      </c>
      <c r="I63" s="78">
        <f t="shared" si="15"/>
        <v>90</v>
      </c>
      <c r="J63" s="78">
        <f t="shared" si="16"/>
        <v>3126.2849999999999</v>
      </c>
      <c r="K63" s="78">
        <f t="shared" si="17"/>
        <v>500.2056</v>
      </c>
      <c r="L63" s="78">
        <f t="shared" si="18"/>
        <v>3626.4906000000001</v>
      </c>
      <c r="N63" s="78">
        <v>0</v>
      </c>
      <c r="O63" s="203">
        <f t="shared" si="19"/>
        <v>0</v>
      </c>
      <c r="P63" s="203">
        <f t="shared" si="20"/>
        <v>0</v>
      </c>
      <c r="Q63" s="80" t="str">
        <f t="shared" si="21"/>
        <v>SI</v>
      </c>
      <c r="R63" s="110" t="s">
        <v>273</v>
      </c>
      <c r="S63" s="110" t="s">
        <v>286</v>
      </c>
      <c r="T63" s="110">
        <v>33</v>
      </c>
      <c r="U63" s="111">
        <v>39833</v>
      </c>
      <c r="V63" s="110" t="s">
        <v>287</v>
      </c>
      <c r="W63" s="112">
        <v>1776.75</v>
      </c>
      <c r="X63" s="114"/>
      <c r="Y63" s="114"/>
      <c r="Z63" s="115"/>
      <c r="AA63" s="116">
        <v>1776.75</v>
      </c>
      <c r="AB63" s="117"/>
      <c r="AC63" s="118"/>
      <c r="AD63" s="119"/>
      <c r="AE63" s="119"/>
      <c r="AF63" s="119"/>
      <c r="AG63" s="136"/>
      <c r="AH63" s="120">
        <v>0</v>
      </c>
      <c r="AI63" s="116">
        <v>1776.75</v>
      </c>
      <c r="AJ63" s="21">
        <v>0</v>
      </c>
      <c r="AK63" s="116">
        <v>1776.75</v>
      </c>
      <c r="AL63" s="22">
        <v>177.67500000000001</v>
      </c>
      <c r="AM63" s="21">
        <v>21.911999999999999</v>
      </c>
      <c r="AN63" s="116">
        <v>1976.337</v>
      </c>
      <c r="AO63" s="23"/>
      <c r="AP63" s="26"/>
      <c r="AQ63" s="25">
        <v>-1776.75</v>
      </c>
      <c r="AR63" s="25"/>
      <c r="AS63" s="121"/>
      <c r="AT63" s="122"/>
      <c r="AU63" s="122"/>
    </row>
    <row r="64" spans="1:55" ht="15.75">
      <c r="A64" s="2" t="s">
        <v>128</v>
      </c>
      <c r="B64" s="1" t="s">
        <v>129</v>
      </c>
      <c r="C64" s="13">
        <v>1200</v>
      </c>
      <c r="D64" s="78">
        <f t="shared" si="12"/>
        <v>2808.75</v>
      </c>
      <c r="F64" s="78">
        <f t="shared" si="13"/>
        <v>4008.75</v>
      </c>
      <c r="G64" s="78">
        <f t="shared" si="14"/>
        <v>0</v>
      </c>
      <c r="H64" s="78">
        <f>+RAMAHA!E64*2%</f>
        <v>80.174999999999997</v>
      </c>
      <c r="I64" s="78">
        <f t="shared" si="15"/>
        <v>90</v>
      </c>
      <c r="J64" s="78">
        <f t="shared" si="16"/>
        <v>4178.9250000000002</v>
      </c>
      <c r="K64" s="78">
        <f t="shared" si="17"/>
        <v>668.62800000000004</v>
      </c>
      <c r="L64" s="78">
        <f t="shared" si="18"/>
        <v>4847.5529999999999</v>
      </c>
      <c r="N64" s="78">
        <v>0</v>
      </c>
      <c r="O64" s="203">
        <f t="shared" si="19"/>
        <v>0</v>
      </c>
      <c r="P64" s="203">
        <f t="shared" si="20"/>
        <v>0</v>
      </c>
      <c r="Q64" s="80" t="str">
        <f t="shared" si="21"/>
        <v>SI</v>
      </c>
      <c r="R64" s="121" t="s">
        <v>273</v>
      </c>
      <c r="S64" s="121" t="s">
        <v>288</v>
      </c>
      <c r="T64" s="162"/>
      <c r="U64" s="123">
        <v>42429</v>
      </c>
      <c r="V64" s="110" t="s">
        <v>277</v>
      </c>
      <c r="W64" s="112">
        <v>2808.75</v>
      </c>
      <c r="X64" s="114"/>
      <c r="Y64" s="114"/>
      <c r="Z64" s="115"/>
      <c r="AA64" s="116">
        <v>2808.75</v>
      </c>
      <c r="AB64" s="117"/>
      <c r="AC64" s="118"/>
      <c r="AD64" s="119"/>
      <c r="AE64" s="119"/>
      <c r="AF64" s="119"/>
      <c r="AG64" s="139"/>
      <c r="AH64" s="120">
        <v>0</v>
      </c>
      <c r="AI64" s="116">
        <v>2808.75</v>
      </c>
      <c r="AJ64" s="21">
        <v>0</v>
      </c>
      <c r="AK64" s="116">
        <v>2808.75</v>
      </c>
      <c r="AL64" s="22">
        <v>280.875</v>
      </c>
      <c r="AM64" s="21">
        <v>21.911999999999999</v>
      </c>
      <c r="AN64" s="116">
        <v>3111.5369999999998</v>
      </c>
      <c r="AO64" s="23"/>
      <c r="AP64" s="26"/>
      <c r="AQ64" s="25">
        <v>-2808.75</v>
      </c>
      <c r="AR64" s="25"/>
      <c r="AS64" s="121"/>
      <c r="AT64" s="122"/>
      <c r="AU64" s="122"/>
    </row>
    <row r="65" spans="1:55" ht="15.75">
      <c r="A65" s="2" t="s">
        <v>116</v>
      </c>
      <c r="B65" s="1" t="s">
        <v>313</v>
      </c>
      <c r="C65" s="13">
        <v>1200</v>
      </c>
      <c r="D65" s="78">
        <f t="shared" si="12"/>
        <v>2940.9</v>
      </c>
      <c r="F65" s="78">
        <f t="shared" si="13"/>
        <v>4140.8999999999996</v>
      </c>
      <c r="G65" s="78">
        <f t="shared" si="14"/>
        <v>0</v>
      </c>
      <c r="H65" s="78">
        <f>+RAMAHA!E65*2%</f>
        <v>82.817999999999998</v>
      </c>
      <c r="I65" s="78">
        <f t="shared" si="15"/>
        <v>90</v>
      </c>
      <c r="J65" s="78">
        <f t="shared" si="16"/>
        <v>4313.7179999999998</v>
      </c>
      <c r="K65" s="78">
        <f t="shared" si="17"/>
        <v>690.19488000000001</v>
      </c>
      <c r="L65" s="78">
        <f t="shared" si="18"/>
        <v>5003.9128799999999</v>
      </c>
      <c r="N65" s="78">
        <v>0</v>
      </c>
      <c r="O65" s="203">
        <f t="shared" si="19"/>
        <v>0</v>
      </c>
      <c r="P65" s="203">
        <f t="shared" si="20"/>
        <v>0</v>
      </c>
      <c r="Q65" s="80" t="str">
        <f t="shared" si="21"/>
        <v>SI</v>
      </c>
      <c r="R65" s="110" t="s">
        <v>273</v>
      </c>
      <c r="S65" s="110" t="s">
        <v>289</v>
      </c>
      <c r="T65" s="157" t="s">
        <v>290</v>
      </c>
      <c r="U65" s="111">
        <v>40298</v>
      </c>
      <c r="V65" s="110" t="s">
        <v>291</v>
      </c>
      <c r="W65" s="112">
        <v>2940.9</v>
      </c>
      <c r="X65" s="114"/>
      <c r="Y65" s="114"/>
      <c r="Z65" s="115"/>
      <c r="AA65" s="116">
        <v>2940.9</v>
      </c>
      <c r="AB65" s="117"/>
      <c r="AC65" s="118"/>
      <c r="AD65" s="119"/>
      <c r="AE65" s="119"/>
      <c r="AF65" s="119"/>
      <c r="AG65" s="136"/>
      <c r="AH65" s="120">
        <v>340.56</v>
      </c>
      <c r="AI65" s="116">
        <v>2600.34</v>
      </c>
      <c r="AJ65" s="21">
        <v>0</v>
      </c>
      <c r="AK65" s="116">
        <v>2600.34</v>
      </c>
      <c r="AL65" s="22">
        <v>294.09000000000003</v>
      </c>
      <c r="AM65" s="21">
        <v>21.911999999999999</v>
      </c>
      <c r="AN65" s="116">
        <v>3256.902</v>
      </c>
      <c r="AO65" s="23"/>
      <c r="AP65" s="26"/>
      <c r="AQ65" s="25">
        <v>-2600.34</v>
      </c>
      <c r="AR65" s="25"/>
      <c r="AS65" s="27"/>
      <c r="AT65" s="122"/>
      <c r="AU65" s="122"/>
    </row>
    <row r="66" spans="1:55" ht="15.75">
      <c r="A66" s="2" t="s">
        <v>118</v>
      </c>
      <c r="B66" s="1" t="s">
        <v>119</v>
      </c>
      <c r="C66" s="13">
        <v>1200</v>
      </c>
      <c r="D66" s="78">
        <f t="shared" si="12"/>
        <v>3332.5</v>
      </c>
      <c r="F66" s="78">
        <f t="shared" si="13"/>
        <v>4532.5</v>
      </c>
      <c r="G66" s="78">
        <f t="shared" si="14"/>
        <v>0</v>
      </c>
      <c r="H66" s="78">
        <f>+RAMAHA!E66*2%</f>
        <v>90.65</v>
      </c>
      <c r="I66" s="78">
        <f t="shared" si="15"/>
        <v>90</v>
      </c>
      <c r="J66" s="78">
        <f t="shared" si="16"/>
        <v>4713.1499999999996</v>
      </c>
      <c r="K66" s="78">
        <f t="shared" si="17"/>
        <v>754.10399999999993</v>
      </c>
      <c r="L66" s="78">
        <f t="shared" si="18"/>
        <v>5467.2539999999999</v>
      </c>
      <c r="N66" s="78">
        <v>0</v>
      </c>
      <c r="O66" s="203">
        <f t="shared" si="19"/>
        <v>0</v>
      </c>
      <c r="P66" s="203">
        <f t="shared" si="20"/>
        <v>0</v>
      </c>
      <c r="Q66" s="80" t="str">
        <f t="shared" si="21"/>
        <v>SI</v>
      </c>
      <c r="R66" s="110" t="s">
        <v>273</v>
      </c>
      <c r="S66" s="110" t="s">
        <v>292</v>
      </c>
      <c r="T66" s="157" t="s">
        <v>293</v>
      </c>
      <c r="U66" s="111">
        <v>41802</v>
      </c>
      <c r="V66" s="110" t="s">
        <v>277</v>
      </c>
      <c r="W66" s="112">
        <v>3332.5</v>
      </c>
      <c r="X66" s="114"/>
      <c r="Y66" s="114"/>
      <c r="Z66" s="115"/>
      <c r="AA66" s="116">
        <v>3332.5</v>
      </c>
      <c r="AB66" s="117"/>
      <c r="AC66" s="118"/>
      <c r="AD66" s="119"/>
      <c r="AE66" s="119"/>
      <c r="AF66" s="119"/>
      <c r="AG66" s="136"/>
      <c r="AH66" s="120">
        <v>0</v>
      </c>
      <c r="AI66" s="116">
        <v>3332.5</v>
      </c>
      <c r="AJ66" s="21">
        <v>0</v>
      </c>
      <c r="AK66" s="116">
        <v>3332.5</v>
      </c>
      <c r="AL66" s="22">
        <v>333.25</v>
      </c>
      <c r="AM66" s="21">
        <v>21.911999999999999</v>
      </c>
      <c r="AN66" s="116">
        <v>3687.6619999999998</v>
      </c>
      <c r="AO66" s="23"/>
      <c r="AP66" s="26"/>
      <c r="AQ66" s="25">
        <v>-3332.5</v>
      </c>
      <c r="AR66" s="25"/>
      <c r="AS66" s="121"/>
      <c r="AT66" s="122"/>
    </row>
    <row r="67" spans="1:55" ht="15.75">
      <c r="A67" s="2" t="s">
        <v>120</v>
      </c>
      <c r="B67" s="1" t="s">
        <v>121</v>
      </c>
      <c r="C67" s="13">
        <v>1200</v>
      </c>
      <c r="D67" s="78">
        <f t="shared" si="12"/>
        <v>1795.3</v>
      </c>
      <c r="E67" s="7"/>
      <c r="F67" s="78">
        <f t="shared" si="13"/>
        <v>2995.3</v>
      </c>
      <c r="G67" s="78">
        <f t="shared" si="14"/>
        <v>0</v>
      </c>
      <c r="H67" s="78">
        <f>+RAMAHA!E67*2%</f>
        <v>59.906000000000006</v>
      </c>
      <c r="I67" s="78">
        <f t="shared" si="15"/>
        <v>90</v>
      </c>
      <c r="J67" s="78">
        <f t="shared" si="16"/>
        <v>3145.2060000000001</v>
      </c>
      <c r="K67" s="78">
        <f t="shared" si="17"/>
        <v>503.23296000000005</v>
      </c>
      <c r="L67" s="78">
        <f t="shared" si="18"/>
        <v>3648.4389600000004</v>
      </c>
      <c r="N67" s="78">
        <v>0</v>
      </c>
      <c r="O67" s="203">
        <f t="shared" si="19"/>
        <v>0</v>
      </c>
      <c r="P67" s="203">
        <f t="shared" si="20"/>
        <v>0</v>
      </c>
      <c r="Q67" s="80" t="str">
        <f t="shared" si="21"/>
        <v>SI</v>
      </c>
      <c r="R67" s="110" t="s">
        <v>273</v>
      </c>
      <c r="S67" s="110" t="s">
        <v>294</v>
      </c>
      <c r="T67" s="157" t="s">
        <v>295</v>
      </c>
      <c r="U67" s="111">
        <v>41939</v>
      </c>
      <c r="V67" s="110" t="s">
        <v>236</v>
      </c>
      <c r="W67" s="112">
        <v>1795.3</v>
      </c>
      <c r="X67" s="114"/>
      <c r="Y67" s="114"/>
      <c r="Z67" s="115"/>
      <c r="AA67" s="116">
        <v>1795.3</v>
      </c>
      <c r="AB67" s="117"/>
      <c r="AC67" s="118"/>
      <c r="AD67" s="119"/>
      <c r="AE67" s="119"/>
      <c r="AF67" s="119"/>
      <c r="AG67" s="136"/>
      <c r="AH67" s="120">
        <v>303.79000000000002</v>
      </c>
      <c r="AI67" s="116">
        <v>1491.51</v>
      </c>
      <c r="AJ67" s="21">
        <v>0</v>
      </c>
      <c r="AK67" s="116">
        <v>1491.51</v>
      </c>
      <c r="AL67" s="22">
        <v>179.53</v>
      </c>
      <c r="AM67" s="21">
        <v>21.911999999999999</v>
      </c>
      <c r="AN67" s="116">
        <v>1996.742</v>
      </c>
      <c r="AO67" s="23"/>
      <c r="AP67" s="26"/>
      <c r="AQ67" s="25">
        <v>-1491.51</v>
      </c>
      <c r="AR67" s="25"/>
      <c r="AS67" s="121"/>
      <c r="AT67" s="122"/>
      <c r="AV67" s="7"/>
      <c r="AW67" s="7"/>
      <c r="AX67" s="7"/>
      <c r="AY67" s="7"/>
      <c r="AZ67" s="7"/>
      <c r="BA67" s="7"/>
      <c r="BB67" s="7"/>
      <c r="BC67" s="7"/>
    </row>
    <row r="68" spans="1:55" ht="15.75">
      <c r="A68" s="2" t="s">
        <v>85</v>
      </c>
      <c r="B68" s="1" t="s">
        <v>86</v>
      </c>
      <c r="C68" s="13">
        <v>1200</v>
      </c>
      <c r="D68" s="78">
        <f>+AA68</f>
        <v>1800</v>
      </c>
      <c r="E68" s="78"/>
      <c r="F68" s="78">
        <f>+C68+D68</f>
        <v>3000</v>
      </c>
      <c r="G68" s="78">
        <f>-AG68</f>
        <v>0</v>
      </c>
      <c r="H68" s="78">
        <f>+RAMAHA!E68*2%</f>
        <v>60</v>
      </c>
      <c r="I68" s="78">
        <f>+C68*7.5%</f>
        <v>90</v>
      </c>
      <c r="J68" s="78">
        <f>SUM(F68:I68)</f>
        <v>3150</v>
      </c>
      <c r="K68" s="78">
        <f>+J68*0.16</f>
        <v>504</v>
      </c>
      <c r="L68" s="78">
        <f>+J68+K68</f>
        <v>3654</v>
      </c>
      <c r="N68" s="78">
        <f>+D68</f>
        <v>1800</v>
      </c>
      <c r="O68" s="203">
        <f>+N68*0.16</f>
        <v>288</v>
      </c>
      <c r="P68" s="203">
        <f>+N68+O68</f>
        <v>2088</v>
      </c>
      <c r="Q68" s="80" t="str">
        <f>IF(S68=B68,"SI","NO")</f>
        <v>SI</v>
      </c>
      <c r="R68" s="127" t="s">
        <v>234</v>
      </c>
      <c r="S68" s="127" t="s">
        <v>235</v>
      </c>
      <c r="T68" s="158"/>
      <c r="U68" s="128">
        <v>42599</v>
      </c>
      <c r="V68" s="127" t="s">
        <v>236</v>
      </c>
      <c r="W68" s="129">
        <v>1800</v>
      </c>
      <c r="X68" s="160"/>
      <c r="Y68" s="130"/>
      <c r="Z68" s="159"/>
      <c r="AA68" s="116">
        <v>1800</v>
      </c>
      <c r="AB68" s="130"/>
      <c r="AC68" s="131"/>
      <c r="AD68" s="132"/>
      <c r="AE68" s="132"/>
      <c r="AF68" s="132"/>
      <c r="AG68" s="133"/>
      <c r="AH68" s="134"/>
      <c r="AI68" s="116">
        <v>1800</v>
      </c>
      <c r="AJ68" s="21">
        <v>0</v>
      </c>
      <c r="AK68" s="116">
        <v>1800</v>
      </c>
      <c r="AL68" s="22">
        <v>180</v>
      </c>
      <c r="AM68" s="21">
        <v>21.911999999999999</v>
      </c>
      <c r="AN68" s="116">
        <v>2001.912</v>
      </c>
      <c r="AO68" s="23"/>
      <c r="AP68" s="24"/>
      <c r="AQ68" s="25"/>
      <c r="AR68" s="40">
        <v>1155298938</v>
      </c>
      <c r="AS68" s="39" t="s">
        <v>237</v>
      </c>
      <c r="AT68" s="122"/>
      <c r="AU68" s="122"/>
    </row>
    <row r="69" spans="1:55" ht="15.75">
      <c r="A69" s="2" t="s">
        <v>91</v>
      </c>
      <c r="B69" s="1" t="s">
        <v>309</v>
      </c>
      <c r="C69" s="13">
        <v>1200</v>
      </c>
      <c r="D69" s="78">
        <f>+AA69</f>
        <v>1615</v>
      </c>
      <c r="E69" s="78"/>
      <c r="F69" s="78">
        <f>+C69+D69</f>
        <v>2815</v>
      </c>
      <c r="G69" s="78">
        <f>-AG69</f>
        <v>0</v>
      </c>
      <c r="H69" s="78">
        <f>+RAMAHA!E69*2%</f>
        <v>56.300000000000004</v>
      </c>
      <c r="I69" s="78">
        <f>+C69*7.5%</f>
        <v>90</v>
      </c>
      <c r="J69" s="78">
        <f>SUM(F69:I69)</f>
        <v>2961.3</v>
      </c>
      <c r="K69" s="78">
        <f>+J69*0.16</f>
        <v>473.80800000000005</v>
      </c>
      <c r="L69" s="78">
        <f>+J69+K69</f>
        <v>3435.1080000000002</v>
      </c>
      <c r="N69" s="78">
        <f>+D69</f>
        <v>1615</v>
      </c>
      <c r="O69" s="203">
        <f>+N69*0.16</f>
        <v>258.39999999999998</v>
      </c>
      <c r="P69" s="203">
        <f>+N69+O69</f>
        <v>1873.4</v>
      </c>
      <c r="Q69" s="80" t="str">
        <f>IF(S69=B69,"SI","NO")</f>
        <v>SI</v>
      </c>
      <c r="R69" s="127" t="s">
        <v>234</v>
      </c>
      <c r="S69" s="127" t="s">
        <v>238</v>
      </c>
      <c r="T69" s="158"/>
      <c r="U69" s="128">
        <v>42598</v>
      </c>
      <c r="V69" s="127" t="s">
        <v>239</v>
      </c>
      <c r="W69" s="129">
        <v>1615</v>
      </c>
      <c r="X69" s="160"/>
      <c r="Y69" s="130"/>
      <c r="Z69" s="159"/>
      <c r="AA69" s="116">
        <v>1615</v>
      </c>
      <c r="AB69" s="130"/>
      <c r="AC69" s="131"/>
      <c r="AD69" s="132"/>
      <c r="AE69" s="132"/>
      <c r="AF69" s="132"/>
      <c r="AG69" s="133"/>
      <c r="AH69" s="134"/>
      <c r="AI69" s="116">
        <v>1615</v>
      </c>
      <c r="AJ69" s="21">
        <v>0</v>
      </c>
      <c r="AK69" s="116">
        <v>1615</v>
      </c>
      <c r="AL69" s="22">
        <v>161.5</v>
      </c>
      <c r="AM69" s="21">
        <v>21.911999999999999</v>
      </c>
      <c r="AN69" s="116">
        <v>1798.412</v>
      </c>
      <c r="AO69" s="23"/>
      <c r="AP69" s="24"/>
      <c r="AQ69" s="25"/>
      <c r="AR69" s="40">
        <v>1147943679</v>
      </c>
      <c r="AS69" s="39" t="s">
        <v>240</v>
      </c>
      <c r="AT69" s="122"/>
      <c r="AU69" s="122"/>
    </row>
    <row r="70" spans="1:55" s="184" customFormat="1" ht="15.75">
      <c r="A70" s="185"/>
      <c r="C70" s="190"/>
      <c r="D70" s="78"/>
      <c r="E70" s="188"/>
      <c r="F70" s="78"/>
      <c r="G70" s="78"/>
      <c r="H70" s="78"/>
      <c r="I70" s="78"/>
      <c r="J70" s="78"/>
      <c r="K70" s="78"/>
      <c r="L70" s="78"/>
      <c r="R70" s="180"/>
      <c r="S70" s="180"/>
      <c r="T70" s="179"/>
      <c r="U70" s="204"/>
      <c r="V70" s="180"/>
      <c r="W70" s="178"/>
      <c r="X70" s="207"/>
      <c r="Y70" s="207"/>
      <c r="Z70" s="208"/>
      <c r="AA70" s="209"/>
      <c r="AB70" s="210"/>
      <c r="AC70" s="205"/>
      <c r="AD70" s="211"/>
      <c r="AE70" s="211"/>
      <c r="AF70" s="211"/>
      <c r="AG70" s="177"/>
      <c r="AH70" s="176"/>
      <c r="AI70" s="209"/>
      <c r="AJ70" s="48"/>
      <c r="AK70" s="209"/>
      <c r="AL70" s="213"/>
      <c r="AM70" s="48"/>
      <c r="AN70" s="209"/>
      <c r="AO70" s="52"/>
      <c r="AP70" s="214"/>
      <c r="AQ70" s="55"/>
      <c r="AR70" s="55"/>
      <c r="AS70" s="206"/>
      <c r="AT70" s="122"/>
      <c r="AV70" s="188"/>
      <c r="AW70" s="188"/>
      <c r="AX70" s="188"/>
      <c r="AY70" s="188"/>
      <c r="AZ70" s="188"/>
      <c r="BA70" s="188"/>
      <c r="BB70" s="188"/>
      <c r="BC70" s="188"/>
    </row>
    <row r="71" spans="1:55" s="7" customFormat="1">
      <c r="A71" s="15" t="s">
        <v>103</v>
      </c>
      <c r="C71" s="7" t="s">
        <v>104</v>
      </c>
      <c r="D71" s="188" t="s">
        <v>104</v>
      </c>
      <c r="E71" s="1"/>
      <c r="F71" s="188" t="s">
        <v>104</v>
      </c>
      <c r="G71" s="188" t="s">
        <v>104</v>
      </c>
      <c r="H71" s="188" t="s">
        <v>104</v>
      </c>
      <c r="I71" s="188" t="s">
        <v>104</v>
      </c>
      <c r="J71" s="188" t="s">
        <v>104</v>
      </c>
      <c r="K71" s="188" t="s">
        <v>104</v>
      </c>
      <c r="L71" s="188" t="s">
        <v>104</v>
      </c>
      <c r="M71" s="1"/>
      <c r="N71" s="188" t="s">
        <v>104</v>
      </c>
      <c r="O71" s="188" t="s">
        <v>104</v>
      </c>
      <c r="P71" s="188" t="s">
        <v>104</v>
      </c>
      <c r="Q71" s="1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1"/>
      <c r="AW71" s="1"/>
      <c r="AX71" s="1"/>
      <c r="AY71" s="1"/>
      <c r="AZ71" s="1"/>
      <c r="BA71" s="1"/>
      <c r="BB71" s="1"/>
      <c r="BC71" s="1"/>
    </row>
    <row r="72" spans="1:55">
      <c r="C72" s="16">
        <v>14950.05</v>
      </c>
      <c r="D72" s="198">
        <f>SUM(D56:D67)</f>
        <v>30057.850000000002</v>
      </c>
      <c r="F72" s="198">
        <f>SUM(F56:F71)</f>
        <v>50822.9</v>
      </c>
      <c r="G72" s="198">
        <f t="shared" ref="G72:L72" si="22">SUM(G56:G71)</f>
        <v>0</v>
      </c>
      <c r="H72" s="198">
        <f t="shared" si="22"/>
        <v>1016.4579999999999</v>
      </c>
      <c r="I72" s="198">
        <f t="shared" si="22"/>
        <v>1301.2537499999999</v>
      </c>
      <c r="J72" s="198">
        <f t="shared" si="22"/>
        <v>53140.611750000004</v>
      </c>
      <c r="K72" s="198">
        <f t="shared" si="22"/>
        <v>8502.4978800000008</v>
      </c>
      <c r="L72" s="198">
        <f t="shared" si="22"/>
        <v>61643.109629999999</v>
      </c>
      <c r="M72" s="7"/>
      <c r="N72" s="198">
        <f>SUM(N56:N71)</f>
        <v>3415</v>
      </c>
      <c r="O72" s="198">
        <f>SUM(O56:O71)</f>
        <v>546.4</v>
      </c>
      <c r="P72" s="198">
        <f>SUM(P56:P71)</f>
        <v>3961.4</v>
      </c>
      <c r="Q72" s="7"/>
    </row>
    <row r="73" spans="1:55">
      <c r="D73" s="7"/>
      <c r="E73" s="7"/>
      <c r="AV73" s="7"/>
      <c r="AW73" s="7"/>
      <c r="AX73" s="7"/>
      <c r="AY73" s="7"/>
      <c r="AZ73" s="7"/>
      <c r="BA73" s="7"/>
      <c r="BB73" s="7"/>
      <c r="BC73" s="7"/>
    </row>
    <row r="74" spans="1:55" s="7" customFormat="1">
      <c r="A74" s="14"/>
      <c r="C74" s="7" t="s">
        <v>130</v>
      </c>
      <c r="D74" s="188" t="s">
        <v>130</v>
      </c>
      <c r="E74" s="1"/>
      <c r="F74" s="188" t="s">
        <v>130</v>
      </c>
      <c r="G74" s="188" t="s">
        <v>130</v>
      </c>
      <c r="H74" s="188" t="s">
        <v>130</v>
      </c>
      <c r="I74" s="188" t="s">
        <v>130</v>
      </c>
      <c r="J74" s="188" t="s">
        <v>130</v>
      </c>
      <c r="K74" s="188" t="s">
        <v>130</v>
      </c>
      <c r="L74" s="188" t="s">
        <v>130</v>
      </c>
      <c r="M74" s="1"/>
      <c r="N74" s="188" t="s">
        <v>130</v>
      </c>
      <c r="O74" s="188" t="s">
        <v>130</v>
      </c>
      <c r="P74" s="188" t="s">
        <v>130</v>
      </c>
      <c r="Q74" s="1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1"/>
      <c r="AW74" s="1"/>
      <c r="AX74" s="1"/>
      <c r="AY74" s="1"/>
      <c r="AZ74" s="1"/>
      <c r="BA74" s="1"/>
      <c r="BB74" s="1"/>
      <c r="BC74" s="1"/>
    </row>
    <row r="75" spans="1:55">
      <c r="A75" s="15" t="s">
        <v>131</v>
      </c>
      <c r="B75" s="1" t="s">
        <v>132</v>
      </c>
      <c r="C75" s="16">
        <f>+C72+C53</f>
        <v>195758.18</v>
      </c>
      <c r="D75" s="198">
        <f>+D72+D53</f>
        <v>112346.28</v>
      </c>
      <c r="F75" s="198">
        <f>+F72+F53</f>
        <v>313919.45999999996</v>
      </c>
      <c r="G75" s="198">
        <f t="shared" ref="G75:P75" si="23">+G72+G53</f>
        <v>-657.18999999999994</v>
      </c>
      <c r="H75" s="198">
        <f t="shared" si="23"/>
        <v>4632.6206000000011</v>
      </c>
      <c r="I75" s="198">
        <f t="shared" si="23"/>
        <v>14861.863499999998</v>
      </c>
      <c r="J75" s="198">
        <f t="shared" si="23"/>
        <v>332756.75410000008</v>
      </c>
      <c r="K75" s="198">
        <f t="shared" si="23"/>
        <v>53241.080655999998</v>
      </c>
      <c r="L75" s="198">
        <f>+L72+L53</f>
        <v>385997.83475600003</v>
      </c>
      <c r="M75" s="7"/>
      <c r="N75" s="198">
        <f>+N72+N53</f>
        <v>85703.43</v>
      </c>
      <c r="O75" s="198">
        <f t="shared" si="23"/>
        <v>13712.5488</v>
      </c>
      <c r="P75" s="198">
        <f t="shared" si="23"/>
        <v>99415.978799999983</v>
      </c>
      <c r="Q75" s="7"/>
    </row>
    <row r="76" spans="1:55" ht="15.75">
      <c r="AU76" s="108"/>
    </row>
    <row r="77" spans="1:55" ht="15.75">
      <c r="X77" s="108"/>
      <c r="Y77" s="108"/>
      <c r="Z77" s="108"/>
      <c r="AA77" s="108"/>
      <c r="AB77" s="108"/>
      <c r="AC77" s="143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</row>
    <row r="78" spans="1:55" ht="15.75">
      <c r="X78" s="108"/>
      <c r="Y78" s="108"/>
      <c r="Z78" s="108"/>
      <c r="AA78" s="108"/>
      <c r="AB78" s="108"/>
      <c r="AC78" s="143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</row>
    <row r="79" spans="1:55" ht="15.75">
      <c r="X79" s="108"/>
      <c r="Y79" s="108"/>
      <c r="Z79" s="108"/>
      <c r="AA79" s="108"/>
      <c r="AB79" s="108"/>
      <c r="AC79" s="143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</row>
    <row r="80" spans="1:55" ht="15.75">
      <c r="X80" s="108"/>
      <c r="Y80" s="108"/>
      <c r="Z80" s="108"/>
      <c r="AA80" s="108"/>
      <c r="AB80" s="108"/>
      <c r="AC80" s="143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</row>
    <row r="81" spans="24:42" ht="15.75">
      <c r="X81" s="108"/>
      <c r="Y81" s="108"/>
      <c r="Z81" s="108"/>
      <c r="AA81" s="108"/>
      <c r="AB81" s="108"/>
      <c r="AC81" s="143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</row>
    <row r="82" spans="24:42" ht="15.75">
      <c r="X82" s="108"/>
      <c r="Y82" s="108"/>
      <c r="Z82" s="108"/>
      <c r="AA82" s="108"/>
      <c r="AB82" s="108"/>
      <c r="AC82" s="143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</row>
    <row r="83" spans="24:42" ht="15.75">
      <c r="X83" s="108"/>
      <c r="Y83" s="108"/>
      <c r="Z83" s="108"/>
      <c r="AA83" s="108"/>
      <c r="AB83" s="108"/>
      <c r="AC83" s="143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</row>
    <row r="84" spans="24:42" ht="15.75">
      <c r="X84" s="108"/>
      <c r="Y84" s="108"/>
      <c r="Z84" s="108"/>
      <c r="AA84" s="108"/>
      <c r="AB84" s="108"/>
      <c r="AC84" s="143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</row>
    <row r="85" spans="24:42" ht="15.75">
      <c r="X85" s="108"/>
      <c r="Y85" s="108"/>
      <c r="Z85" s="108"/>
      <c r="AA85" s="108"/>
      <c r="AB85" s="108"/>
      <c r="AC85" s="143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</row>
    <row r="86" spans="24:42" ht="15.75">
      <c r="X86" s="108"/>
      <c r="Y86" s="108"/>
      <c r="Z86" s="108"/>
      <c r="AA86" s="108"/>
      <c r="AB86" s="108"/>
      <c r="AC86" s="143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</row>
    <row r="87" spans="24:42" ht="15.75">
      <c r="X87" s="108"/>
      <c r="Y87" s="108"/>
      <c r="Z87" s="108"/>
      <c r="AA87" s="108"/>
      <c r="AB87" s="108"/>
      <c r="AC87" s="143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</row>
    <row r="88" spans="24:42" ht="15.75">
      <c r="X88" s="108"/>
      <c r="Y88" s="108"/>
      <c r="Z88" s="108"/>
      <c r="AA88" s="108"/>
      <c r="AB88" s="108"/>
      <c r="AC88" s="143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</row>
    <row r="89" spans="24:42" ht="15.75">
      <c r="X89" s="108"/>
      <c r="Y89" s="108"/>
      <c r="Z89" s="108"/>
      <c r="AA89" s="108"/>
      <c r="AB89" s="108"/>
      <c r="AC89" s="143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</row>
    <row r="90" spans="24:42" ht="15.75">
      <c r="X90" s="108"/>
      <c r="Y90" s="108"/>
      <c r="Z90" s="108"/>
      <c r="AA90" s="108"/>
      <c r="AB90" s="108"/>
      <c r="AC90" s="143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</row>
    <row r="91" spans="24:42" ht="15.75">
      <c r="X91" s="108"/>
      <c r="Y91" s="108"/>
      <c r="Z91" s="108"/>
      <c r="AA91" s="108"/>
      <c r="AB91" s="108"/>
      <c r="AC91" s="143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</row>
    <row r="92" spans="24:42" ht="15.75">
      <c r="X92" s="108"/>
      <c r="Y92" s="108"/>
      <c r="Z92" s="108"/>
      <c r="AA92" s="108"/>
      <c r="AB92" s="108"/>
      <c r="AC92" s="143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</row>
    <row r="93" spans="24:42" ht="15.75">
      <c r="X93" s="108"/>
      <c r="Y93" s="108"/>
      <c r="Z93" s="108"/>
      <c r="AA93" s="108"/>
      <c r="AB93" s="108"/>
      <c r="AC93" s="143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</row>
    <row r="94" spans="24:42" ht="15.75">
      <c r="X94" s="108"/>
      <c r="Y94" s="108"/>
      <c r="Z94" s="108"/>
      <c r="AA94" s="108"/>
      <c r="AB94" s="108"/>
      <c r="AC94" s="143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</row>
    <row r="95" spans="24:42" ht="15.75">
      <c r="X95" s="108"/>
      <c r="Y95" s="108"/>
      <c r="Z95" s="108"/>
      <c r="AA95" s="108"/>
      <c r="AB95" s="108"/>
      <c r="AC95" s="143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</row>
    <row r="96" spans="24:42" ht="15.75">
      <c r="X96" s="108"/>
      <c r="Y96" s="108"/>
      <c r="Z96" s="108"/>
      <c r="AA96" s="108"/>
      <c r="AB96" s="108"/>
      <c r="AC96" s="143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</row>
    <row r="97" spans="24:42" ht="15.75">
      <c r="X97" s="108"/>
      <c r="Y97" s="108"/>
      <c r="Z97" s="108"/>
      <c r="AA97" s="108"/>
      <c r="AB97" s="108"/>
      <c r="AC97" s="143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</row>
    <row r="98" spans="24:42" ht="15.75">
      <c r="X98" s="108"/>
      <c r="Y98" s="108"/>
      <c r="Z98" s="108"/>
      <c r="AA98" s="108"/>
      <c r="AB98" s="108"/>
      <c r="AC98" s="143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</row>
    <row r="99" spans="24:42" ht="15.75">
      <c r="X99" s="108"/>
      <c r="Y99" s="108"/>
      <c r="Z99" s="108"/>
      <c r="AA99" s="108"/>
      <c r="AB99" s="108"/>
      <c r="AC99" s="143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</row>
    <row r="100" spans="24:42" ht="15.75">
      <c r="X100" s="108"/>
      <c r="Y100" s="108"/>
      <c r="Z100" s="108"/>
      <c r="AA100" s="108"/>
      <c r="AB100" s="108"/>
      <c r="AC100" s="143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</row>
    <row r="101" spans="24:42" ht="15.75">
      <c r="X101" s="108"/>
      <c r="Y101" s="108"/>
      <c r="Z101" s="108"/>
      <c r="AA101" s="108"/>
      <c r="AB101" s="108"/>
      <c r="AC101" s="143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</row>
    <row r="102" spans="24:42" ht="15.75">
      <c r="X102" s="108"/>
      <c r="Y102" s="108"/>
      <c r="Z102" s="108"/>
      <c r="AA102" s="108"/>
      <c r="AB102" s="108"/>
      <c r="AC102" s="143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</row>
    <row r="103" spans="24:42" ht="15.75">
      <c r="X103" s="108"/>
      <c r="Y103" s="108"/>
      <c r="Z103" s="108"/>
      <c r="AA103" s="108"/>
      <c r="AB103" s="108"/>
      <c r="AC103" s="143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</row>
    <row r="104" spans="24:42" ht="15.75">
      <c r="X104" s="108"/>
      <c r="Y104" s="108"/>
      <c r="Z104" s="108"/>
      <c r="AA104" s="108"/>
      <c r="AB104" s="108"/>
      <c r="AC104" s="143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</row>
    <row r="105" spans="24:42" ht="15.75">
      <c r="X105" s="108"/>
      <c r="Y105" s="108"/>
      <c r="Z105" s="108"/>
      <c r="AA105" s="108"/>
      <c r="AB105" s="108"/>
      <c r="AC105" s="143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</row>
    <row r="106" spans="24:42" ht="15.75">
      <c r="X106" s="108"/>
      <c r="Y106" s="108"/>
      <c r="Z106" s="108"/>
      <c r="AA106" s="108"/>
      <c r="AB106" s="108"/>
      <c r="AC106" s="143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</row>
    <row r="107" spans="24:42" ht="15.75">
      <c r="X107" s="108"/>
      <c r="Y107" s="108"/>
      <c r="Z107" s="108"/>
      <c r="AA107" s="108"/>
      <c r="AB107" s="108"/>
      <c r="AC107" s="143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</row>
    <row r="108" spans="24:42" ht="15.75">
      <c r="X108" s="108"/>
      <c r="Y108" s="108"/>
      <c r="Z108" s="108"/>
      <c r="AA108" s="108"/>
      <c r="AB108" s="108"/>
      <c r="AC108" s="143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</row>
    <row r="109" spans="24:42" ht="15.75">
      <c r="X109" s="108"/>
      <c r="Y109" s="108"/>
      <c r="Z109" s="108"/>
      <c r="AA109" s="108"/>
      <c r="AB109" s="108"/>
      <c r="AC109" s="143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</row>
    <row r="110" spans="24:42" ht="15.75">
      <c r="X110" s="108"/>
      <c r="Y110" s="108"/>
      <c r="Z110" s="108"/>
      <c r="AA110" s="108"/>
      <c r="AB110" s="108"/>
      <c r="AC110" s="143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</row>
    <row r="111" spans="24:42" ht="15.75">
      <c r="X111" s="108"/>
      <c r="Y111" s="108"/>
      <c r="Z111" s="108"/>
      <c r="AA111" s="108"/>
      <c r="AB111" s="108"/>
      <c r="AC111" s="143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</row>
    <row r="112" spans="24:42" ht="15.75">
      <c r="X112" s="108"/>
      <c r="Y112" s="108"/>
      <c r="Z112" s="108"/>
      <c r="AA112" s="108"/>
      <c r="AB112" s="108"/>
      <c r="AC112" s="143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</row>
    <row r="113" spans="24:42" ht="15.75">
      <c r="X113" s="108"/>
      <c r="Y113" s="108"/>
      <c r="Z113" s="108"/>
      <c r="AA113" s="108"/>
      <c r="AB113" s="108"/>
      <c r="AC113" s="143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</row>
    <row r="114" spans="24:42" ht="15.75">
      <c r="X114" s="108"/>
      <c r="Y114" s="108"/>
      <c r="Z114" s="108"/>
      <c r="AA114" s="108"/>
      <c r="AB114" s="108"/>
      <c r="AC114" s="143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</row>
    <row r="115" spans="24:42" ht="15.75">
      <c r="X115" s="108"/>
      <c r="Y115" s="108"/>
      <c r="Z115" s="108"/>
      <c r="AA115" s="108"/>
      <c r="AB115" s="108"/>
      <c r="AC115" s="143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</row>
    <row r="116" spans="24:42" ht="15.75">
      <c r="X116" s="108"/>
      <c r="Y116" s="108"/>
      <c r="Z116" s="108"/>
      <c r="AA116" s="108"/>
      <c r="AB116" s="108"/>
      <c r="AC116" s="143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</row>
    <row r="117" spans="24:42" ht="15.75">
      <c r="X117" s="108"/>
      <c r="Y117" s="108"/>
      <c r="Z117" s="108"/>
      <c r="AA117" s="108"/>
      <c r="AB117" s="108"/>
      <c r="AC117" s="143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</row>
    <row r="118" spans="24:42" ht="15.75">
      <c r="X118" s="108"/>
      <c r="Y118" s="108"/>
      <c r="Z118" s="108"/>
      <c r="AA118" s="108"/>
      <c r="AB118" s="108"/>
      <c r="AC118" s="143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</row>
    <row r="119" spans="24:42" ht="15.75">
      <c r="X119" s="108"/>
      <c r="Y119" s="108"/>
      <c r="Z119" s="108"/>
      <c r="AA119" s="108"/>
      <c r="AB119" s="108"/>
      <c r="AC119" s="143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</row>
    <row r="120" spans="24:42" ht="15.75">
      <c r="X120" s="108"/>
      <c r="Y120" s="108"/>
      <c r="Z120" s="108"/>
      <c r="AA120" s="108"/>
      <c r="AB120" s="108"/>
      <c r="AC120" s="143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</row>
    <row r="121" spans="24:42" ht="15.75">
      <c r="X121" s="108"/>
      <c r="Y121" s="108"/>
      <c r="Z121" s="108"/>
      <c r="AA121" s="108"/>
      <c r="AB121" s="108"/>
      <c r="AC121" s="143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</row>
    <row r="122" spans="24:42" ht="15.75">
      <c r="X122" s="108"/>
      <c r="Y122" s="108"/>
      <c r="Z122" s="108"/>
      <c r="AA122" s="108"/>
      <c r="AB122" s="108"/>
      <c r="AC122" s="143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</row>
    <row r="123" spans="24:42" ht="15.75">
      <c r="X123" s="108"/>
      <c r="Y123" s="108"/>
      <c r="Z123" s="108"/>
      <c r="AA123" s="108"/>
      <c r="AB123" s="108"/>
      <c r="AC123" s="143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</row>
    <row r="124" spans="24:42" ht="15.75">
      <c r="X124" s="108"/>
      <c r="Y124" s="108"/>
      <c r="Z124" s="108"/>
      <c r="AA124" s="108"/>
      <c r="AB124" s="108"/>
      <c r="AC124" s="143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</row>
    <row r="125" spans="24:42" ht="15.75">
      <c r="X125" s="108"/>
      <c r="Y125" s="108"/>
      <c r="Z125" s="108"/>
      <c r="AA125" s="108"/>
      <c r="AB125" s="108"/>
      <c r="AC125" s="143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</row>
    <row r="126" spans="24:42" ht="15.75">
      <c r="X126" s="108"/>
      <c r="Y126" s="108"/>
      <c r="Z126" s="108"/>
      <c r="AA126" s="108"/>
      <c r="AB126" s="108"/>
      <c r="AC126" s="143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</row>
    <row r="127" spans="24:42" ht="15.75">
      <c r="X127" s="108"/>
      <c r="Y127" s="108"/>
      <c r="Z127" s="108"/>
      <c r="AA127" s="108"/>
      <c r="AB127" s="108"/>
      <c r="AC127" s="143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</row>
    <row r="128" spans="24:42" ht="15.75">
      <c r="X128" s="108"/>
      <c r="Y128" s="108"/>
      <c r="Z128" s="108"/>
      <c r="AA128" s="108"/>
      <c r="AB128" s="108"/>
      <c r="AC128" s="143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</row>
    <row r="129" spans="24:42" ht="15.75">
      <c r="X129" s="108"/>
      <c r="Y129" s="108"/>
      <c r="Z129" s="108"/>
      <c r="AA129" s="108"/>
      <c r="AB129" s="108"/>
      <c r="AC129" s="143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</row>
    <row r="130" spans="24:42" ht="15.75">
      <c r="X130" s="108"/>
      <c r="Y130" s="108"/>
      <c r="Z130" s="108"/>
      <c r="AA130" s="108"/>
      <c r="AB130" s="108"/>
      <c r="AC130" s="143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</row>
    <row r="131" spans="24:42" ht="15.75">
      <c r="X131" s="108"/>
      <c r="Y131" s="108"/>
      <c r="Z131" s="108"/>
      <c r="AA131" s="108"/>
      <c r="AB131" s="108"/>
      <c r="AC131" s="143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</row>
    <row r="132" spans="24:42" ht="15.75">
      <c r="X132" s="108"/>
      <c r="Y132" s="108"/>
      <c r="Z132" s="108"/>
      <c r="AA132" s="108"/>
      <c r="AB132" s="108"/>
      <c r="AC132" s="143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</row>
    <row r="133" spans="24:42" ht="15.75">
      <c r="X133" s="108"/>
      <c r="Y133" s="108"/>
      <c r="Z133" s="108"/>
      <c r="AA133" s="108"/>
      <c r="AB133" s="108"/>
      <c r="AC133" s="143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</row>
    <row r="134" spans="24:42" ht="15.75">
      <c r="X134" s="108"/>
      <c r="Y134" s="108"/>
      <c r="Z134" s="108"/>
      <c r="AA134" s="108"/>
      <c r="AB134" s="108"/>
      <c r="AC134" s="143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</row>
    <row r="135" spans="24:42" ht="15.75">
      <c r="X135" s="108"/>
      <c r="Y135" s="108"/>
      <c r="Z135" s="108"/>
      <c r="AA135" s="108"/>
      <c r="AB135" s="108"/>
      <c r="AC135" s="143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</row>
    <row r="136" spans="24:42" ht="15.75">
      <c r="X136" s="108"/>
      <c r="Y136" s="108"/>
      <c r="Z136" s="108"/>
      <c r="AA136" s="108"/>
      <c r="AB136" s="108"/>
      <c r="AC136" s="143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</row>
    <row r="137" spans="24:42" ht="15.75">
      <c r="X137" s="108"/>
      <c r="Y137" s="108"/>
      <c r="Z137" s="108"/>
      <c r="AA137" s="108"/>
      <c r="AB137" s="108"/>
      <c r="AC137" s="143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</row>
    <row r="138" spans="24:42" ht="15.75">
      <c r="X138" s="108"/>
      <c r="Y138" s="108"/>
      <c r="Z138" s="108"/>
      <c r="AA138" s="108"/>
      <c r="AB138" s="108"/>
      <c r="AC138" s="143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</row>
    <row r="139" spans="24:42" ht="15.75">
      <c r="X139" s="108"/>
      <c r="Y139" s="108"/>
      <c r="Z139" s="108"/>
      <c r="AA139" s="108"/>
      <c r="AB139" s="108"/>
      <c r="AC139" s="143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</row>
    <row r="140" spans="24:42" ht="15.75">
      <c r="X140" s="108"/>
      <c r="Y140" s="108"/>
      <c r="Z140" s="108"/>
      <c r="AA140" s="108"/>
      <c r="AB140" s="108"/>
      <c r="AC140" s="143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</row>
    <row r="141" spans="24:42" ht="15.75">
      <c r="X141" s="108"/>
      <c r="Y141" s="108"/>
      <c r="Z141" s="108"/>
      <c r="AA141" s="108"/>
      <c r="AB141" s="108"/>
      <c r="AC141" s="143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</row>
    <row r="142" spans="24:42" ht="15.75">
      <c r="X142" s="108"/>
      <c r="Y142" s="108"/>
      <c r="Z142" s="108"/>
      <c r="AA142" s="108"/>
      <c r="AB142" s="108"/>
      <c r="AC142" s="143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</row>
    <row r="143" spans="24:42" ht="15.75">
      <c r="X143" s="108"/>
      <c r="Y143" s="108"/>
      <c r="Z143" s="108"/>
      <c r="AA143" s="108"/>
      <c r="AB143" s="108"/>
      <c r="AC143" s="143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</row>
    <row r="144" spans="24:42" ht="15.75">
      <c r="X144" s="108"/>
      <c r="Y144" s="108"/>
      <c r="Z144" s="108"/>
      <c r="AA144" s="108"/>
      <c r="AB144" s="108"/>
      <c r="AC144" s="143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</row>
    <row r="145" spans="24:42" ht="15.75">
      <c r="X145" s="108"/>
      <c r="Y145" s="108"/>
      <c r="Z145" s="108"/>
      <c r="AA145" s="108"/>
      <c r="AB145" s="108"/>
      <c r="AC145" s="143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</row>
    <row r="146" spans="24:42" ht="15.75">
      <c r="X146" s="108"/>
      <c r="Y146" s="108"/>
      <c r="Z146" s="108"/>
      <c r="AA146" s="108"/>
      <c r="AB146" s="108"/>
      <c r="AC146" s="143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</row>
    <row r="147" spans="24:42" ht="15.75">
      <c r="X147" s="108"/>
      <c r="Y147" s="108"/>
      <c r="Z147" s="108"/>
      <c r="AA147" s="108"/>
      <c r="AB147" s="108"/>
      <c r="AC147" s="143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</row>
    <row r="148" spans="24:42" ht="15.75">
      <c r="X148" s="108"/>
      <c r="Y148" s="108"/>
      <c r="Z148" s="108"/>
      <c r="AA148" s="108"/>
      <c r="AB148" s="108"/>
      <c r="AC148" s="143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</row>
    <row r="149" spans="24:42" ht="15.75">
      <c r="X149" s="108"/>
      <c r="Y149" s="108"/>
      <c r="Z149" s="108"/>
      <c r="AA149" s="108"/>
      <c r="AB149" s="108"/>
      <c r="AC149" s="143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</row>
    <row r="150" spans="24:42" ht="15.75">
      <c r="X150" s="108"/>
      <c r="Y150" s="108"/>
      <c r="Z150" s="108"/>
      <c r="AA150" s="108"/>
      <c r="AB150" s="108"/>
      <c r="AC150" s="143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</row>
    <row r="151" spans="24:42" ht="15.75">
      <c r="X151" s="108"/>
      <c r="Y151" s="108"/>
      <c r="Z151" s="108"/>
      <c r="AA151" s="108"/>
      <c r="AB151" s="108"/>
      <c r="AC151" s="143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</row>
    <row r="152" spans="24:42" ht="15.75">
      <c r="X152" s="108"/>
      <c r="Y152" s="108"/>
      <c r="Z152" s="108"/>
      <c r="AA152" s="108"/>
      <c r="AB152" s="108"/>
      <c r="AC152" s="143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</row>
    <row r="153" spans="24:42" ht="15.75">
      <c r="X153" s="108"/>
      <c r="Y153" s="108"/>
      <c r="Z153" s="108"/>
      <c r="AA153" s="108"/>
      <c r="AB153" s="108"/>
      <c r="AC153" s="143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</row>
    <row r="154" spans="24:42" ht="15.75">
      <c r="X154" s="108"/>
      <c r="Y154" s="108"/>
      <c r="Z154" s="108"/>
      <c r="AA154" s="108"/>
      <c r="AB154" s="108"/>
      <c r="AC154" s="143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</row>
    <row r="155" spans="24:42" ht="15.75">
      <c r="X155" s="108"/>
      <c r="Y155" s="108"/>
      <c r="Z155" s="108"/>
      <c r="AA155" s="108"/>
      <c r="AB155" s="108"/>
      <c r="AC155" s="143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</row>
    <row r="156" spans="24:42" ht="15.75">
      <c r="X156" s="108"/>
      <c r="Y156" s="108"/>
      <c r="Z156" s="108"/>
      <c r="AA156" s="108"/>
      <c r="AB156" s="108"/>
      <c r="AC156" s="143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</row>
    <row r="157" spans="24:42" ht="15.75">
      <c r="X157" s="108"/>
      <c r="Y157" s="108"/>
      <c r="Z157" s="108"/>
      <c r="AA157" s="108"/>
      <c r="AB157" s="108"/>
      <c r="AC157" s="143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</row>
    <row r="158" spans="24:42" ht="15.75">
      <c r="X158" s="108"/>
      <c r="Y158" s="108"/>
      <c r="Z158" s="108"/>
      <c r="AA158" s="108"/>
      <c r="AB158" s="108"/>
      <c r="AC158" s="143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</row>
    <row r="159" spans="24:42" ht="15.75">
      <c r="X159" s="108"/>
      <c r="Y159" s="108"/>
      <c r="Z159" s="108"/>
      <c r="AA159" s="108"/>
      <c r="AB159" s="108"/>
      <c r="AC159" s="143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</row>
    <row r="160" spans="24:42" ht="15.75">
      <c r="X160" s="108"/>
      <c r="Y160" s="108"/>
      <c r="Z160" s="108"/>
      <c r="AA160" s="108"/>
      <c r="AB160" s="108"/>
      <c r="AC160" s="143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</row>
    <row r="161" spans="24:42" ht="15.75">
      <c r="X161" s="108"/>
      <c r="Y161" s="108"/>
      <c r="Z161" s="108"/>
      <c r="AA161" s="108"/>
      <c r="AB161" s="108"/>
      <c r="AC161" s="143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</row>
    <row r="162" spans="24:42" ht="15.75">
      <c r="X162" s="108"/>
      <c r="Y162" s="108"/>
      <c r="Z162" s="108"/>
      <c r="AA162" s="108"/>
      <c r="AB162" s="108"/>
      <c r="AC162" s="143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</row>
    <row r="163" spans="24:42" ht="15.75">
      <c r="X163" s="108"/>
      <c r="Y163" s="108"/>
      <c r="Z163" s="108"/>
      <c r="AA163" s="108"/>
      <c r="AB163" s="108"/>
      <c r="AC163" s="143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</row>
    <row r="164" spans="24:42" ht="15.75">
      <c r="X164" s="108"/>
      <c r="Y164" s="108"/>
      <c r="Z164" s="108"/>
      <c r="AA164" s="108"/>
      <c r="AB164" s="108"/>
      <c r="AC164" s="143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</row>
    <row r="165" spans="24:42" ht="15.75">
      <c r="X165" s="108"/>
      <c r="Y165" s="108"/>
      <c r="Z165" s="108"/>
      <c r="AA165" s="108"/>
      <c r="AB165" s="108"/>
      <c r="AC165" s="143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</row>
    <row r="166" spans="24:42" ht="15.75">
      <c r="X166" s="108"/>
      <c r="Y166" s="108"/>
      <c r="Z166" s="108"/>
      <c r="AA166" s="108"/>
      <c r="AB166" s="108"/>
      <c r="AC166" s="143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</row>
    <row r="167" spans="24:42" ht="15.75">
      <c r="X167" s="108"/>
      <c r="Y167" s="108"/>
      <c r="Z167" s="108"/>
      <c r="AA167" s="108"/>
      <c r="AB167" s="108"/>
      <c r="AC167" s="143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</row>
    <row r="168" spans="24:42" ht="15.75">
      <c r="X168" s="108"/>
      <c r="Y168" s="108"/>
      <c r="Z168" s="108"/>
      <c r="AA168" s="108"/>
      <c r="AB168" s="108"/>
      <c r="AC168" s="143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</row>
    <row r="169" spans="24:42" ht="15.75">
      <c r="X169" s="108"/>
      <c r="Y169" s="108"/>
      <c r="Z169" s="108"/>
      <c r="AA169" s="108"/>
      <c r="AB169" s="108"/>
      <c r="AC169" s="143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</row>
    <row r="170" spans="24:42" ht="15.75">
      <c r="X170" s="108"/>
      <c r="Y170" s="108"/>
      <c r="Z170" s="108"/>
      <c r="AA170" s="108"/>
      <c r="AB170" s="108"/>
      <c r="AC170" s="143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</row>
    <row r="171" spans="24:42" ht="15.75">
      <c r="X171" s="108"/>
      <c r="Y171" s="108"/>
      <c r="Z171" s="108"/>
      <c r="AA171" s="108"/>
      <c r="AB171" s="108"/>
      <c r="AC171" s="143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</row>
    <row r="172" spans="24:42" ht="15.75">
      <c r="X172" s="108"/>
      <c r="Y172" s="108"/>
      <c r="Z172" s="108"/>
      <c r="AA172" s="108"/>
      <c r="AB172" s="108"/>
      <c r="AC172" s="143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</row>
    <row r="173" spans="24:42" ht="15.75">
      <c r="X173" s="108"/>
      <c r="Y173" s="108"/>
      <c r="Z173" s="108"/>
      <c r="AA173" s="108"/>
      <c r="AB173" s="108"/>
      <c r="AC173" s="143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</row>
    <row r="174" spans="24:42" ht="15.75">
      <c r="X174" s="108"/>
      <c r="Y174" s="108"/>
      <c r="Z174" s="108"/>
      <c r="AA174" s="108"/>
      <c r="AB174" s="108"/>
      <c r="AC174" s="143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</row>
    <row r="175" spans="24:42" ht="15.75">
      <c r="X175" s="108"/>
      <c r="Y175" s="108"/>
      <c r="Z175" s="108"/>
      <c r="AA175" s="108"/>
      <c r="AB175" s="108"/>
      <c r="AC175" s="143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</row>
    <row r="176" spans="24:42" ht="15.75">
      <c r="X176" s="108"/>
      <c r="Y176" s="108"/>
      <c r="Z176" s="108"/>
      <c r="AA176" s="108"/>
      <c r="AB176" s="108"/>
      <c r="AC176" s="143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</row>
    <row r="177" spans="24:42" ht="15.75">
      <c r="X177" s="108"/>
      <c r="Y177" s="108"/>
      <c r="Z177" s="108"/>
      <c r="AA177" s="108"/>
      <c r="AB177" s="108"/>
      <c r="AC177" s="143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</row>
    <row r="178" spans="24:42" ht="15.75">
      <c r="X178" s="108"/>
      <c r="Y178" s="108"/>
      <c r="Z178" s="108"/>
      <c r="AA178" s="108"/>
      <c r="AB178" s="108"/>
      <c r="AC178" s="143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</row>
    <row r="179" spans="24:42" ht="15.75">
      <c r="X179" s="108"/>
      <c r="Y179" s="108"/>
      <c r="Z179" s="108"/>
      <c r="AA179" s="108"/>
      <c r="AB179" s="108"/>
      <c r="AC179" s="143"/>
      <c r="AD179" s="108"/>
      <c r="AE179" s="108"/>
      <c r="AF179" s="108"/>
      <c r="AG179" s="108"/>
      <c r="AH179" s="108"/>
      <c r="AI179" s="108"/>
      <c r="AJ179" s="108"/>
      <c r="AK179" s="108"/>
      <c r="AL179" s="108"/>
      <c r="AM179" s="108"/>
      <c r="AN179" s="108"/>
      <c r="AO179" s="108"/>
      <c r="AP179" s="108"/>
    </row>
    <row r="180" spans="24:42" ht="15.75">
      <c r="X180" s="108"/>
      <c r="Y180" s="108"/>
      <c r="Z180" s="108"/>
      <c r="AA180" s="108"/>
      <c r="AB180" s="108"/>
      <c r="AC180" s="143"/>
      <c r="AD180" s="108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O180" s="108"/>
      <c r="AP180" s="108"/>
    </row>
    <row r="181" spans="24:42" ht="15.75">
      <c r="X181" s="108"/>
      <c r="Y181" s="108"/>
      <c r="Z181" s="108"/>
      <c r="AA181" s="108"/>
      <c r="AB181" s="108"/>
      <c r="AC181" s="143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O181" s="108"/>
      <c r="AP181" s="108"/>
    </row>
    <row r="182" spans="24:42" ht="15.75">
      <c r="X182" s="108"/>
      <c r="Y182" s="108"/>
      <c r="Z182" s="108"/>
      <c r="AA182" s="108"/>
      <c r="AB182" s="108"/>
      <c r="AC182" s="143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</row>
    <row r="183" spans="24:42" ht="15.75">
      <c r="X183" s="108"/>
      <c r="Y183" s="108"/>
      <c r="Z183" s="108"/>
      <c r="AA183" s="108"/>
      <c r="AB183" s="108"/>
      <c r="AC183" s="143"/>
      <c r="AD183" s="108"/>
      <c r="AE183" s="108"/>
      <c r="AF183" s="108"/>
      <c r="AG183" s="108"/>
      <c r="AH183" s="108"/>
      <c r="AI183" s="108"/>
      <c r="AJ183" s="108"/>
      <c r="AK183" s="108"/>
      <c r="AL183" s="108"/>
      <c r="AM183" s="108"/>
      <c r="AN183" s="108"/>
      <c r="AO183" s="108"/>
      <c r="AP183" s="108"/>
    </row>
    <row r="184" spans="24:42" ht="15.75">
      <c r="X184" s="108"/>
      <c r="Y184" s="108"/>
      <c r="Z184" s="108"/>
      <c r="AA184" s="108"/>
      <c r="AB184" s="108"/>
      <c r="AC184" s="143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8"/>
      <c r="AP184" s="108"/>
    </row>
    <row r="185" spans="24:42" ht="15.75">
      <c r="X185" s="108"/>
      <c r="Y185" s="108"/>
      <c r="Z185" s="108"/>
      <c r="AA185" s="108"/>
      <c r="AB185" s="108"/>
      <c r="AC185" s="143"/>
      <c r="AD185" s="108"/>
      <c r="AE185" s="108"/>
      <c r="AF185" s="108"/>
      <c r="AG185" s="108"/>
      <c r="AH185" s="108"/>
      <c r="AI185" s="108"/>
      <c r="AJ185" s="108"/>
      <c r="AK185" s="108"/>
      <c r="AL185" s="108"/>
      <c r="AM185" s="108"/>
      <c r="AN185" s="108"/>
      <c r="AO185" s="108"/>
      <c r="AP185" s="108"/>
    </row>
    <row r="186" spans="24:42" ht="15.75">
      <c r="X186" s="108"/>
      <c r="Y186" s="108"/>
      <c r="Z186" s="108"/>
      <c r="AA186" s="108"/>
      <c r="AB186" s="108"/>
      <c r="AC186" s="143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</row>
    <row r="187" spans="24:42" ht="15.75">
      <c r="X187" s="108"/>
      <c r="Y187" s="108"/>
      <c r="Z187" s="108"/>
      <c r="AA187" s="108"/>
      <c r="AB187" s="108"/>
      <c r="AC187" s="143"/>
      <c r="AD187" s="108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O187" s="108"/>
      <c r="AP187" s="108"/>
    </row>
    <row r="188" spans="24:42" ht="15.75">
      <c r="X188" s="108"/>
      <c r="Y188" s="108"/>
      <c r="Z188" s="108"/>
      <c r="AA188" s="108"/>
      <c r="AB188" s="108"/>
      <c r="AC188" s="143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</row>
    <row r="189" spans="24:42" ht="15.75">
      <c r="X189" s="108"/>
      <c r="Y189" s="108"/>
      <c r="Z189" s="108"/>
      <c r="AA189" s="108"/>
      <c r="AB189" s="108"/>
      <c r="AC189" s="143"/>
      <c r="AD189" s="108"/>
      <c r="AE189" s="108"/>
      <c r="AF189" s="108"/>
      <c r="AG189" s="108"/>
      <c r="AH189" s="108"/>
      <c r="AI189" s="108"/>
      <c r="AJ189" s="108"/>
      <c r="AK189" s="108"/>
      <c r="AL189" s="108"/>
      <c r="AM189" s="108"/>
      <c r="AN189" s="108"/>
      <c r="AO189" s="108"/>
      <c r="AP189" s="108"/>
    </row>
    <row r="190" spans="24:42" ht="15.75">
      <c r="X190" s="108"/>
      <c r="Y190" s="108"/>
      <c r="Z190" s="108"/>
      <c r="AA190" s="108"/>
      <c r="AB190" s="108"/>
      <c r="AC190" s="143"/>
      <c r="AD190" s="108"/>
      <c r="AE190" s="108"/>
      <c r="AF190" s="108"/>
      <c r="AG190" s="108"/>
      <c r="AH190" s="108"/>
      <c r="AI190" s="108"/>
      <c r="AJ190" s="108"/>
      <c r="AK190" s="108"/>
      <c r="AL190" s="108"/>
      <c r="AM190" s="108"/>
      <c r="AN190" s="108"/>
      <c r="AO190" s="108"/>
      <c r="AP190" s="108"/>
    </row>
    <row r="191" spans="24:42" ht="15.75">
      <c r="X191" s="108"/>
      <c r="Y191" s="108"/>
      <c r="Z191" s="108"/>
      <c r="AA191" s="108"/>
      <c r="AB191" s="108"/>
      <c r="AC191" s="143"/>
      <c r="AD191" s="108"/>
      <c r="AE191" s="108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8"/>
      <c r="AP191" s="108"/>
    </row>
    <row r="192" spans="24:42" ht="15.75">
      <c r="X192" s="108"/>
      <c r="Y192" s="108"/>
      <c r="Z192" s="108"/>
      <c r="AA192" s="108"/>
      <c r="AB192" s="108"/>
      <c r="AC192" s="143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</row>
    <row r="193" spans="24:42" ht="15.75">
      <c r="X193" s="108"/>
      <c r="Y193" s="108"/>
      <c r="Z193" s="108"/>
      <c r="AA193" s="108"/>
      <c r="AB193" s="108"/>
      <c r="AC193" s="143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</row>
    <row r="194" spans="24:42" ht="15.75">
      <c r="X194" s="108"/>
      <c r="Y194" s="108"/>
      <c r="Z194" s="108"/>
      <c r="AA194" s="108"/>
      <c r="AB194" s="108"/>
      <c r="AC194" s="143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</row>
    <row r="195" spans="24:42" ht="15.75">
      <c r="X195" s="108"/>
      <c r="Y195" s="108"/>
      <c r="Z195" s="108"/>
      <c r="AA195" s="108"/>
      <c r="AB195" s="108"/>
      <c r="AC195" s="143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</row>
    <row r="196" spans="24:42" ht="15.75">
      <c r="X196" s="108"/>
      <c r="Y196" s="108"/>
      <c r="Z196" s="108"/>
      <c r="AA196" s="108"/>
      <c r="AB196" s="108"/>
      <c r="AC196" s="143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</row>
    <row r="197" spans="24:42" ht="15.75">
      <c r="X197" s="108"/>
      <c r="Y197" s="108"/>
      <c r="Z197" s="108"/>
      <c r="AA197" s="108"/>
      <c r="AB197" s="108"/>
      <c r="AC197" s="143"/>
      <c r="AD197" s="108"/>
      <c r="AE197" s="108"/>
      <c r="AF197" s="108"/>
      <c r="AG197" s="108"/>
      <c r="AH197" s="108"/>
      <c r="AI197" s="108"/>
      <c r="AJ197" s="108"/>
      <c r="AK197" s="108"/>
      <c r="AL197" s="108"/>
      <c r="AM197" s="108"/>
      <c r="AN197" s="108"/>
      <c r="AO197" s="108"/>
      <c r="AP197" s="108"/>
    </row>
    <row r="198" spans="24:42" ht="15.75">
      <c r="X198" s="108"/>
      <c r="Y198" s="108"/>
      <c r="Z198" s="108"/>
      <c r="AA198" s="108"/>
      <c r="AB198" s="108"/>
      <c r="AC198" s="143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  <c r="AN198" s="108"/>
      <c r="AO198" s="108"/>
      <c r="AP198" s="108"/>
    </row>
    <row r="199" spans="24:42" ht="15.75">
      <c r="X199" s="108"/>
      <c r="Y199" s="108"/>
      <c r="Z199" s="108"/>
      <c r="AA199" s="108"/>
      <c r="AB199" s="108"/>
      <c r="AC199" s="143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  <c r="AN199" s="108"/>
      <c r="AO199" s="108"/>
      <c r="AP199" s="108"/>
    </row>
    <row r="200" spans="24:42" ht="15.75">
      <c r="X200" s="108"/>
      <c r="Y200" s="108"/>
      <c r="Z200" s="108"/>
      <c r="AA200" s="108"/>
      <c r="AB200" s="108"/>
      <c r="AC200" s="143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  <c r="AN200" s="108"/>
      <c r="AO200" s="108"/>
      <c r="AP200" s="108"/>
    </row>
    <row r="201" spans="24:42" ht="15.75">
      <c r="X201" s="108"/>
      <c r="Y201" s="108"/>
      <c r="Z201" s="108"/>
      <c r="AA201" s="108"/>
      <c r="AB201" s="108"/>
      <c r="AC201" s="143"/>
      <c r="AD201" s="108"/>
      <c r="AE201" s="108"/>
      <c r="AF201" s="108"/>
      <c r="AG201" s="108"/>
      <c r="AH201" s="108"/>
      <c r="AI201" s="108"/>
      <c r="AJ201" s="108"/>
      <c r="AK201" s="108"/>
      <c r="AL201" s="108"/>
      <c r="AM201" s="108"/>
      <c r="AN201" s="108"/>
      <c r="AO201" s="108"/>
      <c r="AP201" s="108"/>
    </row>
    <row r="202" spans="24:42" ht="15.75">
      <c r="X202" s="108"/>
      <c r="Y202" s="108"/>
      <c r="Z202" s="108"/>
      <c r="AA202" s="108"/>
      <c r="AB202" s="108"/>
      <c r="AC202" s="143"/>
      <c r="AD202" s="108"/>
      <c r="AE202" s="108"/>
      <c r="AF202" s="108"/>
      <c r="AG202" s="108"/>
      <c r="AH202" s="108"/>
      <c r="AI202" s="108"/>
      <c r="AJ202" s="108"/>
      <c r="AK202" s="108"/>
      <c r="AL202" s="108"/>
      <c r="AM202" s="108"/>
      <c r="AN202" s="108"/>
      <c r="AO202" s="108"/>
      <c r="AP202" s="108"/>
    </row>
    <row r="203" spans="24:42" ht="15.75">
      <c r="X203" s="108"/>
      <c r="Y203" s="108"/>
      <c r="Z203" s="108"/>
      <c r="AA203" s="108"/>
      <c r="AB203" s="108"/>
      <c r="AC203" s="143"/>
      <c r="AD203" s="108"/>
      <c r="AE203" s="108"/>
      <c r="AF203" s="108"/>
      <c r="AG203" s="108"/>
      <c r="AH203" s="108"/>
      <c r="AI203" s="108"/>
      <c r="AJ203" s="108"/>
      <c r="AK203" s="108"/>
      <c r="AL203" s="108"/>
      <c r="AM203" s="108"/>
      <c r="AN203" s="108"/>
      <c r="AO203" s="108"/>
      <c r="AP203" s="108"/>
    </row>
    <row r="204" spans="24:42" ht="15.75">
      <c r="X204" s="108"/>
      <c r="Y204" s="108"/>
      <c r="Z204" s="108"/>
      <c r="AA204" s="108"/>
      <c r="AB204" s="108"/>
      <c r="AC204" s="143"/>
      <c r="AD204" s="108"/>
      <c r="AE204" s="108"/>
      <c r="AF204" s="108"/>
      <c r="AG204" s="108"/>
      <c r="AH204" s="108"/>
      <c r="AI204" s="108"/>
      <c r="AJ204" s="108"/>
      <c r="AK204" s="108"/>
      <c r="AL204" s="108"/>
      <c r="AM204" s="108"/>
      <c r="AN204" s="108"/>
      <c r="AO204" s="108"/>
      <c r="AP204" s="108"/>
    </row>
    <row r="205" spans="24:42" ht="15.75">
      <c r="X205" s="108"/>
      <c r="Y205" s="108"/>
      <c r="Z205" s="108"/>
      <c r="AA205" s="108"/>
      <c r="AB205" s="108"/>
      <c r="AC205" s="143"/>
      <c r="AD205" s="108"/>
      <c r="AE205" s="108"/>
      <c r="AF205" s="108"/>
      <c r="AG205" s="108"/>
      <c r="AH205" s="108"/>
      <c r="AI205" s="108"/>
      <c r="AJ205" s="108"/>
      <c r="AK205" s="108"/>
      <c r="AL205" s="108"/>
      <c r="AM205" s="108"/>
      <c r="AN205" s="108"/>
      <c r="AO205" s="108"/>
      <c r="AP205" s="108"/>
    </row>
    <row r="206" spans="24:42" ht="15.75">
      <c r="X206" s="108"/>
      <c r="Y206" s="108"/>
      <c r="Z206" s="108"/>
      <c r="AA206" s="108"/>
      <c r="AB206" s="108"/>
      <c r="AC206" s="143"/>
      <c r="AD206" s="108"/>
      <c r="AE206" s="108"/>
      <c r="AF206" s="108"/>
      <c r="AG206" s="108"/>
      <c r="AH206" s="108"/>
      <c r="AI206" s="108"/>
      <c r="AJ206" s="108"/>
      <c r="AK206" s="108"/>
      <c r="AL206" s="108"/>
      <c r="AM206" s="108"/>
      <c r="AN206" s="108"/>
      <c r="AO206" s="108"/>
      <c r="AP206" s="108"/>
    </row>
    <row r="207" spans="24:42" ht="15.75">
      <c r="X207" s="108"/>
      <c r="Y207" s="108"/>
      <c r="Z207" s="108"/>
      <c r="AA207" s="108"/>
      <c r="AB207" s="108"/>
      <c r="AC207" s="143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</row>
    <row r="208" spans="24:42" ht="15.75">
      <c r="X208" s="108"/>
      <c r="Y208" s="108"/>
      <c r="Z208" s="108"/>
      <c r="AA208" s="108"/>
      <c r="AB208" s="108"/>
      <c r="AC208" s="143"/>
      <c r="AD208" s="108"/>
      <c r="AE208" s="108"/>
      <c r="AF208" s="108"/>
      <c r="AG208" s="108"/>
      <c r="AH208" s="108"/>
      <c r="AI208" s="108"/>
      <c r="AJ208" s="108"/>
      <c r="AK208" s="108"/>
      <c r="AL208" s="108"/>
      <c r="AM208" s="108"/>
      <c r="AN208" s="108"/>
      <c r="AO208" s="108"/>
      <c r="AP208" s="108"/>
    </row>
    <row r="209" spans="24:42" ht="15.75">
      <c r="X209" s="108"/>
      <c r="Y209" s="108"/>
      <c r="Z209" s="108"/>
      <c r="AA209" s="108"/>
      <c r="AB209" s="108"/>
      <c r="AC209" s="143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8"/>
      <c r="AP209" s="108"/>
    </row>
  </sheetData>
  <autoFilter ref="A11:BC53"/>
  <mergeCells count="3">
    <mergeCell ref="F6:P6"/>
    <mergeCell ref="N7:P7"/>
    <mergeCell ref="F7:L7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U70"/>
  <sheetViews>
    <sheetView workbookViewId="0">
      <selection activeCell="J21" sqref="J21:J61"/>
    </sheetView>
  </sheetViews>
  <sheetFormatPr baseColWidth="10" defaultRowHeight="15"/>
  <cols>
    <col min="2" max="2" width="40.140625" bestFit="1" customWidth="1"/>
    <col min="3" max="3" width="11.42578125" style="240"/>
    <col min="4" max="4" width="15.42578125" style="240" bestFit="1" customWidth="1"/>
    <col min="5" max="5" width="3.5703125" style="240" customWidth="1"/>
    <col min="6" max="9" width="11.42578125" style="240"/>
    <col min="10" max="10" width="11.42578125" style="246"/>
    <col min="11" max="12" width="11.42578125" style="240"/>
    <col min="13" max="13" width="11.42578125" style="244"/>
    <col min="14" max="16" width="11.42578125" style="240"/>
  </cols>
  <sheetData>
    <row r="6" spans="1:21">
      <c r="A6" s="241"/>
      <c r="B6" s="241"/>
      <c r="C6" s="242"/>
      <c r="D6" s="242"/>
      <c r="E6" s="242"/>
      <c r="F6" s="242" t="s">
        <v>297</v>
      </c>
      <c r="G6" s="242"/>
      <c r="H6" s="242"/>
      <c r="I6" s="242"/>
      <c r="J6" s="245"/>
      <c r="K6" s="242"/>
      <c r="L6" s="242"/>
      <c r="M6" s="243"/>
      <c r="N6" s="242" t="s">
        <v>298</v>
      </c>
      <c r="O6" s="242"/>
      <c r="P6" s="242"/>
      <c r="R6" t="s">
        <v>339</v>
      </c>
    </row>
    <row r="7" spans="1:21">
      <c r="A7" s="241" t="s">
        <v>7</v>
      </c>
      <c r="B7" s="241" t="s">
        <v>8</v>
      </c>
      <c r="C7" s="242" t="s">
        <v>10</v>
      </c>
      <c r="D7" s="242" t="s">
        <v>299</v>
      </c>
      <c r="E7" s="242"/>
      <c r="F7" s="242" t="s">
        <v>10</v>
      </c>
      <c r="G7" s="242" t="s">
        <v>300</v>
      </c>
      <c r="H7" s="242" t="s">
        <v>301</v>
      </c>
      <c r="I7" s="242" t="s">
        <v>302</v>
      </c>
      <c r="J7" s="245" t="s">
        <v>303</v>
      </c>
      <c r="K7" s="242" t="s">
        <v>304</v>
      </c>
      <c r="L7" s="242" t="s">
        <v>305</v>
      </c>
      <c r="M7" s="243"/>
      <c r="N7" s="242" t="s">
        <v>306</v>
      </c>
      <c r="O7" s="242" t="s">
        <v>304</v>
      </c>
      <c r="P7" s="242" t="s">
        <v>305</v>
      </c>
      <c r="R7" s="242" t="s">
        <v>303</v>
      </c>
      <c r="S7" s="242" t="s">
        <v>271</v>
      </c>
    </row>
    <row r="8" spans="1:21" hidden="1">
      <c r="A8" t="s">
        <v>35</v>
      </c>
      <c r="B8" t="s">
        <v>36</v>
      </c>
      <c r="C8" s="240">
        <v>3250.05</v>
      </c>
      <c r="D8" s="240">
        <v>0</v>
      </c>
      <c r="F8" s="240">
        <v>3250.05</v>
      </c>
      <c r="G8" s="240">
        <v>0</v>
      </c>
      <c r="H8" s="240">
        <v>65.001000000000005</v>
      </c>
      <c r="I8" s="240">
        <v>243.75375</v>
      </c>
      <c r="J8" s="246">
        <v>3558.8047500000002</v>
      </c>
      <c r="K8" s="240">
        <v>569.40876000000003</v>
      </c>
      <c r="L8" s="240">
        <v>4128.2135100000005</v>
      </c>
      <c r="M8" s="244">
        <f>+C8+D8+H8+I8+G8</f>
        <v>3558.8047500000002</v>
      </c>
      <c r="N8" s="240">
        <v>0</v>
      </c>
      <c r="O8" s="240">
        <v>0</v>
      </c>
      <c r="P8" s="240">
        <v>0</v>
      </c>
      <c r="R8" s="182">
        <f>+C8+H8+I8+G8</f>
        <v>3558.8047500000002</v>
      </c>
      <c r="S8" s="182">
        <f>+D8</f>
        <v>0</v>
      </c>
      <c r="T8" s="182">
        <f>+R8+S8</f>
        <v>3558.8047500000002</v>
      </c>
      <c r="U8" t="s">
        <v>338</v>
      </c>
    </row>
    <row r="9" spans="1:21" hidden="1">
      <c r="A9" t="s">
        <v>77</v>
      </c>
      <c r="B9" t="s">
        <v>78</v>
      </c>
      <c r="C9" s="240">
        <v>2500.0500000000002</v>
      </c>
      <c r="D9" s="240">
        <v>0</v>
      </c>
      <c r="F9" s="240">
        <v>2500.0500000000002</v>
      </c>
      <c r="G9" s="240">
        <v>0</v>
      </c>
      <c r="H9" s="240">
        <v>50.001000000000005</v>
      </c>
      <c r="I9" s="240">
        <v>187.50375</v>
      </c>
      <c r="J9" s="246">
        <v>2737.5547500000002</v>
      </c>
      <c r="K9" s="240">
        <v>438.00876000000005</v>
      </c>
      <c r="L9" s="240">
        <v>3175.5635100000004</v>
      </c>
      <c r="M9" s="244">
        <f t="shared" ref="M9:M69" si="0">+C9+D9+H9+I9+G9</f>
        <v>2737.5547500000002</v>
      </c>
      <c r="N9" s="240">
        <v>0</v>
      </c>
      <c r="O9" s="240">
        <v>0</v>
      </c>
      <c r="P9" s="240">
        <v>0</v>
      </c>
      <c r="R9" s="182">
        <f t="shared" ref="R9:R69" si="1">+C9+H9+I9+G9</f>
        <v>2737.5547500000002</v>
      </c>
      <c r="S9" s="182">
        <f>+D9</f>
        <v>0</v>
      </c>
      <c r="T9" s="182">
        <f>+R9+S9</f>
        <v>2737.5547500000002</v>
      </c>
      <c r="U9" s="183" t="s">
        <v>325</v>
      </c>
    </row>
    <row r="10" spans="1:21" hidden="1">
      <c r="A10" t="s">
        <v>37</v>
      </c>
      <c r="B10" t="s">
        <v>38</v>
      </c>
      <c r="C10" s="240">
        <v>3000</v>
      </c>
      <c r="D10" s="240">
        <v>0</v>
      </c>
      <c r="F10" s="240">
        <v>3000</v>
      </c>
      <c r="G10" s="240">
        <v>0</v>
      </c>
      <c r="H10" s="240">
        <v>60</v>
      </c>
      <c r="I10" s="240">
        <v>225</v>
      </c>
      <c r="J10" s="246">
        <v>3285</v>
      </c>
      <c r="K10" s="240">
        <v>525.6</v>
      </c>
      <c r="L10" s="240">
        <v>3810.6</v>
      </c>
      <c r="M10" s="244">
        <f t="shared" si="0"/>
        <v>3285</v>
      </c>
      <c r="N10" s="240">
        <v>0</v>
      </c>
      <c r="O10" s="240">
        <v>0</v>
      </c>
      <c r="P10" s="240">
        <v>0</v>
      </c>
      <c r="R10" s="182">
        <f t="shared" si="1"/>
        <v>3285</v>
      </c>
      <c r="S10" s="182">
        <f>+D10</f>
        <v>0</v>
      </c>
      <c r="T10" s="182">
        <f>+R10+S10</f>
        <v>3285</v>
      </c>
      <c r="U10" s="183" t="s">
        <v>327</v>
      </c>
    </row>
    <row r="11" spans="1:21" hidden="1">
      <c r="A11" t="s">
        <v>41</v>
      </c>
      <c r="B11" t="s">
        <v>42</v>
      </c>
      <c r="C11" s="240">
        <v>2500.0500000000002</v>
      </c>
      <c r="D11" s="240">
        <v>0</v>
      </c>
      <c r="F11" s="240">
        <v>2500.0500000000002</v>
      </c>
      <c r="G11" s="240">
        <v>0</v>
      </c>
      <c r="H11" s="240">
        <v>50.001000000000005</v>
      </c>
      <c r="I11" s="240">
        <v>187.50375</v>
      </c>
      <c r="J11" s="246">
        <v>2737.5547500000002</v>
      </c>
      <c r="K11" s="240">
        <v>438.00876000000005</v>
      </c>
      <c r="L11" s="240">
        <v>3175.5635100000004</v>
      </c>
      <c r="M11" s="244">
        <f t="shared" si="0"/>
        <v>2737.5547500000002</v>
      </c>
      <c r="N11" s="240">
        <v>0</v>
      </c>
      <c r="O11" s="240">
        <v>0</v>
      </c>
      <c r="P11" s="240">
        <v>0</v>
      </c>
      <c r="R11" s="182">
        <f t="shared" si="1"/>
        <v>2737.5547500000002</v>
      </c>
      <c r="S11" s="182">
        <f>+D11</f>
        <v>0</v>
      </c>
      <c r="T11" s="182">
        <f>+R11+S11</f>
        <v>2737.5547500000002</v>
      </c>
      <c r="U11" s="183" t="s">
        <v>327</v>
      </c>
    </row>
    <row r="12" spans="1:21" hidden="1">
      <c r="A12" t="s">
        <v>43</v>
      </c>
      <c r="B12" t="s">
        <v>44</v>
      </c>
      <c r="C12" s="240">
        <v>6500.1</v>
      </c>
      <c r="D12" s="240">
        <v>0</v>
      </c>
      <c r="F12" s="240">
        <v>6500.1</v>
      </c>
      <c r="G12" s="240">
        <v>-177.91</v>
      </c>
      <c r="H12" s="240">
        <v>130.00200000000001</v>
      </c>
      <c r="I12" s="240">
        <v>487.50749999999999</v>
      </c>
      <c r="J12" s="246">
        <v>6939.6995000000006</v>
      </c>
      <c r="K12" s="240">
        <v>1110.3519200000001</v>
      </c>
      <c r="L12" s="240">
        <v>8050.0514200000007</v>
      </c>
      <c r="M12" s="244">
        <f t="shared" si="0"/>
        <v>6939.6995000000006</v>
      </c>
      <c r="N12" s="240">
        <v>0</v>
      </c>
      <c r="O12" s="240">
        <v>0</v>
      </c>
      <c r="P12" s="240">
        <v>0</v>
      </c>
      <c r="R12" s="182">
        <f t="shared" si="1"/>
        <v>6939.6995000000006</v>
      </c>
      <c r="S12" s="182">
        <f>+D12</f>
        <v>0</v>
      </c>
      <c r="T12" s="182">
        <f>+R12+S12</f>
        <v>6939.6995000000006</v>
      </c>
      <c r="U12" t="s">
        <v>327</v>
      </c>
    </row>
    <row r="13" spans="1:21" hidden="1">
      <c r="A13" t="s">
        <v>39</v>
      </c>
      <c r="B13" t="s">
        <v>40</v>
      </c>
      <c r="C13" s="240">
        <v>2800.05</v>
      </c>
      <c r="D13" s="240">
        <v>0</v>
      </c>
      <c r="F13" s="240">
        <v>2800.05</v>
      </c>
      <c r="G13" s="240">
        <v>0</v>
      </c>
      <c r="H13" s="240">
        <v>56.001000000000005</v>
      </c>
      <c r="I13" s="240">
        <v>210.00375</v>
      </c>
      <c r="J13" s="246">
        <v>3066.0547500000002</v>
      </c>
      <c r="K13" s="240">
        <v>490.56876000000005</v>
      </c>
      <c r="L13" s="240">
        <v>3556.6235100000004</v>
      </c>
      <c r="M13" s="244">
        <f t="shared" si="0"/>
        <v>3066.0547500000002</v>
      </c>
      <c r="N13" s="240">
        <v>0</v>
      </c>
      <c r="O13" s="240">
        <v>0</v>
      </c>
      <c r="P13" s="240">
        <v>0</v>
      </c>
      <c r="R13" s="182">
        <f t="shared" si="1"/>
        <v>3066.0547500000002</v>
      </c>
      <c r="S13" s="182">
        <f>+D13</f>
        <v>0</v>
      </c>
      <c r="T13" s="182">
        <f>+R13+S13</f>
        <v>3066.0547500000002</v>
      </c>
      <c r="U13" s="183" t="s">
        <v>338</v>
      </c>
    </row>
    <row r="14" spans="1:21" hidden="1">
      <c r="A14" t="s">
        <v>33</v>
      </c>
      <c r="B14" t="s">
        <v>34</v>
      </c>
      <c r="C14" s="240">
        <v>2800.05</v>
      </c>
      <c r="D14" s="240">
        <v>0</v>
      </c>
      <c r="F14" s="240">
        <v>2800.05</v>
      </c>
      <c r="G14" s="240">
        <v>0</v>
      </c>
      <c r="H14" s="240">
        <v>56.001000000000005</v>
      </c>
      <c r="I14" s="240">
        <v>210.00375</v>
      </c>
      <c r="J14" s="246">
        <v>3066.0547500000002</v>
      </c>
      <c r="K14" s="240">
        <v>490.56876000000005</v>
      </c>
      <c r="L14" s="240">
        <v>3556.6235100000004</v>
      </c>
      <c r="M14" s="244">
        <f t="shared" si="0"/>
        <v>3066.0547500000002</v>
      </c>
      <c r="N14" s="240">
        <v>0</v>
      </c>
      <c r="O14" s="240">
        <v>0</v>
      </c>
      <c r="P14" s="240">
        <v>0</v>
      </c>
      <c r="R14" s="182">
        <f t="shared" si="1"/>
        <v>3066.0547500000002</v>
      </c>
      <c r="S14" s="182">
        <f>+D14</f>
        <v>0</v>
      </c>
      <c r="T14" s="182">
        <f>+R14+S14</f>
        <v>3066.0547500000002</v>
      </c>
      <c r="U14" s="183" t="s">
        <v>338</v>
      </c>
    </row>
    <row r="15" spans="1:21" hidden="1">
      <c r="A15" t="s">
        <v>79</v>
      </c>
      <c r="B15" t="s">
        <v>80</v>
      </c>
      <c r="C15" s="240">
        <v>10000.049999999999</v>
      </c>
      <c r="D15" s="248">
        <v>7500</v>
      </c>
      <c r="F15" s="240">
        <v>17500.05</v>
      </c>
      <c r="G15" s="240">
        <v>0</v>
      </c>
      <c r="H15" s="240">
        <v>200.00099999999998</v>
      </c>
      <c r="I15" s="240">
        <v>750.00374999999997</v>
      </c>
      <c r="J15" s="246">
        <v>18450.054749999999</v>
      </c>
      <c r="K15" s="240">
        <v>2952.0087600000002</v>
      </c>
      <c r="L15" s="240">
        <v>21402.06351</v>
      </c>
      <c r="M15" s="244">
        <f t="shared" si="0"/>
        <v>18450.054749999999</v>
      </c>
      <c r="N15" s="240">
        <v>7500</v>
      </c>
      <c r="O15" s="240">
        <v>1200</v>
      </c>
      <c r="P15" s="240">
        <v>8700</v>
      </c>
      <c r="R15" s="182">
        <f t="shared" si="1"/>
        <v>10950.054749999999</v>
      </c>
      <c r="S15" s="247">
        <f>+D15</f>
        <v>7500</v>
      </c>
      <c r="T15" s="182">
        <f>+R15+S15</f>
        <v>18450.054749999999</v>
      </c>
      <c r="U15" s="183" t="s">
        <v>324</v>
      </c>
    </row>
    <row r="16" spans="1:21" hidden="1">
      <c r="A16" t="s">
        <v>81</v>
      </c>
      <c r="B16" t="s">
        <v>82</v>
      </c>
      <c r="C16" s="240">
        <v>1300.02</v>
      </c>
      <c r="D16" s="240">
        <v>0</v>
      </c>
      <c r="F16" s="240">
        <v>1300.02</v>
      </c>
      <c r="G16" s="240">
        <v>0</v>
      </c>
      <c r="H16" s="240">
        <v>26.000399999999999</v>
      </c>
      <c r="I16" s="240">
        <v>97.501499999999993</v>
      </c>
      <c r="J16" s="246">
        <v>1423.5219</v>
      </c>
      <c r="K16" s="240">
        <v>227.76350400000001</v>
      </c>
      <c r="L16" s="240">
        <v>1651.285404</v>
      </c>
      <c r="M16" s="244">
        <f t="shared" si="0"/>
        <v>1423.5219</v>
      </c>
      <c r="N16" s="240">
        <v>0</v>
      </c>
      <c r="O16" s="240">
        <v>0</v>
      </c>
      <c r="P16" s="240">
        <v>0</v>
      </c>
      <c r="R16" s="182">
        <f t="shared" si="1"/>
        <v>1423.5219</v>
      </c>
      <c r="S16" s="182">
        <f>+D16</f>
        <v>0</v>
      </c>
      <c r="T16" s="182">
        <f>+R16+S16</f>
        <v>1423.5219</v>
      </c>
      <c r="U16" s="183" t="s">
        <v>327</v>
      </c>
    </row>
    <row r="17" spans="1:21" hidden="1">
      <c r="A17" t="s">
        <v>87</v>
      </c>
      <c r="B17" t="s">
        <v>88</v>
      </c>
      <c r="C17" s="240">
        <v>3250.05</v>
      </c>
      <c r="D17" s="240">
        <v>0</v>
      </c>
      <c r="F17" s="240">
        <v>3250.05</v>
      </c>
      <c r="G17" s="240">
        <v>0</v>
      </c>
      <c r="H17" s="240">
        <v>65.001000000000005</v>
      </c>
      <c r="I17" s="240">
        <v>243.75375</v>
      </c>
      <c r="J17" s="246">
        <v>3558.8047500000002</v>
      </c>
      <c r="K17" s="240">
        <v>569.40876000000003</v>
      </c>
      <c r="L17" s="240">
        <v>4128.2135100000005</v>
      </c>
      <c r="M17" s="244">
        <f t="shared" si="0"/>
        <v>3558.8047500000002</v>
      </c>
      <c r="N17" s="240">
        <v>0</v>
      </c>
      <c r="O17" s="240">
        <v>0</v>
      </c>
      <c r="P17" s="240">
        <v>0</v>
      </c>
      <c r="R17" s="182">
        <f t="shared" si="1"/>
        <v>3558.8047500000002</v>
      </c>
      <c r="S17" s="182">
        <f>+D17</f>
        <v>0</v>
      </c>
      <c r="T17" s="182">
        <f>+R17+S17</f>
        <v>3558.8047500000002</v>
      </c>
      <c r="U17" s="183" t="s">
        <v>327</v>
      </c>
    </row>
    <row r="18" spans="1:21" hidden="1">
      <c r="A18" t="s">
        <v>89</v>
      </c>
      <c r="B18" t="s">
        <v>90</v>
      </c>
      <c r="C18" s="240">
        <v>15000</v>
      </c>
      <c r="D18" s="248">
        <v>34917.43</v>
      </c>
      <c r="F18" s="240">
        <v>49917.43</v>
      </c>
      <c r="G18" s="240">
        <v>0</v>
      </c>
      <c r="H18" s="240">
        <v>300</v>
      </c>
      <c r="I18" s="240">
        <v>1125</v>
      </c>
      <c r="J18" s="246">
        <v>51342.43</v>
      </c>
      <c r="K18" s="240">
        <v>8214.7888000000003</v>
      </c>
      <c r="L18" s="240">
        <v>59557.218800000002</v>
      </c>
      <c r="M18" s="244">
        <f t="shared" si="0"/>
        <v>51342.43</v>
      </c>
      <c r="N18" s="240">
        <v>34917.43</v>
      </c>
      <c r="O18" s="240">
        <v>5586.7888000000003</v>
      </c>
      <c r="P18" s="240">
        <v>40504.218800000002</v>
      </c>
      <c r="R18" s="182">
        <f t="shared" si="1"/>
        <v>16425</v>
      </c>
      <c r="S18" s="247">
        <f>+D18</f>
        <v>34917.43</v>
      </c>
      <c r="T18" s="182">
        <f>+R18+S18</f>
        <v>51342.43</v>
      </c>
      <c r="U18" t="s">
        <v>324</v>
      </c>
    </row>
    <row r="19" spans="1:21" hidden="1">
      <c r="A19" t="s">
        <v>47</v>
      </c>
      <c r="B19" t="s">
        <v>48</v>
      </c>
      <c r="C19" s="240">
        <v>3250.05</v>
      </c>
      <c r="D19" s="240">
        <v>0</v>
      </c>
      <c r="F19" s="240">
        <v>3250.05</v>
      </c>
      <c r="G19" s="240">
        <v>0</v>
      </c>
      <c r="H19" s="240">
        <v>65.001000000000005</v>
      </c>
      <c r="I19" s="240">
        <v>243.75375</v>
      </c>
      <c r="J19" s="246">
        <v>3558.8047500000002</v>
      </c>
      <c r="K19" s="240">
        <v>569.40876000000003</v>
      </c>
      <c r="L19" s="240">
        <v>4128.2135100000005</v>
      </c>
      <c r="M19" s="244">
        <f t="shared" si="0"/>
        <v>3558.8047500000002</v>
      </c>
      <c r="N19" s="240">
        <v>0</v>
      </c>
      <c r="O19" s="240">
        <v>0</v>
      </c>
      <c r="P19" s="240">
        <v>0</v>
      </c>
      <c r="R19" s="182">
        <f t="shared" si="1"/>
        <v>3558.8047500000002</v>
      </c>
      <c r="S19" s="182">
        <f>+D19</f>
        <v>0</v>
      </c>
      <c r="T19" s="182">
        <f>+R19+S19</f>
        <v>3558.8047500000002</v>
      </c>
      <c r="U19" s="183" t="s">
        <v>338</v>
      </c>
    </row>
    <row r="20" spans="1:21" hidden="1">
      <c r="A20" t="s">
        <v>45</v>
      </c>
      <c r="B20" t="s">
        <v>46</v>
      </c>
      <c r="C20" s="240">
        <v>4750.05</v>
      </c>
      <c r="D20" s="240">
        <v>0</v>
      </c>
      <c r="F20" s="240">
        <v>4750.05</v>
      </c>
      <c r="G20" s="240">
        <v>0</v>
      </c>
      <c r="H20" s="240">
        <v>95.001000000000005</v>
      </c>
      <c r="I20" s="240">
        <v>356.25375000000003</v>
      </c>
      <c r="J20" s="246">
        <v>5201.3047500000002</v>
      </c>
      <c r="K20" s="240">
        <v>832.2087600000001</v>
      </c>
      <c r="L20" s="240">
        <v>6033.5135100000007</v>
      </c>
      <c r="M20" s="244">
        <f t="shared" si="0"/>
        <v>5201.3047500000002</v>
      </c>
      <c r="N20" s="240">
        <v>0</v>
      </c>
      <c r="O20" s="240">
        <v>0</v>
      </c>
      <c r="P20" s="240">
        <v>0</v>
      </c>
      <c r="R20" s="182">
        <f t="shared" si="1"/>
        <v>5201.3047500000002</v>
      </c>
      <c r="S20" s="182">
        <f>+D20</f>
        <v>0</v>
      </c>
      <c r="T20" s="182">
        <f>+R20+S20</f>
        <v>5201.3047500000002</v>
      </c>
      <c r="U20" s="183" t="s">
        <v>338</v>
      </c>
    </row>
    <row r="21" spans="1:21">
      <c r="A21" s="183" t="s">
        <v>122</v>
      </c>
      <c r="B21" s="183" t="s">
        <v>123</v>
      </c>
      <c r="C21" s="240">
        <v>1200</v>
      </c>
      <c r="D21" s="248">
        <v>1800</v>
      </c>
      <c r="F21" s="240">
        <v>3000</v>
      </c>
      <c r="G21" s="240">
        <v>0</v>
      </c>
      <c r="H21" s="240">
        <v>60</v>
      </c>
      <c r="I21" s="240">
        <v>90</v>
      </c>
      <c r="J21" s="244">
        <v>3150</v>
      </c>
      <c r="K21" s="240">
        <v>504</v>
      </c>
      <c r="L21" s="240">
        <v>3654</v>
      </c>
      <c r="M21" s="244">
        <f t="shared" si="0"/>
        <v>3150</v>
      </c>
      <c r="N21" s="240">
        <v>0</v>
      </c>
      <c r="O21" s="240">
        <v>0</v>
      </c>
      <c r="P21" s="240">
        <v>0</v>
      </c>
      <c r="R21" s="182">
        <f t="shared" si="1"/>
        <v>1350</v>
      </c>
      <c r="S21" s="182"/>
      <c r="T21" s="182">
        <f>+R21+S21</f>
        <v>1350</v>
      </c>
      <c r="U21" t="s">
        <v>331</v>
      </c>
    </row>
    <row r="22" spans="1:21">
      <c r="A22" t="s">
        <v>85</v>
      </c>
      <c r="B22" t="s">
        <v>86</v>
      </c>
      <c r="C22" s="240">
        <v>1200</v>
      </c>
      <c r="D22" s="248">
        <v>1800</v>
      </c>
      <c r="F22" s="240">
        <v>3000</v>
      </c>
      <c r="G22" s="240">
        <v>0</v>
      </c>
      <c r="H22" s="240">
        <v>60</v>
      </c>
      <c r="I22" s="240">
        <v>90</v>
      </c>
      <c r="J22" s="246">
        <v>3150</v>
      </c>
      <c r="K22" s="240">
        <v>504</v>
      </c>
      <c r="L22" s="240">
        <v>3654</v>
      </c>
      <c r="M22" s="244">
        <f t="shared" si="0"/>
        <v>3150</v>
      </c>
      <c r="N22" s="240">
        <v>1800</v>
      </c>
      <c r="O22" s="240">
        <v>288</v>
      </c>
      <c r="P22" s="240">
        <v>2088</v>
      </c>
      <c r="R22" s="182">
        <f t="shared" si="1"/>
        <v>1350</v>
      </c>
      <c r="S22" s="247">
        <f>+D22</f>
        <v>1800</v>
      </c>
      <c r="T22" s="182">
        <f>+R22+S22</f>
        <v>3150</v>
      </c>
      <c r="U22" t="s">
        <v>331</v>
      </c>
    </row>
    <row r="23" spans="1:21" hidden="1">
      <c r="A23" t="s">
        <v>83</v>
      </c>
      <c r="B23" t="s">
        <v>84</v>
      </c>
      <c r="C23" s="240">
        <v>2500.0500000000002</v>
      </c>
      <c r="D23" s="248">
        <v>6206</v>
      </c>
      <c r="F23" s="240">
        <v>8706.0499999999993</v>
      </c>
      <c r="G23" s="240">
        <v>0</v>
      </c>
      <c r="H23" s="240">
        <v>50.001000000000005</v>
      </c>
      <c r="I23" s="240">
        <v>187.50375</v>
      </c>
      <c r="J23" s="246">
        <v>8943.5547499999993</v>
      </c>
      <c r="K23" s="240">
        <v>1430.96876</v>
      </c>
      <c r="L23" s="240">
        <v>10374.523509999999</v>
      </c>
      <c r="M23" s="244">
        <f t="shared" si="0"/>
        <v>8943.5547499999993</v>
      </c>
      <c r="N23" s="240">
        <v>6206</v>
      </c>
      <c r="O23" s="240">
        <v>992.96</v>
      </c>
      <c r="P23" s="240">
        <v>7198.96</v>
      </c>
      <c r="R23" s="182">
        <f t="shared" si="1"/>
        <v>2737.5547500000002</v>
      </c>
      <c r="S23" s="247">
        <f>+D23</f>
        <v>6206</v>
      </c>
      <c r="T23" s="182">
        <f>+R23+S23</f>
        <v>8943.5547499999993</v>
      </c>
      <c r="U23" s="183" t="s">
        <v>325</v>
      </c>
    </row>
    <row r="24" spans="1:21" hidden="1">
      <c r="A24" s="183" t="s">
        <v>51</v>
      </c>
      <c r="B24" s="183" t="s">
        <v>52</v>
      </c>
      <c r="C24" s="240">
        <v>20000.099999999999</v>
      </c>
      <c r="D24" s="240">
        <v>0</v>
      </c>
      <c r="F24" s="240">
        <v>20000.099999999999</v>
      </c>
      <c r="G24" s="240">
        <v>0</v>
      </c>
      <c r="H24" s="240">
        <v>400.00199999999995</v>
      </c>
      <c r="I24" s="240">
        <v>1500.0074999999999</v>
      </c>
      <c r="J24" s="246">
        <v>21900.109499999999</v>
      </c>
      <c r="K24" s="240">
        <v>3504.0175199999999</v>
      </c>
      <c r="L24" s="240">
        <v>25404.12702</v>
      </c>
      <c r="M24" s="244">
        <f t="shared" si="0"/>
        <v>21900.109499999999</v>
      </c>
      <c r="N24" s="240">
        <v>0</v>
      </c>
      <c r="O24" s="240">
        <v>0</v>
      </c>
      <c r="P24" s="240">
        <v>0</v>
      </c>
      <c r="R24" s="182">
        <f t="shared" si="1"/>
        <v>21900.109499999999</v>
      </c>
      <c r="S24" s="182">
        <f>+D24</f>
        <v>0</v>
      </c>
      <c r="T24" s="182">
        <f>+R24+S24</f>
        <v>21900.109499999999</v>
      </c>
      <c r="U24" t="s">
        <v>324</v>
      </c>
    </row>
    <row r="25" spans="1:21">
      <c r="A25" t="s">
        <v>108</v>
      </c>
      <c r="B25" t="s">
        <v>109</v>
      </c>
      <c r="C25" s="240">
        <v>1200</v>
      </c>
      <c r="D25" s="248">
        <v>2663.75</v>
      </c>
      <c r="F25" s="240">
        <v>3863.75</v>
      </c>
      <c r="G25" s="240">
        <v>0</v>
      </c>
      <c r="H25" s="240">
        <v>77.275000000000006</v>
      </c>
      <c r="I25" s="240">
        <v>90</v>
      </c>
      <c r="J25" s="244">
        <v>4031.0250000000001</v>
      </c>
      <c r="K25" s="240">
        <v>644.96400000000006</v>
      </c>
      <c r="L25" s="240">
        <v>4675.9890000000005</v>
      </c>
      <c r="M25" s="244">
        <f t="shared" si="0"/>
        <v>4031.0250000000001</v>
      </c>
      <c r="N25" s="240">
        <v>0</v>
      </c>
      <c r="O25" s="240">
        <v>0</v>
      </c>
      <c r="P25" s="240">
        <v>0</v>
      </c>
      <c r="R25" s="182">
        <f t="shared" si="1"/>
        <v>1367.2750000000001</v>
      </c>
      <c r="S25" s="182"/>
      <c r="T25" s="182">
        <f>+R25+S25</f>
        <v>1367.2750000000001</v>
      </c>
      <c r="U25" s="183" t="s">
        <v>331</v>
      </c>
    </row>
    <row r="26" spans="1:21" hidden="1">
      <c r="A26" t="s">
        <v>49</v>
      </c>
      <c r="B26" t="s">
        <v>50</v>
      </c>
      <c r="C26" s="240">
        <v>2500.0500000000002</v>
      </c>
      <c r="D26" s="240">
        <v>0</v>
      </c>
      <c r="F26" s="240">
        <v>2500.0500000000002</v>
      </c>
      <c r="G26" s="240">
        <v>0</v>
      </c>
      <c r="H26" s="240">
        <v>50.001000000000005</v>
      </c>
      <c r="I26" s="240">
        <v>187.50375</v>
      </c>
      <c r="J26" s="246">
        <v>2737.5547500000002</v>
      </c>
      <c r="K26" s="240">
        <v>438.00876000000005</v>
      </c>
      <c r="L26" s="240">
        <v>3175.5635100000004</v>
      </c>
      <c r="M26" s="244">
        <f t="shared" si="0"/>
        <v>2737.5547500000002</v>
      </c>
      <c r="N26" s="240">
        <v>0</v>
      </c>
      <c r="O26" s="240">
        <v>0</v>
      </c>
      <c r="P26" s="240">
        <v>0</v>
      </c>
      <c r="R26" s="182">
        <f t="shared" si="1"/>
        <v>2737.5547500000002</v>
      </c>
      <c r="S26" s="182">
        <f>+D26</f>
        <v>0</v>
      </c>
      <c r="T26" s="182">
        <f>+R26+S26</f>
        <v>2737.5547500000002</v>
      </c>
      <c r="U26" s="183" t="s">
        <v>324</v>
      </c>
    </row>
    <row r="27" spans="1:21" hidden="1">
      <c r="A27" t="s">
        <v>19</v>
      </c>
      <c r="B27" t="s">
        <v>20</v>
      </c>
      <c r="C27" s="240">
        <v>10000.049999999999</v>
      </c>
      <c r="D27" s="248">
        <v>15000</v>
      </c>
      <c r="F27" s="240">
        <v>25000.05</v>
      </c>
      <c r="G27" s="240">
        <v>-479.28</v>
      </c>
      <c r="H27" s="240">
        <v>200.00099999999998</v>
      </c>
      <c r="I27" s="240">
        <v>750.00374999999997</v>
      </c>
      <c r="J27" s="246">
        <v>25470.77475</v>
      </c>
      <c r="K27" s="240">
        <v>4075.3239600000002</v>
      </c>
      <c r="L27" s="240">
        <v>29546.098710000002</v>
      </c>
      <c r="M27" s="244">
        <f t="shared" si="0"/>
        <v>25470.77475</v>
      </c>
      <c r="N27" s="240">
        <v>15000</v>
      </c>
      <c r="O27" s="240">
        <v>2400</v>
      </c>
      <c r="P27" s="240">
        <v>17400</v>
      </c>
      <c r="R27" s="182">
        <f t="shared" si="1"/>
        <v>10470.774749999999</v>
      </c>
      <c r="S27" s="247">
        <f>+D27</f>
        <v>15000</v>
      </c>
      <c r="T27" s="182">
        <f>+R27+S27</f>
        <v>25470.774749999997</v>
      </c>
      <c r="U27" s="183" t="s">
        <v>327</v>
      </c>
    </row>
    <row r="28" spans="1:21" hidden="1">
      <c r="A28" t="s">
        <v>53</v>
      </c>
      <c r="B28" t="s">
        <v>54</v>
      </c>
      <c r="C28" s="240">
        <v>7500</v>
      </c>
      <c r="D28" s="240">
        <v>0</v>
      </c>
      <c r="F28" s="240">
        <v>7500</v>
      </c>
      <c r="G28" s="240">
        <v>0</v>
      </c>
      <c r="H28" s="240">
        <v>150</v>
      </c>
      <c r="I28" s="240">
        <v>562.5</v>
      </c>
      <c r="J28" s="246">
        <v>8212.5</v>
      </c>
      <c r="K28" s="240">
        <v>1314</v>
      </c>
      <c r="L28" s="240">
        <v>9526.5</v>
      </c>
      <c r="M28" s="244">
        <f t="shared" si="0"/>
        <v>8212.5</v>
      </c>
      <c r="N28" s="240">
        <v>0</v>
      </c>
      <c r="O28" s="240">
        <v>0</v>
      </c>
      <c r="P28" s="240">
        <v>0</v>
      </c>
      <c r="R28" s="182">
        <f t="shared" si="1"/>
        <v>8212.5</v>
      </c>
      <c r="S28" s="182">
        <f>+D28</f>
        <v>0</v>
      </c>
      <c r="T28" s="182">
        <f>+R28+S28</f>
        <v>8212.5</v>
      </c>
      <c r="U28" s="183" t="s">
        <v>327</v>
      </c>
    </row>
    <row r="29" spans="1:21" hidden="1">
      <c r="A29" t="s">
        <v>31</v>
      </c>
      <c r="B29" t="s">
        <v>32</v>
      </c>
      <c r="C29" s="240">
        <v>3750</v>
      </c>
      <c r="D29" s="240">
        <v>0</v>
      </c>
      <c r="F29" s="240">
        <v>3750</v>
      </c>
      <c r="G29" s="240">
        <v>0</v>
      </c>
      <c r="H29" s="240">
        <v>75</v>
      </c>
      <c r="I29" s="240">
        <v>281.25</v>
      </c>
      <c r="J29" s="246">
        <v>4106.25</v>
      </c>
      <c r="K29" s="240">
        <v>657</v>
      </c>
      <c r="L29" s="240">
        <v>4763.25</v>
      </c>
      <c r="M29" s="244">
        <f t="shared" si="0"/>
        <v>4106.25</v>
      </c>
      <c r="N29" s="240">
        <v>0</v>
      </c>
      <c r="O29" s="240">
        <v>0</v>
      </c>
      <c r="P29" s="240">
        <v>0</v>
      </c>
      <c r="R29" s="182">
        <f t="shared" si="1"/>
        <v>4106.25</v>
      </c>
      <c r="S29" s="182">
        <f>+D29</f>
        <v>0</v>
      </c>
      <c r="T29" s="182">
        <f>+R29+S29</f>
        <v>4106.25</v>
      </c>
      <c r="U29" s="183" t="s">
        <v>324</v>
      </c>
    </row>
    <row r="30" spans="1:21" hidden="1">
      <c r="A30" s="183" t="s">
        <v>91</v>
      </c>
      <c r="B30" s="183" t="s">
        <v>309</v>
      </c>
      <c r="C30" s="240">
        <v>1200</v>
      </c>
      <c r="D30" s="248">
        <v>1615</v>
      </c>
      <c r="F30" s="240">
        <v>2815</v>
      </c>
      <c r="G30" s="240">
        <v>0</v>
      </c>
      <c r="H30" s="240">
        <v>56.300000000000004</v>
      </c>
      <c r="I30" s="240">
        <v>90</v>
      </c>
      <c r="J30" s="246">
        <v>2961.3</v>
      </c>
      <c r="K30" s="240">
        <v>473.80800000000005</v>
      </c>
      <c r="L30" s="240">
        <v>3435.1080000000002</v>
      </c>
      <c r="M30" s="244">
        <f t="shared" si="0"/>
        <v>2961.3</v>
      </c>
      <c r="N30" s="240">
        <v>1615</v>
      </c>
      <c r="O30" s="240">
        <v>258.39999999999998</v>
      </c>
      <c r="P30" s="240">
        <v>1873.4</v>
      </c>
      <c r="R30" s="182">
        <f t="shared" si="1"/>
        <v>1346.3</v>
      </c>
      <c r="S30" s="247">
        <f>+D30</f>
        <v>1615</v>
      </c>
      <c r="T30" s="182">
        <f>+R30+S30</f>
        <v>2961.3</v>
      </c>
      <c r="U30" s="183" t="s">
        <v>324</v>
      </c>
    </row>
    <row r="31" spans="1:21" hidden="1">
      <c r="A31" s="183" t="s">
        <v>55</v>
      </c>
      <c r="B31" s="183" t="s">
        <v>310</v>
      </c>
      <c r="C31" s="240">
        <v>2500.0500000000002</v>
      </c>
      <c r="D31" s="240">
        <v>0</v>
      </c>
      <c r="F31" s="240">
        <v>2500.0500000000002</v>
      </c>
      <c r="G31" s="240">
        <v>0</v>
      </c>
      <c r="H31" s="240">
        <v>50.001000000000005</v>
      </c>
      <c r="I31" s="240">
        <v>187.50375</v>
      </c>
      <c r="J31" s="246">
        <v>2737.5547500000002</v>
      </c>
      <c r="K31" s="240">
        <v>438.00876000000005</v>
      </c>
      <c r="L31" s="240">
        <v>3175.5635100000004</v>
      </c>
      <c r="M31" s="244">
        <f t="shared" si="0"/>
        <v>2737.5547500000002</v>
      </c>
      <c r="N31" s="240">
        <v>0</v>
      </c>
      <c r="O31" s="240">
        <v>0</v>
      </c>
      <c r="P31" s="240">
        <v>0</v>
      </c>
      <c r="R31" s="182">
        <f t="shared" si="1"/>
        <v>2737.5547500000002</v>
      </c>
      <c r="S31" s="182">
        <f>+D31</f>
        <v>0</v>
      </c>
      <c r="T31" s="182">
        <f>+R31+S31</f>
        <v>2737.5547500000002</v>
      </c>
      <c r="U31" s="183" t="s">
        <v>324</v>
      </c>
    </row>
    <row r="32" spans="1:21">
      <c r="A32" t="s">
        <v>124</v>
      </c>
      <c r="B32" t="s">
        <v>125</v>
      </c>
      <c r="C32" s="240">
        <v>1200</v>
      </c>
      <c r="D32" s="248">
        <v>3548.55</v>
      </c>
      <c r="F32" s="240">
        <v>4748.55</v>
      </c>
      <c r="G32" s="240">
        <v>0</v>
      </c>
      <c r="H32" s="240">
        <v>94.971000000000004</v>
      </c>
      <c r="I32" s="240">
        <v>90</v>
      </c>
      <c r="J32" s="246">
        <v>4933.5210000000006</v>
      </c>
      <c r="K32" s="240">
        <v>789.36336000000017</v>
      </c>
      <c r="L32" s="240">
        <v>5722.8843600000009</v>
      </c>
      <c r="M32" s="244">
        <f t="shared" si="0"/>
        <v>4933.5210000000006</v>
      </c>
      <c r="N32" s="240">
        <v>0</v>
      </c>
      <c r="O32" s="240">
        <v>0</v>
      </c>
      <c r="P32" s="240">
        <v>0</v>
      </c>
      <c r="R32" s="182">
        <f t="shared" si="1"/>
        <v>1384.971</v>
      </c>
      <c r="S32" s="182"/>
      <c r="T32" s="182">
        <f>+R32+S32</f>
        <v>1384.971</v>
      </c>
      <c r="U32" s="183" t="s">
        <v>331</v>
      </c>
    </row>
    <row r="33" spans="1:21">
      <c r="A33" t="s">
        <v>110</v>
      </c>
      <c r="B33" t="s">
        <v>111</v>
      </c>
      <c r="C33" s="240">
        <v>1200</v>
      </c>
      <c r="D33" s="248">
        <v>4952.5</v>
      </c>
      <c r="F33" s="240">
        <v>6152.5</v>
      </c>
      <c r="G33" s="240">
        <v>0</v>
      </c>
      <c r="H33" s="240">
        <v>123.05</v>
      </c>
      <c r="I33" s="240">
        <v>90</v>
      </c>
      <c r="J33" s="244">
        <v>6365.55</v>
      </c>
      <c r="K33" s="240">
        <v>1018.4880000000001</v>
      </c>
      <c r="L33" s="240">
        <v>7384.0380000000005</v>
      </c>
      <c r="M33" s="244">
        <f t="shared" si="0"/>
        <v>6365.55</v>
      </c>
      <c r="N33" s="240">
        <v>0</v>
      </c>
      <c r="O33" s="240">
        <v>0</v>
      </c>
      <c r="P33" s="240">
        <v>0</v>
      </c>
      <c r="R33" s="182">
        <f t="shared" si="1"/>
        <v>1413.05</v>
      </c>
      <c r="S33" s="182"/>
      <c r="T33" s="182">
        <f>+R33+S33</f>
        <v>1413.05</v>
      </c>
      <c r="U33" s="183" t="s">
        <v>331</v>
      </c>
    </row>
    <row r="34" spans="1:21" hidden="1">
      <c r="A34" t="s">
        <v>95</v>
      </c>
      <c r="B34" t="s">
        <v>96</v>
      </c>
      <c r="C34" s="240">
        <v>3000</v>
      </c>
      <c r="D34" s="240">
        <v>0</v>
      </c>
      <c r="F34" s="240">
        <v>3000</v>
      </c>
      <c r="G34" s="240">
        <v>0</v>
      </c>
      <c r="H34" s="240">
        <v>60</v>
      </c>
      <c r="I34" s="240">
        <v>225</v>
      </c>
      <c r="J34" s="246">
        <v>3285</v>
      </c>
      <c r="K34" s="240">
        <v>525.6</v>
      </c>
      <c r="L34" s="240">
        <v>3810.6</v>
      </c>
      <c r="M34" s="244">
        <f t="shared" si="0"/>
        <v>3285</v>
      </c>
      <c r="N34" s="240">
        <v>0</v>
      </c>
      <c r="O34" s="240">
        <v>0</v>
      </c>
      <c r="P34" s="240">
        <v>0</v>
      </c>
      <c r="R34" s="182">
        <f t="shared" si="1"/>
        <v>3285</v>
      </c>
      <c r="S34" s="182">
        <f>+D34</f>
        <v>0</v>
      </c>
      <c r="T34" s="182">
        <f>+R34+S34</f>
        <v>3285</v>
      </c>
      <c r="U34" s="183" t="s">
        <v>327</v>
      </c>
    </row>
    <row r="35" spans="1:21" hidden="1">
      <c r="A35" s="183" t="s">
        <v>59</v>
      </c>
      <c r="B35" s="183" t="s">
        <v>60</v>
      </c>
      <c r="C35" s="240">
        <v>2250</v>
      </c>
      <c r="D35" s="240">
        <v>0</v>
      </c>
      <c r="F35" s="240">
        <v>2250</v>
      </c>
      <c r="G35" s="240">
        <v>0</v>
      </c>
      <c r="H35" s="240">
        <v>45</v>
      </c>
      <c r="I35" s="240">
        <v>168.75</v>
      </c>
      <c r="J35" s="246">
        <v>2463.75</v>
      </c>
      <c r="K35" s="240">
        <v>394.2</v>
      </c>
      <c r="L35" s="240">
        <v>2857.95</v>
      </c>
      <c r="M35" s="244">
        <f t="shared" si="0"/>
        <v>2463.75</v>
      </c>
      <c r="N35" s="240">
        <v>0</v>
      </c>
      <c r="O35" s="240">
        <v>0</v>
      </c>
      <c r="P35" s="240">
        <v>0</v>
      </c>
      <c r="R35" s="182">
        <f t="shared" si="1"/>
        <v>2463.75</v>
      </c>
      <c r="S35" s="182">
        <f>+D35</f>
        <v>0</v>
      </c>
      <c r="T35" s="182">
        <f>+R35+S35</f>
        <v>2463.75</v>
      </c>
      <c r="U35" s="183" t="s">
        <v>338</v>
      </c>
    </row>
    <row r="36" spans="1:21" hidden="1">
      <c r="A36" t="s">
        <v>61</v>
      </c>
      <c r="B36" t="s">
        <v>62</v>
      </c>
      <c r="C36" s="240">
        <v>2250</v>
      </c>
      <c r="D36" s="248">
        <v>12415</v>
      </c>
      <c r="F36" s="240">
        <v>14665</v>
      </c>
      <c r="G36" s="240">
        <v>0</v>
      </c>
      <c r="H36" s="240">
        <v>45</v>
      </c>
      <c r="I36" s="240">
        <v>168.75</v>
      </c>
      <c r="J36" s="246">
        <v>14878.75</v>
      </c>
      <c r="K36" s="240">
        <v>2380.6</v>
      </c>
      <c r="L36" s="240">
        <v>17259.349999999999</v>
      </c>
      <c r="M36" s="244">
        <f t="shared" si="0"/>
        <v>14878.75</v>
      </c>
      <c r="N36" s="240">
        <v>12415</v>
      </c>
      <c r="O36" s="240">
        <v>1986.4</v>
      </c>
      <c r="P36" s="240">
        <v>14401.4</v>
      </c>
      <c r="R36" s="182">
        <f t="shared" si="1"/>
        <v>2463.75</v>
      </c>
      <c r="S36" s="247">
        <f>+D36</f>
        <v>12415</v>
      </c>
      <c r="T36" s="182">
        <f>+R36+S36</f>
        <v>14878.75</v>
      </c>
      <c r="U36" s="183" t="s">
        <v>338</v>
      </c>
    </row>
    <row r="37" spans="1:21" hidden="1">
      <c r="A37" t="s">
        <v>57</v>
      </c>
      <c r="B37" t="s">
        <v>58</v>
      </c>
      <c r="C37" s="240">
        <v>2500.0500000000002</v>
      </c>
      <c r="D37" s="240">
        <v>0</v>
      </c>
      <c r="F37" s="240">
        <v>2500.0500000000002</v>
      </c>
      <c r="G37" s="240">
        <v>0</v>
      </c>
      <c r="H37" s="240">
        <v>50.001000000000005</v>
      </c>
      <c r="I37" s="240">
        <v>187.50375</v>
      </c>
      <c r="J37" s="246">
        <v>2737.5547500000002</v>
      </c>
      <c r="K37" s="240">
        <v>438.00876000000005</v>
      </c>
      <c r="L37" s="240">
        <v>3175.5635100000004</v>
      </c>
      <c r="M37" s="244">
        <f t="shared" si="0"/>
        <v>2737.5547500000002</v>
      </c>
      <c r="N37" s="240">
        <v>0</v>
      </c>
      <c r="O37" s="240">
        <v>0</v>
      </c>
      <c r="P37" s="240">
        <v>0</v>
      </c>
      <c r="R37" s="182">
        <f t="shared" si="1"/>
        <v>2737.5547500000002</v>
      </c>
      <c r="S37" s="182">
        <f>+D37</f>
        <v>0</v>
      </c>
      <c r="T37" s="182">
        <f>+R37+S37</f>
        <v>2737.5547500000002</v>
      </c>
      <c r="U37" s="183" t="s">
        <v>324</v>
      </c>
    </row>
    <row r="38" spans="1:21" hidden="1">
      <c r="A38" t="s">
        <v>27</v>
      </c>
      <c r="B38" t="s">
        <v>28</v>
      </c>
      <c r="C38" s="240">
        <v>1750.05</v>
      </c>
      <c r="D38" s="240">
        <v>0</v>
      </c>
      <c r="F38" s="240">
        <v>1750.05</v>
      </c>
      <c r="G38" s="240">
        <v>0</v>
      </c>
      <c r="H38" s="240">
        <v>35.000999999999998</v>
      </c>
      <c r="I38" s="240">
        <v>131.25375</v>
      </c>
      <c r="J38" s="246">
        <v>1916.30475</v>
      </c>
      <c r="K38" s="240">
        <v>306.60876000000002</v>
      </c>
      <c r="L38" s="240">
        <v>2222.9135099999999</v>
      </c>
      <c r="M38" s="244">
        <f t="shared" si="0"/>
        <v>1916.30475</v>
      </c>
      <c r="N38" s="240">
        <v>0</v>
      </c>
      <c r="O38" s="240">
        <v>0</v>
      </c>
      <c r="P38" s="240">
        <v>0</v>
      </c>
      <c r="R38" s="182">
        <f t="shared" si="1"/>
        <v>1916.30475</v>
      </c>
      <c r="S38" s="182">
        <f>+D38</f>
        <v>0</v>
      </c>
      <c r="T38" s="182">
        <f>+R38+S38</f>
        <v>1916.30475</v>
      </c>
      <c r="U38" s="183" t="s">
        <v>324</v>
      </c>
    </row>
    <row r="39" spans="1:21" hidden="1">
      <c r="A39" t="s">
        <v>93</v>
      </c>
      <c r="B39" t="s">
        <v>94</v>
      </c>
      <c r="C39" s="240">
        <v>3000</v>
      </c>
      <c r="D39" s="240">
        <v>0</v>
      </c>
      <c r="F39" s="240">
        <v>3000</v>
      </c>
      <c r="G39" s="240">
        <v>0</v>
      </c>
      <c r="H39" s="240">
        <v>60</v>
      </c>
      <c r="I39" s="240">
        <v>225</v>
      </c>
      <c r="J39" s="246">
        <v>3285</v>
      </c>
      <c r="K39" s="240">
        <v>525.6</v>
      </c>
      <c r="L39" s="240">
        <v>3810.6</v>
      </c>
      <c r="M39" s="244">
        <f t="shared" si="0"/>
        <v>3285</v>
      </c>
      <c r="N39" s="240">
        <v>0</v>
      </c>
      <c r="O39" s="240">
        <v>0</v>
      </c>
      <c r="P39" s="240">
        <v>0</v>
      </c>
      <c r="R39" s="182">
        <f t="shared" si="1"/>
        <v>3285</v>
      </c>
      <c r="S39" s="182">
        <f>+D39</f>
        <v>0</v>
      </c>
      <c r="T39" s="182">
        <f>+R39+S39</f>
        <v>3285</v>
      </c>
      <c r="U39" s="183" t="s">
        <v>324</v>
      </c>
    </row>
    <row r="40" spans="1:21" hidden="1">
      <c r="A40" t="s">
        <v>63</v>
      </c>
      <c r="B40" t="s">
        <v>64</v>
      </c>
      <c r="C40" s="240">
        <v>2750.1</v>
      </c>
      <c r="D40" s="240">
        <v>0</v>
      </c>
      <c r="F40" s="240">
        <v>2750.1</v>
      </c>
      <c r="G40" s="240">
        <v>0</v>
      </c>
      <c r="H40" s="240">
        <v>55.002000000000002</v>
      </c>
      <c r="I40" s="240">
        <v>206.25749999999999</v>
      </c>
      <c r="J40" s="246">
        <v>3011.3595</v>
      </c>
      <c r="K40" s="240">
        <v>481.81752</v>
      </c>
      <c r="L40" s="240">
        <v>3493.1770200000001</v>
      </c>
      <c r="M40" s="244">
        <f t="shared" si="0"/>
        <v>3011.3595</v>
      </c>
      <c r="N40" s="240">
        <v>0</v>
      </c>
      <c r="O40" s="240">
        <v>0</v>
      </c>
      <c r="P40" s="240">
        <v>0</v>
      </c>
      <c r="R40" s="182">
        <f t="shared" si="1"/>
        <v>3011.3595</v>
      </c>
      <c r="S40" s="182">
        <f>+D40</f>
        <v>0</v>
      </c>
      <c r="T40" s="182">
        <f>+R40+S40</f>
        <v>3011.3595</v>
      </c>
      <c r="U40" s="183" t="s">
        <v>338</v>
      </c>
    </row>
    <row r="41" spans="1:21" hidden="1">
      <c r="A41" s="183" t="s">
        <v>23</v>
      </c>
      <c r="B41" s="183" t="s">
        <v>24</v>
      </c>
      <c r="C41" s="240">
        <v>3750</v>
      </c>
      <c r="D41" s="240">
        <v>0</v>
      </c>
      <c r="F41" s="240">
        <v>3750</v>
      </c>
      <c r="G41" s="240">
        <v>0</v>
      </c>
      <c r="H41" s="240">
        <v>75</v>
      </c>
      <c r="I41" s="240">
        <v>281.25</v>
      </c>
      <c r="J41" s="246">
        <v>4106.25</v>
      </c>
      <c r="K41" s="240">
        <v>657</v>
      </c>
      <c r="L41" s="240">
        <v>4763.25</v>
      </c>
      <c r="M41" s="244">
        <f t="shared" si="0"/>
        <v>4106.25</v>
      </c>
      <c r="N41" s="240">
        <v>0</v>
      </c>
      <c r="O41" s="240">
        <v>0</v>
      </c>
      <c r="P41" s="240">
        <v>0</v>
      </c>
      <c r="R41" s="182">
        <f t="shared" si="1"/>
        <v>4106.25</v>
      </c>
      <c r="S41" s="182">
        <f>+D41</f>
        <v>0</v>
      </c>
      <c r="T41" s="182">
        <f>+R41+S41</f>
        <v>4106.25</v>
      </c>
      <c r="U41" s="183" t="s">
        <v>324</v>
      </c>
    </row>
    <row r="42" spans="1:21" hidden="1">
      <c r="A42" t="s">
        <v>65</v>
      </c>
      <c r="B42" t="s">
        <v>66</v>
      </c>
      <c r="C42" s="240">
        <v>5500.05</v>
      </c>
      <c r="D42" s="240">
        <v>0</v>
      </c>
      <c r="F42" s="240">
        <v>5500.05</v>
      </c>
      <c r="G42" s="240">
        <v>0</v>
      </c>
      <c r="H42" s="240">
        <v>110.001</v>
      </c>
      <c r="I42" s="240">
        <v>412.50375000000003</v>
      </c>
      <c r="J42" s="246">
        <v>6022.5547500000002</v>
      </c>
      <c r="K42" s="240">
        <v>963.60876000000007</v>
      </c>
      <c r="L42" s="240">
        <v>6986.1635100000003</v>
      </c>
      <c r="M42" s="244">
        <f t="shared" si="0"/>
        <v>6022.5547500000002</v>
      </c>
      <c r="N42" s="240">
        <v>0</v>
      </c>
      <c r="O42" s="240">
        <v>0</v>
      </c>
      <c r="P42" s="240">
        <v>0</v>
      </c>
      <c r="R42" s="182">
        <f t="shared" si="1"/>
        <v>6022.5547500000002</v>
      </c>
      <c r="S42" s="182">
        <f>+D42</f>
        <v>0</v>
      </c>
      <c r="T42" s="182">
        <f>+R42+S42</f>
        <v>6022.5547500000002</v>
      </c>
      <c r="U42" t="s">
        <v>327</v>
      </c>
    </row>
    <row r="43" spans="1:21">
      <c r="A43" t="s">
        <v>112</v>
      </c>
      <c r="B43" t="s">
        <v>113</v>
      </c>
      <c r="C43" s="240">
        <v>1200</v>
      </c>
      <c r="D43" s="248">
        <v>1673.85</v>
      </c>
      <c r="F43" s="240">
        <v>2873.85</v>
      </c>
      <c r="G43" s="240">
        <v>0</v>
      </c>
      <c r="H43" s="240">
        <v>57.476999999999997</v>
      </c>
      <c r="I43" s="240">
        <v>90</v>
      </c>
      <c r="J43" s="244">
        <v>3021.3269999999998</v>
      </c>
      <c r="K43" s="240">
        <v>483.41231999999997</v>
      </c>
      <c r="L43" s="240">
        <v>3504.7393199999997</v>
      </c>
      <c r="M43" s="244">
        <f t="shared" si="0"/>
        <v>3021.3269999999998</v>
      </c>
      <c r="N43" s="240">
        <v>0</v>
      </c>
      <c r="O43" s="240">
        <v>0</v>
      </c>
      <c r="P43" s="240">
        <v>0</v>
      </c>
      <c r="R43" s="182">
        <f t="shared" si="1"/>
        <v>1347.4770000000001</v>
      </c>
      <c r="S43" s="182"/>
      <c r="T43" s="182">
        <f>+R43+S43</f>
        <v>1347.4770000000001</v>
      </c>
      <c r="U43" t="s">
        <v>331</v>
      </c>
    </row>
    <row r="44" spans="1:21" hidden="1">
      <c r="A44" t="s">
        <v>29</v>
      </c>
      <c r="B44" t="s">
        <v>30</v>
      </c>
      <c r="C44" s="240">
        <v>7500</v>
      </c>
      <c r="D44" s="240">
        <v>0</v>
      </c>
      <c r="F44" s="240">
        <v>7500</v>
      </c>
      <c r="G44" s="240">
        <v>0</v>
      </c>
      <c r="H44" s="240">
        <v>150</v>
      </c>
      <c r="I44" s="240">
        <v>562.5</v>
      </c>
      <c r="J44" s="246">
        <v>8212.5</v>
      </c>
      <c r="K44" s="240">
        <v>1314</v>
      </c>
      <c r="L44" s="240">
        <v>9526.5</v>
      </c>
      <c r="M44" s="244">
        <f t="shared" si="0"/>
        <v>8212.5</v>
      </c>
      <c r="N44" s="240">
        <v>0</v>
      </c>
      <c r="O44" s="240">
        <v>0</v>
      </c>
      <c r="P44" s="240">
        <v>0</v>
      </c>
      <c r="R44" s="182">
        <f t="shared" si="1"/>
        <v>8212.5</v>
      </c>
      <c r="S44" s="182">
        <f>+D44</f>
        <v>0</v>
      </c>
      <c r="T44" s="182">
        <f>+R44+S44</f>
        <v>8212.5</v>
      </c>
      <c r="U44" t="s">
        <v>326</v>
      </c>
    </row>
    <row r="45" spans="1:21" hidden="1">
      <c r="A45" t="s">
        <v>126</v>
      </c>
      <c r="B45" t="s">
        <v>127</v>
      </c>
      <c r="C45" s="240">
        <v>1750.05</v>
      </c>
      <c r="D45" s="240">
        <v>0</v>
      </c>
      <c r="F45" s="240">
        <v>1750.05</v>
      </c>
      <c r="G45" s="240">
        <v>0</v>
      </c>
      <c r="H45" s="240">
        <v>35.000999999999998</v>
      </c>
      <c r="I45" s="240">
        <v>131.25375</v>
      </c>
      <c r="J45" s="246">
        <v>1916.30475</v>
      </c>
      <c r="K45" s="240">
        <v>306.60876000000002</v>
      </c>
      <c r="L45" s="240">
        <v>2222.9135099999999</v>
      </c>
      <c r="M45" s="244">
        <f t="shared" si="0"/>
        <v>1916.30475</v>
      </c>
      <c r="N45" s="240">
        <v>0</v>
      </c>
      <c r="O45" s="240">
        <v>0</v>
      </c>
      <c r="P45" s="240">
        <v>0</v>
      </c>
      <c r="R45" s="182">
        <f t="shared" si="1"/>
        <v>1916.30475</v>
      </c>
      <c r="S45" s="182"/>
      <c r="T45" s="182">
        <f>+R45+S45</f>
        <v>1916.30475</v>
      </c>
      <c r="U45" t="s">
        <v>324</v>
      </c>
    </row>
    <row r="46" spans="1:21">
      <c r="A46" t="s">
        <v>114</v>
      </c>
      <c r="B46" t="s">
        <v>115</v>
      </c>
      <c r="C46" s="240">
        <v>1200</v>
      </c>
      <c r="D46" s="248">
        <v>2765</v>
      </c>
      <c r="F46" s="240">
        <v>3965</v>
      </c>
      <c r="G46" s="240">
        <v>0</v>
      </c>
      <c r="H46" s="240">
        <v>79.3</v>
      </c>
      <c r="I46" s="240">
        <v>90</v>
      </c>
      <c r="J46" s="244">
        <v>4134.3</v>
      </c>
      <c r="K46" s="240">
        <v>661.48800000000006</v>
      </c>
      <c r="L46" s="240">
        <v>4795.7880000000005</v>
      </c>
      <c r="M46" s="244">
        <f t="shared" si="0"/>
        <v>4134.3</v>
      </c>
      <c r="N46" s="240">
        <v>0</v>
      </c>
      <c r="O46" s="240">
        <v>0</v>
      </c>
      <c r="P46" s="240">
        <v>0</v>
      </c>
      <c r="R46" s="182">
        <f t="shared" si="1"/>
        <v>1369.3</v>
      </c>
      <c r="S46" s="182"/>
      <c r="T46" s="182">
        <f>+R46+S46</f>
        <v>1369.3</v>
      </c>
      <c r="U46" t="s">
        <v>331</v>
      </c>
    </row>
    <row r="47" spans="1:21">
      <c r="A47" t="s">
        <v>106</v>
      </c>
      <c r="B47" t="s">
        <v>107</v>
      </c>
      <c r="C47" s="240">
        <v>1200</v>
      </c>
      <c r="D47" s="248">
        <v>1776.75</v>
      </c>
      <c r="F47" s="240">
        <v>2976.75</v>
      </c>
      <c r="G47" s="240">
        <v>0</v>
      </c>
      <c r="H47" s="240">
        <v>59.535000000000004</v>
      </c>
      <c r="I47" s="240">
        <v>90</v>
      </c>
      <c r="J47" s="244">
        <v>3126.2849999999999</v>
      </c>
      <c r="K47" s="240">
        <v>500.2056</v>
      </c>
      <c r="L47" s="240">
        <v>3626.4906000000001</v>
      </c>
      <c r="M47" s="244">
        <f t="shared" si="0"/>
        <v>3126.2849999999999</v>
      </c>
      <c r="N47" s="240">
        <v>0</v>
      </c>
      <c r="O47" s="240">
        <v>0</v>
      </c>
      <c r="P47" s="240">
        <v>0</v>
      </c>
      <c r="R47" s="182">
        <f t="shared" si="1"/>
        <v>1349.5350000000001</v>
      </c>
      <c r="S47" s="182"/>
      <c r="T47" s="182">
        <f>+R47+S47</f>
        <v>1349.5350000000001</v>
      </c>
      <c r="U47" t="s">
        <v>331</v>
      </c>
    </row>
    <row r="48" spans="1:21">
      <c r="A48" t="s">
        <v>128</v>
      </c>
      <c r="B48" t="s">
        <v>129</v>
      </c>
      <c r="C48" s="240">
        <v>1200</v>
      </c>
      <c r="D48" s="248">
        <v>2808.75</v>
      </c>
      <c r="F48" s="240">
        <v>4008.75</v>
      </c>
      <c r="G48" s="240">
        <v>0</v>
      </c>
      <c r="H48" s="240">
        <v>80.174999999999997</v>
      </c>
      <c r="I48" s="240">
        <v>90</v>
      </c>
      <c r="J48" s="246">
        <v>4178.9250000000002</v>
      </c>
      <c r="K48" s="240">
        <v>668.62800000000004</v>
      </c>
      <c r="L48" s="240">
        <v>4847.5529999999999</v>
      </c>
      <c r="M48" s="244">
        <f t="shared" si="0"/>
        <v>4178.9250000000002</v>
      </c>
      <c r="N48" s="240">
        <v>0</v>
      </c>
      <c r="O48" s="240">
        <v>0</v>
      </c>
      <c r="P48" s="240">
        <v>0</v>
      </c>
      <c r="R48" s="182">
        <f t="shared" si="1"/>
        <v>1370.175</v>
      </c>
      <c r="S48" s="182"/>
      <c r="T48" s="182">
        <f>+R48+S48</f>
        <v>1370.175</v>
      </c>
      <c r="U48" s="183" t="s">
        <v>331</v>
      </c>
    </row>
    <row r="49" spans="1:21" hidden="1">
      <c r="A49" t="s">
        <v>71</v>
      </c>
      <c r="B49" t="s">
        <v>72</v>
      </c>
      <c r="C49" s="240">
        <v>3000</v>
      </c>
      <c r="D49" s="240">
        <v>0</v>
      </c>
      <c r="F49" s="240">
        <v>3000</v>
      </c>
      <c r="G49" s="240">
        <v>0</v>
      </c>
      <c r="H49" s="240">
        <v>60</v>
      </c>
      <c r="I49" s="240">
        <v>225</v>
      </c>
      <c r="J49" s="246">
        <v>3285</v>
      </c>
      <c r="K49" s="240">
        <v>525.6</v>
      </c>
      <c r="L49" s="240">
        <v>3810.6</v>
      </c>
      <c r="M49" s="244">
        <f t="shared" si="0"/>
        <v>3285</v>
      </c>
      <c r="N49" s="240">
        <v>0</v>
      </c>
      <c r="O49" s="240">
        <v>0</v>
      </c>
      <c r="P49" s="240">
        <v>0</v>
      </c>
      <c r="R49" s="182">
        <f t="shared" si="1"/>
        <v>3285</v>
      </c>
      <c r="S49" s="182"/>
      <c r="T49" s="182">
        <f>+R49+S49</f>
        <v>3285</v>
      </c>
      <c r="U49" t="s">
        <v>338</v>
      </c>
    </row>
    <row r="50" spans="1:21">
      <c r="A50" t="s">
        <v>116</v>
      </c>
      <c r="B50" t="s">
        <v>313</v>
      </c>
      <c r="C50" s="240">
        <v>1200</v>
      </c>
      <c r="D50" s="248">
        <v>2940.9</v>
      </c>
      <c r="F50" s="240">
        <v>4140.8999999999996</v>
      </c>
      <c r="G50" s="240">
        <v>0</v>
      </c>
      <c r="H50" s="240">
        <v>82.817999999999998</v>
      </c>
      <c r="I50" s="240">
        <v>90</v>
      </c>
      <c r="J50" s="246">
        <v>4313.7179999999998</v>
      </c>
      <c r="K50" s="240">
        <v>690.19488000000001</v>
      </c>
      <c r="L50" s="240">
        <v>5003.9128799999999</v>
      </c>
      <c r="M50" s="244">
        <f t="shared" si="0"/>
        <v>4313.7179999999998</v>
      </c>
      <c r="N50" s="240">
        <v>0</v>
      </c>
      <c r="O50" s="240">
        <v>0</v>
      </c>
      <c r="P50" s="240">
        <v>0</v>
      </c>
      <c r="R50" s="182">
        <f t="shared" si="1"/>
        <v>1372.818</v>
      </c>
      <c r="S50" s="182"/>
      <c r="T50" s="182">
        <f>+R50+S50</f>
        <v>1372.818</v>
      </c>
      <c r="U50" s="183" t="s">
        <v>331</v>
      </c>
    </row>
    <row r="51" spans="1:21" hidden="1">
      <c r="A51" s="183" t="s">
        <v>69</v>
      </c>
      <c r="B51" s="183" t="s">
        <v>70</v>
      </c>
      <c r="C51" s="240">
        <v>2000.1</v>
      </c>
      <c r="D51" s="240">
        <v>0</v>
      </c>
      <c r="F51" s="240">
        <v>2000.1</v>
      </c>
      <c r="G51" s="240">
        <v>0</v>
      </c>
      <c r="H51" s="240">
        <v>40.002000000000002</v>
      </c>
      <c r="I51" s="240">
        <v>150.00749999999999</v>
      </c>
      <c r="J51" s="246">
        <v>2190.1095</v>
      </c>
      <c r="K51" s="240">
        <v>350.41752000000002</v>
      </c>
      <c r="L51" s="240">
        <v>2540.52702</v>
      </c>
      <c r="M51" s="244">
        <f t="shared" si="0"/>
        <v>2190.1095</v>
      </c>
      <c r="N51" s="240">
        <v>0</v>
      </c>
      <c r="O51" s="240">
        <v>0</v>
      </c>
      <c r="P51" s="240">
        <v>0</v>
      </c>
      <c r="R51" s="182">
        <f t="shared" si="1"/>
        <v>2190.1095</v>
      </c>
      <c r="S51" s="182"/>
      <c r="T51" s="182">
        <f>+R51+S51</f>
        <v>2190.1095</v>
      </c>
      <c r="U51" s="183" t="s">
        <v>338</v>
      </c>
    </row>
    <row r="52" spans="1:21" hidden="1">
      <c r="A52" s="183" t="s">
        <v>21</v>
      </c>
      <c r="B52" s="183" t="s">
        <v>22</v>
      </c>
      <c r="C52" s="240">
        <v>6000</v>
      </c>
      <c r="D52" s="240">
        <v>0</v>
      </c>
      <c r="F52" s="240">
        <v>6000</v>
      </c>
      <c r="G52" s="240">
        <v>0</v>
      </c>
      <c r="H52" s="240">
        <v>120</v>
      </c>
      <c r="I52" s="240">
        <v>450</v>
      </c>
      <c r="J52" s="246">
        <v>6570</v>
      </c>
      <c r="K52" s="240">
        <v>1051.2</v>
      </c>
      <c r="L52" s="240">
        <v>7621.2</v>
      </c>
      <c r="M52" s="244">
        <f t="shared" si="0"/>
        <v>6570</v>
      </c>
      <c r="N52" s="240">
        <v>0</v>
      </c>
      <c r="O52" s="240">
        <v>0</v>
      </c>
      <c r="P52" s="240">
        <v>0</v>
      </c>
      <c r="R52" s="182">
        <f t="shared" si="1"/>
        <v>6570</v>
      </c>
      <c r="S52" s="182">
        <f>+D52</f>
        <v>0</v>
      </c>
      <c r="T52" s="182">
        <f>+R52+S52</f>
        <v>6570</v>
      </c>
      <c r="U52" s="183" t="s">
        <v>328</v>
      </c>
    </row>
    <row r="53" spans="1:21" hidden="1">
      <c r="A53" t="s">
        <v>67</v>
      </c>
      <c r="B53" t="s">
        <v>68</v>
      </c>
      <c r="C53" s="240">
        <v>6250.05</v>
      </c>
      <c r="D53" s="248">
        <v>6250</v>
      </c>
      <c r="F53" s="240">
        <v>12500.05</v>
      </c>
      <c r="G53" s="240">
        <v>0</v>
      </c>
      <c r="H53" s="240">
        <v>125.001</v>
      </c>
      <c r="I53" s="240">
        <v>468.75374999999997</v>
      </c>
      <c r="J53" s="246">
        <v>13093.804749999999</v>
      </c>
      <c r="K53" s="240">
        <v>2095.0087599999997</v>
      </c>
      <c r="L53" s="240">
        <v>15188.81351</v>
      </c>
      <c r="M53" s="244">
        <f t="shared" si="0"/>
        <v>13093.804749999999</v>
      </c>
      <c r="N53" s="240">
        <v>6250</v>
      </c>
      <c r="O53" s="240">
        <v>1000</v>
      </c>
      <c r="P53" s="240">
        <v>7250</v>
      </c>
      <c r="R53" s="182">
        <f t="shared" si="1"/>
        <v>6843.8047500000002</v>
      </c>
      <c r="S53" s="247">
        <f>+D53</f>
        <v>6250</v>
      </c>
      <c r="T53" s="182">
        <f>+R53+S53</f>
        <v>13093.804749999999</v>
      </c>
      <c r="U53" s="183" t="s">
        <v>327</v>
      </c>
    </row>
    <row r="54" spans="1:21" hidden="1">
      <c r="A54" t="s">
        <v>97</v>
      </c>
      <c r="B54" t="s">
        <v>98</v>
      </c>
      <c r="C54" s="240">
        <v>5500.05</v>
      </c>
      <c r="D54" s="240">
        <v>0</v>
      </c>
      <c r="F54" s="240">
        <v>5500.05</v>
      </c>
      <c r="G54" s="240">
        <v>0</v>
      </c>
      <c r="H54" s="240">
        <v>110.001</v>
      </c>
      <c r="I54" s="240">
        <v>412.50375000000003</v>
      </c>
      <c r="J54" s="246">
        <v>6022.5547500000002</v>
      </c>
      <c r="K54" s="240">
        <v>963.60876000000007</v>
      </c>
      <c r="L54" s="240">
        <v>6986.1635100000003</v>
      </c>
      <c r="M54" s="244">
        <f t="shared" si="0"/>
        <v>6022.5547500000002</v>
      </c>
      <c r="N54" s="240">
        <v>0</v>
      </c>
      <c r="O54" s="240">
        <v>0</v>
      </c>
      <c r="P54" s="240">
        <v>0</v>
      </c>
      <c r="R54" s="182">
        <f t="shared" si="1"/>
        <v>6022.5547500000002</v>
      </c>
      <c r="S54" s="182">
        <f>+D54</f>
        <v>0</v>
      </c>
      <c r="T54" s="182">
        <f>+R54+S54</f>
        <v>6022.5547500000002</v>
      </c>
      <c r="U54" s="183" t="s">
        <v>324</v>
      </c>
    </row>
    <row r="55" spans="1:21" hidden="1">
      <c r="A55" t="s">
        <v>25</v>
      </c>
      <c r="B55" t="s">
        <v>26</v>
      </c>
      <c r="C55" s="240">
        <v>3750</v>
      </c>
      <c r="D55" s="240">
        <v>0</v>
      </c>
      <c r="F55" s="240">
        <v>3750</v>
      </c>
      <c r="G55" s="240">
        <v>0</v>
      </c>
      <c r="H55" s="240">
        <v>75</v>
      </c>
      <c r="I55" s="240">
        <v>281.25</v>
      </c>
      <c r="J55" s="246">
        <v>4106.25</v>
      </c>
      <c r="K55" s="240">
        <v>657</v>
      </c>
      <c r="L55" s="240">
        <v>4763.25</v>
      </c>
      <c r="M55" s="244">
        <f t="shared" si="0"/>
        <v>4106.25</v>
      </c>
      <c r="N55" s="240">
        <v>0</v>
      </c>
      <c r="O55" s="240">
        <v>0</v>
      </c>
      <c r="P55" s="240">
        <v>0</v>
      </c>
      <c r="R55" s="182">
        <f t="shared" si="1"/>
        <v>4106.25</v>
      </c>
      <c r="S55" s="182">
        <f>+D55</f>
        <v>0</v>
      </c>
      <c r="T55" s="182">
        <f>+R55+S55</f>
        <v>4106.25</v>
      </c>
      <c r="U55" s="183" t="s">
        <v>338</v>
      </c>
    </row>
    <row r="56" spans="1:21" hidden="1">
      <c r="A56" t="s">
        <v>73</v>
      </c>
      <c r="B56" t="s">
        <v>74</v>
      </c>
      <c r="C56" s="240">
        <v>2566.7600000000002</v>
      </c>
      <c r="D56" s="240">
        <v>0</v>
      </c>
      <c r="F56" s="240">
        <v>2566.7600000000002</v>
      </c>
      <c r="G56" s="240">
        <v>0</v>
      </c>
      <c r="H56" s="240">
        <v>51.335200000000007</v>
      </c>
      <c r="I56" s="240">
        <v>192.50700000000001</v>
      </c>
      <c r="J56" s="246">
        <v>2810.6022000000003</v>
      </c>
      <c r="K56" s="240">
        <v>449.69635200000005</v>
      </c>
      <c r="L56" s="240">
        <v>3260.2985520000002</v>
      </c>
      <c r="M56" s="244">
        <f t="shared" si="0"/>
        <v>2810.6022000000003</v>
      </c>
      <c r="N56" s="240">
        <v>0</v>
      </c>
      <c r="O56" s="240">
        <v>0</v>
      </c>
      <c r="P56" s="240">
        <v>0</v>
      </c>
      <c r="R56" s="182">
        <f t="shared" si="1"/>
        <v>2810.6022000000003</v>
      </c>
      <c r="S56" s="182"/>
      <c r="T56" s="182">
        <f>+R56+S56</f>
        <v>2810.6022000000003</v>
      </c>
      <c r="U56" t="s">
        <v>338</v>
      </c>
    </row>
    <row r="57" spans="1:21">
      <c r="A57" t="s">
        <v>118</v>
      </c>
      <c r="B57" t="s">
        <v>119</v>
      </c>
      <c r="C57" s="240">
        <v>1200</v>
      </c>
      <c r="D57" s="248">
        <v>3332.5</v>
      </c>
      <c r="F57" s="240">
        <v>4532.5</v>
      </c>
      <c r="G57" s="240">
        <v>0</v>
      </c>
      <c r="H57" s="240">
        <v>90.65</v>
      </c>
      <c r="I57" s="240">
        <v>90</v>
      </c>
      <c r="J57" s="246">
        <v>4713.1499999999996</v>
      </c>
      <c r="K57" s="240">
        <v>754.10399999999993</v>
      </c>
      <c r="L57" s="240">
        <v>5467.2539999999999</v>
      </c>
      <c r="M57" s="244">
        <f t="shared" si="0"/>
        <v>4713.1499999999996</v>
      </c>
      <c r="N57" s="240">
        <v>0</v>
      </c>
      <c r="O57" s="240">
        <v>0</v>
      </c>
      <c r="P57" s="240">
        <v>0</v>
      </c>
      <c r="R57" s="182">
        <f t="shared" si="1"/>
        <v>1380.65</v>
      </c>
      <c r="S57" s="182"/>
      <c r="T57" s="182">
        <f>+R57+S57</f>
        <v>1380.65</v>
      </c>
      <c r="U57" t="s">
        <v>331</v>
      </c>
    </row>
    <row r="58" spans="1:21" hidden="1">
      <c r="A58" t="s">
        <v>99</v>
      </c>
      <c r="B58" t="s">
        <v>100</v>
      </c>
      <c r="C58" s="240">
        <v>840</v>
      </c>
      <c r="D58" s="240">
        <v>0</v>
      </c>
      <c r="F58" s="240">
        <v>840</v>
      </c>
      <c r="G58" s="240">
        <v>0</v>
      </c>
      <c r="H58" s="240">
        <v>16.8</v>
      </c>
      <c r="I58" s="240">
        <v>63</v>
      </c>
      <c r="J58" s="246">
        <v>919.8</v>
      </c>
      <c r="K58" s="240">
        <v>147.16800000000001</v>
      </c>
      <c r="L58" s="240">
        <v>1066.9679999999998</v>
      </c>
      <c r="M58" s="244">
        <f t="shared" si="0"/>
        <v>919.8</v>
      </c>
      <c r="N58" s="240">
        <v>0</v>
      </c>
      <c r="O58" s="240">
        <v>0</v>
      </c>
      <c r="P58" s="240">
        <v>0</v>
      </c>
      <c r="R58" s="182">
        <f t="shared" si="1"/>
        <v>919.8</v>
      </c>
      <c r="S58" s="182">
        <f>+D58</f>
        <v>0</v>
      </c>
      <c r="T58" s="182">
        <f>+R58+S58</f>
        <v>919.8</v>
      </c>
      <c r="U58" t="s">
        <v>328</v>
      </c>
    </row>
    <row r="59" spans="1:21" hidden="1">
      <c r="A59" t="s">
        <v>75</v>
      </c>
      <c r="B59" t="s">
        <v>76</v>
      </c>
      <c r="C59" s="240">
        <v>3750</v>
      </c>
      <c r="D59" s="240">
        <v>0</v>
      </c>
      <c r="F59" s="240">
        <v>3750</v>
      </c>
      <c r="G59" s="240">
        <v>0</v>
      </c>
      <c r="H59" s="240">
        <v>75</v>
      </c>
      <c r="I59" s="240">
        <v>281.25</v>
      </c>
      <c r="J59" s="246">
        <v>4106.25</v>
      </c>
      <c r="K59" s="240">
        <v>657</v>
      </c>
      <c r="L59" s="240">
        <v>4763.25</v>
      </c>
      <c r="M59" s="244">
        <f t="shared" si="0"/>
        <v>4106.25</v>
      </c>
      <c r="N59" s="240">
        <v>0</v>
      </c>
      <c r="O59" s="240">
        <v>0</v>
      </c>
      <c r="P59" s="240">
        <v>0</v>
      </c>
      <c r="R59" s="182">
        <f t="shared" si="1"/>
        <v>4106.25</v>
      </c>
      <c r="S59" s="182"/>
      <c r="T59" s="182">
        <f>+R59+S59</f>
        <v>4106.25</v>
      </c>
      <c r="U59" t="s">
        <v>326</v>
      </c>
    </row>
    <row r="60" spans="1:21" hidden="1">
      <c r="A60" t="s">
        <v>101</v>
      </c>
      <c r="B60" t="s">
        <v>102</v>
      </c>
      <c r="C60" s="240">
        <v>3250.05</v>
      </c>
      <c r="D60" s="240">
        <v>0</v>
      </c>
      <c r="F60" s="240">
        <v>3250.05</v>
      </c>
      <c r="G60" s="240">
        <v>0</v>
      </c>
      <c r="H60" s="240">
        <v>65.001000000000005</v>
      </c>
      <c r="I60" s="240">
        <v>243.75375</v>
      </c>
      <c r="J60" s="246">
        <v>3558.8047500000002</v>
      </c>
      <c r="K60" s="240">
        <v>569.40876000000003</v>
      </c>
      <c r="L60" s="240">
        <v>4128.2135100000005</v>
      </c>
      <c r="M60" s="244">
        <f t="shared" si="0"/>
        <v>3558.8047500000002</v>
      </c>
      <c r="N60" s="240">
        <v>0</v>
      </c>
      <c r="O60" s="240">
        <v>0</v>
      </c>
      <c r="P60" s="240">
        <v>0</v>
      </c>
      <c r="R60" s="182">
        <f t="shared" si="1"/>
        <v>3558.8047500000002</v>
      </c>
      <c r="S60" s="182">
        <f>+D60</f>
        <v>0</v>
      </c>
      <c r="T60" s="182">
        <f>+R60+S60</f>
        <v>3558.8047500000002</v>
      </c>
      <c r="U60" s="183" t="s">
        <v>327</v>
      </c>
    </row>
    <row r="61" spans="1:21">
      <c r="A61" t="s">
        <v>120</v>
      </c>
      <c r="B61" t="s">
        <v>121</v>
      </c>
      <c r="C61" s="240">
        <v>1200</v>
      </c>
      <c r="D61" s="248">
        <v>1795.3</v>
      </c>
      <c r="F61" s="240">
        <v>2995.3</v>
      </c>
      <c r="G61" s="240">
        <v>0</v>
      </c>
      <c r="H61" s="240">
        <v>59.906000000000006</v>
      </c>
      <c r="I61" s="240">
        <v>90</v>
      </c>
      <c r="J61" s="246">
        <v>3145.2060000000001</v>
      </c>
      <c r="K61" s="240">
        <v>503.23296000000005</v>
      </c>
      <c r="L61" s="240">
        <v>3648.4389600000004</v>
      </c>
      <c r="M61" s="244">
        <f t="shared" si="0"/>
        <v>3145.2060000000001</v>
      </c>
      <c r="N61" s="240">
        <v>0</v>
      </c>
      <c r="O61" s="240">
        <v>0</v>
      </c>
      <c r="P61" s="240">
        <v>0</v>
      </c>
      <c r="R61" s="182">
        <f t="shared" si="1"/>
        <v>1349.9059999999999</v>
      </c>
      <c r="S61" s="182"/>
      <c r="T61" s="182">
        <f>+R61+S61</f>
        <v>1349.9059999999999</v>
      </c>
      <c r="U61" s="183" t="s">
        <v>331</v>
      </c>
    </row>
    <row r="62" spans="1:21" hidden="1">
      <c r="C62" s="240">
        <f>SUM(C8:C61)</f>
        <v>198158.18</v>
      </c>
      <c r="D62" s="240">
        <f t="shared" ref="D62:L62" si="2">SUM(D8:D61)</f>
        <v>115761.28</v>
      </c>
      <c r="E62" s="240">
        <f t="shared" si="2"/>
        <v>0</v>
      </c>
      <c r="F62" s="240">
        <f t="shared" si="2"/>
        <v>313919.45999999985</v>
      </c>
      <c r="G62" s="240">
        <f t="shared" si="2"/>
        <v>-657.18999999999994</v>
      </c>
      <c r="H62" s="240">
        <f t="shared" si="2"/>
        <v>4632.620600000002</v>
      </c>
      <c r="I62" s="240">
        <f t="shared" si="2"/>
        <v>14861.863499999998</v>
      </c>
      <c r="J62" s="240">
        <f t="shared" si="2"/>
        <v>332756.75410000008</v>
      </c>
      <c r="K62" s="240">
        <f t="shared" si="2"/>
        <v>53241.080655999998</v>
      </c>
      <c r="L62" s="240">
        <f t="shared" si="2"/>
        <v>385997.83475599997</v>
      </c>
      <c r="M62" s="244">
        <f t="shared" si="0"/>
        <v>332756.75409999996</v>
      </c>
      <c r="N62" s="244">
        <f>SUM(N8:N61)</f>
        <v>85703.43</v>
      </c>
      <c r="O62" s="244">
        <f t="shared" ref="O62:Q62" si="3">SUM(O8:O61)</f>
        <v>13712.5488</v>
      </c>
      <c r="P62" s="244">
        <f t="shared" si="3"/>
        <v>99415.978799999983</v>
      </c>
      <c r="Q62" s="244">
        <f t="shared" si="3"/>
        <v>0</v>
      </c>
      <c r="R62" s="182">
        <f t="shared" si="1"/>
        <v>216995.47409999999</v>
      </c>
      <c r="S62" s="182">
        <f>SUM(S8:S61)</f>
        <v>85703.43</v>
      </c>
      <c r="T62" s="182">
        <f>+R62+S62</f>
        <v>302698.90409999999</v>
      </c>
    </row>
    <row r="63" spans="1:21" hidden="1">
      <c r="M63" s="244">
        <f t="shared" si="0"/>
        <v>0</v>
      </c>
      <c r="R63" s="182">
        <f>+J62-R62</f>
        <v>115761.28000000009</v>
      </c>
      <c r="S63" s="182">
        <f>+D63</f>
        <v>0</v>
      </c>
      <c r="T63" s="182">
        <f>+R63+S63</f>
        <v>115761.28000000009</v>
      </c>
    </row>
    <row r="64" spans="1:21" hidden="1">
      <c r="M64" s="244">
        <f t="shared" si="0"/>
        <v>0</v>
      </c>
      <c r="R64" s="182">
        <f t="shared" si="1"/>
        <v>0</v>
      </c>
      <c r="S64" s="182">
        <f>+D64</f>
        <v>0</v>
      </c>
      <c r="T64" s="182">
        <f>+R64+S64</f>
        <v>0</v>
      </c>
    </row>
    <row r="65" spans="10:20" hidden="1">
      <c r="M65" s="244">
        <f t="shared" si="0"/>
        <v>0</v>
      </c>
      <c r="R65" s="182">
        <f t="shared" si="1"/>
        <v>0</v>
      </c>
      <c r="S65" s="182">
        <f>+D65</f>
        <v>0</v>
      </c>
      <c r="T65" s="182">
        <f>+R65+S65</f>
        <v>0</v>
      </c>
    </row>
    <row r="66" spans="10:20" hidden="1">
      <c r="M66" s="244">
        <f t="shared" si="0"/>
        <v>0</v>
      </c>
      <c r="R66" s="182">
        <f t="shared" si="1"/>
        <v>0</v>
      </c>
      <c r="S66" s="182">
        <f>+D66</f>
        <v>0</v>
      </c>
      <c r="T66" s="182">
        <f>+R66+S66</f>
        <v>0</v>
      </c>
    </row>
    <row r="67" spans="10:20" hidden="1">
      <c r="M67" s="244">
        <f t="shared" si="0"/>
        <v>0</v>
      </c>
      <c r="R67" s="182">
        <f t="shared" si="1"/>
        <v>0</v>
      </c>
      <c r="S67" s="182">
        <f>+D67</f>
        <v>0</v>
      </c>
      <c r="T67" s="182">
        <f>+R67+S67</f>
        <v>0</v>
      </c>
    </row>
    <row r="68" spans="10:20" hidden="1">
      <c r="M68" s="244">
        <f t="shared" si="0"/>
        <v>0</v>
      </c>
      <c r="R68" s="182">
        <f t="shared" si="1"/>
        <v>0</v>
      </c>
      <c r="S68" s="182">
        <f>+D68</f>
        <v>0</v>
      </c>
      <c r="T68" s="182">
        <f>+R68+S68</f>
        <v>0</v>
      </c>
    </row>
    <row r="69" spans="10:20" hidden="1">
      <c r="M69" s="244">
        <f t="shared" si="0"/>
        <v>0</v>
      </c>
      <c r="R69" s="182">
        <f t="shared" si="1"/>
        <v>0</v>
      </c>
      <c r="S69" s="182">
        <f>+D69</f>
        <v>0</v>
      </c>
      <c r="T69" s="182">
        <f>+R69+S69</f>
        <v>0</v>
      </c>
    </row>
    <row r="70" spans="10:20" hidden="1">
      <c r="J70" s="246">
        <f>SUM(J8:J69)</f>
        <v>665513.50820000016</v>
      </c>
      <c r="K70" s="240">
        <f>SUM(K8:K69)</f>
        <v>106482.161312</v>
      </c>
      <c r="L70" s="240">
        <f>SUM(L8:L69)</f>
        <v>771995.66951199993</v>
      </c>
      <c r="N70" s="240">
        <f>SUM(N8:N69)</f>
        <v>171406.86</v>
      </c>
      <c r="O70" s="240">
        <f>SUM(O8:O69)</f>
        <v>27425.097600000001</v>
      </c>
      <c r="P70" s="240">
        <f>SUM(P8:P69)</f>
        <v>198831.95759999997</v>
      </c>
      <c r="R70" s="182">
        <f>SUM(R8:R69)</f>
        <v>549752.22820000001</v>
      </c>
      <c r="S70" s="182">
        <f>SUM(S8:S69)</f>
        <v>171406.86</v>
      </c>
      <c r="T70" s="182">
        <f>SUM(T8:T69)</f>
        <v>721159.08820000011</v>
      </c>
    </row>
  </sheetData>
  <autoFilter ref="A7:U70">
    <filterColumn colId="20">
      <filters>
        <filter val="321-001"/>
      </filters>
    </filterColumn>
  </autoFilter>
  <sortState ref="A8:T69">
    <sortCondition ref="B8:B6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B43" workbookViewId="0">
      <selection activeCell="C16" sqref="C16"/>
    </sheetView>
  </sheetViews>
  <sheetFormatPr baseColWidth="10" defaultRowHeight="11.25"/>
  <cols>
    <col min="1" max="1" width="12.28515625" style="2" customWidth="1"/>
    <col min="2" max="2" width="30.7109375" style="1" customWidth="1"/>
    <col min="3" max="13" width="11.85546875" style="1" customWidth="1"/>
    <col min="14" max="16384" width="11.42578125" style="1"/>
  </cols>
  <sheetData>
    <row r="1" spans="1:13" ht="18" customHeight="1">
      <c r="A1" s="74" t="s">
        <v>0</v>
      </c>
      <c r="B1" s="235" t="s">
        <v>132</v>
      </c>
      <c r="C1" s="236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4.95" customHeight="1">
      <c r="A2" s="163" t="s">
        <v>1</v>
      </c>
      <c r="B2" s="90" t="s">
        <v>2</v>
      </c>
      <c r="C2" s="91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5.75">
      <c r="A3" s="77"/>
      <c r="B3" s="92" t="s">
        <v>3</v>
      </c>
      <c r="C3" s="164"/>
      <c r="D3" s="166"/>
      <c r="E3" s="77"/>
      <c r="F3" s="77"/>
      <c r="G3" s="77"/>
      <c r="H3" s="77"/>
      <c r="I3" s="77"/>
      <c r="J3" s="77"/>
      <c r="K3" s="77"/>
      <c r="L3" s="77"/>
      <c r="M3" s="77"/>
    </row>
    <row r="4" spans="1:13" ht="15">
      <c r="A4" s="77"/>
      <c r="B4" s="93" t="s">
        <v>4</v>
      </c>
      <c r="C4" s="164"/>
      <c r="D4" s="166"/>
      <c r="E4" s="77"/>
      <c r="F4" s="77"/>
      <c r="G4" s="77"/>
      <c r="H4" s="77"/>
      <c r="I4" s="77"/>
      <c r="J4" s="77"/>
      <c r="K4" s="77"/>
      <c r="L4" s="77"/>
      <c r="M4" s="77"/>
    </row>
    <row r="5" spans="1:13" ht="15">
      <c r="A5" s="77"/>
      <c r="B5" s="165" t="s">
        <v>5</v>
      </c>
      <c r="C5" s="174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ht="15">
      <c r="A6" s="77"/>
      <c r="B6" s="165" t="s">
        <v>6</v>
      </c>
      <c r="C6" s="174"/>
      <c r="D6" s="77"/>
      <c r="E6" s="77"/>
      <c r="F6" s="77"/>
      <c r="G6" s="77"/>
      <c r="H6" s="77"/>
      <c r="I6" s="77"/>
      <c r="J6" s="183"/>
      <c r="K6" s="77"/>
      <c r="L6" s="77"/>
      <c r="M6" s="77"/>
    </row>
    <row r="7" spans="1:13" ht="13.5" thickBot="1">
      <c r="A7" s="81"/>
      <c r="B7" s="80"/>
      <c r="C7" s="80"/>
      <c r="D7" s="80"/>
      <c r="E7" s="80"/>
      <c r="F7" s="80"/>
      <c r="G7" s="80"/>
      <c r="H7" s="80"/>
      <c r="I7" s="80"/>
      <c r="J7" s="215" t="s">
        <v>319</v>
      </c>
      <c r="K7" s="80"/>
      <c r="L7" s="80"/>
      <c r="M7" s="80"/>
    </row>
    <row r="8" spans="1:13" s="87" customFormat="1" ht="40.5" customHeight="1" thickTop="1" thickBot="1">
      <c r="A8" s="83" t="s">
        <v>7</v>
      </c>
      <c r="B8" s="84" t="s">
        <v>8</v>
      </c>
      <c r="C8" s="84" t="s">
        <v>9</v>
      </c>
      <c r="D8" s="84" t="s">
        <v>299</v>
      </c>
      <c r="E8" s="85" t="s">
        <v>10</v>
      </c>
      <c r="F8" s="84" t="s">
        <v>11</v>
      </c>
      <c r="G8" s="84" t="s">
        <v>12</v>
      </c>
      <c r="H8" s="84" t="s">
        <v>13</v>
      </c>
      <c r="I8" s="84" t="s">
        <v>314</v>
      </c>
      <c r="J8" s="84" t="s">
        <v>315</v>
      </c>
      <c r="K8" s="84" t="s">
        <v>14</v>
      </c>
      <c r="L8" s="85" t="s">
        <v>15</v>
      </c>
      <c r="M8" s="86" t="s">
        <v>16</v>
      </c>
    </row>
    <row r="9" spans="1:13" s="61" customFormat="1" ht="15.75" thickTop="1">
      <c r="A9" s="12" t="s">
        <v>17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3" s="61" customFormat="1">
      <c r="A10" s="60"/>
    </row>
    <row r="11" spans="1:13" s="61" customFormat="1" ht="15">
      <c r="A11" s="167" t="s">
        <v>18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>
      <c r="A12" s="75" t="s">
        <v>35</v>
      </c>
      <c r="B12" s="76" t="s">
        <v>36</v>
      </c>
      <c r="C12" s="168">
        <v>3250.05</v>
      </c>
      <c r="D12" s="168">
        <v>0</v>
      </c>
      <c r="E12" s="168">
        <v>3250.05</v>
      </c>
      <c r="F12" s="168">
        <v>0</v>
      </c>
      <c r="G12" s="168">
        <v>124.46</v>
      </c>
      <c r="H12" s="168">
        <v>87.07</v>
      </c>
      <c r="I12" s="168">
        <v>0</v>
      </c>
      <c r="J12" s="168">
        <v>0</v>
      </c>
      <c r="K12" s="168">
        <v>0.12</v>
      </c>
      <c r="L12" s="168">
        <v>211.65</v>
      </c>
      <c r="M12" s="168">
        <v>3038.4</v>
      </c>
    </row>
    <row r="13" spans="1:13">
      <c r="A13" s="75" t="s">
        <v>77</v>
      </c>
      <c r="B13" s="76" t="s">
        <v>78</v>
      </c>
      <c r="C13" s="168">
        <v>2500.0500000000002</v>
      </c>
      <c r="D13" s="168">
        <v>0</v>
      </c>
      <c r="E13" s="168">
        <v>2500.0500000000002</v>
      </c>
      <c r="F13" s="168">
        <v>0</v>
      </c>
      <c r="G13" s="168">
        <v>7.67</v>
      </c>
      <c r="H13" s="168">
        <v>66.2</v>
      </c>
      <c r="I13" s="168">
        <v>0</v>
      </c>
      <c r="J13" s="168">
        <v>0</v>
      </c>
      <c r="K13" s="169">
        <v>-0.02</v>
      </c>
      <c r="L13" s="168">
        <v>73.849999999999994</v>
      </c>
      <c r="M13" s="168">
        <v>2426.1999999999998</v>
      </c>
    </row>
    <row r="14" spans="1:13">
      <c r="A14" s="75" t="s">
        <v>37</v>
      </c>
      <c r="B14" s="76" t="s">
        <v>38</v>
      </c>
      <c r="C14" s="168">
        <v>3000</v>
      </c>
      <c r="D14" s="168">
        <v>0</v>
      </c>
      <c r="E14" s="168">
        <v>3000</v>
      </c>
      <c r="F14" s="168">
        <v>0</v>
      </c>
      <c r="G14" s="168">
        <v>76.98</v>
      </c>
      <c r="H14" s="168">
        <v>79.540000000000006</v>
      </c>
      <c r="I14" s="168">
        <v>1804.62</v>
      </c>
      <c r="J14" s="168">
        <v>0</v>
      </c>
      <c r="K14" s="168">
        <v>0.06</v>
      </c>
      <c r="L14" s="168">
        <v>1961.2</v>
      </c>
      <c r="M14" s="168">
        <v>1038.8</v>
      </c>
    </row>
    <row r="15" spans="1:13">
      <c r="A15" s="75" t="s">
        <v>41</v>
      </c>
      <c r="B15" s="76" t="s">
        <v>42</v>
      </c>
      <c r="C15" s="168">
        <v>2500.0500000000002</v>
      </c>
      <c r="D15" s="168">
        <v>0</v>
      </c>
      <c r="E15" s="168">
        <v>2500.0500000000002</v>
      </c>
      <c r="F15" s="168">
        <v>0</v>
      </c>
      <c r="G15" s="168">
        <v>7.67</v>
      </c>
      <c r="H15" s="168">
        <v>66.2</v>
      </c>
      <c r="I15" s="168">
        <v>0</v>
      </c>
      <c r="J15" s="168">
        <v>0</v>
      </c>
      <c r="K15" s="169">
        <v>-0.02</v>
      </c>
      <c r="L15" s="168">
        <v>73.849999999999994</v>
      </c>
      <c r="M15" s="168">
        <v>2426.1999999999998</v>
      </c>
    </row>
    <row r="16" spans="1:13">
      <c r="A16" s="75" t="s">
        <v>43</v>
      </c>
      <c r="B16" s="76" t="s">
        <v>44</v>
      </c>
      <c r="C16" s="168">
        <v>6500.1</v>
      </c>
      <c r="D16" s="168">
        <v>0</v>
      </c>
      <c r="E16" s="168">
        <v>6500.1</v>
      </c>
      <c r="F16" s="168">
        <v>0</v>
      </c>
      <c r="G16" s="168">
        <v>841.16</v>
      </c>
      <c r="H16" s="168">
        <v>187.08</v>
      </c>
      <c r="I16" s="168">
        <v>0</v>
      </c>
      <c r="J16" s="168">
        <v>177.91</v>
      </c>
      <c r="K16" s="169">
        <v>-0.05</v>
      </c>
      <c r="L16" s="168">
        <v>1206.0999999999999</v>
      </c>
      <c r="M16" s="168">
        <v>5294</v>
      </c>
    </row>
    <row r="17" spans="1:13">
      <c r="A17" s="75" t="s">
        <v>39</v>
      </c>
      <c r="B17" s="76" t="s">
        <v>40</v>
      </c>
      <c r="C17" s="168">
        <v>2800.05</v>
      </c>
      <c r="D17" s="168">
        <v>0</v>
      </c>
      <c r="E17" s="168">
        <v>2800.05</v>
      </c>
      <c r="F17" s="168">
        <v>0</v>
      </c>
      <c r="G17" s="168">
        <v>55.23</v>
      </c>
      <c r="H17" s="168">
        <v>74.33</v>
      </c>
      <c r="I17" s="168">
        <v>0</v>
      </c>
      <c r="J17" s="168">
        <v>0</v>
      </c>
      <c r="K17" s="168">
        <v>0.09</v>
      </c>
      <c r="L17" s="168">
        <v>129.65</v>
      </c>
      <c r="M17" s="168">
        <v>2670.4</v>
      </c>
    </row>
    <row r="18" spans="1:13">
      <c r="A18" s="75" t="s">
        <v>33</v>
      </c>
      <c r="B18" s="76" t="s">
        <v>34</v>
      </c>
      <c r="C18" s="168">
        <v>2800.05</v>
      </c>
      <c r="D18" s="168">
        <v>0</v>
      </c>
      <c r="E18" s="168">
        <v>2800.05</v>
      </c>
      <c r="F18" s="168">
        <v>0</v>
      </c>
      <c r="G18" s="168">
        <v>55.23</v>
      </c>
      <c r="H18" s="168">
        <v>74.44</v>
      </c>
      <c r="I18" s="168">
        <v>0</v>
      </c>
      <c r="J18" s="168">
        <v>0</v>
      </c>
      <c r="K18" s="169">
        <v>-0.02</v>
      </c>
      <c r="L18" s="168">
        <v>129.65</v>
      </c>
      <c r="M18" s="168">
        <v>2670.4</v>
      </c>
    </row>
    <row r="19" spans="1:13">
      <c r="A19" s="75" t="s">
        <v>79</v>
      </c>
      <c r="B19" s="76" t="s">
        <v>80</v>
      </c>
      <c r="C19" s="168">
        <v>10000.049999999999</v>
      </c>
      <c r="D19" s="168">
        <v>0</v>
      </c>
      <c r="E19" s="168">
        <v>10000.049999999999</v>
      </c>
      <c r="F19" s="168">
        <v>0</v>
      </c>
      <c r="G19" s="168">
        <v>1588.75</v>
      </c>
      <c r="H19" s="168">
        <v>295.36</v>
      </c>
      <c r="I19" s="168">
        <v>0</v>
      </c>
      <c r="J19" s="168">
        <v>0</v>
      </c>
      <c r="K19" s="169">
        <v>-0.06</v>
      </c>
      <c r="L19" s="168">
        <v>1884.05</v>
      </c>
      <c r="M19" s="168">
        <v>8116</v>
      </c>
    </row>
    <row r="20" spans="1:13">
      <c r="A20" s="75" t="s">
        <v>81</v>
      </c>
      <c r="B20" s="76" t="s">
        <v>82</v>
      </c>
      <c r="C20" s="168">
        <v>1300.02</v>
      </c>
      <c r="D20" s="168">
        <v>0</v>
      </c>
      <c r="E20" s="168">
        <v>1300.02</v>
      </c>
      <c r="F20" s="169">
        <v>-128.51</v>
      </c>
      <c r="G20" s="168">
        <v>0</v>
      </c>
      <c r="H20" s="168">
        <v>32.46</v>
      </c>
      <c r="I20" s="168">
        <v>0</v>
      </c>
      <c r="J20" s="168">
        <v>0</v>
      </c>
      <c r="K20" s="168">
        <v>7.0000000000000007E-2</v>
      </c>
      <c r="L20" s="168">
        <v>-95.98</v>
      </c>
      <c r="M20" s="168">
        <v>1396</v>
      </c>
    </row>
    <row r="21" spans="1:13">
      <c r="A21" s="75" t="s">
        <v>87</v>
      </c>
      <c r="B21" s="76" t="s">
        <v>88</v>
      </c>
      <c r="C21" s="168">
        <v>3250.05</v>
      </c>
      <c r="D21" s="168">
        <v>0</v>
      </c>
      <c r="E21" s="168">
        <v>3250.05</v>
      </c>
      <c r="F21" s="168">
        <v>0</v>
      </c>
      <c r="G21" s="168">
        <v>124.46</v>
      </c>
      <c r="H21" s="168">
        <v>86.53</v>
      </c>
      <c r="I21" s="168">
        <v>0</v>
      </c>
      <c r="J21" s="168">
        <v>0</v>
      </c>
      <c r="K21" s="168">
        <v>0.06</v>
      </c>
      <c r="L21" s="168">
        <v>211.05</v>
      </c>
      <c r="M21" s="168">
        <v>3039</v>
      </c>
    </row>
    <row r="22" spans="1:13">
      <c r="A22" s="75" t="s">
        <v>89</v>
      </c>
      <c r="B22" s="76" t="s">
        <v>90</v>
      </c>
      <c r="C22" s="168">
        <v>15000</v>
      </c>
      <c r="D22" s="168">
        <v>0</v>
      </c>
      <c r="E22" s="168">
        <v>15000</v>
      </c>
      <c r="F22" s="168">
        <v>0</v>
      </c>
      <c r="G22" s="168">
        <v>2759.37</v>
      </c>
      <c r="H22" s="168">
        <v>453.09</v>
      </c>
      <c r="I22" s="168">
        <v>0</v>
      </c>
      <c r="J22" s="168">
        <v>0</v>
      </c>
      <c r="K22" s="168">
        <v>0.14000000000000001</v>
      </c>
      <c r="L22" s="168">
        <v>3212.6</v>
      </c>
      <c r="M22" s="168">
        <v>11787.4</v>
      </c>
    </row>
    <row r="23" spans="1:13">
      <c r="A23" s="75" t="s">
        <v>47</v>
      </c>
      <c r="B23" s="76" t="s">
        <v>48</v>
      </c>
      <c r="C23" s="168">
        <v>3250.05</v>
      </c>
      <c r="D23" s="168">
        <v>0</v>
      </c>
      <c r="E23" s="168">
        <v>3250.05</v>
      </c>
      <c r="F23" s="168">
        <v>0</v>
      </c>
      <c r="G23" s="168">
        <v>124.46</v>
      </c>
      <c r="H23" s="168">
        <v>86.67</v>
      </c>
      <c r="I23" s="168">
        <v>0</v>
      </c>
      <c r="J23" s="168">
        <v>0</v>
      </c>
      <c r="K23" s="169">
        <v>-0.08</v>
      </c>
      <c r="L23" s="168">
        <v>211.05</v>
      </c>
      <c r="M23" s="168">
        <v>3039</v>
      </c>
    </row>
    <row r="24" spans="1:13">
      <c r="A24" s="75" t="s">
        <v>45</v>
      </c>
      <c r="B24" s="76" t="s">
        <v>46</v>
      </c>
      <c r="C24" s="168">
        <v>4750.05</v>
      </c>
      <c r="D24" s="168">
        <v>0</v>
      </c>
      <c r="E24" s="168">
        <v>4750.05</v>
      </c>
      <c r="F24" s="168">
        <v>0</v>
      </c>
      <c r="G24" s="168">
        <v>478.75</v>
      </c>
      <c r="H24" s="168">
        <v>132.94</v>
      </c>
      <c r="I24" s="168">
        <v>0</v>
      </c>
      <c r="J24" s="168">
        <v>0</v>
      </c>
      <c r="K24" s="169">
        <v>-0.04</v>
      </c>
      <c r="L24" s="168">
        <v>611.65</v>
      </c>
      <c r="M24" s="168">
        <v>4138.3999999999996</v>
      </c>
    </row>
    <row r="25" spans="1:13">
      <c r="A25" s="75" t="s">
        <v>83</v>
      </c>
      <c r="B25" s="76" t="s">
        <v>84</v>
      </c>
      <c r="C25" s="168">
        <v>2500.0500000000002</v>
      </c>
      <c r="D25" s="168">
        <v>0</v>
      </c>
      <c r="E25" s="168">
        <v>2500.0500000000002</v>
      </c>
      <c r="F25" s="168">
        <v>0</v>
      </c>
      <c r="G25" s="168">
        <v>7.67</v>
      </c>
      <c r="H25" s="168">
        <v>66.290000000000006</v>
      </c>
      <c r="I25" s="168">
        <v>230.52</v>
      </c>
      <c r="J25" s="168">
        <v>0</v>
      </c>
      <c r="K25" s="169">
        <v>-0.03</v>
      </c>
      <c r="L25" s="168">
        <v>304.45</v>
      </c>
      <c r="M25" s="168">
        <v>2195.6</v>
      </c>
    </row>
    <row r="26" spans="1:13">
      <c r="A26" s="75" t="s">
        <v>51</v>
      </c>
      <c r="B26" s="76" t="s">
        <v>52</v>
      </c>
      <c r="C26" s="168">
        <v>20000.099999999999</v>
      </c>
      <c r="D26" s="168">
        <v>0</v>
      </c>
      <c r="E26" s="168">
        <v>20000.099999999999</v>
      </c>
      <c r="F26" s="168">
        <v>0</v>
      </c>
      <c r="G26" s="168">
        <v>4184.68</v>
      </c>
      <c r="H26" s="168">
        <v>604.74</v>
      </c>
      <c r="I26" s="168">
        <v>0</v>
      </c>
      <c r="J26" s="168">
        <v>0</v>
      </c>
      <c r="K26" s="169">
        <v>-0.12</v>
      </c>
      <c r="L26" s="168">
        <v>4789.3</v>
      </c>
      <c r="M26" s="168">
        <v>15210.8</v>
      </c>
    </row>
    <row r="27" spans="1:13">
      <c r="A27" s="75" t="s">
        <v>49</v>
      </c>
      <c r="B27" s="76" t="s">
        <v>50</v>
      </c>
      <c r="C27" s="168">
        <v>2500.0500000000002</v>
      </c>
      <c r="D27" s="168">
        <v>0</v>
      </c>
      <c r="E27" s="168">
        <v>2500.0500000000002</v>
      </c>
      <c r="F27" s="168">
        <v>0</v>
      </c>
      <c r="G27" s="168">
        <v>7.67</v>
      </c>
      <c r="H27" s="168">
        <v>66.2</v>
      </c>
      <c r="I27" s="168">
        <v>0</v>
      </c>
      <c r="J27" s="168">
        <v>0</v>
      </c>
      <c r="K27" s="169">
        <v>-0.02</v>
      </c>
      <c r="L27" s="168">
        <v>73.849999999999994</v>
      </c>
      <c r="M27" s="168">
        <v>2426.1999999999998</v>
      </c>
    </row>
    <row r="28" spans="1:13">
      <c r="A28" s="75" t="s">
        <v>19</v>
      </c>
      <c r="B28" s="76" t="s">
        <v>20</v>
      </c>
      <c r="C28" s="168">
        <v>10000.049999999999</v>
      </c>
      <c r="D28" s="168">
        <v>0</v>
      </c>
      <c r="E28" s="168">
        <v>10000.049999999999</v>
      </c>
      <c r="F28" s="168">
        <v>0</v>
      </c>
      <c r="G28" s="168">
        <v>1588.75</v>
      </c>
      <c r="H28" s="168">
        <v>296.99</v>
      </c>
      <c r="I28" s="168">
        <v>323.91000000000003</v>
      </c>
      <c r="J28" s="168">
        <v>479.28</v>
      </c>
      <c r="K28" s="169">
        <v>-0.08</v>
      </c>
      <c r="L28" s="168">
        <v>2688.85</v>
      </c>
      <c r="M28" s="168">
        <v>7311.2</v>
      </c>
    </row>
    <row r="29" spans="1:13">
      <c r="A29" s="75" t="s">
        <v>53</v>
      </c>
      <c r="B29" s="76" t="s">
        <v>54</v>
      </c>
      <c r="C29" s="168">
        <v>7500</v>
      </c>
      <c r="D29" s="168">
        <v>0</v>
      </c>
      <c r="E29" s="168">
        <v>7500</v>
      </c>
      <c r="F29" s="168">
        <v>0</v>
      </c>
      <c r="G29" s="168">
        <v>1054.74</v>
      </c>
      <c r="H29" s="168">
        <v>219.22</v>
      </c>
      <c r="I29" s="168">
        <v>2400.16</v>
      </c>
      <c r="J29" s="168">
        <v>0</v>
      </c>
      <c r="K29" s="168">
        <v>0.08</v>
      </c>
      <c r="L29" s="168">
        <v>3674.2</v>
      </c>
      <c r="M29" s="168">
        <v>3825.8</v>
      </c>
    </row>
    <row r="30" spans="1:13">
      <c r="A30" s="75" t="s">
        <v>31</v>
      </c>
      <c r="B30" s="76" t="s">
        <v>32</v>
      </c>
      <c r="C30" s="168">
        <v>3750</v>
      </c>
      <c r="D30" s="168">
        <v>0</v>
      </c>
      <c r="E30" s="168">
        <v>3750</v>
      </c>
      <c r="F30" s="168">
        <v>0</v>
      </c>
      <c r="G30" s="168">
        <v>309.02999999999997</v>
      </c>
      <c r="H30" s="168">
        <v>101.99</v>
      </c>
      <c r="I30" s="168">
        <v>0</v>
      </c>
      <c r="J30" s="168">
        <v>0</v>
      </c>
      <c r="K30" s="169">
        <v>-0.02</v>
      </c>
      <c r="L30" s="168">
        <v>411</v>
      </c>
      <c r="M30" s="168">
        <v>3339</v>
      </c>
    </row>
    <row r="31" spans="1:13">
      <c r="A31" s="75" t="s">
        <v>55</v>
      </c>
      <c r="B31" s="76" t="s">
        <v>56</v>
      </c>
      <c r="C31" s="168">
        <v>2500.0500000000002</v>
      </c>
      <c r="D31" s="168">
        <v>0</v>
      </c>
      <c r="E31" s="168">
        <v>2500.0500000000002</v>
      </c>
      <c r="F31" s="168">
        <v>0</v>
      </c>
      <c r="G31" s="168">
        <v>7.67</v>
      </c>
      <c r="H31" s="168">
        <v>66.2</v>
      </c>
      <c r="I31" s="168">
        <v>0</v>
      </c>
      <c r="J31" s="168">
        <v>0</v>
      </c>
      <c r="K31" s="169">
        <v>-0.02</v>
      </c>
      <c r="L31" s="168">
        <v>73.849999999999994</v>
      </c>
      <c r="M31" s="168">
        <v>2426.1999999999998</v>
      </c>
    </row>
    <row r="32" spans="1:13">
      <c r="A32" s="75" t="s">
        <v>95</v>
      </c>
      <c r="B32" s="76" t="s">
        <v>96</v>
      </c>
      <c r="C32" s="168">
        <v>3000</v>
      </c>
      <c r="D32" s="168">
        <v>0</v>
      </c>
      <c r="E32" s="168">
        <v>3000</v>
      </c>
      <c r="F32" s="168">
        <v>0</v>
      </c>
      <c r="G32" s="168">
        <v>76.98</v>
      </c>
      <c r="H32" s="168">
        <v>79.430000000000007</v>
      </c>
      <c r="I32" s="168">
        <v>0</v>
      </c>
      <c r="J32" s="168">
        <v>0</v>
      </c>
      <c r="K32" s="169">
        <v>-0.01</v>
      </c>
      <c r="L32" s="168">
        <v>156.4</v>
      </c>
      <c r="M32" s="168">
        <v>2843.6</v>
      </c>
    </row>
    <row r="33" spans="1:13">
      <c r="A33" s="75" t="s">
        <v>59</v>
      </c>
      <c r="B33" s="76" t="s">
        <v>60</v>
      </c>
      <c r="C33" s="168">
        <v>2250</v>
      </c>
      <c r="D33" s="168">
        <v>0</v>
      </c>
      <c r="E33" s="168">
        <v>2250</v>
      </c>
      <c r="F33" s="169">
        <v>-34.020000000000003</v>
      </c>
      <c r="G33" s="168">
        <v>0</v>
      </c>
      <c r="H33" s="168">
        <v>59.66</v>
      </c>
      <c r="I33" s="168">
        <v>0</v>
      </c>
      <c r="J33" s="168">
        <v>0</v>
      </c>
      <c r="K33" s="168">
        <v>0.16</v>
      </c>
      <c r="L33" s="168">
        <v>25.8</v>
      </c>
      <c r="M33" s="168">
        <v>2224.1999999999998</v>
      </c>
    </row>
    <row r="34" spans="1:13">
      <c r="A34" s="75" t="s">
        <v>61</v>
      </c>
      <c r="B34" s="76" t="s">
        <v>62</v>
      </c>
      <c r="C34" s="168">
        <v>2250</v>
      </c>
      <c r="D34" s="168">
        <v>0</v>
      </c>
      <c r="E34" s="168">
        <v>2250</v>
      </c>
      <c r="F34" s="169">
        <v>-34.020000000000003</v>
      </c>
      <c r="G34" s="168">
        <v>0</v>
      </c>
      <c r="H34" s="168">
        <v>59.66</v>
      </c>
      <c r="I34" s="168">
        <v>0</v>
      </c>
      <c r="J34" s="168">
        <v>0</v>
      </c>
      <c r="K34" s="169">
        <v>-0.04</v>
      </c>
      <c r="L34" s="168">
        <v>25.6</v>
      </c>
      <c r="M34" s="168">
        <v>2224.4</v>
      </c>
    </row>
    <row r="35" spans="1:13">
      <c r="A35" s="75" t="s">
        <v>57</v>
      </c>
      <c r="B35" s="76" t="s">
        <v>58</v>
      </c>
      <c r="C35" s="168">
        <v>2500.0500000000002</v>
      </c>
      <c r="D35" s="168">
        <v>0</v>
      </c>
      <c r="E35" s="168">
        <v>2500.0500000000002</v>
      </c>
      <c r="F35" s="168">
        <v>0</v>
      </c>
      <c r="G35" s="168">
        <v>7.67</v>
      </c>
      <c r="H35" s="168">
        <v>66.459999999999994</v>
      </c>
      <c r="I35" s="168">
        <v>627.79999999999995</v>
      </c>
      <c r="J35" s="168">
        <v>0</v>
      </c>
      <c r="K35" s="169">
        <v>-0.08</v>
      </c>
      <c r="L35" s="168">
        <v>701.85</v>
      </c>
      <c r="M35" s="168">
        <v>1798.2</v>
      </c>
    </row>
    <row r="36" spans="1:13">
      <c r="A36" s="75" t="s">
        <v>27</v>
      </c>
      <c r="B36" s="76" t="s">
        <v>28</v>
      </c>
      <c r="C36" s="168">
        <v>1750.05</v>
      </c>
      <c r="D36" s="168">
        <v>0</v>
      </c>
      <c r="E36" s="168">
        <v>1750.05</v>
      </c>
      <c r="F36" s="169">
        <v>-87.68</v>
      </c>
      <c r="G36" s="168">
        <v>0</v>
      </c>
      <c r="H36" s="168">
        <v>46.59</v>
      </c>
      <c r="I36" s="168">
        <v>0</v>
      </c>
      <c r="J36" s="168">
        <v>0</v>
      </c>
      <c r="K36" s="169">
        <v>-0.06</v>
      </c>
      <c r="L36" s="168">
        <v>-41.15</v>
      </c>
      <c r="M36" s="168">
        <v>1791.2</v>
      </c>
    </row>
    <row r="37" spans="1:13">
      <c r="A37" s="75" t="s">
        <v>93</v>
      </c>
      <c r="B37" s="76" t="s">
        <v>94</v>
      </c>
      <c r="C37" s="168">
        <v>3000</v>
      </c>
      <c r="D37" s="168">
        <v>0</v>
      </c>
      <c r="E37" s="168">
        <v>3000</v>
      </c>
      <c r="F37" s="168">
        <v>0</v>
      </c>
      <c r="G37" s="168">
        <v>76.98</v>
      </c>
      <c r="H37" s="168">
        <v>79.430000000000007</v>
      </c>
      <c r="I37" s="168">
        <v>0</v>
      </c>
      <c r="J37" s="168">
        <v>0</v>
      </c>
      <c r="K37" s="169">
        <v>-0.01</v>
      </c>
      <c r="L37" s="168">
        <v>156.4</v>
      </c>
      <c r="M37" s="168">
        <v>2843.6</v>
      </c>
    </row>
    <row r="38" spans="1:13">
      <c r="A38" s="75" t="s">
        <v>63</v>
      </c>
      <c r="B38" s="76" t="s">
        <v>64</v>
      </c>
      <c r="C38" s="168">
        <v>2750.1</v>
      </c>
      <c r="D38" s="168">
        <v>0</v>
      </c>
      <c r="E38" s="168">
        <v>2750.1</v>
      </c>
      <c r="F38" s="168">
        <v>0</v>
      </c>
      <c r="G38" s="168">
        <v>49.79</v>
      </c>
      <c r="H38" s="168">
        <v>72.819999999999993</v>
      </c>
      <c r="I38" s="168">
        <v>0</v>
      </c>
      <c r="J38" s="168">
        <v>0</v>
      </c>
      <c r="K38" s="169">
        <v>-0.11</v>
      </c>
      <c r="L38" s="168">
        <v>122.5</v>
      </c>
      <c r="M38" s="168">
        <v>2627.6</v>
      </c>
    </row>
    <row r="39" spans="1:13">
      <c r="A39" s="75" t="s">
        <v>23</v>
      </c>
      <c r="B39" s="76" t="s">
        <v>24</v>
      </c>
      <c r="C39" s="168">
        <v>3750</v>
      </c>
      <c r="D39" s="168">
        <v>0</v>
      </c>
      <c r="E39" s="168">
        <v>3750</v>
      </c>
      <c r="F39" s="168">
        <v>0</v>
      </c>
      <c r="G39" s="168">
        <v>309.02999999999997</v>
      </c>
      <c r="H39" s="168">
        <v>102.75</v>
      </c>
      <c r="I39" s="168">
        <v>714.44</v>
      </c>
      <c r="J39" s="168">
        <v>0</v>
      </c>
      <c r="K39" s="169">
        <v>-0.02</v>
      </c>
      <c r="L39" s="168">
        <v>1126.2</v>
      </c>
      <c r="M39" s="168">
        <v>2623.8</v>
      </c>
    </row>
    <row r="40" spans="1:13">
      <c r="A40" s="75" t="s">
        <v>65</v>
      </c>
      <c r="B40" s="76" t="s">
        <v>66</v>
      </c>
      <c r="C40" s="168">
        <v>5500.05</v>
      </c>
      <c r="D40" s="168">
        <v>0</v>
      </c>
      <c r="E40" s="168">
        <v>5500.05</v>
      </c>
      <c r="F40" s="168">
        <v>0</v>
      </c>
      <c r="G40" s="168">
        <v>627.54999999999995</v>
      </c>
      <c r="H40" s="168">
        <v>156.12</v>
      </c>
      <c r="I40" s="168">
        <v>0</v>
      </c>
      <c r="J40" s="168">
        <v>0</v>
      </c>
      <c r="K40" s="169">
        <v>-0.02</v>
      </c>
      <c r="L40" s="168">
        <v>783.65</v>
      </c>
      <c r="M40" s="168">
        <v>4716.3999999999996</v>
      </c>
    </row>
    <row r="41" spans="1:13">
      <c r="A41" s="75" t="s">
        <v>29</v>
      </c>
      <c r="B41" s="76" t="s">
        <v>30</v>
      </c>
      <c r="C41" s="168">
        <v>7500</v>
      </c>
      <c r="D41" s="168">
        <v>0</v>
      </c>
      <c r="E41" s="168">
        <v>7500</v>
      </c>
      <c r="F41" s="168">
        <v>0</v>
      </c>
      <c r="G41" s="168">
        <v>1054.74</v>
      </c>
      <c r="H41" s="168">
        <v>219.22</v>
      </c>
      <c r="I41" s="168">
        <v>878.82</v>
      </c>
      <c r="J41" s="168">
        <v>0</v>
      </c>
      <c r="K41" s="168">
        <v>0.02</v>
      </c>
      <c r="L41" s="168">
        <v>2152.8000000000002</v>
      </c>
      <c r="M41" s="168">
        <v>5347.2</v>
      </c>
    </row>
    <row r="42" spans="1:13">
      <c r="A42" s="75" t="s">
        <v>71</v>
      </c>
      <c r="B42" s="76" t="s">
        <v>72</v>
      </c>
      <c r="C42" s="168">
        <v>3000</v>
      </c>
      <c r="D42" s="168">
        <v>0</v>
      </c>
      <c r="E42" s="168">
        <v>3000</v>
      </c>
      <c r="F42" s="168">
        <v>0</v>
      </c>
      <c r="G42" s="168">
        <v>76.98</v>
      </c>
      <c r="H42" s="168">
        <v>79.430000000000007</v>
      </c>
      <c r="I42" s="168">
        <v>0</v>
      </c>
      <c r="J42" s="168">
        <v>0</v>
      </c>
      <c r="K42" s="169">
        <v>-0.01</v>
      </c>
      <c r="L42" s="168">
        <v>156.4</v>
      </c>
      <c r="M42" s="168">
        <v>2843.6</v>
      </c>
    </row>
    <row r="43" spans="1:13">
      <c r="A43" s="75" t="s">
        <v>69</v>
      </c>
      <c r="B43" s="76" t="s">
        <v>70</v>
      </c>
      <c r="C43" s="168">
        <v>2000.1</v>
      </c>
      <c r="D43" s="168">
        <v>0</v>
      </c>
      <c r="E43" s="168">
        <v>2000.1</v>
      </c>
      <c r="F43" s="169">
        <v>-71.680000000000007</v>
      </c>
      <c r="G43" s="168">
        <v>0</v>
      </c>
      <c r="H43" s="168">
        <v>53.16</v>
      </c>
      <c r="I43" s="168">
        <v>0</v>
      </c>
      <c r="J43" s="168">
        <v>0</v>
      </c>
      <c r="K43" s="168">
        <v>0.02</v>
      </c>
      <c r="L43" s="168">
        <v>-18.5</v>
      </c>
      <c r="M43" s="168">
        <v>2018.6</v>
      </c>
    </row>
    <row r="44" spans="1:13">
      <c r="A44" s="75" t="s">
        <v>21</v>
      </c>
      <c r="B44" s="76" t="s">
        <v>22</v>
      </c>
      <c r="C44" s="168">
        <v>6000</v>
      </c>
      <c r="D44" s="168">
        <v>0</v>
      </c>
      <c r="E44" s="168">
        <v>6000</v>
      </c>
      <c r="F44" s="168">
        <v>0</v>
      </c>
      <c r="G44" s="168">
        <v>734.34</v>
      </c>
      <c r="H44" s="168">
        <v>172.58</v>
      </c>
      <c r="I44" s="168">
        <v>0</v>
      </c>
      <c r="J44" s="168">
        <v>0</v>
      </c>
      <c r="K44" s="169">
        <v>-0.12</v>
      </c>
      <c r="L44" s="168">
        <v>906.8</v>
      </c>
      <c r="M44" s="168">
        <v>5093.2</v>
      </c>
    </row>
    <row r="45" spans="1:13">
      <c r="A45" s="75" t="s">
        <v>67</v>
      </c>
      <c r="B45" s="76" t="s">
        <v>68</v>
      </c>
      <c r="C45" s="168">
        <v>6250.05</v>
      </c>
      <c r="D45" s="168">
        <v>0</v>
      </c>
      <c r="E45" s="168">
        <v>6250.05</v>
      </c>
      <c r="F45" s="168">
        <v>0</v>
      </c>
      <c r="G45" s="168">
        <v>787.75</v>
      </c>
      <c r="H45" s="168">
        <v>179.85</v>
      </c>
      <c r="I45" s="168">
        <v>0</v>
      </c>
      <c r="J45" s="168">
        <v>0</v>
      </c>
      <c r="K45" s="168">
        <v>0.05</v>
      </c>
      <c r="L45" s="168">
        <v>967.65</v>
      </c>
      <c r="M45" s="168">
        <v>5282.4</v>
      </c>
    </row>
    <row r="46" spans="1:13">
      <c r="A46" s="75" t="s">
        <v>97</v>
      </c>
      <c r="B46" s="76" t="s">
        <v>98</v>
      </c>
      <c r="C46" s="168">
        <v>5500.05</v>
      </c>
      <c r="D46" s="168">
        <v>0</v>
      </c>
      <c r="E46" s="168">
        <v>5500.05</v>
      </c>
      <c r="F46" s="168">
        <v>0</v>
      </c>
      <c r="G46" s="168">
        <v>627.54999999999995</v>
      </c>
      <c r="H46" s="168">
        <v>156.12</v>
      </c>
      <c r="I46" s="168">
        <v>0</v>
      </c>
      <c r="J46" s="168">
        <v>0</v>
      </c>
      <c r="K46" s="169">
        <v>-0.02</v>
      </c>
      <c r="L46" s="168">
        <v>783.65</v>
      </c>
      <c r="M46" s="168">
        <v>4716.3999999999996</v>
      </c>
    </row>
    <row r="47" spans="1:13">
      <c r="A47" s="75" t="s">
        <v>25</v>
      </c>
      <c r="B47" s="76" t="s">
        <v>26</v>
      </c>
      <c r="C47" s="168">
        <v>3750</v>
      </c>
      <c r="D47" s="168">
        <v>0</v>
      </c>
      <c r="E47" s="168">
        <v>3750</v>
      </c>
      <c r="F47" s="168">
        <v>0</v>
      </c>
      <c r="G47" s="168">
        <v>309.02999999999997</v>
      </c>
      <c r="H47" s="168">
        <v>102.75</v>
      </c>
      <c r="I47" s="168">
        <v>1482.6</v>
      </c>
      <c r="J47" s="168">
        <v>0</v>
      </c>
      <c r="K47" s="168">
        <v>0.02</v>
      </c>
      <c r="L47" s="168">
        <v>1894.4</v>
      </c>
      <c r="M47" s="168">
        <v>1855.6</v>
      </c>
    </row>
    <row r="48" spans="1:13">
      <c r="A48" s="75" t="s">
        <v>73</v>
      </c>
      <c r="B48" s="76" t="s">
        <v>74</v>
      </c>
      <c r="C48" s="168">
        <v>2566.7600000000002</v>
      </c>
      <c r="D48" s="168">
        <v>0</v>
      </c>
      <c r="E48" s="168">
        <v>2566.7600000000002</v>
      </c>
      <c r="F48" s="168">
        <v>0</v>
      </c>
      <c r="G48" s="168">
        <v>46.47</v>
      </c>
      <c r="H48" s="168">
        <v>66.37</v>
      </c>
      <c r="I48" s="168">
        <v>0</v>
      </c>
      <c r="J48" s="168">
        <v>0</v>
      </c>
      <c r="K48" s="169">
        <v>-0.08</v>
      </c>
      <c r="L48" s="168">
        <v>112.76</v>
      </c>
      <c r="M48" s="168">
        <v>2454</v>
      </c>
    </row>
    <row r="49" spans="1:13">
      <c r="A49" s="75" t="s">
        <v>99</v>
      </c>
      <c r="B49" s="76" t="s">
        <v>100</v>
      </c>
      <c r="C49" s="168">
        <v>840</v>
      </c>
      <c r="D49" s="168">
        <v>0</v>
      </c>
      <c r="E49" s="168">
        <v>840</v>
      </c>
      <c r="F49" s="169">
        <v>-158.04</v>
      </c>
      <c r="G49" s="168">
        <v>0</v>
      </c>
      <c r="H49" s="168">
        <v>20.85</v>
      </c>
      <c r="I49" s="168">
        <v>0</v>
      </c>
      <c r="J49" s="168">
        <v>0</v>
      </c>
      <c r="K49" s="169">
        <v>-0.01</v>
      </c>
      <c r="L49" s="168">
        <v>-137.19999999999999</v>
      </c>
      <c r="M49" s="168">
        <v>977.2</v>
      </c>
    </row>
    <row r="50" spans="1:13">
      <c r="A50" s="75" t="s">
        <v>75</v>
      </c>
      <c r="B50" s="76" t="s">
        <v>76</v>
      </c>
      <c r="C50" s="168">
        <v>3750</v>
      </c>
      <c r="D50" s="168">
        <v>0</v>
      </c>
      <c r="E50" s="168">
        <v>3750</v>
      </c>
      <c r="F50" s="168">
        <v>0</v>
      </c>
      <c r="G50" s="168">
        <v>309.02999999999997</v>
      </c>
      <c r="H50" s="168">
        <v>101.99</v>
      </c>
      <c r="I50" s="168">
        <v>670.38</v>
      </c>
      <c r="J50" s="168">
        <v>0</v>
      </c>
      <c r="K50" s="168">
        <v>0</v>
      </c>
      <c r="L50" s="168">
        <v>1081.4000000000001</v>
      </c>
      <c r="M50" s="168">
        <v>2668.6</v>
      </c>
    </row>
    <row r="51" spans="1:13">
      <c r="A51" s="75" t="s">
        <v>101</v>
      </c>
      <c r="B51" s="76" t="s">
        <v>102</v>
      </c>
      <c r="C51" s="168">
        <v>3250.05</v>
      </c>
      <c r="D51" s="168">
        <v>0</v>
      </c>
      <c r="E51" s="168">
        <v>3250.05</v>
      </c>
      <c r="F51" s="168">
        <v>0</v>
      </c>
      <c r="G51" s="168">
        <v>124.46</v>
      </c>
      <c r="H51" s="168">
        <v>86.53</v>
      </c>
      <c r="I51" s="168">
        <v>0</v>
      </c>
      <c r="J51" s="168">
        <v>0</v>
      </c>
      <c r="K51" s="169">
        <v>-0.14000000000000001</v>
      </c>
      <c r="L51" s="168">
        <v>210.85</v>
      </c>
      <c r="M51" s="168">
        <v>3039.2</v>
      </c>
    </row>
    <row r="52" spans="1:13" s="7" customFormat="1">
      <c r="A52" s="171" t="s">
        <v>103</v>
      </c>
      <c r="B52" s="166"/>
      <c r="C52" s="166" t="s">
        <v>104</v>
      </c>
      <c r="D52" s="166" t="s">
        <v>104</v>
      </c>
      <c r="E52" s="166" t="s">
        <v>104</v>
      </c>
      <c r="F52" s="166" t="s">
        <v>104</v>
      </c>
      <c r="G52" s="166" t="s">
        <v>104</v>
      </c>
      <c r="H52" s="166" t="s">
        <v>104</v>
      </c>
      <c r="I52" s="166" t="s">
        <v>104</v>
      </c>
      <c r="J52" s="166" t="s">
        <v>104</v>
      </c>
      <c r="K52" s="166" t="s">
        <v>104</v>
      </c>
      <c r="L52" s="166" t="s">
        <v>104</v>
      </c>
      <c r="M52" s="166" t="s">
        <v>104</v>
      </c>
    </row>
    <row r="53" spans="1:13" ht="15">
      <c r="A53" s="77"/>
      <c r="B53" s="77"/>
      <c r="C53" s="173">
        <f>SUM(C12:C52)</f>
        <v>180808.13</v>
      </c>
      <c r="D53" s="198">
        <f t="shared" ref="D53:M53" si="0">SUM(D12:D52)</f>
        <v>0</v>
      </c>
      <c r="E53" s="198">
        <f t="shared" si="0"/>
        <v>180808.13</v>
      </c>
      <c r="F53" s="198">
        <f t="shared" si="0"/>
        <v>-513.95000000000005</v>
      </c>
      <c r="G53" s="198">
        <f t="shared" si="0"/>
        <v>18622.749999999996</v>
      </c>
      <c r="H53" s="198">
        <f t="shared" si="0"/>
        <v>5105.3099999999986</v>
      </c>
      <c r="I53" s="198">
        <f t="shared" si="0"/>
        <v>9133.2499999999982</v>
      </c>
      <c r="J53" s="198">
        <f t="shared" si="0"/>
        <v>657.18999999999994</v>
      </c>
      <c r="K53" s="198">
        <f t="shared" si="0"/>
        <v>-0.4200000000000001</v>
      </c>
      <c r="L53" s="198">
        <f t="shared" si="0"/>
        <v>33004.129999999997</v>
      </c>
      <c r="M53" s="198">
        <f t="shared" si="0"/>
        <v>147804.00000000003</v>
      </c>
    </row>
    <row r="54" spans="1:13">
      <c r="A54" s="81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</row>
    <row r="55" spans="1:13" ht="15">
      <c r="A55" s="167" t="s">
        <v>105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13">
      <c r="A56" s="75" t="s">
        <v>122</v>
      </c>
      <c r="B56" s="76" t="s">
        <v>123</v>
      </c>
      <c r="C56" s="168">
        <v>1200</v>
      </c>
      <c r="D56" s="168">
        <v>1800</v>
      </c>
      <c r="E56" s="168">
        <f>SUM(C56:D56)</f>
        <v>3000</v>
      </c>
      <c r="F56" s="168">
        <v>0</v>
      </c>
      <c r="G56" s="168">
        <v>76.98</v>
      </c>
      <c r="H56" s="168">
        <v>31.77</v>
      </c>
      <c r="I56" s="168">
        <v>0</v>
      </c>
      <c r="J56" s="168">
        <v>0</v>
      </c>
      <c r="K56" s="168">
        <v>0.05</v>
      </c>
      <c r="L56" s="168">
        <f>SUM(F56:K56)</f>
        <v>108.8</v>
      </c>
      <c r="M56" s="168">
        <f>+E56-L56</f>
        <v>2891.2</v>
      </c>
    </row>
    <row r="57" spans="1:13">
      <c r="A57" s="75" t="s">
        <v>108</v>
      </c>
      <c r="B57" s="76" t="s">
        <v>109</v>
      </c>
      <c r="C57" s="168">
        <v>1200</v>
      </c>
      <c r="D57" s="168">
        <v>2663.75</v>
      </c>
      <c r="E57" s="190">
        <f t="shared" ref="E57:E69" si="1">SUM(C57:D57)</f>
        <v>3863.75</v>
      </c>
      <c r="F57" s="168">
        <v>0</v>
      </c>
      <c r="G57" s="168">
        <v>327.23</v>
      </c>
      <c r="H57" s="168">
        <v>31.77</v>
      </c>
      <c r="I57" s="168">
        <v>0</v>
      </c>
      <c r="J57" s="168">
        <v>0</v>
      </c>
      <c r="K57" s="169">
        <v>-0.05</v>
      </c>
      <c r="L57" s="190">
        <f t="shared" ref="L57:L69" si="2">SUM(F57:K57)</f>
        <v>358.95</v>
      </c>
      <c r="M57" s="190">
        <f t="shared" ref="M57:M69" si="3">+E57-L57</f>
        <v>3504.8</v>
      </c>
    </row>
    <row r="58" spans="1:13">
      <c r="A58" s="75" t="s">
        <v>124</v>
      </c>
      <c r="B58" s="76" t="s">
        <v>125</v>
      </c>
      <c r="C58" s="168">
        <v>1200</v>
      </c>
      <c r="D58" s="168">
        <v>3548.55</v>
      </c>
      <c r="E58" s="190">
        <f t="shared" si="1"/>
        <v>4748.55</v>
      </c>
      <c r="F58" s="168">
        <v>0</v>
      </c>
      <c r="G58" s="168">
        <v>478.48</v>
      </c>
      <c r="H58" s="168">
        <v>31.77</v>
      </c>
      <c r="I58" s="168">
        <v>0</v>
      </c>
      <c r="J58" s="168">
        <v>0</v>
      </c>
      <c r="K58" s="169">
        <v>-0.1</v>
      </c>
      <c r="L58" s="190">
        <f t="shared" si="2"/>
        <v>510.15</v>
      </c>
      <c r="M58" s="190">
        <f t="shared" si="3"/>
        <v>4238.4000000000005</v>
      </c>
    </row>
    <row r="59" spans="1:13">
      <c r="A59" s="75" t="s">
        <v>110</v>
      </c>
      <c r="B59" s="76" t="s">
        <v>111</v>
      </c>
      <c r="C59" s="168">
        <v>1200</v>
      </c>
      <c r="D59" s="168">
        <v>4952.5</v>
      </c>
      <c r="E59" s="190">
        <f t="shared" si="1"/>
        <v>6152.5</v>
      </c>
      <c r="F59" s="168">
        <v>0</v>
      </c>
      <c r="G59" s="168">
        <v>766.91</v>
      </c>
      <c r="H59" s="168">
        <v>31.85</v>
      </c>
      <c r="I59" s="168">
        <v>0</v>
      </c>
      <c r="J59" s="168">
        <v>0</v>
      </c>
      <c r="K59" s="168">
        <v>0.14000000000000001</v>
      </c>
      <c r="L59" s="190">
        <f t="shared" si="2"/>
        <v>798.9</v>
      </c>
      <c r="M59" s="190">
        <f t="shared" si="3"/>
        <v>5353.6</v>
      </c>
    </row>
    <row r="60" spans="1:13">
      <c r="A60" s="75" t="s">
        <v>112</v>
      </c>
      <c r="B60" s="76" t="s">
        <v>113</v>
      </c>
      <c r="C60" s="168">
        <v>1200</v>
      </c>
      <c r="D60" s="168">
        <v>1673.85</v>
      </c>
      <c r="E60" s="190">
        <f t="shared" si="1"/>
        <v>2873.85</v>
      </c>
      <c r="F60" s="168">
        <v>0</v>
      </c>
      <c r="G60" s="168">
        <v>63.26</v>
      </c>
      <c r="H60" s="168">
        <v>31.94</v>
      </c>
      <c r="I60" s="168">
        <v>0</v>
      </c>
      <c r="J60" s="168">
        <v>0</v>
      </c>
      <c r="K60" s="168">
        <v>0.05</v>
      </c>
      <c r="L60" s="190">
        <f t="shared" si="2"/>
        <v>95.25</v>
      </c>
      <c r="M60" s="190">
        <f t="shared" si="3"/>
        <v>2778.6</v>
      </c>
    </row>
    <row r="61" spans="1:13">
      <c r="A61" s="75" t="s">
        <v>126</v>
      </c>
      <c r="B61" s="76" t="s">
        <v>127</v>
      </c>
      <c r="C61" s="168">
        <v>1750.05</v>
      </c>
      <c r="D61" s="168">
        <v>0</v>
      </c>
      <c r="E61" s="190">
        <f t="shared" si="1"/>
        <v>1750.05</v>
      </c>
      <c r="F61" s="169">
        <v>-87.68</v>
      </c>
      <c r="G61" s="168">
        <v>0</v>
      </c>
      <c r="H61" s="168">
        <v>128.88999999999999</v>
      </c>
      <c r="I61" s="168">
        <v>0</v>
      </c>
      <c r="J61" s="168">
        <v>0</v>
      </c>
      <c r="K61" s="169">
        <v>-0.16</v>
      </c>
      <c r="L61" s="190">
        <f t="shared" si="2"/>
        <v>41.049999999999983</v>
      </c>
      <c r="M61" s="190">
        <f t="shared" si="3"/>
        <v>1709</v>
      </c>
    </row>
    <row r="62" spans="1:13">
      <c r="A62" s="75" t="s">
        <v>114</v>
      </c>
      <c r="B62" s="76" t="s">
        <v>115</v>
      </c>
      <c r="C62" s="168">
        <v>1200</v>
      </c>
      <c r="D62" s="168">
        <v>2765</v>
      </c>
      <c r="E62" s="190">
        <f t="shared" si="1"/>
        <v>3965</v>
      </c>
      <c r="F62" s="168">
        <v>0</v>
      </c>
      <c r="G62" s="168">
        <v>343.43</v>
      </c>
      <c r="H62" s="168">
        <v>31.81</v>
      </c>
      <c r="I62" s="168">
        <v>0</v>
      </c>
      <c r="J62" s="168">
        <v>0</v>
      </c>
      <c r="K62" s="168">
        <v>0.16</v>
      </c>
      <c r="L62" s="190">
        <f t="shared" si="2"/>
        <v>375.40000000000003</v>
      </c>
      <c r="M62" s="190">
        <f t="shared" si="3"/>
        <v>3589.6</v>
      </c>
    </row>
    <row r="63" spans="1:13">
      <c r="A63" s="75" t="s">
        <v>106</v>
      </c>
      <c r="B63" s="76" t="s">
        <v>107</v>
      </c>
      <c r="C63" s="168">
        <v>1200</v>
      </c>
      <c r="D63" s="168">
        <v>1776.75</v>
      </c>
      <c r="E63" s="190">
        <f t="shared" si="1"/>
        <v>2976.75</v>
      </c>
      <c r="F63" s="168">
        <v>0</v>
      </c>
      <c r="G63" s="168">
        <v>74.45</v>
      </c>
      <c r="H63" s="168">
        <v>31.94</v>
      </c>
      <c r="I63" s="168">
        <v>0</v>
      </c>
      <c r="J63" s="168">
        <v>0</v>
      </c>
      <c r="K63" s="169">
        <v>-0.04</v>
      </c>
      <c r="L63" s="190">
        <f t="shared" si="2"/>
        <v>106.35</v>
      </c>
      <c r="M63" s="190">
        <f t="shared" si="3"/>
        <v>2870.4</v>
      </c>
    </row>
    <row r="64" spans="1:13">
      <c r="A64" s="75" t="s">
        <v>128</v>
      </c>
      <c r="B64" s="76" t="s">
        <v>129</v>
      </c>
      <c r="C64" s="168">
        <v>1200</v>
      </c>
      <c r="D64" s="168">
        <v>2808.75</v>
      </c>
      <c r="E64" s="190">
        <f t="shared" si="1"/>
        <v>4008.75</v>
      </c>
      <c r="F64" s="168">
        <v>0</v>
      </c>
      <c r="G64" s="168">
        <v>350.43</v>
      </c>
      <c r="H64" s="168">
        <v>31.77</v>
      </c>
      <c r="I64" s="168">
        <v>0</v>
      </c>
      <c r="J64" s="168">
        <v>0</v>
      </c>
      <c r="K64" s="169">
        <v>-0.05</v>
      </c>
      <c r="L64" s="190">
        <f t="shared" si="2"/>
        <v>382.15</v>
      </c>
      <c r="M64" s="190">
        <f t="shared" si="3"/>
        <v>3626.6</v>
      </c>
    </row>
    <row r="65" spans="1:13">
      <c r="A65" s="75" t="s">
        <v>116</v>
      </c>
      <c r="B65" s="76" t="s">
        <v>117</v>
      </c>
      <c r="C65" s="168">
        <v>1200</v>
      </c>
      <c r="D65" s="168">
        <v>2940.9</v>
      </c>
      <c r="E65" s="190">
        <f t="shared" si="1"/>
        <v>4140.8999999999996</v>
      </c>
      <c r="F65" s="168">
        <v>0</v>
      </c>
      <c r="G65" s="168">
        <v>371.57</v>
      </c>
      <c r="H65" s="168">
        <v>31.94</v>
      </c>
      <c r="I65" s="168">
        <f>+FACTURACIÓN!AH65</f>
        <v>340.56</v>
      </c>
      <c r="J65" s="168">
        <v>0</v>
      </c>
      <c r="K65" s="169">
        <v>-0.01</v>
      </c>
      <c r="L65" s="190">
        <f t="shared" si="2"/>
        <v>744.06</v>
      </c>
      <c r="M65" s="190">
        <f t="shared" si="3"/>
        <v>3396.8399999999997</v>
      </c>
    </row>
    <row r="66" spans="1:13">
      <c r="A66" s="75" t="s">
        <v>118</v>
      </c>
      <c r="B66" s="76" t="s">
        <v>119</v>
      </c>
      <c r="C66" s="168">
        <v>1200</v>
      </c>
      <c r="D66" s="168">
        <v>3332.5</v>
      </c>
      <c r="E66" s="190">
        <f t="shared" si="1"/>
        <v>4532.5</v>
      </c>
      <c r="F66" s="168">
        <v>0</v>
      </c>
      <c r="G66" s="168">
        <v>439.76</v>
      </c>
      <c r="H66" s="168">
        <v>31.85</v>
      </c>
      <c r="I66" s="190">
        <f>+FACTURACIÓN!AH66</f>
        <v>0</v>
      </c>
      <c r="J66" s="168">
        <v>0</v>
      </c>
      <c r="K66" s="169">
        <v>-0.11</v>
      </c>
      <c r="L66" s="190">
        <f t="shared" si="2"/>
        <v>471.5</v>
      </c>
      <c r="M66" s="190">
        <f t="shared" si="3"/>
        <v>4061</v>
      </c>
    </row>
    <row r="67" spans="1:13">
      <c r="A67" s="75" t="s">
        <v>120</v>
      </c>
      <c r="B67" s="76" t="s">
        <v>121</v>
      </c>
      <c r="C67" s="168">
        <v>1200</v>
      </c>
      <c r="D67" s="168">
        <v>1795.3</v>
      </c>
      <c r="E67" s="190">
        <f t="shared" si="1"/>
        <v>2995.3</v>
      </c>
      <c r="F67" s="168">
        <v>0</v>
      </c>
      <c r="G67" s="168">
        <v>76.47</v>
      </c>
      <c r="H67" s="168">
        <v>31.81</v>
      </c>
      <c r="I67" s="190">
        <f>+FACTURACIÓN!AH67</f>
        <v>303.79000000000002</v>
      </c>
      <c r="J67" s="168">
        <v>0</v>
      </c>
      <c r="K67" s="168">
        <v>0.03</v>
      </c>
      <c r="L67" s="190">
        <f t="shared" si="2"/>
        <v>412.1</v>
      </c>
      <c r="M67" s="190">
        <f t="shared" si="3"/>
        <v>2583.2000000000003</v>
      </c>
    </row>
    <row r="68" spans="1:13">
      <c r="A68" s="75" t="s">
        <v>85</v>
      </c>
      <c r="B68" s="76" t="s">
        <v>86</v>
      </c>
      <c r="C68" s="168">
        <v>1200</v>
      </c>
      <c r="D68" s="168">
        <v>1800</v>
      </c>
      <c r="E68" s="190">
        <f t="shared" si="1"/>
        <v>3000</v>
      </c>
      <c r="F68" s="169">
        <v>0</v>
      </c>
      <c r="G68" s="168">
        <v>76.98</v>
      </c>
      <c r="H68" s="168">
        <v>31.77</v>
      </c>
      <c r="I68" s="168">
        <v>0</v>
      </c>
      <c r="J68" s="168">
        <v>0</v>
      </c>
      <c r="K68" s="169">
        <v>0.05</v>
      </c>
      <c r="L68" s="190">
        <f t="shared" si="2"/>
        <v>108.8</v>
      </c>
      <c r="M68" s="190">
        <f t="shared" si="3"/>
        <v>2891.2</v>
      </c>
    </row>
    <row r="69" spans="1:13">
      <c r="A69" s="75" t="s">
        <v>91</v>
      </c>
      <c r="B69" s="76" t="s">
        <v>92</v>
      </c>
      <c r="C69" s="168">
        <v>1200</v>
      </c>
      <c r="D69" s="168">
        <v>1615</v>
      </c>
      <c r="E69" s="190">
        <f t="shared" si="1"/>
        <v>2815</v>
      </c>
      <c r="F69" s="169">
        <v>0</v>
      </c>
      <c r="G69" s="168">
        <v>56.86</v>
      </c>
      <c r="H69" s="168">
        <v>31.77</v>
      </c>
      <c r="I69" s="168">
        <v>0</v>
      </c>
      <c r="J69" s="168">
        <v>0</v>
      </c>
      <c r="K69" s="169">
        <v>-0.03</v>
      </c>
      <c r="L69" s="190">
        <f t="shared" si="2"/>
        <v>88.6</v>
      </c>
      <c r="M69" s="190">
        <f t="shared" si="3"/>
        <v>2726.4</v>
      </c>
    </row>
    <row r="70" spans="1:13" s="184" customFormat="1">
      <c r="A70" s="185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</row>
    <row r="71" spans="1:13" s="7" customFormat="1">
      <c r="A71" s="171" t="s">
        <v>103</v>
      </c>
      <c r="B71" s="166"/>
      <c r="C71" s="166" t="s">
        <v>104</v>
      </c>
      <c r="D71" s="166" t="s">
        <v>104</v>
      </c>
      <c r="E71" s="166" t="s">
        <v>104</v>
      </c>
      <c r="F71" s="166" t="s">
        <v>104</v>
      </c>
      <c r="G71" s="166" t="s">
        <v>104</v>
      </c>
      <c r="H71" s="166" t="s">
        <v>104</v>
      </c>
      <c r="I71" s="166" t="s">
        <v>104</v>
      </c>
      <c r="J71" s="166" t="s">
        <v>104</v>
      </c>
      <c r="K71" s="166" t="s">
        <v>104</v>
      </c>
      <c r="L71" s="166" t="s">
        <v>104</v>
      </c>
      <c r="M71" s="166" t="s">
        <v>104</v>
      </c>
    </row>
    <row r="72" spans="1:13" ht="15">
      <c r="A72" s="77"/>
      <c r="B72" s="77"/>
      <c r="C72" s="173">
        <f>SUM(C56:C71)</f>
        <v>17350.05</v>
      </c>
      <c r="D72" s="198">
        <f t="shared" ref="D72:M72" si="4">SUM(D56:D71)</f>
        <v>33472.850000000006</v>
      </c>
      <c r="E72" s="198">
        <f t="shared" si="4"/>
        <v>50822.9</v>
      </c>
      <c r="F72" s="198">
        <f t="shared" si="4"/>
        <v>-87.68</v>
      </c>
      <c r="G72" s="198">
        <f t="shared" si="4"/>
        <v>3502.81</v>
      </c>
      <c r="H72" s="198">
        <f t="shared" si="4"/>
        <v>542.65</v>
      </c>
      <c r="I72" s="198">
        <f t="shared" si="4"/>
        <v>644.35</v>
      </c>
      <c r="J72" s="198">
        <f t="shared" si="4"/>
        <v>0</v>
      </c>
      <c r="K72" s="198">
        <f t="shared" si="4"/>
        <v>-6.9999999999999993E-2</v>
      </c>
      <c r="L72" s="198">
        <f t="shared" si="4"/>
        <v>4602.0600000000004</v>
      </c>
      <c r="M72" s="198">
        <f t="shared" si="4"/>
        <v>46220.84</v>
      </c>
    </row>
    <row r="73" spans="1:13">
      <c r="A73" s="81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</row>
    <row r="74" spans="1:13" s="7" customFormat="1">
      <c r="A74" s="170"/>
      <c r="B74" s="166"/>
      <c r="C74" s="166" t="s">
        <v>130</v>
      </c>
      <c r="D74" s="166" t="s">
        <v>130</v>
      </c>
      <c r="E74" s="166" t="s">
        <v>130</v>
      </c>
      <c r="F74" s="166" t="s">
        <v>130</v>
      </c>
      <c r="G74" s="166" t="s">
        <v>130</v>
      </c>
      <c r="H74" s="166" t="s">
        <v>130</v>
      </c>
      <c r="I74" s="166" t="s">
        <v>130</v>
      </c>
      <c r="J74" s="166" t="s">
        <v>130</v>
      </c>
      <c r="K74" s="166" t="s">
        <v>130</v>
      </c>
      <c r="L74" s="166" t="s">
        <v>130</v>
      </c>
      <c r="M74" s="166" t="s">
        <v>130</v>
      </c>
    </row>
    <row r="75" spans="1:13">
      <c r="A75" s="171" t="s">
        <v>131</v>
      </c>
      <c r="B75" s="76" t="s">
        <v>132</v>
      </c>
      <c r="C75" s="173">
        <f>+C72+C53</f>
        <v>198158.18</v>
      </c>
      <c r="D75" s="198">
        <f t="shared" ref="D75:M75" si="5">+D72+D53</f>
        <v>33472.850000000006</v>
      </c>
      <c r="E75" s="198">
        <f t="shared" si="5"/>
        <v>231631.03</v>
      </c>
      <c r="F75" s="198">
        <f t="shared" si="5"/>
        <v>-601.63000000000011</v>
      </c>
      <c r="G75" s="198">
        <f t="shared" si="5"/>
        <v>22125.559999999998</v>
      </c>
      <c r="H75" s="198">
        <f t="shared" si="5"/>
        <v>5647.9599999999982</v>
      </c>
      <c r="I75" s="198">
        <f t="shared" si="5"/>
        <v>9777.5999999999985</v>
      </c>
      <c r="J75" s="198">
        <f t="shared" si="5"/>
        <v>657.18999999999994</v>
      </c>
      <c r="K75" s="198">
        <f t="shared" si="5"/>
        <v>-0.4900000000000001</v>
      </c>
      <c r="L75" s="198">
        <f t="shared" si="5"/>
        <v>37606.189999999995</v>
      </c>
      <c r="M75" s="198">
        <f t="shared" si="5"/>
        <v>194024.84000000003</v>
      </c>
    </row>
    <row r="76" spans="1:13">
      <c r="A76" s="81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</row>
    <row r="77" spans="1:13" ht="15">
      <c r="A77" s="77"/>
      <c r="B77" s="77"/>
      <c r="C77" s="76" t="s">
        <v>132</v>
      </c>
      <c r="D77" s="76" t="s">
        <v>132</v>
      </c>
      <c r="E77" s="76" t="s">
        <v>132</v>
      </c>
      <c r="F77" s="76" t="s">
        <v>132</v>
      </c>
      <c r="G77" s="76" t="s">
        <v>132</v>
      </c>
      <c r="H77" s="76" t="s">
        <v>132</v>
      </c>
      <c r="I77" s="76" t="s">
        <v>132</v>
      </c>
      <c r="J77" s="76" t="s">
        <v>132</v>
      </c>
      <c r="K77" s="76" t="s">
        <v>132</v>
      </c>
      <c r="L77" s="76" t="s">
        <v>132</v>
      </c>
      <c r="M77" s="76" t="s">
        <v>132</v>
      </c>
    </row>
    <row r="78" spans="1:13">
      <c r="A78" s="75" t="s">
        <v>132</v>
      </c>
      <c r="B78" s="76" t="s">
        <v>132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</row>
  </sheetData>
  <mergeCells count="1">
    <mergeCell ref="B1:C1"/>
  </mergeCells>
  <pageMargins left="0.7" right="0.7" top="0.75" bottom="0.75" header="0.3" footer="0.3"/>
  <pageSetup paperSize="1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5" workbookViewId="0">
      <selection activeCell="K48" sqref="K48"/>
    </sheetView>
  </sheetViews>
  <sheetFormatPr baseColWidth="10" defaultRowHeight="15"/>
  <cols>
    <col min="2" max="2" width="31.85546875" customWidth="1"/>
  </cols>
  <sheetData>
    <row r="1" spans="1:8">
      <c r="A1" s="186" t="s">
        <v>0</v>
      </c>
      <c r="B1" s="235" t="s">
        <v>132</v>
      </c>
      <c r="C1" s="236"/>
      <c r="D1" s="183"/>
      <c r="E1" s="183"/>
      <c r="F1" s="183"/>
      <c r="G1" s="183"/>
      <c r="H1" s="183"/>
    </row>
    <row r="2" spans="1:8" ht="18">
      <c r="A2" s="187" t="s">
        <v>1</v>
      </c>
      <c r="B2" s="199" t="s">
        <v>316</v>
      </c>
      <c r="C2" s="200"/>
      <c r="D2" s="183"/>
      <c r="E2" s="183"/>
      <c r="F2" s="183"/>
      <c r="G2" s="183"/>
      <c r="H2" s="183"/>
    </row>
    <row r="3" spans="1:8" ht="15.75">
      <c r="A3" s="183"/>
      <c r="B3" s="201" t="s">
        <v>3</v>
      </c>
      <c r="C3" s="196"/>
      <c r="D3" s="188"/>
      <c r="E3" s="183"/>
      <c r="F3" s="183"/>
      <c r="G3" s="183"/>
      <c r="H3" s="183"/>
    </row>
    <row r="4" spans="1:8">
      <c r="A4" s="183"/>
      <c r="B4" s="202" t="str">
        <f>+RAMAHA!B4</f>
        <v>Periodo 16 al 16 Quincenal del 16/08/2016 al 31/08/2016</v>
      </c>
      <c r="C4" s="196"/>
      <c r="D4" s="188"/>
      <c r="E4" s="183"/>
      <c r="F4" s="183"/>
      <c r="G4" s="183"/>
      <c r="H4" s="183"/>
    </row>
    <row r="5" spans="1:8">
      <c r="A5" s="183"/>
      <c r="B5" s="197" t="s">
        <v>5</v>
      </c>
      <c r="C5" s="183"/>
      <c r="D5" s="183"/>
      <c r="E5" s="183"/>
      <c r="F5" s="183"/>
      <c r="G5" s="183"/>
      <c r="H5" s="183"/>
    </row>
    <row r="6" spans="1:8">
      <c r="A6" s="183"/>
      <c r="B6" s="197" t="s">
        <v>6</v>
      </c>
      <c r="C6" s="183"/>
      <c r="D6" s="183"/>
      <c r="E6" s="183"/>
      <c r="F6" s="183"/>
      <c r="G6" s="183"/>
      <c r="H6" s="183"/>
    </row>
    <row r="7" spans="1:8">
      <c r="A7" s="183"/>
      <c r="B7" s="183"/>
      <c r="C7" s="212"/>
      <c r="D7" s="183"/>
      <c r="E7" s="183"/>
      <c r="F7" s="184">
        <v>2</v>
      </c>
      <c r="G7" s="183"/>
      <c r="H7" s="183"/>
    </row>
    <row r="8" spans="1:8" ht="34.5" thickBot="1">
      <c r="A8" s="192" t="s">
        <v>7</v>
      </c>
      <c r="B8" s="193" t="s">
        <v>8</v>
      </c>
      <c r="C8" s="193" t="s">
        <v>317</v>
      </c>
      <c r="D8" s="193" t="s">
        <v>317</v>
      </c>
      <c r="E8" s="194" t="s">
        <v>10</v>
      </c>
      <c r="F8" s="193" t="s">
        <v>318</v>
      </c>
      <c r="G8" s="194" t="s">
        <v>15</v>
      </c>
      <c r="H8" s="195" t="s">
        <v>16</v>
      </c>
    </row>
    <row r="9" spans="1:8" ht="15.75" thickTop="1">
      <c r="A9" s="12" t="s">
        <v>17</v>
      </c>
      <c r="B9" s="183"/>
      <c r="C9" s="183"/>
      <c r="D9" s="183"/>
      <c r="E9" s="183"/>
      <c r="F9" s="183"/>
      <c r="G9" s="183"/>
      <c r="H9" s="183"/>
    </row>
    <row r="11" spans="1:8">
      <c r="A11" s="189" t="s">
        <v>18</v>
      </c>
      <c r="B11" s="183"/>
    </row>
    <row r="12" spans="1:8">
      <c r="A12" s="185" t="s">
        <v>35</v>
      </c>
      <c r="B12" s="184" t="s">
        <v>36</v>
      </c>
      <c r="C12" s="181">
        <f>+FACTURACIÓN!D12</f>
        <v>0</v>
      </c>
      <c r="D12" s="181">
        <v>0</v>
      </c>
      <c r="E12" s="181">
        <f>SUM(C12:D12)</f>
        <v>0</v>
      </c>
      <c r="F12" s="181">
        <f>+C12*0.1</f>
        <v>0</v>
      </c>
      <c r="G12" s="181">
        <f>SUM(F12)</f>
        <v>0</v>
      </c>
      <c r="H12" s="181">
        <f>+E12-G12</f>
        <v>0</v>
      </c>
    </row>
    <row r="13" spans="1:8">
      <c r="A13" s="185" t="s">
        <v>77</v>
      </c>
      <c r="B13" s="184" t="s">
        <v>78</v>
      </c>
      <c r="C13" s="181">
        <f>+FACTURACIÓN!D13</f>
        <v>0</v>
      </c>
      <c r="D13" s="181">
        <v>0</v>
      </c>
      <c r="E13" s="181">
        <f t="shared" ref="E13:E51" si="0">SUM(C13:D13)</f>
        <v>0</v>
      </c>
      <c r="F13" s="181">
        <f t="shared" ref="F13:F51" si="1">+C13*0.1</f>
        <v>0</v>
      </c>
      <c r="G13" s="181">
        <f t="shared" ref="G13:G51" si="2">SUM(F13)</f>
        <v>0</v>
      </c>
      <c r="H13" s="181">
        <f t="shared" ref="H13:H51" si="3">+E13-G13</f>
        <v>0</v>
      </c>
    </row>
    <row r="14" spans="1:8">
      <c r="A14" s="185" t="s">
        <v>37</v>
      </c>
      <c r="B14" s="184" t="s">
        <v>38</v>
      </c>
      <c r="C14" s="181">
        <f>+FACTURACIÓN!D14</f>
        <v>0</v>
      </c>
      <c r="D14" s="181">
        <v>0</v>
      </c>
      <c r="E14" s="181">
        <f t="shared" si="0"/>
        <v>0</v>
      </c>
      <c r="F14" s="181">
        <f t="shared" si="1"/>
        <v>0</v>
      </c>
      <c r="G14" s="181">
        <f t="shared" si="2"/>
        <v>0</v>
      </c>
      <c r="H14" s="181">
        <f t="shared" si="3"/>
        <v>0</v>
      </c>
    </row>
    <row r="15" spans="1:8">
      <c r="A15" s="185" t="s">
        <v>41</v>
      </c>
      <c r="B15" s="184" t="s">
        <v>42</v>
      </c>
      <c r="C15" s="181">
        <f>+FACTURACIÓN!D15</f>
        <v>0</v>
      </c>
      <c r="D15" s="181">
        <v>0</v>
      </c>
      <c r="E15" s="181">
        <f t="shared" si="0"/>
        <v>0</v>
      </c>
      <c r="F15" s="181">
        <f t="shared" si="1"/>
        <v>0</v>
      </c>
      <c r="G15" s="181">
        <f t="shared" si="2"/>
        <v>0</v>
      </c>
      <c r="H15" s="181">
        <f t="shared" si="3"/>
        <v>0</v>
      </c>
    </row>
    <row r="16" spans="1:8">
      <c r="A16" s="185" t="s">
        <v>43</v>
      </c>
      <c r="B16" s="184" t="s">
        <v>44</v>
      </c>
      <c r="C16" s="181">
        <f>+FACTURACIÓN!D16</f>
        <v>0</v>
      </c>
      <c r="D16" s="181">
        <v>0</v>
      </c>
      <c r="E16" s="181">
        <f t="shared" si="0"/>
        <v>0</v>
      </c>
      <c r="F16" s="181">
        <f t="shared" si="1"/>
        <v>0</v>
      </c>
      <c r="G16" s="181">
        <f t="shared" si="2"/>
        <v>0</v>
      </c>
      <c r="H16" s="181">
        <f t="shared" si="3"/>
        <v>0</v>
      </c>
    </row>
    <row r="17" spans="1:8">
      <c r="A17" s="185" t="s">
        <v>39</v>
      </c>
      <c r="B17" s="184" t="s">
        <v>40</v>
      </c>
      <c r="C17" s="181">
        <f>+FACTURACIÓN!D17</f>
        <v>0</v>
      </c>
      <c r="D17" s="181">
        <v>0</v>
      </c>
      <c r="E17" s="181">
        <f t="shared" si="0"/>
        <v>0</v>
      </c>
      <c r="F17" s="181">
        <f t="shared" si="1"/>
        <v>0</v>
      </c>
      <c r="G17" s="181">
        <f t="shared" si="2"/>
        <v>0</v>
      </c>
      <c r="H17" s="181">
        <f t="shared" si="3"/>
        <v>0</v>
      </c>
    </row>
    <row r="18" spans="1:8">
      <c r="A18" s="185" t="s">
        <v>33</v>
      </c>
      <c r="B18" s="184" t="s">
        <v>34</v>
      </c>
      <c r="C18" s="181">
        <f>+FACTURACIÓN!D18</f>
        <v>0</v>
      </c>
      <c r="D18" s="181">
        <v>0</v>
      </c>
      <c r="E18" s="181">
        <f t="shared" si="0"/>
        <v>0</v>
      </c>
      <c r="F18" s="181">
        <f t="shared" si="1"/>
        <v>0</v>
      </c>
      <c r="G18" s="181">
        <f t="shared" si="2"/>
        <v>0</v>
      </c>
      <c r="H18" s="181">
        <f t="shared" si="3"/>
        <v>0</v>
      </c>
    </row>
    <row r="19" spans="1:8">
      <c r="A19" s="185" t="s">
        <v>79</v>
      </c>
      <c r="B19" s="184" t="s">
        <v>80</v>
      </c>
      <c r="C19" s="181">
        <f>+FACTURACIÓN!D19</f>
        <v>7500</v>
      </c>
      <c r="D19" s="181">
        <v>0</v>
      </c>
      <c r="E19" s="181">
        <f t="shared" si="0"/>
        <v>7500</v>
      </c>
      <c r="F19" s="181">
        <f t="shared" si="1"/>
        <v>750</v>
      </c>
      <c r="G19" s="181">
        <f t="shared" si="2"/>
        <v>750</v>
      </c>
      <c r="H19" s="181">
        <f t="shared" si="3"/>
        <v>6750</v>
      </c>
    </row>
    <row r="20" spans="1:8">
      <c r="A20" s="185" t="s">
        <v>81</v>
      </c>
      <c r="B20" s="184" t="s">
        <v>82</v>
      </c>
      <c r="C20" s="181">
        <f>+FACTURACIÓN!D20</f>
        <v>0</v>
      </c>
      <c r="D20" s="181">
        <v>0</v>
      </c>
      <c r="E20" s="181">
        <f t="shared" si="0"/>
        <v>0</v>
      </c>
      <c r="F20" s="181">
        <f t="shared" si="1"/>
        <v>0</v>
      </c>
      <c r="G20" s="181">
        <f t="shared" si="2"/>
        <v>0</v>
      </c>
      <c r="H20" s="181">
        <f t="shared" si="3"/>
        <v>0</v>
      </c>
    </row>
    <row r="21" spans="1:8">
      <c r="A21" s="185" t="s">
        <v>87</v>
      </c>
      <c r="B21" s="184" t="s">
        <v>88</v>
      </c>
      <c r="C21" s="181">
        <f>+FACTURACIÓN!D21</f>
        <v>0</v>
      </c>
      <c r="D21" s="181">
        <v>0</v>
      </c>
      <c r="E21" s="181">
        <f t="shared" si="0"/>
        <v>0</v>
      </c>
      <c r="F21" s="181">
        <f t="shared" si="1"/>
        <v>0</v>
      </c>
      <c r="G21" s="181">
        <f t="shared" si="2"/>
        <v>0</v>
      </c>
      <c r="H21" s="181">
        <f t="shared" si="3"/>
        <v>0</v>
      </c>
    </row>
    <row r="22" spans="1:8">
      <c r="A22" s="185" t="s">
        <v>89</v>
      </c>
      <c r="B22" s="184" t="s">
        <v>90</v>
      </c>
      <c r="C22" s="181">
        <f>+FACTURACIÓN!D22</f>
        <v>34917.43</v>
      </c>
      <c r="D22" s="181">
        <v>0</v>
      </c>
      <c r="E22" s="181">
        <f t="shared" si="0"/>
        <v>34917.43</v>
      </c>
      <c r="F22" s="181">
        <f t="shared" si="1"/>
        <v>3491.7430000000004</v>
      </c>
      <c r="G22" s="181">
        <f t="shared" si="2"/>
        <v>3491.7430000000004</v>
      </c>
      <c r="H22" s="181">
        <f t="shared" si="3"/>
        <v>31425.686999999998</v>
      </c>
    </row>
    <row r="23" spans="1:8">
      <c r="A23" s="185" t="s">
        <v>47</v>
      </c>
      <c r="B23" s="184" t="s">
        <v>48</v>
      </c>
      <c r="C23" s="181">
        <f>+FACTURACIÓN!D23</f>
        <v>0</v>
      </c>
      <c r="D23" s="181">
        <v>0</v>
      </c>
      <c r="E23" s="181">
        <f t="shared" si="0"/>
        <v>0</v>
      </c>
      <c r="F23" s="181">
        <f t="shared" si="1"/>
        <v>0</v>
      </c>
      <c r="G23" s="181">
        <f t="shared" si="2"/>
        <v>0</v>
      </c>
      <c r="H23" s="181">
        <f t="shared" si="3"/>
        <v>0</v>
      </c>
    </row>
    <row r="24" spans="1:8">
      <c r="A24" s="185" t="s">
        <v>45</v>
      </c>
      <c r="B24" s="184" t="s">
        <v>46</v>
      </c>
      <c r="C24" s="181">
        <f>+FACTURACIÓN!D24</f>
        <v>0</v>
      </c>
      <c r="D24" s="181">
        <v>0</v>
      </c>
      <c r="E24" s="181">
        <f t="shared" si="0"/>
        <v>0</v>
      </c>
      <c r="F24" s="181">
        <f t="shared" si="1"/>
        <v>0</v>
      </c>
      <c r="G24" s="181">
        <f t="shared" si="2"/>
        <v>0</v>
      </c>
      <c r="H24" s="181">
        <f t="shared" si="3"/>
        <v>0</v>
      </c>
    </row>
    <row r="25" spans="1:8">
      <c r="A25" s="185" t="s">
        <v>83</v>
      </c>
      <c r="B25" s="184" t="s">
        <v>84</v>
      </c>
      <c r="C25" s="181">
        <f>+FACTURACIÓN!D25</f>
        <v>6206</v>
      </c>
      <c r="D25" s="181">
        <v>0</v>
      </c>
      <c r="E25" s="181">
        <f t="shared" si="0"/>
        <v>6206</v>
      </c>
      <c r="F25" s="181">
        <f t="shared" si="1"/>
        <v>620.6</v>
      </c>
      <c r="G25" s="181">
        <f t="shared" si="2"/>
        <v>620.6</v>
      </c>
      <c r="H25" s="181">
        <f t="shared" si="3"/>
        <v>5585.4</v>
      </c>
    </row>
    <row r="26" spans="1:8">
      <c r="A26" s="185" t="s">
        <v>51</v>
      </c>
      <c r="B26" s="184" t="s">
        <v>52</v>
      </c>
      <c r="C26" s="181">
        <f>+FACTURACIÓN!D26</f>
        <v>0</v>
      </c>
      <c r="D26" s="181">
        <v>0</v>
      </c>
      <c r="E26" s="181">
        <f t="shared" si="0"/>
        <v>0</v>
      </c>
      <c r="F26" s="181">
        <f t="shared" si="1"/>
        <v>0</v>
      </c>
      <c r="G26" s="181">
        <f t="shared" si="2"/>
        <v>0</v>
      </c>
      <c r="H26" s="181">
        <f t="shared" si="3"/>
        <v>0</v>
      </c>
    </row>
    <row r="27" spans="1:8">
      <c r="A27" s="185" t="s">
        <v>49</v>
      </c>
      <c r="B27" s="184" t="s">
        <v>50</v>
      </c>
      <c r="C27" s="181">
        <f>+FACTURACIÓN!D27</f>
        <v>0</v>
      </c>
      <c r="D27" s="181">
        <v>0</v>
      </c>
      <c r="E27" s="181">
        <f t="shared" si="0"/>
        <v>0</v>
      </c>
      <c r="F27" s="181">
        <f t="shared" si="1"/>
        <v>0</v>
      </c>
      <c r="G27" s="181">
        <f t="shared" si="2"/>
        <v>0</v>
      </c>
      <c r="H27" s="181">
        <f t="shared" si="3"/>
        <v>0</v>
      </c>
    </row>
    <row r="28" spans="1:8">
      <c r="A28" s="185" t="s">
        <v>19</v>
      </c>
      <c r="B28" s="184" t="s">
        <v>20</v>
      </c>
      <c r="C28" s="181">
        <f>+FACTURACIÓN!D28</f>
        <v>15000</v>
      </c>
      <c r="D28" s="181">
        <v>0</v>
      </c>
      <c r="E28" s="181">
        <f t="shared" si="0"/>
        <v>15000</v>
      </c>
      <c r="F28" s="181">
        <f t="shared" si="1"/>
        <v>1500</v>
      </c>
      <c r="G28" s="181">
        <f t="shared" si="2"/>
        <v>1500</v>
      </c>
      <c r="H28" s="181">
        <f t="shared" si="3"/>
        <v>13500</v>
      </c>
    </row>
    <row r="29" spans="1:8">
      <c r="A29" s="185" t="s">
        <v>53</v>
      </c>
      <c r="B29" s="184" t="s">
        <v>54</v>
      </c>
      <c r="C29" s="181">
        <f>+FACTURACIÓN!D29</f>
        <v>0</v>
      </c>
      <c r="D29" s="181">
        <v>0</v>
      </c>
      <c r="E29" s="181">
        <f t="shared" si="0"/>
        <v>0</v>
      </c>
      <c r="F29" s="181">
        <f t="shared" si="1"/>
        <v>0</v>
      </c>
      <c r="G29" s="181">
        <f t="shared" si="2"/>
        <v>0</v>
      </c>
      <c r="H29" s="181">
        <f t="shared" si="3"/>
        <v>0</v>
      </c>
    </row>
    <row r="30" spans="1:8">
      <c r="A30" s="185" t="s">
        <v>31</v>
      </c>
      <c r="B30" s="184" t="s">
        <v>32</v>
      </c>
      <c r="C30" s="181">
        <f>+FACTURACIÓN!D30</f>
        <v>0</v>
      </c>
      <c r="D30" s="181">
        <v>0</v>
      </c>
      <c r="E30" s="181">
        <f t="shared" si="0"/>
        <v>0</v>
      </c>
      <c r="F30" s="181">
        <f t="shared" si="1"/>
        <v>0</v>
      </c>
      <c r="G30" s="181">
        <f t="shared" si="2"/>
        <v>0</v>
      </c>
      <c r="H30" s="181">
        <f t="shared" si="3"/>
        <v>0</v>
      </c>
    </row>
    <row r="31" spans="1:8">
      <c r="A31" s="185" t="s">
        <v>55</v>
      </c>
      <c r="B31" s="184" t="s">
        <v>56</v>
      </c>
      <c r="C31" s="181">
        <f>+FACTURACIÓN!D31</f>
        <v>0</v>
      </c>
      <c r="D31" s="181">
        <v>0</v>
      </c>
      <c r="E31" s="181">
        <f t="shared" si="0"/>
        <v>0</v>
      </c>
      <c r="F31" s="181">
        <f t="shared" si="1"/>
        <v>0</v>
      </c>
      <c r="G31" s="181">
        <f t="shared" si="2"/>
        <v>0</v>
      </c>
      <c r="H31" s="181">
        <f t="shared" si="3"/>
        <v>0</v>
      </c>
    </row>
    <row r="32" spans="1:8">
      <c r="A32" s="185" t="s">
        <v>95</v>
      </c>
      <c r="B32" s="184" t="s">
        <v>96</v>
      </c>
      <c r="C32" s="181">
        <f>+FACTURACIÓN!D32</f>
        <v>0</v>
      </c>
      <c r="D32" s="181">
        <v>0</v>
      </c>
      <c r="E32" s="181">
        <f t="shared" si="0"/>
        <v>0</v>
      </c>
      <c r="F32" s="181">
        <f t="shared" si="1"/>
        <v>0</v>
      </c>
      <c r="G32" s="181">
        <f t="shared" si="2"/>
        <v>0</v>
      </c>
      <c r="H32" s="181">
        <f t="shared" si="3"/>
        <v>0</v>
      </c>
    </row>
    <row r="33" spans="1:8">
      <c r="A33" s="185" t="s">
        <v>59</v>
      </c>
      <c r="B33" s="184" t="s">
        <v>60</v>
      </c>
      <c r="C33" s="181">
        <f>+FACTURACIÓN!D33</f>
        <v>0</v>
      </c>
      <c r="D33" s="181">
        <v>0</v>
      </c>
      <c r="E33" s="181">
        <f t="shared" si="0"/>
        <v>0</v>
      </c>
      <c r="F33" s="181">
        <f t="shared" si="1"/>
        <v>0</v>
      </c>
      <c r="G33" s="181">
        <f t="shared" si="2"/>
        <v>0</v>
      </c>
      <c r="H33" s="181">
        <f t="shared" si="3"/>
        <v>0</v>
      </c>
    </row>
    <row r="34" spans="1:8">
      <c r="A34" s="185" t="s">
        <v>61</v>
      </c>
      <c r="B34" s="184" t="s">
        <v>62</v>
      </c>
      <c r="C34" s="181">
        <f>+FACTURACIÓN!D34</f>
        <v>12415</v>
      </c>
      <c r="D34" s="181">
        <v>0</v>
      </c>
      <c r="E34" s="181">
        <f t="shared" si="0"/>
        <v>12415</v>
      </c>
      <c r="F34" s="181">
        <f t="shared" si="1"/>
        <v>1241.5</v>
      </c>
      <c r="G34" s="181">
        <f t="shared" si="2"/>
        <v>1241.5</v>
      </c>
      <c r="H34" s="181">
        <f t="shared" si="3"/>
        <v>11173.5</v>
      </c>
    </row>
    <row r="35" spans="1:8">
      <c r="A35" s="185" t="s">
        <v>57</v>
      </c>
      <c r="B35" s="184" t="s">
        <v>58</v>
      </c>
      <c r="C35" s="181">
        <f>+FACTURACIÓN!D35</f>
        <v>0</v>
      </c>
      <c r="D35" s="181">
        <v>0</v>
      </c>
      <c r="E35" s="181">
        <f t="shared" si="0"/>
        <v>0</v>
      </c>
      <c r="F35" s="181">
        <f t="shared" si="1"/>
        <v>0</v>
      </c>
      <c r="G35" s="181">
        <f t="shared" si="2"/>
        <v>0</v>
      </c>
      <c r="H35" s="181">
        <f t="shared" si="3"/>
        <v>0</v>
      </c>
    </row>
    <row r="36" spans="1:8">
      <c r="A36" s="185" t="s">
        <v>27</v>
      </c>
      <c r="B36" s="184" t="s">
        <v>28</v>
      </c>
      <c r="C36" s="181">
        <f>+FACTURACIÓN!D36</f>
        <v>0</v>
      </c>
      <c r="D36" s="181">
        <v>0</v>
      </c>
      <c r="E36" s="181">
        <f t="shared" si="0"/>
        <v>0</v>
      </c>
      <c r="F36" s="181">
        <f t="shared" si="1"/>
        <v>0</v>
      </c>
      <c r="G36" s="181">
        <f t="shared" si="2"/>
        <v>0</v>
      </c>
      <c r="H36" s="181">
        <f t="shared" si="3"/>
        <v>0</v>
      </c>
    </row>
    <row r="37" spans="1:8">
      <c r="A37" s="185" t="s">
        <v>93</v>
      </c>
      <c r="B37" s="184" t="s">
        <v>94</v>
      </c>
      <c r="C37" s="181">
        <f>+FACTURACIÓN!D37</f>
        <v>0</v>
      </c>
      <c r="D37" s="181">
        <v>0</v>
      </c>
      <c r="E37" s="181">
        <f t="shared" si="0"/>
        <v>0</v>
      </c>
      <c r="F37" s="181">
        <f t="shared" si="1"/>
        <v>0</v>
      </c>
      <c r="G37" s="181">
        <f t="shared" si="2"/>
        <v>0</v>
      </c>
      <c r="H37" s="181">
        <f t="shared" si="3"/>
        <v>0</v>
      </c>
    </row>
    <row r="38" spans="1:8">
      <c r="A38" s="185" t="s">
        <v>63</v>
      </c>
      <c r="B38" s="184" t="s">
        <v>64</v>
      </c>
      <c r="C38" s="181">
        <f>+FACTURACIÓN!D38</f>
        <v>0</v>
      </c>
      <c r="D38" s="181">
        <v>0</v>
      </c>
      <c r="E38" s="181">
        <f t="shared" si="0"/>
        <v>0</v>
      </c>
      <c r="F38" s="181">
        <f t="shared" si="1"/>
        <v>0</v>
      </c>
      <c r="G38" s="181">
        <f t="shared" si="2"/>
        <v>0</v>
      </c>
      <c r="H38" s="181">
        <f t="shared" si="3"/>
        <v>0</v>
      </c>
    </row>
    <row r="39" spans="1:8">
      <c r="A39" s="185" t="s">
        <v>23</v>
      </c>
      <c r="B39" s="184" t="s">
        <v>24</v>
      </c>
      <c r="C39" s="181">
        <f>+FACTURACIÓN!D39</f>
        <v>0</v>
      </c>
      <c r="D39" s="181">
        <v>0</v>
      </c>
      <c r="E39" s="181">
        <f t="shared" si="0"/>
        <v>0</v>
      </c>
      <c r="F39" s="181">
        <f t="shared" si="1"/>
        <v>0</v>
      </c>
      <c r="G39" s="181">
        <f t="shared" si="2"/>
        <v>0</v>
      </c>
      <c r="H39" s="181">
        <f t="shared" si="3"/>
        <v>0</v>
      </c>
    </row>
    <row r="40" spans="1:8">
      <c r="A40" s="185" t="s">
        <v>65</v>
      </c>
      <c r="B40" s="184" t="s">
        <v>66</v>
      </c>
      <c r="C40" s="181">
        <f>+FACTURACIÓN!D40</f>
        <v>0</v>
      </c>
      <c r="D40" s="181">
        <v>0</v>
      </c>
      <c r="E40" s="181">
        <f t="shared" si="0"/>
        <v>0</v>
      </c>
      <c r="F40" s="181">
        <f t="shared" si="1"/>
        <v>0</v>
      </c>
      <c r="G40" s="181">
        <f t="shared" si="2"/>
        <v>0</v>
      </c>
      <c r="H40" s="181">
        <f t="shared" si="3"/>
        <v>0</v>
      </c>
    </row>
    <row r="41" spans="1:8">
      <c r="A41" s="185" t="s">
        <v>29</v>
      </c>
      <c r="B41" s="184" t="s">
        <v>30</v>
      </c>
      <c r="C41" s="181">
        <f>+FACTURACIÓN!D41</f>
        <v>0</v>
      </c>
      <c r="D41" s="181">
        <v>0</v>
      </c>
      <c r="E41" s="181">
        <f t="shared" si="0"/>
        <v>0</v>
      </c>
      <c r="F41" s="181">
        <f t="shared" si="1"/>
        <v>0</v>
      </c>
      <c r="G41" s="181">
        <f t="shared" si="2"/>
        <v>0</v>
      </c>
      <c r="H41" s="181">
        <f t="shared" si="3"/>
        <v>0</v>
      </c>
    </row>
    <row r="42" spans="1:8">
      <c r="A42" s="185" t="s">
        <v>71</v>
      </c>
      <c r="B42" s="184" t="s">
        <v>72</v>
      </c>
      <c r="C42" s="181">
        <f>+FACTURACIÓN!D42</f>
        <v>0</v>
      </c>
      <c r="D42" s="181">
        <v>0</v>
      </c>
      <c r="E42" s="181">
        <f t="shared" si="0"/>
        <v>0</v>
      </c>
      <c r="F42" s="181">
        <f t="shared" si="1"/>
        <v>0</v>
      </c>
      <c r="G42" s="181">
        <f t="shared" si="2"/>
        <v>0</v>
      </c>
      <c r="H42" s="181">
        <f t="shared" si="3"/>
        <v>0</v>
      </c>
    </row>
    <row r="43" spans="1:8">
      <c r="A43" s="185" t="s">
        <v>69</v>
      </c>
      <c r="B43" s="184" t="s">
        <v>70</v>
      </c>
      <c r="C43" s="181">
        <f>+FACTURACIÓN!D43</f>
        <v>0</v>
      </c>
      <c r="D43" s="181">
        <v>0</v>
      </c>
      <c r="E43" s="181">
        <f t="shared" si="0"/>
        <v>0</v>
      </c>
      <c r="F43" s="181">
        <f t="shared" si="1"/>
        <v>0</v>
      </c>
      <c r="G43" s="181">
        <f t="shared" si="2"/>
        <v>0</v>
      </c>
      <c r="H43" s="181">
        <f t="shared" si="3"/>
        <v>0</v>
      </c>
    </row>
    <row r="44" spans="1:8">
      <c r="A44" s="185" t="s">
        <v>21</v>
      </c>
      <c r="B44" s="184" t="s">
        <v>22</v>
      </c>
      <c r="C44" s="181">
        <f>+FACTURACIÓN!D44</f>
        <v>0</v>
      </c>
      <c r="D44" s="181">
        <v>0</v>
      </c>
      <c r="E44" s="181">
        <f t="shared" si="0"/>
        <v>0</v>
      </c>
      <c r="F44" s="181">
        <f t="shared" si="1"/>
        <v>0</v>
      </c>
      <c r="G44" s="181">
        <f t="shared" si="2"/>
        <v>0</v>
      </c>
      <c r="H44" s="181">
        <f t="shared" si="3"/>
        <v>0</v>
      </c>
    </row>
    <row r="45" spans="1:8">
      <c r="A45" s="185" t="s">
        <v>67</v>
      </c>
      <c r="B45" s="184" t="s">
        <v>68</v>
      </c>
      <c r="C45" s="181">
        <f>+FACTURACIÓN!D45</f>
        <v>6250</v>
      </c>
      <c r="D45" s="181">
        <v>0</v>
      </c>
      <c r="E45" s="181">
        <f t="shared" si="0"/>
        <v>6250</v>
      </c>
      <c r="F45" s="181">
        <f t="shared" si="1"/>
        <v>625</v>
      </c>
      <c r="G45" s="181">
        <f t="shared" si="2"/>
        <v>625</v>
      </c>
      <c r="H45" s="181">
        <f t="shared" si="3"/>
        <v>5625</v>
      </c>
    </row>
    <row r="46" spans="1:8">
      <c r="A46" s="185" t="s">
        <v>97</v>
      </c>
      <c r="B46" s="184" t="s">
        <v>98</v>
      </c>
      <c r="C46" s="181">
        <f>+FACTURACIÓN!D46</f>
        <v>0</v>
      </c>
      <c r="D46" s="181">
        <v>0</v>
      </c>
      <c r="E46" s="181">
        <f t="shared" si="0"/>
        <v>0</v>
      </c>
      <c r="F46" s="181">
        <f t="shared" si="1"/>
        <v>0</v>
      </c>
      <c r="G46" s="181">
        <f t="shared" si="2"/>
        <v>0</v>
      </c>
      <c r="H46" s="181">
        <f t="shared" si="3"/>
        <v>0</v>
      </c>
    </row>
    <row r="47" spans="1:8">
      <c r="A47" s="185" t="s">
        <v>25</v>
      </c>
      <c r="B47" s="184" t="s">
        <v>26</v>
      </c>
      <c r="C47" s="181">
        <f>+FACTURACIÓN!D47</f>
        <v>0</v>
      </c>
      <c r="D47" s="181">
        <v>0</v>
      </c>
      <c r="E47" s="181">
        <f t="shared" si="0"/>
        <v>0</v>
      </c>
      <c r="F47" s="181">
        <f t="shared" si="1"/>
        <v>0</v>
      </c>
      <c r="G47" s="181">
        <f t="shared" si="2"/>
        <v>0</v>
      </c>
      <c r="H47" s="181">
        <f t="shared" si="3"/>
        <v>0</v>
      </c>
    </row>
    <row r="48" spans="1:8">
      <c r="A48" s="185" t="s">
        <v>73</v>
      </c>
      <c r="B48" s="184" t="s">
        <v>74</v>
      </c>
      <c r="C48" s="181">
        <f>+FACTURACIÓN!D48</f>
        <v>0</v>
      </c>
      <c r="D48" s="181">
        <v>0</v>
      </c>
      <c r="E48" s="181">
        <f t="shared" si="0"/>
        <v>0</v>
      </c>
      <c r="F48" s="181">
        <f t="shared" si="1"/>
        <v>0</v>
      </c>
      <c r="G48" s="181">
        <f t="shared" si="2"/>
        <v>0</v>
      </c>
      <c r="H48" s="181">
        <f t="shared" si="3"/>
        <v>0</v>
      </c>
    </row>
    <row r="49" spans="1:8">
      <c r="A49" s="185" t="s">
        <v>99</v>
      </c>
      <c r="B49" s="184" t="s">
        <v>100</v>
      </c>
      <c r="C49" s="181">
        <f>+FACTURACIÓN!D49</f>
        <v>0</v>
      </c>
      <c r="D49" s="181">
        <v>0</v>
      </c>
      <c r="E49" s="181">
        <f t="shared" si="0"/>
        <v>0</v>
      </c>
      <c r="F49" s="181">
        <f t="shared" si="1"/>
        <v>0</v>
      </c>
      <c r="G49" s="181">
        <f t="shared" si="2"/>
        <v>0</v>
      </c>
      <c r="H49" s="181">
        <f t="shared" si="3"/>
        <v>0</v>
      </c>
    </row>
    <row r="50" spans="1:8">
      <c r="A50" s="185" t="s">
        <v>75</v>
      </c>
      <c r="B50" s="184" t="s">
        <v>76</v>
      </c>
      <c r="C50" s="181">
        <f>+FACTURACIÓN!D50</f>
        <v>0</v>
      </c>
      <c r="D50" s="181">
        <v>0</v>
      </c>
      <c r="E50" s="181">
        <f t="shared" si="0"/>
        <v>0</v>
      </c>
      <c r="F50" s="181">
        <f t="shared" si="1"/>
        <v>0</v>
      </c>
      <c r="G50" s="181">
        <f t="shared" si="2"/>
        <v>0</v>
      </c>
      <c r="H50" s="181">
        <f t="shared" si="3"/>
        <v>0</v>
      </c>
    </row>
    <row r="51" spans="1:8">
      <c r="A51" s="185" t="s">
        <v>101</v>
      </c>
      <c r="B51" s="184" t="s">
        <v>102</v>
      </c>
      <c r="C51" s="181">
        <f>+FACTURACIÓN!D51</f>
        <v>0</v>
      </c>
      <c r="D51" s="181">
        <v>0</v>
      </c>
      <c r="E51" s="181">
        <f t="shared" si="0"/>
        <v>0</v>
      </c>
      <c r="F51" s="181">
        <f t="shared" si="1"/>
        <v>0</v>
      </c>
      <c r="G51" s="181">
        <f t="shared" si="2"/>
        <v>0</v>
      </c>
      <c r="H51" s="181">
        <f t="shared" si="3"/>
        <v>0</v>
      </c>
    </row>
    <row r="52" spans="1:8">
      <c r="B52" s="188"/>
      <c r="C52" s="182"/>
    </row>
    <row r="53" spans="1:8" ht="16.5" thickBot="1">
      <c r="A53" s="191" t="s">
        <v>103</v>
      </c>
      <c r="B53" s="183"/>
      <c r="C53" s="175">
        <f t="shared" ref="C53:H53" si="4">SUM(C12:C52)</f>
        <v>82288.429999999993</v>
      </c>
      <c r="D53" s="175">
        <f t="shared" si="4"/>
        <v>0</v>
      </c>
      <c r="E53" s="175">
        <f t="shared" si="4"/>
        <v>82288.429999999993</v>
      </c>
      <c r="F53" s="175">
        <f t="shared" si="4"/>
        <v>8228.8430000000008</v>
      </c>
      <c r="G53" s="175">
        <f t="shared" si="4"/>
        <v>8228.8430000000008</v>
      </c>
      <c r="H53" s="175">
        <f t="shared" si="4"/>
        <v>74059.587</v>
      </c>
    </row>
    <row r="54" spans="1:8" ht="15.75" thickTop="1"/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16" workbookViewId="0">
      <selection activeCell="F29" sqref="F29"/>
    </sheetView>
  </sheetViews>
  <sheetFormatPr baseColWidth="10" defaultRowHeight="15"/>
  <cols>
    <col min="1" max="1" width="27.28515625" style="183" customWidth="1"/>
    <col min="2" max="2" width="11.5703125" style="183" bestFit="1" customWidth="1"/>
    <col min="3" max="16384" width="11.42578125" style="183"/>
  </cols>
  <sheetData>
    <row r="1" spans="1:5">
      <c r="A1" s="216" t="s">
        <v>320</v>
      </c>
      <c r="B1" s="216"/>
      <c r="C1" s="217"/>
      <c r="D1" s="218"/>
      <c r="E1" s="218"/>
    </row>
    <row r="2" spans="1:5">
      <c r="A2" s="216" t="s">
        <v>321</v>
      </c>
      <c r="B2" s="216"/>
      <c r="C2" s="217"/>
      <c r="D2" s="218"/>
      <c r="E2" s="218"/>
    </row>
    <row r="3" spans="1:5">
      <c r="A3" s="216" t="s">
        <v>332</v>
      </c>
      <c r="B3" s="219" t="s">
        <v>137</v>
      </c>
      <c r="C3" s="217"/>
      <c r="D3" s="218"/>
      <c r="E3" s="218"/>
    </row>
    <row r="4" spans="1:5">
      <c r="A4" s="217"/>
      <c r="B4" s="217"/>
      <c r="C4" s="217"/>
      <c r="D4" s="218"/>
      <c r="E4" s="218"/>
    </row>
    <row r="5" spans="1:5">
      <c r="A5" s="217" t="s">
        <v>322</v>
      </c>
      <c r="B5" s="217" t="s">
        <v>323</v>
      </c>
      <c r="C5" s="217"/>
      <c r="D5" s="218"/>
      <c r="E5" s="218"/>
    </row>
    <row r="6" spans="1:5">
      <c r="A6" s="218" t="s">
        <v>324</v>
      </c>
      <c r="B6" s="220">
        <f>21900.11+102319.11</f>
        <v>124219.22</v>
      </c>
      <c r="C6" s="218"/>
      <c r="D6" s="218"/>
      <c r="E6" s="218"/>
    </row>
    <row r="7" spans="1:5">
      <c r="A7" s="218" t="s">
        <v>325</v>
      </c>
      <c r="B7" s="220">
        <v>11681.11</v>
      </c>
      <c r="C7" s="218"/>
      <c r="D7" s="218"/>
      <c r="E7" s="218"/>
    </row>
    <row r="8" spans="1:5">
      <c r="A8" s="218" t="s">
        <v>326</v>
      </c>
      <c r="B8" s="220">
        <v>12318.75</v>
      </c>
      <c r="C8" s="218"/>
      <c r="D8" s="218"/>
      <c r="E8" s="218"/>
    </row>
    <row r="9" spans="1:5">
      <c r="A9" s="218" t="s">
        <v>327</v>
      </c>
      <c r="B9" s="220">
        <v>77588.02</v>
      </c>
      <c r="C9" s="218"/>
      <c r="D9" s="218"/>
      <c r="E9" s="218"/>
    </row>
    <row r="10" spans="1:5">
      <c r="A10" s="218" t="s">
        <v>328</v>
      </c>
      <c r="B10" s="220">
        <v>7489.8</v>
      </c>
      <c r="C10" s="218"/>
      <c r="D10" s="221"/>
      <c r="E10" s="218"/>
    </row>
    <row r="11" spans="1:5">
      <c r="A11" s="218" t="s">
        <v>329</v>
      </c>
      <c r="B11" s="220">
        <v>51196.84</v>
      </c>
      <c r="C11" s="218"/>
      <c r="D11" s="218"/>
      <c r="E11" s="218"/>
    </row>
    <row r="12" spans="1:5">
      <c r="A12" s="218" t="s">
        <v>330</v>
      </c>
      <c r="B12" s="222">
        <v>0</v>
      </c>
      <c r="C12" s="218"/>
      <c r="D12" s="218"/>
      <c r="E12" s="218"/>
    </row>
    <row r="13" spans="1:5" ht="15.75" thickBot="1">
      <c r="A13" s="218" t="s">
        <v>331</v>
      </c>
      <c r="B13" s="223">
        <v>48263.01</v>
      </c>
      <c r="C13" s="218"/>
      <c r="D13" s="218"/>
      <c r="E13" s="218"/>
    </row>
    <row r="14" spans="1:5">
      <c r="A14" s="218"/>
      <c r="B14" s="224">
        <f>SUM(B6:B13)</f>
        <v>332756.75</v>
      </c>
      <c r="C14" s="218"/>
      <c r="D14" s="218"/>
      <c r="E14" s="218"/>
    </row>
    <row r="15" spans="1:5" ht="15.75" thickBot="1">
      <c r="A15" s="218"/>
      <c r="B15" s="225">
        <f>B14*0.16</f>
        <v>53241.08</v>
      </c>
      <c r="C15" s="218"/>
      <c r="D15" s="218"/>
      <c r="E15" s="218"/>
    </row>
    <row r="16" spans="1:5" ht="15.75" thickTop="1">
      <c r="A16" s="218"/>
      <c r="B16" s="226">
        <f>+B14+B15</f>
        <v>385997.83</v>
      </c>
      <c r="C16" s="218"/>
      <c r="D16" s="218"/>
      <c r="E16" s="218"/>
    </row>
    <row r="17" spans="1:5">
      <c r="A17" s="218"/>
      <c r="B17" s="220">
        <v>385997.83</v>
      </c>
      <c r="C17" s="218"/>
      <c r="D17" s="218"/>
      <c r="E17" s="218"/>
    </row>
    <row r="18" spans="1:5">
      <c r="A18" s="218"/>
      <c r="B18" s="220">
        <f>B16-B17</f>
        <v>0</v>
      </c>
      <c r="C18" s="218"/>
      <c r="D18" s="218"/>
      <c r="E18" s="218"/>
    </row>
    <row r="19" spans="1:5">
      <c r="A19" s="218"/>
      <c r="B19" s="220"/>
      <c r="C19" s="218"/>
      <c r="D19" s="218"/>
      <c r="E19" s="218"/>
    </row>
    <row r="20" spans="1:5">
      <c r="A20" s="218"/>
      <c r="B20" s="218"/>
      <c r="C20" s="218"/>
      <c r="D20" s="218"/>
      <c r="E20" s="218"/>
    </row>
    <row r="23" spans="1:5">
      <c r="A23" s="216" t="s">
        <v>320</v>
      </c>
      <c r="B23" s="216"/>
      <c r="C23" s="217"/>
      <c r="D23" s="218"/>
      <c r="E23" s="218"/>
    </row>
    <row r="24" spans="1:5">
      <c r="A24" s="216" t="s">
        <v>321</v>
      </c>
      <c r="B24" s="216"/>
      <c r="C24" s="217"/>
      <c r="D24" s="218"/>
      <c r="E24" s="218"/>
    </row>
    <row r="25" spans="1:5">
      <c r="A25" s="216" t="s">
        <v>332</v>
      </c>
      <c r="B25" s="219" t="s">
        <v>137</v>
      </c>
      <c r="C25" s="217"/>
      <c r="D25" s="218"/>
      <c r="E25" s="218"/>
    </row>
    <row r="26" spans="1:5">
      <c r="A26" s="217"/>
      <c r="B26" s="217"/>
      <c r="C26" s="217"/>
      <c r="D26" s="218"/>
      <c r="E26" s="218"/>
    </row>
    <row r="27" spans="1:5">
      <c r="A27" s="217" t="s">
        <v>322</v>
      </c>
      <c r="B27" s="217" t="s">
        <v>323</v>
      </c>
      <c r="C27" s="217"/>
      <c r="D27" s="218"/>
      <c r="E27" s="218"/>
    </row>
    <row r="28" spans="1:5">
      <c r="A28" s="218" t="s">
        <v>324</v>
      </c>
      <c r="B28" s="220">
        <v>44032.43</v>
      </c>
      <c r="C28" s="218"/>
      <c r="D28" s="218"/>
      <c r="E28" s="218"/>
    </row>
    <row r="29" spans="1:5">
      <c r="A29" s="218" t="s">
        <v>325</v>
      </c>
      <c r="B29" s="220">
        <v>6206.9</v>
      </c>
      <c r="C29" s="218"/>
      <c r="D29" s="218"/>
      <c r="E29" s="218"/>
    </row>
    <row r="30" spans="1:5">
      <c r="A30" s="218" t="s">
        <v>326</v>
      </c>
      <c r="B30" s="220">
        <v>0</v>
      </c>
      <c r="C30" s="218"/>
      <c r="D30" s="218"/>
      <c r="E30" s="218"/>
    </row>
    <row r="31" spans="1:5">
      <c r="A31" s="218" t="s">
        <v>327</v>
      </c>
      <c r="B31" s="220">
        <v>21250</v>
      </c>
      <c r="C31" s="218"/>
      <c r="D31" s="218"/>
      <c r="E31" s="218"/>
    </row>
    <row r="32" spans="1:5">
      <c r="A32" s="218" t="s">
        <v>328</v>
      </c>
      <c r="B32" s="220">
        <v>0</v>
      </c>
      <c r="C32" s="218"/>
      <c r="D32" s="221"/>
      <c r="E32" s="218"/>
    </row>
    <row r="33" spans="1:5">
      <c r="A33" s="218" t="s">
        <v>329</v>
      </c>
      <c r="B33" s="220">
        <f>12415+1800</f>
        <v>14215</v>
      </c>
      <c r="C33" s="218"/>
      <c r="D33" s="218"/>
      <c r="E33" s="218"/>
    </row>
    <row r="34" spans="1:5">
      <c r="A34" s="218" t="s">
        <v>330</v>
      </c>
      <c r="B34" s="222">
        <v>0</v>
      </c>
      <c r="C34" s="218"/>
      <c r="D34" s="218"/>
      <c r="E34" s="218"/>
    </row>
    <row r="35" spans="1:5" ht="15.75" thickBot="1">
      <c r="A35" s="218" t="s">
        <v>331</v>
      </c>
      <c r="B35" s="223">
        <v>0</v>
      </c>
      <c r="C35" s="218"/>
      <c r="D35" s="218"/>
      <c r="E35" s="218"/>
    </row>
    <row r="36" spans="1:5">
      <c r="A36" s="218"/>
      <c r="B36" s="224">
        <f>SUM(B28:B35)</f>
        <v>85704.33</v>
      </c>
      <c r="C36" s="218"/>
      <c r="D36" s="218"/>
      <c r="E36" s="218"/>
    </row>
    <row r="37" spans="1:5" ht="15.75" thickBot="1">
      <c r="A37" s="218"/>
      <c r="B37" s="225">
        <f>B36*0.16</f>
        <v>13712.692800000001</v>
      </c>
      <c r="C37" s="218"/>
      <c r="D37" s="218"/>
      <c r="E37" s="218"/>
    </row>
    <row r="38" spans="1:5" ht="15.75" thickTop="1">
      <c r="A38" s="218"/>
      <c r="B38" s="226">
        <f>+B36+B37</f>
        <v>99417.022800000006</v>
      </c>
      <c r="C38" s="218"/>
      <c r="D38" s="218"/>
      <c r="E38" s="218"/>
    </row>
    <row r="39" spans="1:5">
      <c r="A39" s="218"/>
      <c r="B39" s="220">
        <v>99415.98</v>
      </c>
      <c r="C39" s="218"/>
      <c r="D39" s="218"/>
      <c r="E39" s="218"/>
    </row>
    <row r="40" spans="1:5">
      <c r="A40" s="218"/>
      <c r="B40" s="220">
        <f>B38-B39</f>
        <v>1.0428000000101747</v>
      </c>
      <c r="C40" s="218"/>
      <c r="D40" s="218"/>
      <c r="E40" s="218"/>
    </row>
    <row r="41" spans="1:5">
      <c r="A41" s="218"/>
      <c r="B41" s="220"/>
      <c r="C41" s="218"/>
      <c r="D41" s="218"/>
      <c r="E41" s="218"/>
    </row>
    <row r="42" spans="1:5">
      <c r="A42" s="218"/>
      <c r="B42" s="218"/>
      <c r="C42" s="218"/>
      <c r="D42" s="218"/>
      <c r="E42" s="21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K29" sqref="K29"/>
    </sheetView>
  </sheetViews>
  <sheetFormatPr baseColWidth="10" defaultRowHeight="15"/>
  <cols>
    <col min="1" max="1" width="40.140625" bestFit="1" customWidth="1"/>
  </cols>
  <sheetData>
    <row r="1" spans="1:7">
      <c r="A1" s="237" t="s">
        <v>333</v>
      </c>
      <c r="B1" s="238" t="s">
        <v>334</v>
      </c>
      <c r="C1" s="238"/>
      <c r="D1" s="239" t="s">
        <v>305</v>
      </c>
      <c r="E1" s="238" t="s">
        <v>335</v>
      </c>
      <c r="F1" s="238"/>
      <c r="G1" s="239" t="s">
        <v>158</v>
      </c>
    </row>
    <row r="2" spans="1:7">
      <c r="A2" s="237"/>
      <c r="B2" s="230" t="s">
        <v>336</v>
      </c>
      <c r="C2" s="230" t="s">
        <v>337</v>
      </c>
      <c r="D2" s="239"/>
      <c r="E2" s="230" t="s">
        <v>336</v>
      </c>
      <c r="F2" s="230" t="s">
        <v>337</v>
      </c>
      <c r="G2" s="239"/>
    </row>
    <row r="3" spans="1:7">
      <c r="A3" s="227" t="str">
        <f>RAMAHA!B12</f>
        <v>Avendaño Jauregui Mauricio</v>
      </c>
      <c r="B3" s="227">
        <f>RAMAHA!M12</f>
        <v>3038.4</v>
      </c>
      <c r="C3" s="228">
        <f>Hoja3!H12</f>
        <v>0</v>
      </c>
      <c r="D3" s="228">
        <f>B3+C3</f>
        <v>3038.4</v>
      </c>
      <c r="E3" s="229">
        <v>3038.4</v>
      </c>
      <c r="F3" s="227"/>
      <c r="G3" s="228">
        <f>E3+F3-D3</f>
        <v>0</v>
      </c>
    </row>
    <row r="4" spans="1:7">
      <c r="A4" s="227" t="str">
        <f>RAMAHA!B13</f>
        <v>Baez Monroy Elizabeth</v>
      </c>
      <c r="B4" s="227">
        <f>RAMAHA!M13</f>
        <v>2426.1999999999998</v>
      </c>
      <c r="C4" s="228">
        <f>Hoja3!H13</f>
        <v>0</v>
      </c>
      <c r="D4" s="228">
        <f t="shared" ref="D4:D56" si="0">B4+C4</f>
        <v>2426.1999999999998</v>
      </c>
      <c r="E4" s="229">
        <v>2426.1999999999998</v>
      </c>
      <c r="F4" s="227"/>
      <c r="G4" s="228">
        <f t="shared" ref="G4:G56" si="1">E4+F4-D4</f>
        <v>0</v>
      </c>
    </row>
    <row r="5" spans="1:7">
      <c r="A5" s="227" t="str">
        <f>RAMAHA!B14</f>
        <v>Baltazar Cruz Desiree De Jesus</v>
      </c>
      <c r="B5" s="227">
        <f>RAMAHA!M14</f>
        <v>1038.8</v>
      </c>
      <c r="C5" s="228">
        <f>Hoja3!H14</f>
        <v>0</v>
      </c>
      <c r="D5" s="228">
        <f t="shared" si="0"/>
        <v>1038.8</v>
      </c>
      <c r="E5" s="229">
        <v>1038.8</v>
      </c>
      <c r="F5" s="227"/>
      <c r="G5" s="228">
        <f t="shared" si="1"/>
        <v>0</v>
      </c>
    </row>
    <row r="6" spans="1:7">
      <c r="A6" s="227" t="str">
        <f>RAMAHA!B15</f>
        <v>Camacho Rivera Martha Sarahi</v>
      </c>
      <c r="B6" s="227">
        <f>RAMAHA!M15</f>
        <v>2426.1999999999998</v>
      </c>
      <c r="C6" s="228">
        <f>Hoja3!H15</f>
        <v>0</v>
      </c>
      <c r="D6" s="228">
        <f t="shared" si="0"/>
        <v>2426.1999999999998</v>
      </c>
      <c r="E6" s="229">
        <v>2426.1999999999998</v>
      </c>
      <c r="F6" s="227"/>
      <c r="G6" s="228">
        <f t="shared" si="1"/>
        <v>0</v>
      </c>
    </row>
    <row r="7" spans="1:7">
      <c r="A7" s="227" t="str">
        <f>RAMAHA!B16</f>
        <v>Campos Sancen Luis Felipe</v>
      </c>
      <c r="B7" s="227">
        <f>RAMAHA!M16</f>
        <v>5294</v>
      </c>
      <c r="C7" s="228">
        <f>Hoja3!H16</f>
        <v>0</v>
      </c>
      <c r="D7" s="228">
        <f t="shared" si="0"/>
        <v>5294</v>
      </c>
      <c r="E7" s="229">
        <v>5294</v>
      </c>
      <c r="F7" s="227"/>
      <c r="G7" s="228">
        <f t="shared" si="1"/>
        <v>0</v>
      </c>
    </row>
    <row r="8" spans="1:7">
      <c r="A8" s="227" t="str">
        <f>RAMAHA!B17</f>
        <v>Castillo Galindo Marlene Samantha Graciela</v>
      </c>
      <c r="B8" s="227">
        <f>RAMAHA!M17</f>
        <v>2670.4</v>
      </c>
      <c r="C8" s="228">
        <f>Hoja3!H17</f>
        <v>0</v>
      </c>
      <c r="D8" s="228">
        <f t="shared" si="0"/>
        <v>2670.4</v>
      </c>
      <c r="E8" s="229">
        <v>2670.4</v>
      </c>
      <c r="F8" s="227"/>
      <c r="G8" s="228">
        <f t="shared" si="1"/>
        <v>0</v>
      </c>
    </row>
    <row r="9" spans="1:7">
      <c r="A9" s="227" t="str">
        <f>RAMAHA!B18</f>
        <v>Del Alto Castellanos Xochitl</v>
      </c>
      <c r="B9" s="227">
        <f>RAMAHA!M18</f>
        <v>2670.4</v>
      </c>
      <c r="C9" s="228">
        <f>Hoja3!H18</f>
        <v>0</v>
      </c>
      <c r="D9" s="228">
        <f t="shared" si="0"/>
        <v>2670.4</v>
      </c>
      <c r="E9" s="229">
        <v>2670.4</v>
      </c>
      <c r="F9" s="227"/>
      <c r="G9" s="228">
        <f t="shared" si="1"/>
        <v>0</v>
      </c>
    </row>
    <row r="10" spans="1:7">
      <c r="A10" s="227" t="str">
        <f>RAMAHA!B19</f>
        <v>Diaz Rojas Rocio Janet</v>
      </c>
      <c r="B10" s="227">
        <f>RAMAHA!M19</f>
        <v>8116</v>
      </c>
      <c r="C10" s="228">
        <f>Hoja3!H19</f>
        <v>6750</v>
      </c>
      <c r="D10" s="228">
        <f t="shared" si="0"/>
        <v>14866</v>
      </c>
      <c r="E10" s="229">
        <v>8116</v>
      </c>
      <c r="F10" s="229">
        <v>6750</v>
      </c>
      <c r="G10" s="228">
        <f t="shared" si="1"/>
        <v>0</v>
      </c>
    </row>
    <row r="11" spans="1:7">
      <c r="A11" s="227" t="str">
        <f>RAMAHA!B20</f>
        <v>Escamilla Lopez Rogelio</v>
      </c>
      <c r="B11" s="227">
        <f>RAMAHA!M20</f>
        <v>1396</v>
      </c>
      <c r="C11" s="228">
        <f>Hoja3!H20</f>
        <v>0</v>
      </c>
      <c r="D11" s="228">
        <f t="shared" si="0"/>
        <v>1396</v>
      </c>
      <c r="E11" s="229">
        <v>1396</v>
      </c>
      <c r="F11" s="227"/>
      <c r="G11" s="228">
        <f t="shared" si="1"/>
        <v>0</v>
      </c>
    </row>
    <row r="12" spans="1:7">
      <c r="A12" s="227" t="str">
        <f>RAMAHA!B21</f>
        <v>Gallegos Morales Roberto</v>
      </c>
      <c r="B12" s="227">
        <f>RAMAHA!M21</f>
        <v>3039</v>
      </c>
      <c r="C12" s="228">
        <f>Hoja3!H21</f>
        <v>0</v>
      </c>
      <c r="D12" s="228">
        <f t="shared" si="0"/>
        <v>3039</v>
      </c>
      <c r="E12" s="229">
        <v>3039</v>
      </c>
      <c r="F12" s="227"/>
      <c r="G12" s="228">
        <f t="shared" si="1"/>
        <v>0</v>
      </c>
    </row>
    <row r="13" spans="1:7">
      <c r="A13" s="227" t="str">
        <f>RAMAHA!B22</f>
        <v>Gallegos Rios Octavio Alberto</v>
      </c>
      <c r="B13" s="227">
        <f>RAMAHA!M22</f>
        <v>11787.4</v>
      </c>
      <c r="C13" s="228">
        <f>Hoja3!H22</f>
        <v>31425.686999999998</v>
      </c>
      <c r="D13" s="228">
        <f t="shared" si="0"/>
        <v>43213.087</v>
      </c>
      <c r="E13" s="229">
        <v>11787.4</v>
      </c>
      <c r="F13" s="229">
        <v>31425.69</v>
      </c>
      <c r="G13" s="228">
        <f t="shared" si="1"/>
        <v>2.9999999969732016E-3</v>
      </c>
    </row>
    <row r="14" spans="1:7">
      <c r="A14" s="227" t="str">
        <f>RAMAHA!B23</f>
        <v>Gaytan Martinez Raul</v>
      </c>
      <c r="B14" s="227">
        <f>RAMAHA!M23</f>
        <v>3039</v>
      </c>
      <c r="C14" s="228">
        <f>Hoja3!H23</f>
        <v>0</v>
      </c>
      <c r="D14" s="228">
        <f t="shared" si="0"/>
        <v>3039</v>
      </c>
      <c r="E14" s="229">
        <v>3039</v>
      </c>
      <c r="F14" s="227"/>
      <c r="G14" s="228">
        <f t="shared" si="1"/>
        <v>0</v>
      </c>
    </row>
    <row r="15" spans="1:7">
      <c r="A15" s="227" t="str">
        <f>RAMAHA!B24</f>
        <v>Guerra Aguilar Alejandro</v>
      </c>
      <c r="B15" s="227">
        <f>RAMAHA!M24</f>
        <v>4138.3999999999996</v>
      </c>
      <c r="C15" s="228">
        <f>Hoja3!H24</f>
        <v>0</v>
      </c>
      <c r="D15" s="228">
        <f t="shared" si="0"/>
        <v>4138.3999999999996</v>
      </c>
      <c r="E15" s="229">
        <v>4138.3999999999996</v>
      </c>
      <c r="F15" s="227"/>
      <c r="G15" s="228">
        <f t="shared" si="1"/>
        <v>0</v>
      </c>
    </row>
    <row r="16" spans="1:7">
      <c r="A16" s="227" t="str">
        <f>RAMAHA!B25</f>
        <v>Guillen Ayala Juan Carlos</v>
      </c>
      <c r="B16" s="227">
        <f>RAMAHA!M25</f>
        <v>2195.6</v>
      </c>
      <c r="C16" s="228">
        <f>Hoja3!H25</f>
        <v>5585.4</v>
      </c>
      <c r="D16" s="228">
        <f t="shared" si="0"/>
        <v>7781</v>
      </c>
      <c r="E16" s="229">
        <v>2195.6</v>
      </c>
      <c r="F16" s="229">
        <v>5585.4</v>
      </c>
      <c r="G16" s="228">
        <f t="shared" si="1"/>
        <v>0</v>
      </c>
    </row>
    <row r="17" spans="1:7">
      <c r="A17" s="227" t="str">
        <f>RAMAHA!B26</f>
        <v>Hernandez Espinoza Victor Benjami</v>
      </c>
      <c r="B17" s="227">
        <f>RAMAHA!M26</f>
        <v>15210.8</v>
      </c>
      <c r="C17" s="228">
        <f>Hoja3!H26</f>
        <v>0</v>
      </c>
      <c r="D17" s="228">
        <f t="shared" si="0"/>
        <v>15210.8</v>
      </c>
      <c r="E17" s="229">
        <v>15210.8</v>
      </c>
      <c r="F17" s="227"/>
      <c r="G17" s="228">
        <f t="shared" si="1"/>
        <v>0</v>
      </c>
    </row>
    <row r="18" spans="1:7">
      <c r="A18" s="227" t="str">
        <f>RAMAHA!B27</f>
        <v>Herrera Almaraz Blanca Sofia</v>
      </c>
      <c r="B18" s="227">
        <f>RAMAHA!M27</f>
        <v>2426.1999999999998</v>
      </c>
      <c r="C18" s="228">
        <f>Hoja3!H27</f>
        <v>0</v>
      </c>
      <c r="D18" s="228">
        <f t="shared" si="0"/>
        <v>2426.1999999999998</v>
      </c>
      <c r="E18" s="229">
        <v>2426.1999999999998</v>
      </c>
      <c r="F18" s="227"/>
      <c r="G18" s="228">
        <f t="shared" si="1"/>
        <v>0</v>
      </c>
    </row>
    <row r="19" spans="1:7">
      <c r="A19" s="227" t="str">
        <f>RAMAHA!B28</f>
        <v>Jimenez Suarez Ludivina</v>
      </c>
      <c r="B19" s="227">
        <f>RAMAHA!M28</f>
        <v>7311.2</v>
      </c>
      <c r="C19" s="228">
        <f>Hoja3!H28</f>
        <v>13500</v>
      </c>
      <c r="D19" s="228">
        <f t="shared" si="0"/>
        <v>20811.2</v>
      </c>
      <c r="E19" s="229">
        <v>7311.2</v>
      </c>
      <c r="F19" s="229">
        <v>13500</v>
      </c>
      <c r="G19" s="228">
        <f t="shared" si="1"/>
        <v>0</v>
      </c>
    </row>
    <row r="20" spans="1:7">
      <c r="A20" s="227" t="str">
        <f>RAMAHA!B29</f>
        <v>Lizardi Urzua Arizbeth</v>
      </c>
      <c r="B20" s="227">
        <f>RAMAHA!M29</f>
        <v>3825.8</v>
      </c>
      <c r="C20" s="228">
        <f>Hoja3!H29</f>
        <v>0</v>
      </c>
      <c r="D20" s="228">
        <f t="shared" si="0"/>
        <v>3825.8</v>
      </c>
      <c r="E20" s="229">
        <v>3825.8</v>
      </c>
      <c r="F20" s="227"/>
      <c r="G20" s="228">
        <f t="shared" si="1"/>
        <v>0</v>
      </c>
    </row>
    <row r="21" spans="1:7">
      <c r="A21" s="227" t="str">
        <f>RAMAHA!B30</f>
        <v>Loyola Acosta Carlos Alberto</v>
      </c>
      <c r="B21" s="227">
        <f>RAMAHA!M30</f>
        <v>3339</v>
      </c>
      <c r="C21" s="228">
        <f>Hoja3!H30</f>
        <v>0</v>
      </c>
      <c r="D21" s="228">
        <f t="shared" si="0"/>
        <v>3339</v>
      </c>
      <c r="E21" s="229">
        <v>3339</v>
      </c>
      <c r="F21" s="227"/>
      <c r="G21" s="228">
        <f t="shared" si="1"/>
        <v>0</v>
      </c>
    </row>
    <row r="22" spans="1:7">
      <c r="A22" s="227" t="str">
        <f>RAMAHA!B31</f>
        <v>Mandujano Estrada  Ilse Georgina</v>
      </c>
      <c r="B22" s="227">
        <f>RAMAHA!M31</f>
        <v>2426.1999999999998</v>
      </c>
      <c r="C22" s="228">
        <f>Hoja3!H31</f>
        <v>0</v>
      </c>
      <c r="D22" s="228">
        <f t="shared" si="0"/>
        <v>2426.1999999999998</v>
      </c>
      <c r="E22" s="229">
        <v>2426.1999999999998</v>
      </c>
      <c r="F22" s="227"/>
      <c r="G22" s="228">
        <f t="shared" si="1"/>
        <v>0</v>
      </c>
    </row>
    <row r="23" spans="1:7">
      <c r="A23" s="227" t="str">
        <f>RAMAHA!B32</f>
        <v>Martinez Ortiz Josue Alejandro</v>
      </c>
      <c r="B23" s="227">
        <f>RAMAHA!M32</f>
        <v>2843.6</v>
      </c>
      <c r="C23" s="228">
        <f>Hoja3!H32</f>
        <v>0</v>
      </c>
      <c r="D23" s="228">
        <f t="shared" si="0"/>
        <v>2843.6</v>
      </c>
      <c r="E23" s="229">
        <v>2843.6</v>
      </c>
      <c r="F23" s="227"/>
      <c r="G23" s="228">
        <f t="shared" si="1"/>
        <v>0</v>
      </c>
    </row>
    <row r="24" spans="1:7">
      <c r="A24" s="227" t="str">
        <f>RAMAHA!B33</f>
        <v>Medina Puga Sandra</v>
      </c>
      <c r="B24" s="227">
        <f>RAMAHA!M33</f>
        <v>2224.1999999999998</v>
      </c>
      <c r="C24" s="228">
        <f>Hoja3!H33</f>
        <v>0</v>
      </c>
      <c r="D24" s="228">
        <f t="shared" si="0"/>
        <v>2224.1999999999998</v>
      </c>
      <c r="E24" s="229">
        <v>2224.1999999999998</v>
      </c>
      <c r="F24" s="227"/>
      <c r="G24" s="228">
        <f t="shared" si="1"/>
        <v>0</v>
      </c>
    </row>
    <row r="25" spans="1:7">
      <c r="A25" s="227" t="str">
        <f>RAMAHA!B34</f>
        <v>Mejia Villegas Nallely Beatriz</v>
      </c>
      <c r="B25" s="227">
        <f>RAMAHA!M34</f>
        <v>2224.4</v>
      </c>
      <c r="C25" s="228">
        <f>Hoja3!H34</f>
        <v>11173.5</v>
      </c>
      <c r="D25" s="228">
        <f t="shared" si="0"/>
        <v>13397.9</v>
      </c>
      <c r="E25" s="229">
        <v>2224.4</v>
      </c>
      <c r="F25" s="229">
        <v>11173.5</v>
      </c>
      <c r="G25" s="228">
        <f t="shared" si="1"/>
        <v>0</v>
      </c>
    </row>
    <row r="26" spans="1:7">
      <c r="A26" s="227" t="str">
        <f>RAMAHA!B35</f>
        <v>Morales Naif Diana</v>
      </c>
      <c r="B26" s="227">
        <f>RAMAHA!M35</f>
        <v>1798.2</v>
      </c>
      <c r="C26" s="228">
        <f>Hoja3!H35</f>
        <v>0</v>
      </c>
      <c r="D26" s="228">
        <f t="shared" si="0"/>
        <v>1798.2</v>
      </c>
      <c r="E26" s="229">
        <v>1798.2</v>
      </c>
      <c r="F26" s="227"/>
      <c r="G26" s="228">
        <f t="shared" si="1"/>
        <v>0</v>
      </c>
    </row>
    <row r="27" spans="1:7">
      <c r="A27" s="227" t="str">
        <f>RAMAHA!B36</f>
        <v>Muñoz Macias Marco Alfredo</v>
      </c>
      <c r="B27" s="227">
        <f>RAMAHA!M36</f>
        <v>1791.2</v>
      </c>
      <c r="C27" s="228">
        <f>Hoja3!H36</f>
        <v>0</v>
      </c>
      <c r="D27" s="228">
        <f t="shared" si="0"/>
        <v>1791.2</v>
      </c>
      <c r="E27" s="229">
        <v>1791.2</v>
      </c>
      <c r="F27" s="227"/>
      <c r="G27" s="228">
        <f t="shared" si="1"/>
        <v>0</v>
      </c>
    </row>
    <row r="28" spans="1:7">
      <c r="A28" s="227" t="str">
        <f>RAMAHA!B37</f>
        <v>Muñoz Martinez Patricia Vanessa</v>
      </c>
      <c r="B28" s="227">
        <f>RAMAHA!M37</f>
        <v>2843.6</v>
      </c>
      <c r="C28" s="228">
        <f>Hoja3!H37</f>
        <v>0</v>
      </c>
      <c r="D28" s="228">
        <f t="shared" si="0"/>
        <v>2843.6</v>
      </c>
      <c r="E28" s="229">
        <v>2843.6</v>
      </c>
      <c r="F28" s="227"/>
      <c r="G28" s="228">
        <f t="shared" si="1"/>
        <v>0</v>
      </c>
    </row>
    <row r="29" spans="1:7">
      <c r="A29" s="227" t="str">
        <f>RAMAHA!B38</f>
        <v>Nava Ambriz Thania</v>
      </c>
      <c r="B29" s="227">
        <f>RAMAHA!M38</f>
        <v>2627.6</v>
      </c>
      <c r="C29" s="228">
        <f>Hoja3!H38</f>
        <v>0</v>
      </c>
      <c r="D29" s="228">
        <f t="shared" si="0"/>
        <v>2627.6</v>
      </c>
      <c r="E29" s="229">
        <v>2627.6</v>
      </c>
      <c r="F29" s="227"/>
      <c r="G29" s="228">
        <f t="shared" si="1"/>
        <v>0</v>
      </c>
    </row>
    <row r="30" spans="1:7">
      <c r="A30" s="227" t="str">
        <f>RAMAHA!B39</f>
        <v>Navarrete Rodriguez Maria Teresa</v>
      </c>
      <c r="B30" s="227">
        <f>RAMAHA!M39</f>
        <v>2623.8</v>
      </c>
      <c r="C30" s="228">
        <f>Hoja3!H39</f>
        <v>0</v>
      </c>
      <c r="D30" s="228">
        <f t="shared" si="0"/>
        <v>2623.8</v>
      </c>
      <c r="E30" s="229">
        <v>2623.8</v>
      </c>
      <c r="F30" s="227"/>
      <c r="G30" s="228">
        <f t="shared" si="1"/>
        <v>0</v>
      </c>
    </row>
    <row r="31" spans="1:7">
      <c r="A31" s="227" t="str">
        <f>RAMAHA!B40</f>
        <v>Navarro Macias Jennifer</v>
      </c>
      <c r="B31" s="227">
        <f>RAMAHA!M40</f>
        <v>4716.3999999999996</v>
      </c>
      <c r="C31" s="228">
        <f>Hoja3!H40</f>
        <v>0</v>
      </c>
      <c r="D31" s="228">
        <f t="shared" si="0"/>
        <v>4716.3999999999996</v>
      </c>
      <c r="E31" s="229">
        <v>4716.3999999999996</v>
      </c>
      <c r="F31" s="227"/>
      <c r="G31" s="228">
        <f t="shared" si="1"/>
        <v>0</v>
      </c>
    </row>
    <row r="32" spans="1:7">
      <c r="A32" s="227" t="str">
        <f>RAMAHA!B41</f>
        <v>Patiño Muñoz Ana Laura</v>
      </c>
      <c r="B32" s="227">
        <f>RAMAHA!M41</f>
        <v>5347.2</v>
      </c>
      <c r="C32" s="228">
        <f>Hoja3!H41</f>
        <v>0</v>
      </c>
      <c r="D32" s="228">
        <f t="shared" si="0"/>
        <v>5347.2</v>
      </c>
      <c r="E32" s="229">
        <v>5347.2</v>
      </c>
      <c r="F32" s="227"/>
      <c r="G32" s="228">
        <f t="shared" si="1"/>
        <v>0</v>
      </c>
    </row>
    <row r="33" spans="1:7">
      <c r="A33" s="227" t="str">
        <f>RAMAHA!B42</f>
        <v>Salcedo Moreno Janitzy Xochitl</v>
      </c>
      <c r="B33" s="227">
        <f>RAMAHA!M42</f>
        <v>2843.6</v>
      </c>
      <c r="C33" s="228">
        <f>Hoja3!H42</f>
        <v>0</v>
      </c>
      <c r="D33" s="228">
        <f t="shared" si="0"/>
        <v>2843.6</v>
      </c>
      <c r="E33" s="229">
        <v>2843.6</v>
      </c>
      <c r="F33" s="227"/>
      <c r="G33" s="228">
        <f t="shared" si="1"/>
        <v>0</v>
      </c>
    </row>
    <row r="34" spans="1:7">
      <c r="A34" s="227" t="str">
        <f>RAMAHA!B43</f>
        <v>Sanchez Escamilla Rosalba</v>
      </c>
      <c r="B34" s="227">
        <f>RAMAHA!M43</f>
        <v>2018.6</v>
      </c>
      <c r="C34" s="228">
        <f>Hoja3!H43</f>
        <v>0</v>
      </c>
      <c r="D34" s="228">
        <f t="shared" si="0"/>
        <v>2018.6</v>
      </c>
      <c r="E34" s="229">
        <v>2018.6</v>
      </c>
      <c r="F34" s="227"/>
      <c r="G34" s="228">
        <f t="shared" si="1"/>
        <v>0</v>
      </c>
    </row>
    <row r="35" spans="1:7">
      <c r="A35" s="227" t="str">
        <f>RAMAHA!B44</f>
        <v>Sanchez Veana Javier</v>
      </c>
      <c r="B35" s="227">
        <f>RAMAHA!M44</f>
        <v>5093.2</v>
      </c>
      <c r="C35" s="228">
        <f>Hoja3!H44</f>
        <v>0</v>
      </c>
      <c r="D35" s="228">
        <f t="shared" si="0"/>
        <v>5093.2</v>
      </c>
      <c r="E35" s="229">
        <v>5093.2</v>
      </c>
      <c r="F35" s="227"/>
      <c r="G35" s="228">
        <f t="shared" si="1"/>
        <v>0</v>
      </c>
    </row>
    <row r="36" spans="1:7">
      <c r="A36" s="227" t="str">
        <f>RAMAHA!B45</f>
        <v>Santana Anaya Gildardo Enrique</v>
      </c>
      <c r="B36" s="227">
        <f>RAMAHA!M45</f>
        <v>5282.4</v>
      </c>
      <c r="C36" s="228">
        <f>Hoja3!H45</f>
        <v>5625</v>
      </c>
      <c r="D36" s="228">
        <f t="shared" si="0"/>
        <v>10907.4</v>
      </c>
      <c r="E36" s="229">
        <v>5282.4</v>
      </c>
      <c r="F36" s="229">
        <v>5625</v>
      </c>
      <c r="G36" s="228">
        <f t="shared" si="1"/>
        <v>0</v>
      </c>
    </row>
    <row r="37" spans="1:7">
      <c r="A37" s="227" t="str">
        <f>RAMAHA!B46</f>
        <v>Solorzano Juarez Monica Elisa</v>
      </c>
      <c r="B37" s="227">
        <f>RAMAHA!M46</f>
        <v>4716.3999999999996</v>
      </c>
      <c r="C37" s="228">
        <f>Hoja3!H46</f>
        <v>0</v>
      </c>
      <c r="D37" s="228">
        <f t="shared" si="0"/>
        <v>4716.3999999999996</v>
      </c>
      <c r="E37" s="229">
        <v>4716.3999999999996</v>
      </c>
      <c r="F37" s="227"/>
      <c r="G37" s="228">
        <f t="shared" si="1"/>
        <v>0</v>
      </c>
    </row>
    <row r="38" spans="1:7">
      <c r="A38" s="227" t="str">
        <f>RAMAHA!B47</f>
        <v>Tierrablanca Sanchez Victor Hugo</v>
      </c>
      <c r="B38" s="227">
        <f>RAMAHA!M47</f>
        <v>1855.6</v>
      </c>
      <c r="C38" s="228">
        <f>Hoja3!H47</f>
        <v>0</v>
      </c>
      <c r="D38" s="228">
        <f t="shared" si="0"/>
        <v>1855.6</v>
      </c>
      <c r="E38" s="229">
        <v>1855.6</v>
      </c>
      <c r="F38" s="227"/>
      <c r="G38" s="228">
        <f t="shared" si="1"/>
        <v>0</v>
      </c>
    </row>
    <row r="39" spans="1:7">
      <c r="A39" s="227" t="str">
        <f>RAMAHA!B48</f>
        <v>Toledo Moreno Elizabeth Victoria</v>
      </c>
      <c r="B39" s="227">
        <f>RAMAHA!M48</f>
        <v>2454</v>
      </c>
      <c r="C39" s="228">
        <f>Hoja3!H48</f>
        <v>0</v>
      </c>
      <c r="D39" s="228">
        <f t="shared" si="0"/>
        <v>2454</v>
      </c>
      <c r="E39" s="229">
        <v>2454</v>
      </c>
      <c r="F39" s="227"/>
      <c r="G39" s="228">
        <f t="shared" si="1"/>
        <v>0</v>
      </c>
    </row>
    <row r="40" spans="1:7">
      <c r="A40" s="227" t="str">
        <f>RAMAHA!B49</f>
        <v>Vazquez Amezcua Gilberto Ramon</v>
      </c>
      <c r="B40" s="227">
        <f>RAMAHA!M49</f>
        <v>977.2</v>
      </c>
      <c r="C40" s="228">
        <f>Hoja3!H49</f>
        <v>0</v>
      </c>
      <c r="D40" s="228">
        <f t="shared" si="0"/>
        <v>977.2</v>
      </c>
      <c r="E40" s="227">
        <v>977.2</v>
      </c>
      <c r="F40" s="227"/>
      <c r="G40" s="228">
        <f t="shared" si="1"/>
        <v>0</v>
      </c>
    </row>
    <row r="41" spans="1:7">
      <c r="A41" s="227" t="str">
        <f>RAMAHA!B50</f>
        <v>Vega Fernandez Amalia</v>
      </c>
      <c r="B41" s="227">
        <f>RAMAHA!M50</f>
        <v>2668.6</v>
      </c>
      <c r="C41" s="228">
        <f>Hoja3!H50</f>
        <v>0</v>
      </c>
      <c r="D41" s="228">
        <f t="shared" si="0"/>
        <v>2668.6</v>
      </c>
      <c r="E41" s="229">
        <v>2668.6</v>
      </c>
      <c r="F41" s="227"/>
      <c r="G41" s="228">
        <f t="shared" si="1"/>
        <v>0</v>
      </c>
    </row>
    <row r="42" spans="1:7">
      <c r="A42" s="227" t="str">
        <f>RAMAHA!B51</f>
        <v>Yerena Martinez Cinthia Guadalupe</v>
      </c>
      <c r="B42" s="227">
        <f>RAMAHA!M51</f>
        <v>3039.2</v>
      </c>
      <c r="C42" s="228">
        <f>Hoja3!H51</f>
        <v>0</v>
      </c>
      <c r="D42" s="228">
        <f t="shared" si="0"/>
        <v>3039.2</v>
      </c>
      <c r="E42" s="229">
        <v>3039.2</v>
      </c>
      <c r="F42" s="227"/>
      <c r="G42" s="228">
        <f t="shared" si="1"/>
        <v>0</v>
      </c>
    </row>
    <row r="43" spans="1:7">
      <c r="A43" s="227" t="str">
        <f>RAMAHA!B56</f>
        <v>Guerrero Hernandez Juan Carlos</v>
      </c>
      <c r="B43" s="227">
        <f>RAMAHA!M56</f>
        <v>2891.2</v>
      </c>
      <c r="C43" s="227"/>
      <c r="D43" s="228">
        <f t="shared" si="0"/>
        <v>2891.2</v>
      </c>
      <c r="E43" s="229">
        <v>2891.2</v>
      </c>
      <c r="F43" s="227"/>
      <c r="G43" s="228">
        <f t="shared" si="1"/>
        <v>0</v>
      </c>
    </row>
    <row r="44" spans="1:7">
      <c r="A44" s="227" t="str">
        <f>RAMAHA!B57</f>
        <v>Hernandez Perez Jose Ricardo</v>
      </c>
      <c r="B44" s="227">
        <f>RAMAHA!M57</f>
        <v>3504.8</v>
      </c>
      <c r="C44" s="227"/>
      <c r="D44" s="228">
        <f t="shared" si="0"/>
        <v>3504.8</v>
      </c>
      <c r="E44" s="229">
        <v>3504.8</v>
      </c>
      <c r="F44" s="227"/>
      <c r="G44" s="228">
        <f t="shared" si="1"/>
        <v>0</v>
      </c>
    </row>
    <row r="45" spans="1:7">
      <c r="A45" s="227" t="str">
        <f>RAMAHA!B58</f>
        <v>Martinez Diaz Leobardo Adrian</v>
      </c>
      <c r="B45" s="227">
        <f>RAMAHA!M58</f>
        <v>4238.4000000000005</v>
      </c>
      <c r="C45" s="227"/>
      <c r="D45" s="228">
        <f t="shared" si="0"/>
        <v>4238.4000000000005</v>
      </c>
      <c r="E45" s="229">
        <v>4238.3999999999996</v>
      </c>
      <c r="F45" s="227"/>
      <c r="G45" s="228">
        <f t="shared" si="1"/>
        <v>0</v>
      </c>
    </row>
    <row r="46" spans="1:7">
      <c r="A46" s="227" t="str">
        <f>RAMAHA!B59</f>
        <v>Martinez Herrera Cristian</v>
      </c>
      <c r="B46" s="227">
        <f>RAMAHA!M59</f>
        <v>5353.6</v>
      </c>
      <c r="C46" s="227"/>
      <c r="D46" s="228">
        <f t="shared" si="0"/>
        <v>5353.6</v>
      </c>
      <c r="E46" s="229">
        <v>5353.6</v>
      </c>
      <c r="F46" s="227"/>
      <c r="G46" s="228">
        <f t="shared" si="1"/>
        <v>0</v>
      </c>
    </row>
    <row r="47" spans="1:7">
      <c r="A47" s="227" t="str">
        <f>RAMAHA!B60</f>
        <v>Nieves Osornio Silvestre</v>
      </c>
      <c r="B47" s="227">
        <f>RAMAHA!M60</f>
        <v>2778.6</v>
      </c>
      <c r="C47" s="227"/>
      <c r="D47" s="228">
        <f t="shared" si="0"/>
        <v>2778.6</v>
      </c>
      <c r="E47" s="229">
        <v>2778.6</v>
      </c>
      <c r="F47" s="227"/>
      <c r="G47" s="228">
        <f t="shared" si="1"/>
        <v>0</v>
      </c>
    </row>
    <row r="48" spans="1:7">
      <c r="A48" s="227" t="str">
        <f>RAMAHA!B61</f>
        <v>Prieto Lopez Leobigildo</v>
      </c>
      <c r="B48" s="227">
        <f>RAMAHA!M61</f>
        <v>1709</v>
      </c>
      <c r="C48" s="227"/>
      <c r="D48" s="228">
        <f t="shared" si="0"/>
        <v>1709</v>
      </c>
      <c r="E48" s="229">
        <v>1709</v>
      </c>
      <c r="F48" s="227"/>
      <c r="G48" s="228">
        <f t="shared" si="1"/>
        <v>0</v>
      </c>
    </row>
    <row r="49" spans="1:7">
      <c r="A49" s="227" t="str">
        <f>RAMAHA!B62</f>
        <v>Rodriguez Cruz Fernando Antonio</v>
      </c>
      <c r="B49" s="227">
        <f>RAMAHA!M62</f>
        <v>3589.6</v>
      </c>
      <c r="C49" s="227"/>
      <c r="D49" s="228">
        <f t="shared" si="0"/>
        <v>3589.6</v>
      </c>
      <c r="E49" s="229">
        <v>3589.6</v>
      </c>
      <c r="F49" s="227"/>
      <c r="G49" s="228">
        <f t="shared" si="1"/>
        <v>0</v>
      </c>
    </row>
    <row r="50" spans="1:7">
      <c r="A50" s="227" t="str">
        <f>RAMAHA!B63</f>
        <v>Rodriguez Nuñez Jose Antonio</v>
      </c>
      <c r="B50" s="227">
        <f>RAMAHA!M63</f>
        <v>2870.4</v>
      </c>
      <c r="C50" s="227"/>
      <c r="D50" s="228">
        <f t="shared" si="0"/>
        <v>2870.4</v>
      </c>
      <c r="E50" s="229">
        <v>2870.4</v>
      </c>
      <c r="F50" s="227"/>
      <c r="G50" s="228">
        <f t="shared" si="1"/>
        <v>0</v>
      </c>
    </row>
    <row r="51" spans="1:7">
      <c r="A51" s="227" t="str">
        <f>RAMAHA!B64</f>
        <v>Salas Correa Victor Eduardo</v>
      </c>
      <c r="B51" s="227">
        <f>RAMAHA!M64</f>
        <v>3626.6</v>
      </c>
      <c r="C51" s="227"/>
      <c r="D51" s="228">
        <f t="shared" si="0"/>
        <v>3626.6</v>
      </c>
      <c r="E51" s="229">
        <v>3626.6</v>
      </c>
      <c r="F51" s="227"/>
      <c r="G51" s="228">
        <f t="shared" si="1"/>
        <v>0</v>
      </c>
    </row>
    <row r="52" spans="1:7">
      <c r="A52" s="227" t="str">
        <f>RAMAHA!B65</f>
        <v xml:space="preserve">Sambrano Villarreal Hernan Andres </v>
      </c>
      <c r="B52" s="227">
        <f>RAMAHA!M65</f>
        <v>3396.8399999999997</v>
      </c>
      <c r="C52" s="227"/>
      <c r="D52" s="228">
        <f t="shared" si="0"/>
        <v>3396.8399999999997</v>
      </c>
      <c r="E52" s="229">
        <v>3396.84</v>
      </c>
      <c r="F52" s="227"/>
      <c r="G52" s="228">
        <f t="shared" si="1"/>
        <v>0</v>
      </c>
    </row>
    <row r="53" spans="1:7">
      <c r="A53" s="227" t="str">
        <f>RAMAHA!B66</f>
        <v>Toledo Perez Jose Francisco</v>
      </c>
      <c r="B53" s="227">
        <f>RAMAHA!M66</f>
        <v>4061</v>
      </c>
      <c r="C53" s="227"/>
      <c r="D53" s="228">
        <f t="shared" si="0"/>
        <v>4061</v>
      </c>
      <c r="E53" s="229">
        <v>4061</v>
      </c>
      <c r="F53" s="227"/>
      <c r="G53" s="228">
        <f t="shared" si="1"/>
        <v>0</v>
      </c>
    </row>
    <row r="54" spans="1:7">
      <c r="A54" s="227" t="str">
        <f>RAMAHA!B67</f>
        <v>Yerena Vazquez Alejandro</v>
      </c>
      <c r="B54" s="227">
        <f>RAMAHA!M67</f>
        <v>2583.2000000000003</v>
      </c>
      <c r="C54" s="227"/>
      <c r="D54" s="228">
        <f t="shared" si="0"/>
        <v>2583.2000000000003</v>
      </c>
      <c r="E54" s="229">
        <v>2583.1999999999998</v>
      </c>
      <c r="F54" s="227"/>
      <c r="G54" s="228">
        <f t="shared" si="1"/>
        <v>0</v>
      </c>
    </row>
    <row r="55" spans="1:7">
      <c r="A55" s="227" t="str">
        <f>RAMAHA!B68</f>
        <v>Guerrero Martinez Juan Pablo</v>
      </c>
      <c r="B55" s="227">
        <f>RAMAHA!M68</f>
        <v>2891.2</v>
      </c>
      <c r="C55" s="227"/>
      <c r="D55" s="228">
        <f t="shared" si="0"/>
        <v>2891.2</v>
      </c>
      <c r="E55" s="229">
        <v>2891.2</v>
      </c>
      <c r="F55" s="227"/>
      <c r="G55" s="228">
        <f t="shared" si="1"/>
        <v>0</v>
      </c>
    </row>
    <row r="56" spans="1:7">
      <c r="A56" s="227" t="str">
        <f>RAMAHA!B69</f>
        <v>Maldonado Cruz  Carlos Ivan</v>
      </c>
      <c r="B56" s="227">
        <f>RAMAHA!M69</f>
        <v>2726.4</v>
      </c>
      <c r="C56" s="227"/>
      <c r="D56" s="228">
        <f t="shared" si="0"/>
        <v>2726.4</v>
      </c>
      <c r="E56" s="229">
        <v>2726.4</v>
      </c>
      <c r="F56" s="227"/>
      <c r="G56" s="228">
        <f t="shared" si="1"/>
        <v>0</v>
      </c>
    </row>
    <row r="57" spans="1:7">
      <c r="A57" s="183"/>
    </row>
    <row r="58" spans="1:7">
      <c r="A58" s="183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FACTURACIÓN</vt:lpstr>
      <vt:lpstr>GLOBAL</vt:lpstr>
      <vt:lpstr>RAMAHA</vt:lpstr>
      <vt:lpstr>Hoja3</vt:lpstr>
      <vt:lpstr>POLIZA</vt:lpstr>
      <vt:lpstr>DISPERSIONES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ljimenez</cp:lastModifiedBy>
  <cp:lastPrinted>2016-10-03T22:45:13Z</cp:lastPrinted>
  <dcterms:created xsi:type="dcterms:W3CDTF">2016-08-30T16:27:53Z</dcterms:created>
  <dcterms:modified xsi:type="dcterms:W3CDTF">2016-10-03T22:45:33Z</dcterms:modified>
</cp:coreProperties>
</file>