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665" yWindow="165" windowWidth="6840" windowHeight="3705" activeTab="3"/>
  </bookViews>
  <sheets>
    <sheet name="FACTURACION" sheetId="1" r:id="rId1"/>
    <sheet name="FISCAL" sheetId="2" r:id="rId2"/>
    <sheet name="SINDICATO" sheetId="3" r:id="rId3"/>
    <sheet name="POLIZA" sheetId="4" r:id="rId4"/>
  </sheets>
  <definedNames>
    <definedName name="_xlnm._FilterDatabase" localSheetId="0" hidden="1">FACTURACION!$A$11:$BG$76</definedName>
    <definedName name="_xlnm.Print_Area" localSheetId="1">FISCAL!$A$1:$S$86</definedName>
  </definedNames>
  <calcPr calcId="124519"/>
</workbook>
</file>

<file path=xl/calcChain.xml><?xml version="1.0" encoding="utf-8"?>
<calcChain xmlns="http://schemas.openxmlformats.org/spreadsheetml/2006/main">
  <c r="B36" i="4"/>
  <c r="B37" s="1"/>
  <c r="B6"/>
  <c r="B14"/>
  <c r="B15" s="1"/>
  <c r="B16" l="1"/>
  <c r="B18" s="1"/>
  <c r="B38"/>
  <c r="B40" s="1"/>
  <c r="C76" i="1" l="1"/>
  <c r="C75"/>
  <c r="I50" l="1"/>
  <c r="P82" i="2"/>
  <c r="P63"/>
  <c r="P64"/>
  <c r="P65"/>
  <c r="P66"/>
  <c r="P67"/>
  <c r="P68"/>
  <c r="P69"/>
  <c r="P70"/>
  <c r="P71"/>
  <c r="P72"/>
  <c r="P73"/>
  <c r="P74"/>
  <c r="P75"/>
  <c r="P76"/>
  <c r="P6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12"/>
  <c r="Q12"/>
  <c r="I12" i="1" s="1"/>
  <c r="Q13" i="2"/>
  <c r="I13" i="1" s="1"/>
  <c r="Q14" i="2"/>
  <c r="I14" i="1" s="1"/>
  <c r="Q15" i="2"/>
  <c r="I15" i="1" s="1"/>
  <c r="Q16" i="2"/>
  <c r="I16" i="1" s="1"/>
  <c r="Q17" i="2"/>
  <c r="I17" i="1" s="1"/>
  <c r="Q18" i="2"/>
  <c r="I18" i="1" s="1"/>
  <c r="Q19" i="2"/>
  <c r="I19" i="1" s="1"/>
  <c r="Q20" i="2"/>
  <c r="I20" i="1" s="1"/>
  <c r="Q21" i="2"/>
  <c r="I21" i="1" s="1"/>
  <c r="Q22" i="2"/>
  <c r="I22" i="1" s="1"/>
  <c r="Q23" i="2"/>
  <c r="I23" i="1" s="1"/>
  <c r="Q24" i="2"/>
  <c r="I24" i="1" s="1"/>
  <c r="Q25" i="2"/>
  <c r="I25" i="1" s="1"/>
  <c r="Q26" i="2"/>
  <c r="I26" i="1" s="1"/>
  <c r="Q27" i="2"/>
  <c r="I27" i="1" s="1"/>
  <c r="Q28" i="2"/>
  <c r="I28" i="1" s="1"/>
  <c r="Q29" i="2"/>
  <c r="I29" i="1" s="1"/>
  <c r="Q30" i="2"/>
  <c r="I30" i="1" s="1"/>
  <c r="Q31" i="2"/>
  <c r="I31" i="1" s="1"/>
  <c r="Q32" i="2"/>
  <c r="I32" i="1" s="1"/>
  <c r="Q33" i="2"/>
  <c r="I33" i="1" s="1"/>
  <c r="Q34" i="2"/>
  <c r="I34" i="1" s="1"/>
  <c r="Q35" i="2"/>
  <c r="I35" i="1" s="1"/>
  <c r="Q36" i="2"/>
  <c r="I36" i="1" s="1"/>
  <c r="Q37" i="2"/>
  <c r="I37" i="1" s="1"/>
  <c r="Q38" i="2"/>
  <c r="I38" i="1" s="1"/>
  <c r="Q39" i="2"/>
  <c r="I39" i="1" s="1"/>
  <c r="Q40" i="2"/>
  <c r="I40" i="1" s="1"/>
  <c r="Q41" i="2"/>
  <c r="I41" i="1" s="1"/>
  <c r="Q42" i="2"/>
  <c r="I42" i="1" s="1"/>
  <c r="Q43" i="2"/>
  <c r="I43" i="1" s="1"/>
  <c r="Q44" i="2"/>
  <c r="I44" i="1" s="1"/>
  <c r="Q45" i="2"/>
  <c r="I45" i="1" s="1"/>
  <c r="Q46" i="2"/>
  <c r="I46" i="1" s="1"/>
  <c r="Q47" i="2"/>
  <c r="I47" i="1" s="1"/>
  <c r="Q48" i="2"/>
  <c r="I48" i="1" s="1"/>
  <c r="Q49" i="2"/>
  <c r="I49" i="1" s="1"/>
  <c r="P85" i="2" l="1"/>
  <c r="P60"/>
  <c r="D60" i="1"/>
  <c r="E13"/>
  <c r="E14"/>
  <c r="P14" s="1"/>
  <c r="Q14" s="1"/>
  <c r="R14" s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P39" s="1"/>
  <c r="Q39" s="1"/>
  <c r="R39" s="1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P88" i="2" l="1"/>
  <c r="H69" i="3"/>
  <c r="I69"/>
  <c r="J69"/>
  <c r="I55"/>
  <c r="H21"/>
  <c r="AW39" i="1" l="1"/>
  <c r="AW19"/>
  <c r="F24" i="3" l="1"/>
  <c r="F29"/>
  <c r="G29" s="1"/>
  <c r="E13"/>
  <c r="F13" s="1"/>
  <c r="G13" s="1"/>
  <c r="E14"/>
  <c r="F14" s="1"/>
  <c r="E15"/>
  <c r="F15" s="1"/>
  <c r="E16"/>
  <c r="F16" s="1"/>
  <c r="E17"/>
  <c r="F17" s="1"/>
  <c r="G17" s="1"/>
  <c r="E18"/>
  <c r="F18" s="1"/>
  <c r="E19"/>
  <c r="F19" s="1"/>
  <c r="E20"/>
  <c r="F20" s="1"/>
  <c r="E21"/>
  <c r="F21" s="1"/>
  <c r="G21" s="1"/>
  <c r="E22"/>
  <c r="F22" s="1"/>
  <c r="E23"/>
  <c r="F23" s="1"/>
  <c r="E25"/>
  <c r="F25" s="1"/>
  <c r="E26"/>
  <c r="F26" s="1"/>
  <c r="E27"/>
  <c r="F27" s="1"/>
  <c r="G27" s="1"/>
  <c r="E28"/>
  <c r="F28" s="1"/>
  <c r="E30"/>
  <c r="F30" s="1"/>
  <c r="E31"/>
  <c r="F31" s="1"/>
  <c r="E32"/>
  <c r="F32" s="1"/>
  <c r="G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G40" s="1"/>
  <c r="E41"/>
  <c r="F41" s="1"/>
  <c r="E42"/>
  <c r="F42" s="1"/>
  <c r="E43"/>
  <c r="F43" s="1"/>
  <c r="E44"/>
  <c r="F44" s="1"/>
  <c r="G44" s="1"/>
  <c r="E45"/>
  <c r="F45" s="1"/>
  <c r="E46"/>
  <c r="F46" s="1"/>
  <c r="E47"/>
  <c r="F47" s="1"/>
  <c r="E48"/>
  <c r="F48" s="1"/>
  <c r="G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G56" s="1"/>
  <c r="E57"/>
  <c r="F57" s="1"/>
  <c r="E58"/>
  <c r="F58" s="1"/>
  <c r="AY55" i="1"/>
  <c r="AX55"/>
  <c r="G58" i="3" l="1"/>
  <c r="G54"/>
  <c r="G50"/>
  <c r="G42"/>
  <c r="G38"/>
  <c r="G34"/>
  <c r="G55"/>
  <c r="G43"/>
  <c r="G35"/>
  <c r="G30"/>
  <c r="G25"/>
  <c r="G16"/>
  <c r="G57"/>
  <c r="G53"/>
  <c r="G49"/>
  <c r="G45"/>
  <c r="G41"/>
  <c r="G37"/>
  <c r="G33"/>
  <c r="G28"/>
  <c r="G23"/>
  <c r="G19"/>
  <c r="G15"/>
  <c r="G26"/>
  <c r="G18"/>
  <c r="G52"/>
  <c r="G36"/>
  <c r="G51"/>
  <c r="G47"/>
  <c r="G39"/>
  <c r="G31"/>
  <c r="G46"/>
  <c r="G22"/>
  <c r="G14"/>
  <c r="G20"/>
  <c r="G24"/>
  <c r="AX39" i="1"/>
  <c r="AY39" s="1"/>
  <c r="O63" i="2" l="1"/>
  <c r="Q63"/>
  <c r="I63" i="1" s="1"/>
  <c r="O64" i="2"/>
  <c r="Q64"/>
  <c r="I64" i="1" s="1"/>
  <c r="O65" i="2"/>
  <c r="Q65"/>
  <c r="I65" i="1" s="1"/>
  <c r="O66" i="2"/>
  <c r="Q66"/>
  <c r="I66" i="1" s="1"/>
  <c r="O67" i="2"/>
  <c r="Q67"/>
  <c r="I67" i="1" s="1"/>
  <c r="O68" i="2"/>
  <c r="Q68"/>
  <c r="I68" i="1" s="1"/>
  <c r="O69" i="2"/>
  <c r="Q69"/>
  <c r="I69" i="1" s="1"/>
  <c r="O70" i="2"/>
  <c r="Q70"/>
  <c r="I70" i="1" s="1"/>
  <c r="O71" i="2"/>
  <c r="Q71"/>
  <c r="I71" i="1" s="1"/>
  <c r="O72" i="2"/>
  <c r="Q72"/>
  <c r="I72" i="1" s="1"/>
  <c r="O73" i="2"/>
  <c r="Q73"/>
  <c r="I73" i="1" s="1"/>
  <c r="O74" i="2"/>
  <c r="Q74"/>
  <c r="I74" i="1" s="1"/>
  <c r="O75" i="2"/>
  <c r="Q75"/>
  <c r="I75" i="1" s="1"/>
  <c r="O76" i="2"/>
  <c r="Q76"/>
  <c r="I76" i="1" s="1"/>
  <c r="O82" i="2"/>
  <c r="Q82"/>
  <c r="I82" i="1" s="1"/>
  <c r="Q62" i="2"/>
  <c r="I62" i="1" s="1"/>
  <c r="O62" i="2"/>
  <c r="O13"/>
  <c r="I13" i="3" s="1"/>
  <c r="O14" i="2"/>
  <c r="I14" i="3" s="1"/>
  <c r="O15" i="2"/>
  <c r="I15" i="3" s="1"/>
  <c r="O16" i="2"/>
  <c r="I16" i="3" s="1"/>
  <c r="O17" i="2"/>
  <c r="I17" i="3" s="1"/>
  <c r="O18" i="2"/>
  <c r="I18" i="3" s="1"/>
  <c r="O19" i="2"/>
  <c r="I19" i="3" s="1"/>
  <c r="O20" i="2"/>
  <c r="I20" i="3" s="1"/>
  <c r="O21" i="2"/>
  <c r="I21" i="3" s="1"/>
  <c r="J21" s="1"/>
  <c r="K21" s="1"/>
  <c r="O22" i="2"/>
  <c r="I22" i="3" s="1"/>
  <c r="O23" i="2"/>
  <c r="I23" i="3" s="1"/>
  <c r="O24" i="2"/>
  <c r="I24" i="3" s="1"/>
  <c r="O25" i="2"/>
  <c r="I25" i="3" s="1"/>
  <c r="O26" i="2"/>
  <c r="I26" i="3" s="1"/>
  <c r="O27" i="2"/>
  <c r="I27" i="3" s="1"/>
  <c r="O28" i="2"/>
  <c r="I28" i="3" s="1"/>
  <c r="O29" i="2"/>
  <c r="I29" i="3" s="1"/>
  <c r="O30" i="2"/>
  <c r="I30" i="3" s="1"/>
  <c r="O31" i="2"/>
  <c r="I31" i="3" s="1"/>
  <c r="O32" i="2"/>
  <c r="I32" i="3" s="1"/>
  <c r="O33" i="2"/>
  <c r="I33" i="3" s="1"/>
  <c r="O34" i="2"/>
  <c r="I34" i="3" s="1"/>
  <c r="O35" i="2"/>
  <c r="I35" i="3" s="1"/>
  <c r="O36" i="2"/>
  <c r="I36" i="3" s="1"/>
  <c r="O37" i="2"/>
  <c r="I37" i="3" s="1"/>
  <c r="O38" i="2"/>
  <c r="I38" i="3" s="1"/>
  <c r="O39" i="2"/>
  <c r="I39" i="3" s="1"/>
  <c r="O40" i="2"/>
  <c r="I40" i="3" s="1"/>
  <c r="O41" i="2"/>
  <c r="I41" i="3" s="1"/>
  <c r="O42" i="2"/>
  <c r="I42" i="3" s="1"/>
  <c r="O43" i="2"/>
  <c r="I43" i="3" s="1"/>
  <c r="O44" i="2"/>
  <c r="I44" i="3" s="1"/>
  <c r="O45" i="2"/>
  <c r="I45" i="3" s="1"/>
  <c r="O46" i="2"/>
  <c r="I46" i="3" s="1"/>
  <c r="O47" i="2"/>
  <c r="I47" i="3" s="1"/>
  <c r="O48" i="2"/>
  <c r="I48" i="3" s="1"/>
  <c r="O49" i="2"/>
  <c r="I49" i="3" s="1"/>
  <c r="O50" i="2"/>
  <c r="I50" i="3" s="1"/>
  <c r="Q50" i="2"/>
  <c r="O51"/>
  <c r="I51" i="3" s="1"/>
  <c r="Q51" i="2"/>
  <c r="I51" i="1" s="1"/>
  <c r="O52" i="2"/>
  <c r="I52" i="3" s="1"/>
  <c r="Q52" i="2"/>
  <c r="I52" i="1" s="1"/>
  <c r="O53" i="2"/>
  <c r="I53" i="3" s="1"/>
  <c r="Q53" i="2"/>
  <c r="I53" i="1" s="1"/>
  <c r="O54" i="2"/>
  <c r="I54" i="3" s="1"/>
  <c r="Q54" i="2"/>
  <c r="I54" i="1" s="1"/>
  <c r="Q55" i="2"/>
  <c r="I55" i="1" s="1"/>
  <c r="O56" i="2"/>
  <c r="I56" i="3" s="1"/>
  <c r="Q56" i="2"/>
  <c r="I56" i="1" s="1"/>
  <c r="O57" i="2"/>
  <c r="I57" i="3" s="1"/>
  <c r="Q57" i="2"/>
  <c r="I57" i="1" s="1"/>
  <c r="O58" i="2"/>
  <c r="I58" i="3" s="1"/>
  <c r="Q58" i="2"/>
  <c r="I58" i="1" s="1"/>
  <c r="M63" i="2"/>
  <c r="M64"/>
  <c r="M65"/>
  <c r="M66"/>
  <c r="M67"/>
  <c r="M68"/>
  <c r="M69"/>
  <c r="M70"/>
  <c r="M71"/>
  <c r="M72"/>
  <c r="M73"/>
  <c r="M74"/>
  <c r="M75"/>
  <c r="M76"/>
  <c r="M82"/>
  <c r="M62"/>
  <c r="M13"/>
  <c r="H13" i="3" s="1"/>
  <c r="M14" i="2"/>
  <c r="H14" i="3" s="1"/>
  <c r="M15" i="2"/>
  <c r="H15" i="3" s="1"/>
  <c r="M16" i="2"/>
  <c r="H16" i="3" s="1"/>
  <c r="M17" i="2"/>
  <c r="H17" i="3" s="1"/>
  <c r="M18" i="2"/>
  <c r="H18" i="3" s="1"/>
  <c r="M19" i="2"/>
  <c r="H19" i="3" s="1"/>
  <c r="M20" i="2"/>
  <c r="H20" i="3" s="1"/>
  <c r="M22" i="2"/>
  <c r="H22" i="3" s="1"/>
  <c r="M23" i="2"/>
  <c r="H23" i="3" s="1"/>
  <c r="M24" i="2"/>
  <c r="H24" i="3" s="1"/>
  <c r="M25" i="2"/>
  <c r="H25" i="3" s="1"/>
  <c r="M26" i="2"/>
  <c r="H26" i="3" s="1"/>
  <c r="M27" i="2"/>
  <c r="H27" i="3" s="1"/>
  <c r="M28" i="2"/>
  <c r="H28" i="3" s="1"/>
  <c r="M29" i="2"/>
  <c r="H29" i="3" s="1"/>
  <c r="M30" i="2"/>
  <c r="H30" i="3" s="1"/>
  <c r="M31" i="2"/>
  <c r="H31" i="3" s="1"/>
  <c r="M32" i="2"/>
  <c r="H32" i="3" s="1"/>
  <c r="M33" i="2"/>
  <c r="H33" i="3" s="1"/>
  <c r="M34" i="2"/>
  <c r="H34" i="3" s="1"/>
  <c r="M35" i="2"/>
  <c r="H35" i="3" s="1"/>
  <c r="M36" i="2"/>
  <c r="H36" i="3" s="1"/>
  <c r="M37" i="2"/>
  <c r="H37" i="3" s="1"/>
  <c r="M38" i="2"/>
  <c r="H38" i="3" s="1"/>
  <c r="M39" i="2"/>
  <c r="H39" i="3" s="1"/>
  <c r="M40" i="2"/>
  <c r="H40" i="3" s="1"/>
  <c r="M41" i="2"/>
  <c r="H41" i="3" s="1"/>
  <c r="M42" i="2"/>
  <c r="H42" i="3" s="1"/>
  <c r="M43" i="2"/>
  <c r="H43" i="3" s="1"/>
  <c r="M44" i="2"/>
  <c r="H44" i="3" s="1"/>
  <c r="M45" i="2"/>
  <c r="H45" i="3" s="1"/>
  <c r="M46" i="2"/>
  <c r="H46" i="3" s="1"/>
  <c r="M47" i="2"/>
  <c r="H47" i="3" s="1"/>
  <c r="M48" i="2"/>
  <c r="H48" i="3" s="1"/>
  <c r="M49" i="2"/>
  <c r="H49" i="3" s="1"/>
  <c r="M50" i="2"/>
  <c r="H50" i="3" s="1"/>
  <c r="M51" i="2"/>
  <c r="H51" i="3" s="1"/>
  <c r="J51" s="1"/>
  <c r="K51" s="1"/>
  <c r="M52" i="2"/>
  <c r="H52" i="3" s="1"/>
  <c r="M53" i="2"/>
  <c r="H53" i="3" s="1"/>
  <c r="M54" i="2"/>
  <c r="H54" i="3" s="1"/>
  <c r="M55" i="2"/>
  <c r="H55" i="3" s="1"/>
  <c r="J55" s="1"/>
  <c r="K55" s="1"/>
  <c r="M56" i="2"/>
  <c r="H56" i="3" s="1"/>
  <c r="J56" s="1"/>
  <c r="K56" s="1"/>
  <c r="M57" i="2"/>
  <c r="H57" i="3" s="1"/>
  <c r="M58" i="2"/>
  <c r="H58" i="3" s="1"/>
  <c r="G63" i="2"/>
  <c r="G64"/>
  <c r="G65"/>
  <c r="G66"/>
  <c r="G67"/>
  <c r="G68"/>
  <c r="G69"/>
  <c r="G70"/>
  <c r="G71"/>
  <c r="G72"/>
  <c r="G73"/>
  <c r="G74"/>
  <c r="G75"/>
  <c r="G76"/>
  <c r="G82"/>
  <c r="G62"/>
  <c r="F63"/>
  <c r="I63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F73"/>
  <c r="I73" s="1"/>
  <c r="F74"/>
  <c r="I74" s="1"/>
  <c r="F75"/>
  <c r="I75" s="1"/>
  <c r="F76"/>
  <c r="I76" s="1"/>
  <c r="F82"/>
  <c r="C82" i="1" s="1"/>
  <c r="F62" i="2"/>
  <c r="F13"/>
  <c r="I13" s="1"/>
  <c r="C13" i="1" s="1"/>
  <c r="F13" s="1"/>
  <c r="F14" i="2"/>
  <c r="I14" s="1"/>
  <c r="C14" i="1" s="1"/>
  <c r="F15" i="2"/>
  <c r="I15" s="1"/>
  <c r="C15" i="1" s="1"/>
  <c r="F15" s="1"/>
  <c r="F16" i="2"/>
  <c r="I16" s="1"/>
  <c r="C16" i="1" s="1"/>
  <c r="F16" s="1"/>
  <c r="F17" i="2"/>
  <c r="I17" s="1"/>
  <c r="C17" i="1" s="1"/>
  <c r="F17" s="1"/>
  <c r="F18" i="2"/>
  <c r="I18" s="1"/>
  <c r="C18" i="1" s="1"/>
  <c r="F18" s="1"/>
  <c r="F19" i="2"/>
  <c r="I19" s="1"/>
  <c r="C19" i="1" s="1"/>
  <c r="F19" s="1"/>
  <c r="F20" i="2"/>
  <c r="I20" s="1"/>
  <c r="C20" i="1" s="1"/>
  <c r="F20" s="1"/>
  <c r="F21" i="2"/>
  <c r="I21" s="1"/>
  <c r="C21" i="1" s="1"/>
  <c r="F21" s="1"/>
  <c r="F22" i="2"/>
  <c r="I22" s="1"/>
  <c r="C22" i="1" s="1"/>
  <c r="F22" s="1"/>
  <c r="F23" i="2"/>
  <c r="I23" s="1"/>
  <c r="C23" i="1" s="1"/>
  <c r="F23" s="1"/>
  <c r="F24" i="2"/>
  <c r="I24" s="1"/>
  <c r="C24" i="1" s="1"/>
  <c r="F24" s="1"/>
  <c r="F25" i="2"/>
  <c r="I25" s="1"/>
  <c r="C25" i="1" s="1"/>
  <c r="F25" s="1"/>
  <c r="F26" i="2"/>
  <c r="I26" s="1"/>
  <c r="C26" i="1" s="1"/>
  <c r="F26" s="1"/>
  <c r="F27" i="2"/>
  <c r="I27" s="1"/>
  <c r="C27" i="1" s="1"/>
  <c r="F27" s="1"/>
  <c r="F28" i="2"/>
  <c r="I28" s="1"/>
  <c r="C28" i="1" s="1"/>
  <c r="F28" s="1"/>
  <c r="F29" i="2"/>
  <c r="I29" s="1"/>
  <c r="C29" i="1" s="1"/>
  <c r="F29" s="1"/>
  <c r="F30" i="2"/>
  <c r="I30" s="1"/>
  <c r="C30" i="1" s="1"/>
  <c r="F30" s="1"/>
  <c r="F31" i="2"/>
  <c r="I31" s="1"/>
  <c r="C31" i="1" s="1"/>
  <c r="F31" s="1"/>
  <c r="F32" i="2"/>
  <c r="I32" s="1"/>
  <c r="C32" i="1" s="1"/>
  <c r="F32" s="1"/>
  <c r="F33" i="2"/>
  <c r="I33" s="1"/>
  <c r="C33" i="1" s="1"/>
  <c r="F33" s="1"/>
  <c r="F34" i="2"/>
  <c r="I34" s="1"/>
  <c r="C34" i="1" s="1"/>
  <c r="F34" s="1"/>
  <c r="F35" i="2"/>
  <c r="I35" s="1"/>
  <c r="C35" i="1" s="1"/>
  <c r="F35" s="1"/>
  <c r="F36" i="2"/>
  <c r="I36" s="1"/>
  <c r="C36" i="1" s="1"/>
  <c r="F36" s="1"/>
  <c r="F37" i="2"/>
  <c r="I37" s="1"/>
  <c r="C37" i="1" s="1"/>
  <c r="F37" s="1"/>
  <c r="F38" i="2"/>
  <c r="I38" s="1"/>
  <c r="C38" i="1" s="1"/>
  <c r="F39" i="2"/>
  <c r="I39" s="1"/>
  <c r="C39" i="1" s="1"/>
  <c r="F40" i="2"/>
  <c r="I40" s="1"/>
  <c r="C40" i="1" s="1"/>
  <c r="F41" i="2"/>
  <c r="I41" s="1"/>
  <c r="C41" i="1" s="1"/>
  <c r="F41" s="1"/>
  <c r="F42" i="2"/>
  <c r="I42" s="1"/>
  <c r="C42" i="1" s="1"/>
  <c r="F42" s="1"/>
  <c r="F43" i="2"/>
  <c r="I43" s="1"/>
  <c r="C43" i="1" s="1"/>
  <c r="F43" s="1"/>
  <c r="F44" i="2"/>
  <c r="I44" s="1"/>
  <c r="C44" i="1" s="1"/>
  <c r="F44" s="1"/>
  <c r="F45" i="2"/>
  <c r="I45" s="1"/>
  <c r="C45" i="1" s="1"/>
  <c r="F45" s="1"/>
  <c r="F46" i="2"/>
  <c r="I46" s="1"/>
  <c r="C46" i="1" s="1"/>
  <c r="F46" s="1"/>
  <c r="F47" i="2"/>
  <c r="I47" s="1"/>
  <c r="C47" i="1" s="1"/>
  <c r="F47" s="1"/>
  <c r="F48" i="2"/>
  <c r="I48" s="1"/>
  <c r="C48" i="1" s="1"/>
  <c r="F48" s="1"/>
  <c r="F49" i="2"/>
  <c r="I49" s="1"/>
  <c r="C49" i="1" s="1"/>
  <c r="F49" s="1"/>
  <c r="F50" i="2"/>
  <c r="I50" s="1"/>
  <c r="C50" i="1" s="1"/>
  <c r="F50" s="1"/>
  <c r="F51" i="2"/>
  <c r="I51" s="1"/>
  <c r="C51" i="1" s="1"/>
  <c r="F51" s="1"/>
  <c r="F52" i="2"/>
  <c r="I52" s="1"/>
  <c r="C52" i="1" s="1"/>
  <c r="F52" s="1"/>
  <c r="F53" i="2"/>
  <c r="I53" s="1"/>
  <c r="C53" i="1" s="1"/>
  <c r="F53" s="1"/>
  <c r="F54" i="2"/>
  <c r="I54" s="1"/>
  <c r="C54" i="1" s="1"/>
  <c r="F54" s="1"/>
  <c r="F55" i="2"/>
  <c r="I55" s="1"/>
  <c r="C55" i="1" s="1"/>
  <c r="F55" s="1"/>
  <c r="F56" i="2"/>
  <c r="I56" s="1"/>
  <c r="C56" i="1" s="1"/>
  <c r="F56" s="1"/>
  <c r="F57" i="2"/>
  <c r="I57" s="1"/>
  <c r="C57" i="1" s="1"/>
  <c r="F57" s="1"/>
  <c r="F58" i="2"/>
  <c r="I58" s="1"/>
  <c r="C58" i="1" s="1"/>
  <c r="F58" s="1"/>
  <c r="H85" i="2"/>
  <c r="J85"/>
  <c r="K85"/>
  <c r="L85"/>
  <c r="N85"/>
  <c r="E85"/>
  <c r="G60"/>
  <c r="H60"/>
  <c r="J60"/>
  <c r="K60"/>
  <c r="L60"/>
  <c r="N60"/>
  <c r="E60"/>
  <c r="B53" i="3"/>
  <c r="B54"/>
  <c r="B55"/>
  <c r="B56"/>
  <c r="B57"/>
  <c r="B58"/>
  <c r="B38"/>
  <c r="B39"/>
  <c r="B40"/>
  <c r="B41"/>
  <c r="B42"/>
  <c r="B43"/>
  <c r="B44"/>
  <c r="B45"/>
  <c r="B46"/>
  <c r="B47"/>
  <c r="B48"/>
  <c r="B49"/>
  <c r="B50"/>
  <c r="B51"/>
  <c r="B5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13"/>
  <c r="B82" i="2"/>
  <c r="B62"/>
  <c r="B63"/>
  <c r="B64"/>
  <c r="B65"/>
  <c r="B66"/>
  <c r="B67"/>
  <c r="B68"/>
  <c r="B69"/>
  <c r="B70"/>
  <c r="B71"/>
  <c r="B72"/>
  <c r="B73"/>
  <c r="B74"/>
  <c r="B75"/>
  <c r="B76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24"/>
  <c r="B25"/>
  <c r="B26"/>
  <c r="B27"/>
  <c r="B28"/>
  <c r="B29"/>
  <c r="B30"/>
  <c r="B31"/>
  <c r="B32"/>
  <c r="B33"/>
  <c r="B34"/>
  <c r="B35"/>
  <c r="B36"/>
  <c r="B37"/>
  <c r="B38"/>
  <c r="B14"/>
  <c r="B15"/>
  <c r="B16"/>
  <c r="B17"/>
  <c r="B18"/>
  <c r="B19"/>
  <c r="B20"/>
  <c r="B21"/>
  <c r="B22"/>
  <c r="B23"/>
  <c r="T82" i="1"/>
  <c r="T73"/>
  <c r="T74"/>
  <c r="T75"/>
  <c r="T76"/>
  <c r="T72"/>
  <c r="T71"/>
  <c r="T70"/>
  <c r="T69"/>
  <c r="T68"/>
  <c r="T67"/>
  <c r="T66"/>
  <c r="T65"/>
  <c r="T64"/>
  <c r="T63"/>
  <c r="T62"/>
  <c r="T57"/>
  <c r="T58"/>
  <c r="T54"/>
  <c r="T55"/>
  <c r="T56"/>
  <c r="T52"/>
  <c r="T53"/>
  <c r="T50"/>
  <c r="T51"/>
  <c r="T48"/>
  <c r="T49"/>
  <c r="T44"/>
  <c r="T45"/>
  <c r="T46"/>
  <c r="T47"/>
  <c r="F38" l="1"/>
  <c r="H38"/>
  <c r="K14"/>
  <c r="J14"/>
  <c r="F14"/>
  <c r="H14"/>
  <c r="H39"/>
  <c r="F39"/>
  <c r="K39"/>
  <c r="J39"/>
  <c r="H40"/>
  <c r="F40"/>
  <c r="J18" i="3"/>
  <c r="K18" s="1"/>
  <c r="J14"/>
  <c r="K14" s="1"/>
  <c r="J54"/>
  <c r="K54" s="1"/>
  <c r="J50"/>
  <c r="K50" s="1"/>
  <c r="J46"/>
  <c r="K46" s="1"/>
  <c r="J42"/>
  <c r="K42" s="1"/>
  <c r="J38"/>
  <c r="K38" s="1"/>
  <c r="J34"/>
  <c r="K34" s="1"/>
  <c r="J30"/>
  <c r="K30" s="1"/>
  <c r="J26"/>
  <c r="K26" s="1"/>
  <c r="J22"/>
  <c r="K22" s="1"/>
  <c r="J52"/>
  <c r="K52" s="1"/>
  <c r="J47"/>
  <c r="K47" s="1"/>
  <c r="J43"/>
  <c r="K43" s="1"/>
  <c r="J39"/>
  <c r="K39" s="1"/>
  <c r="J35"/>
  <c r="K35" s="1"/>
  <c r="J31"/>
  <c r="K31" s="1"/>
  <c r="J27"/>
  <c r="K27" s="1"/>
  <c r="J23"/>
  <c r="K23" s="1"/>
  <c r="J57"/>
  <c r="K57" s="1"/>
  <c r="J48"/>
  <c r="K48" s="1"/>
  <c r="J44"/>
  <c r="K44" s="1"/>
  <c r="J40"/>
  <c r="K40" s="1"/>
  <c r="J36"/>
  <c r="K36" s="1"/>
  <c r="J32"/>
  <c r="K32" s="1"/>
  <c r="J28"/>
  <c r="K28" s="1"/>
  <c r="J24"/>
  <c r="K24" s="1"/>
  <c r="J19"/>
  <c r="K19" s="1"/>
  <c r="J15"/>
  <c r="K15" s="1"/>
  <c r="J53"/>
  <c r="K53" s="1"/>
  <c r="J20"/>
  <c r="K20" s="1"/>
  <c r="J16"/>
  <c r="K16" s="1"/>
  <c r="J58"/>
  <c r="K58" s="1"/>
  <c r="J17"/>
  <c r="K17" s="1"/>
  <c r="J13"/>
  <c r="K13" s="1"/>
  <c r="I60" i="1"/>
  <c r="J49" i="3"/>
  <c r="K49" s="1"/>
  <c r="J45"/>
  <c r="K45" s="1"/>
  <c r="J41"/>
  <c r="K41" s="1"/>
  <c r="J37"/>
  <c r="K37" s="1"/>
  <c r="J33"/>
  <c r="K33" s="1"/>
  <c r="J29"/>
  <c r="K29" s="1"/>
  <c r="J25"/>
  <c r="K25" s="1"/>
  <c r="R56" i="2"/>
  <c r="S56" s="1"/>
  <c r="R52"/>
  <c r="S52" s="1"/>
  <c r="R48"/>
  <c r="S48" s="1"/>
  <c r="R44"/>
  <c r="S44" s="1"/>
  <c r="R40"/>
  <c r="S40" s="1"/>
  <c r="R36"/>
  <c r="S36" s="1"/>
  <c r="R32"/>
  <c r="S32" s="1"/>
  <c r="R28"/>
  <c r="S28" s="1"/>
  <c r="R24"/>
  <c r="S24" s="1"/>
  <c r="R20"/>
  <c r="S20" s="1"/>
  <c r="R16"/>
  <c r="S16" s="1"/>
  <c r="R58"/>
  <c r="S58" s="1"/>
  <c r="R54"/>
  <c r="S54" s="1"/>
  <c r="R50"/>
  <c r="S50" s="1"/>
  <c r="R46"/>
  <c r="S46" s="1"/>
  <c r="R42"/>
  <c r="S42" s="1"/>
  <c r="R38"/>
  <c r="S38" s="1"/>
  <c r="R34"/>
  <c r="S34" s="1"/>
  <c r="R30"/>
  <c r="S30" s="1"/>
  <c r="R26"/>
  <c r="S26" s="1"/>
  <c r="R22"/>
  <c r="S22" s="1"/>
  <c r="R18"/>
  <c r="S18" s="1"/>
  <c r="R14"/>
  <c r="S14" s="1"/>
  <c r="R55"/>
  <c r="S55" s="1"/>
  <c r="R51"/>
  <c r="S51" s="1"/>
  <c r="R47"/>
  <c r="S47" s="1"/>
  <c r="R43"/>
  <c r="S43" s="1"/>
  <c r="R39"/>
  <c r="S39" s="1"/>
  <c r="R35"/>
  <c r="S35" s="1"/>
  <c r="R31"/>
  <c r="S31" s="1"/>
  <c r="R27"/>
  <c r="S27" s="1"/>
  <c r="R23"/>
  <c r="S23" s="1"/>
  <c r="R19"/>
  <c r="S19" s="1"/>
  <c r="R15"/>
  <c r="S15" s="1"/>
  <c r="R57"/>
  <c r="S57" s="1"/>
  <c r="R53"/>
  <c r="S53" s="1"/>
  <c r="R49"/>
  <c r="S49" s="1"/>
  <c r="R45"/>
  <c r="S45" s="1"/>
  <c r="R41"/>
  <c r="S41" s="1"/>
  <c r="R37"/>
  <c r="S37" s="1"/>
  <c r="R33"/>
  <c r="S33" s="1"/>
  <c r="R29"/>
  <c r="S29" s="1"/>
  <c r="R25"/>
  <c r="S25" s="1"/>
  <c r="R21"/>
  <c r="S21" s="1"/>
  <c r="R17"/>
  <c r="S17" s="1"/>
  <c r="R13"/>
  <c r="S13" s="1"/>
  <c r="K88"/>
  <c r="N88"/>
  <c r="H88"/>
  <c r="L88"/>
  <c r="J88"/>
  <c r="M85"/>
  <c r="F85"/>
  <c r="Q85"/>
  <c r="O85"/>
  <c r="E88"/>
  <c r="G85"/>
  <c r="G88" s="1"/>
  <c r="T43" i="1"/>
  <c r="T40"/>
  <c r="T41"/>
  <c r="T42"/>
  <c r="T39"/>
  <c r="T37"/>
  <c r="T38"/>
  <c r="T34"/>
  <c r="T35"/>
  <c r="T36"/>
  <c r="T30"/>
  <c r="T31"/>
  <c r="T32"/>
  <c r="T33"/>
  <c r="T28"/>
  <c r="T29"/>
  <c r="T16"/>
  <c r="T17"/>
  <c r="T18"/>
  <c r="T19"/>
  <c r="T20"/>
  <c r="T21"/>
  <c r="T22"/>
  <c r="T23"/>
  <c r="T24"/>
  <c r="T25"/>
  <c r="T26"/>
  <c r="T27"/>
  <c r="T14"/>
  <c r="T15"/>
  <c r="L39" l="1"/>
  <c r="M39" s="1"/>
  <c r="N39" s="1"/>
  <c r="L14"/>
  <c r="M14" s="1"/>
  <c r="N14" s="1"/>
  <c r="D76"/>
  <c r="D75"/>
  <c r="D4" i="2" l="1"/>
  <c r="D4" i="3" s="1"/>
  <c r="E12" i="1"/>
  <c r="J19"/>
  <c r="J27"/>
  <c r="J35"/>
  <c r="J76"/>
  <c r="F12" i="2"/>
  <c r="F60" s="1"/>
  <c r="F88" s="1"/>
  <c r="Q60"/>
  <c r="Q88" s="1"/>
  <c r="M12"/>
  <c r="T13" i="1"/>
  <c r="E60" l="1"/>
  <c r="E12" i="3"/>
  <c r="M60" i="2"/>
  <c r="M88" s="1"/>
  <c r="H12" i="3"/>
  <c r="P56" i="1"/>
  <c r="Q56" s="1"/>
  <c r="R56" s="1"/>
  <c r="P52"/>
  <c r="Q52" s="1"/>
  <c r="R52" s="1"/>
  <c r="P40"/>
  <c r="Q40" s="1"/>
  <c r="R40" s="1"/>
  <c r="P43"/>
  <c r="Q43" s="1"/>
  <c r="R43" s="1"/>
  <c r="P38"/>
  <c r="Q38" s="1"/>
  <c r="P57"/>
  <c r="Q57" s="1"/>
  <c r="P53"/>
  <c r="Q53" s="1"/>
  <c r="R53" s="1"/>
  <c r="P49"/>
  <c r="Q49" s="1"/>
  <c r="R49" s="1"/>
  <c r="P45"/>
  <c r="Q45" s="1"/>
  <c r="R45" s="1"/>
  <c r="P41"/>
  <c r="Q41" s="1"/>
  <c r="R41" s="1"/>
  <c r="P36"/>
  <c r="Q36" s="1"/>
  <c r="R36" s="1"/>
  <c r="P32"/>
  <c r="Q32" s="1"/>
  <c r="R32" s="1"/>
  <c r="P28"/>
  <c r="Q28" s="1"/>
  <c r="R28" s="1"/>
  <c r="P24"/>
  <c r="Q24" s="1"/>
  <c r="R24" s="1"/>
  <c r="P20"/>
  <c r="Q20" s="1"/>
  <c r="R20" s="1"/>
  <c r="P16"/>
  <c r="Q16" s="1"/>
  <c r="R16" s="1"/>
  <c r="P58"/>
  <c r="Q58" s="1"/>
  <c r="R58" s="1"/>
  <c r="P54"/>
  <c r="Q54" s="1"/>
  <c r="R54" s="1"/>
  <c r="P50"/>
  <c r="Q50" s="1"/>
  <c r="R50" s="1"/>
  <c r="P46"/>
  <c r="Q46" s="1"/>
  <c r="R46" s="1"/>
  <c r="P42"/>
  <c r="Q42" s="1"/>
  <c r="R42" s="1"/>
  <c r="I12" i="2"/>
  <c r="I60" s="1"/>
  <c r="P37" i="1"/>
  <c r="Q37" s="1"/>
  <c r="P29"/>
  <c r="Q29" s="1"/>
  <c r="R29" s="1"/>
  <c r="P21"/>
  <c r="Q21" s="1"/>
  <c r="R21" s="1"/>
  <c r="P18"/>
  <c r="Q18" s="1"/>
  <c r="R18" s="1"/>
  <c r="P33"/>
  <c r="P25"/>
  <c r="P17"/>
  <c r="P34"/>
  <c r="Q34" s="1"/>
  <c r="R34" s="1"/>
  <c r="P26"/>
  <c r="Q26" s="1"/>
  <c r="R26" s="1"/>
  <c r="P30"/>
  <c r="Q30" s="1"/>
  <c r="R30" s="1"/>
  <c r="P22"/>
  <c r="Q22" s="1"/>
  <c r="R22" s="1"/>
  <c r="P13"/>
  <c r="Q13" s="1"/>
  <c r="R13" s="1"/>
  <c r="P55"/>
  <c r="P48"/>
  <c r="J52"/>
  <c r="P75"/>
  <c r="P47"/>
  <c r="P35"/>
  <c r="P31"/>
  <c r="P27"/>
  <c r="P23"/>
  <c r="P19"/>
  <c r="P15"/>
  <c r="P76"/>
  <c r="P51"/>
  <c r="K56"/>
  <c r="J56"/>
  <c r="H56"/>
  <c r="K16"/>
  <c r="J16"/>
  <c r="H16"/>
  <c r="K49"/>
  <c r="J49"/>
  <c r="H49"/>
  <c r="K41"/>
  <c r="J41"/>
  <c r="H41"/>
  <c r="K32"/>
  <c r="J32"/>
  <c r="H32"/>
  <c r="K24"/>
  <c r="J24"/>
  <c r="H24"/>
  <c r="K53"/>
  <c r="J53"/>
  <c r="H53"/>
  <c r="K45"/>
  <c r="J45"/>
  <c r="H45"/>
  <c r="K36"/>
  <c r="J36"/>
  <c r="H36"/>
  <c r="K28"/>
  <c r="J28"/>
  <c r="H28"/>
  <c r="K20"/>
  <c r="J20"/>
  <c r="H20"/>
  <c r="H55"/>
  <c r="J55"/>
  <c r="K55"/>
  <c r="H52"/>
  <c r="K52"/>
  <c r="H48"/>
  <c r="J48"/>
  <c r="K48"/>
  <c r="J40"/>
  <c r="K40"/>
  <c r="H35"/>
  <c r="K35"/>
  <c r="H23"/>
  <c r="J23"/>
  <c r="K23"/>
  <c r="H19"/>
  <c r="K19"/>
  <c r="H15"/>
  <c r="J15"/>
  <c r="K15"/>
  <c r="H76"/>
  <c r="K76"/>
  <c r="H44"/>
  <c r="K44"/>
  <c r="H27"/>
  <c r="K27"/>
  <c r="H31"/>
  <c r="J31"/>
  <c r="K31"/>
  <c r="F76"/>
  <c r="R75" i="2"/>
  <c r="H37" i="1"/>
  <c r="J37"/>
  <c r="K37"/>
  <c r="J44"/>
  <c r="P44"/>
  <c r="R76" i="2"/>
  <c r="S76" s="1"/>
  <c r="H60" i="3" l="1"/>
  <c r="R38" i="1"/>
  <c r="R37"/>
  <c r="R57"/>
  <c r="S75" i="2"/>
  <c r="L19" i="1"/>
  <c r="M19" s="1"/>
  <c r="N19" s="1"/>
  <c r="Q33"/>
  <c r="R33" s="1"/>
  <c r="L37"/>
  <c r="M37" s="1"/>
  <c r="N37" s="1"/>
  <c r="L23"/>
  <c r="M23" s="1"/>
  <c r="N23" s="1"/>
  <c r="L52"/>
  <c r="M52" s="1"/>
  <c r="N52" s="1"/>
  <c r="L27"/>
  <c r="M27" s="1"/>
  <c r="N27" s="1"/>
  <c r="Q17"/>
  <c r="R17" s="1"/>
  <c r="Q25"/>
  <c r="R25" s="1"/>
  <c r="Q51"/>
  <c r="R51" s="1"/>
  <c r="Q75"/>
  <c r="R75" s="1"/>
  <c r="Q31"/>
  <c r="R31" s="1"/>
  <c r="Q55"/>
  <c r="R55" s="1"/>
  <c r="Q23"/>
  <c r="R23" s="1"/>
  <c r="Q47"/>
  <c r="R47" s="1"/>
  <c r="Q27"/>
  <c r="R27" s="1"/>
  <c r="Q48"/>
  <c r="R48" s="1"/>
  <c r="Q76"/>
  <c r="R76" s="1"/>
  <c r="Q15"/>
  <c r="R15" s="1"/>
  <c r="Q19"/>
  <c r="R19" s="1"/>
  <c r="Q35"/>
  <c r="R35" s="1"/>
  <c r="J47"/>
  <c r="K47"/>
  <c r="H47"/>
  <c r="H50"/>
  <c r="J50"/>
  <c r="K50"/>
  <c r="J38"/>
  <c r="K38"/>
  <c r="J75"/>
  <c r="K75"/>
  <c r="H75"/>
  <c r="F75"/>
  <c r="H25"/>
  <c r="J25"/>
  <c r="K25"/>
  <c r="H17"/>
  <c r="J17"/>
  <c r="K17"/>
  <c r="H46"/>
  <c r="J46"/>
  <c r="K46"/>
  <c r="H57"/>
  <c r="J57"/>
  <c r="K57"/>
  <c r="J13"/>
  <c r="K13"/>
  <c r="H13"/>
  <c r="J18"/>
  <c r="K18"/>
  <c r="H18"/>
  <c r="J30"/>
  <c r="K30"/>
  <c r="H30"/>
  <c r="J51"/>
  <c r="K51"/>
  <c r="H51"/>
  <c r="L76"/>
  <c r="L15"/>
  <c r="L20"/>
  <c r="L28"/>
  <c r="L45"/>
  <c r="L53"/>
  <c r="L24"/>
  <c r="L32"/>
  <c r="L41"/>
  <c r="L49"/>
  <c r="L16"/>
  <c r="L56"/>
  <c r="J26"/>
  <c r="K26"/>
  <c r="H26"/>
  <c r="H29"/>
  <c r="J29"/>
  <c r="K29"/>
  <c r="H21"/>
  <c r="J21"/>
  <c r="K21"/>
  <c r="J34"/>
  <c r="K34"/>
  <c r="H34"/>
  <c r="J58"/>
  <c r="K58"/>
  <c r="H58"/>
  <c r="L31"/>
  <c r="L48"/>
  <c r="L36"/>
  <c r="H33"/>
  <c r="J33"/>
  <c r="K33"/>
  <c r="H42"/>
  <c r="J42"/>
  <c r="K42"/>
  <c r="H54"/>
  <c r="J54"/>
  <c r="K54"/>
  <c r="J22"/>
  <c r="K22"/>
  <c r="H22"/>
  <c r="J43"/>
  <c r="K43"/>
  <c r="H43"/>
  <c r="L44"/>
  <c r="L35"/>
  <c r="L40"/>
  <c r="L55"/>
  <c r="Q44"/>
  <c r="R44" s="1"/>
  <c r="L57" l="1"/>
  <c r="M57" s="1"/>
  <c r="N57" s="1"/>
  <c r="L46"/>
  <c r="M46" s="1"/>
  <c r="N46" s="1"/>
  <c r="L43"/>
  <c r="M43" s="1"/>
  <c r="L22"/>
  <c r="M22" s="1"/>
  <c r="N22" s="1"/>
  <c r="L58"/>
  <c r="M58" s="1"/>
  <c r="N58" s="1"/>
  <c r="L34"/>
  <c r="M34" s="1"/>
  <c r="N34" s="1"/>
  <c r="L26"/>
  <c r="M26" s="1"/>
  <c r="N26" s="1"/>
  <c r="L50"/>
  <c r="M50" s="1"/>
  <c r="N50" s="1"/>
  <c r="M20"/>
  <c r="N20" s="1"/>
  <c r="M40"/>
  <c r="N40" s="1"/>
  <c r="M48"/>
  <c r="N48" s="1"/>
  <c r="L29"/>
  <c r="M53"/>
  <c r="N53" s="1"/>
  <c r="L13"/>
  <c r="M35"/>
  <c r="N35" s="1"/>
  <c r="L33"/>
  <c r="M31"/>
  <c r="N31" s="1"/>
  <c r="M41"/>
  <c r="N41" s="1"/>
  <c r="M45"/>
  <c r="N45" s="1"/>
  <c r="M76"/>
  <c r="N76" s="1"/>
  <c r="L51"/>
  <c r="L18"/>
  <c r="L75"/>
  <c r="L38"/>
  <c r="L47"/>
  <c r="M55"/>
  <c r="N55" s="1"/>
  <c r="M36"/>
  <c r="N36" s="1"/>
  <c r="M16"/>
  <c r="N16" s="1"/>
  <c r="M24"/>
  <c r="N24" s="1"/>
  <c r="L21"/>
  <c r="M49"/>
  <c r="N49" s="1"/>
  <c r="M15"/>
  <c r="N15" s="1"/>
  <c r="L30"/>
  <c r="M44"/>
  <c r="N44" s="1"/>
  <c r="L54"/>
  <c r="L42"/>
  <c r="M56"/>
  <c r="N56" s="1"/>
  <c r="M32"/>
  <c r="N32" s="1"/>
  <c r="M28"/>
  <c r="N28" s="1"/>
  <c r="L17"/>
  <c r="L25"/>
  <c r="K69" i="3"/>
  <c r="F69"/>
  <c r="G69"/>
  <c r="E69"/>
  <c r="N43" i="1" l="1"/>
  <c r="M38"/>
  <c r="N38" s="1"/>
  <c r="M30"/>
  <c r="N30" s="1"/>
  <c r="M75"/>
  <c r="N75" s="1"/>
  <c r="M54"/>
  <c r="N54" s="1"/>
  <c r="M21"/>
  <c r="N21" s="1"/>
  <c r="M18"/>
  <c r="N18" s="1"/>
  <c r="M29"/>
  <c r="N29" s="1"/>
  <c r="M33"/>
  <c r="N33" s="1"/>
  <c r="M25"/>
  <c r="N25" s="1"/>
  <c r="M42"/>
  <c r="N42" s="1"/>
  <c r="M17"/>
  <c r="N17" s="1"/>
  <c r="M47"/>
  <c r="N47" s="1"/>
  <c r="M51"/>
  <c r="N51" s="1"/>
  <c r="M13"/>
  <c r="N13" s="1"/>
  <c r="B12" i="3" l="1"/>
  <c r="O12" i="2" l="1"/>
  <c r="B13"/>
  <c r="B12"/>
  <c r="O60" l="1"/>
  <c r="O88" s="1"/>
  <c r="I12" i="3"/>
  <c r="R12" i="2"/>
  <c r="R60" s="1"/>
  <c r="R74"/>
  <c r="R73"/>
  <c r="R72"/>
  <c r="R71"/>
  <c r="R70"/>
  <c r="R82"/>
  <c r="R69"/>
  <c r="R68"/>
  <c r="R67"/>
  <c r="R66"/>
  <c r="R64"/>
  <c r="R63"/>
  <c r="R62"/>
  <c r="I82"/>
  <c r="I62"/>
  <c r="R84" i="1"/>
  <c r="Q84"/>
  <c r="P84"/>
  <c r="E84"/>
  <c r="C63"/>
  <c r="J63" s="1"/>
  <c r="D63"/>
  <c r="C64"/>
  <c r="J64" s="1"/>
  <c r="D64"/>
  <c r="C65"/>
  <c r="J65" s="1"/>
  <c r="D65"/>
  <c r="C66"/>
  <c r="J66" s="1"/>
  <c r="D66"/>
  <c r="C67"/>
  <c r="J67" s="1"/>
  <c r="D67"/>
  <c r="C68"/>
  <c r="J68" s="1"/>
  <c r="D68"/>
  <c r="C69"/>
  <c r="J69" s="1"/>
  <c r="D69"/>
  <c r="J82"/>
  <c r="D82"/>
  <c r="C70"/>
  <c r="J70" s="1"/>
  <c r="D70"/>
  <c r="C71"/>
  <c r="J71" s="1"/>
  <c r="D71"/>
  <c r="C72"/>
  <c r="J72" s="1"/>
  <c r="D72"/>
  <c r="C73"/>
  <c r="J73" s="1"/>
  <c r="D73"/>
  <c r="C74"/>
  <c r="J74" s="1"/>
  <c r="D74"/>
  <c r="D62"/>
  <c r="C62"/>
  <c r="K62" s="1"/>
  <c r="E60" i="3"/>
  <c r="T12" i="1"/>
  <c r="I60" i="3" l="1"/>
  <c r="I85" i="2"/>
  <c r="I88" s="1"/>
  <c r="S63"/>
  <c r="S68"/>
  <c r="S71"/>
  <c r="S66"/>
  <c r="S82"/>
  <c r="X82" s="1"/>
  <c r="S73"/>
  <c r="S64"/>
  <c r="S69"/>
  <c r="S72"/>
  <c r="S67"/>
  <c r="S70"/>
  <c r="S74"/>
  <c r="H62" i="1"/>
  <c r="C12"/>
  <c r="H66"/>
  <c r="H73"/>
  <c r="H68"/>
  <c r="H69"/>
  <c r="H82"/>
  <c r="H70"/>
  <c r="R65" i="2"/>
  <c r="S65" s="1"/>
  <c r="S62"/>
  <c r="H63" i="1"/>
  <c r="H72"/>
  <c r="H67"/>
  <c r="S12" i="2"/>
  <c r="H74" i="1"/>
  <c r="H64"/>
  <c r="H71"/>
  <c r="K64"/>
  <c r="K66"/>
  <c r="K68"/>
  <c r="K82"/>
  <c r="K71"/>
  <c r="K73"/>
  <c r="K63"/>
  <c r="K65"/>
  <c r="K67"/>
  <c r="K69"/>
  <c r="K70"/>
  <c r="K72"/>
  <c r="K74"/>
  <c r="I84"/>
  <c r="J62"/>
  <c r="D84"/>
  <c r="D87" s="1"/>
  <c r="F12" i="3"/>
  <c r="P12" i="1"/>
  <c r="P60" s="1"/>
  <c r="P87" s="1"/>
  <c r="H65"/>
  <c r="E87"/>
  <c r="F62"/>
  <c r="F64"/>
  <c r="F66"/>
  <c r="F68"/>
  <c r="F82"/>
  <c r="F71"/>
  <c r="F73"/>
  <c r="C84"/>
  <c r="F63"/>
  <c r="F65"/>
  <c r="F67"/>
  <c r="F69"/>
  <c r="F70"/>
  <c r="F72"/>
  <c r="F74"/>
  <c r="H12" l="1"/>
  <c r="H60" s="1"/>
  <c r="C60"/>
  <c r="C87" s="1"/>
  <c r="S60" i="2"/>
  <c r="R85"/>
  <c r="R88" s="1"/>
  <c r="S85"/>
  <c r="G12" i="3"/>
  <c r="F60"/>
  <c r="J12" i="1"/>
  <c r="J60" s="1"/>
  <c r="L70"/>
  <c r="M70" s="1"/>
  <c r="L62"/>
  <c r="M62" s="1"/>
  <c r="F12"/>
  <c r="F60" s="1"/>
  <c r="L82"/>
  <c r="M82" s="1"/>
  <c r="N82" s="1"/>
  <c r="L68"/>
  <c r="M68" s="1"/>
  <c r="N68" s="1"/>
  <c r="K12"/>
  <c r="K60" s="1"/>
  <c r="L69"/>
  <c r="M69" s="1"/>
  <c r="N69" s="1"/>
  <c r="L73"/>
  <c r="M73" s="1"/>
  <c r="N73" s="1"/>
  <c r="L66"/>
  <c r="M66" s="1"/>
  <c r="N66" s="1"/>
  <c r="L64"/>
  <c r="M64" s="1"/>
  <c r="N64" s="1"/>
  <c r="L74"/>
  <c r="M74" s="1"/>
  <c r="N74" s="1"/>
  <c r="L71"/>
  <c r="M71" s="1"/>
  <c r="N71" s="1"/>
  <c r="H84"/>
  <c r="L63"/>
  <c r="M63" s="1"/>
  <c r="N63" s="1"/>
  <c r="L67"/>
  <c r="M67" s="1"/>
  <c r="N67" s="1"/>
  <c r="L72"/>
  <c r="M72" s="1"/>
  <c r="N72" s="1"/>
  <c r="I87"/>
  <c r="L65"/>
  <c r="M65" s="1"/>
  <c r="N65" s="1"/>
  <c r="J84"/>
  <c r="K84"/>
  <c r="Q12"/>
  <c r="F84"/>
  <c r="R12" l="1"/>
  <c r="R60" s="1"/>
  <c r="Q60"/>
  <c r="Q87" s="1"/>
  <c r="G60" i="3"/>
  <c r="J12"/>
  <c r="S88" i="2"/>
  <c r="L12" i="1"/>
  <c r="N70"/>
  <c r="K87"/>
  <c r="L84"/>
  <c r="F87"/>
  <c r="H87"/>
  <c r="J87"/>
  <c r="R87"/>
  <c r="N62"/>
  <c r="M84"/>
  <c r="M12" l="1"/>
  <c r="L60"/>
  <c r="L87" s="1"/>
  <c r="J60" i="3"/>
  <c r="K12"/>
  <c r="K60" s="1"/>
  <c r="N84" i="1"/>
  <c r="N12" l="1"/>
  <c r="N60" s="1"/>
  <c r="N87" s="1"/>
  <c r="M60"/>
  <c r="M87" s="1"/>
</calcChain>
</file>

<file path=xl/sharedStrings.xml><?xml version="1.0" encoding="utf-8"?>
<sst xmlns="http://schemas.openxmlformats.org/spreadsheetml/2006/main" count="1096" uniqueCount="379">
  <si>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</si>
  <si>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</si>
  <si>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</si>
  <si>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</si>
  <si>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</si>
  <si>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</si>
  <si>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</si>
  <si>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</si>
  <si>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</si>
  <si>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</si>
  <si>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</si>
  <si>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</si>
  <si>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</si>
  <si>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</si>
  <si>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</si>
  <si>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</si>
  <si>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</si>
  <si>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</si>
  <si>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</si>
  <si>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</si>
  <si>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</si>
  <si>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</si>
  <si>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</si>
  <si>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</si>
  <si>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</si>
  <si>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</si>
  <si>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</si>
  <si>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</si>
  <si>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</si>
  <si>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</si>
  <si>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</si>
  <si>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</si>
  <si>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</si>
  <si>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</si>
  <si>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</si>
  <si>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</si>
  <si>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</si>
  <si>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</si>
  <si>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</si>
  <si>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</si>
  <si>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</si>
  <si>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</si>
  <si>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</si>
  <si>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</si>
  <si>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</si>
  <si>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</si>
  <si>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0GA21</t>
  </si>
  <si>
    <t>Guerra Aguilar Alejandro</t>
  </si>
  <si>
    <t>GA003</t>
  </si>
  <si>
    <t>Guillen Ayala Juan Carlos</t>
  </si>
  <si>
    <t>0HE04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</si>
  <si>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</si>
  <si>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</si>
  <si>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</si>
  <si>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</si>
  <si>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</si>
  <si>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</si>
  <si>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</si>
  <si>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</si>
  <si>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</si>
  <si>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</si>
  <si>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</si>
  <si>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</si>
  <si>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</si>
  <si>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</si>
  <si>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</si>
  <si>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</si>
  <si>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</si>
  <si>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</si>
  <si>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</si>
  <si>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</si>
  <si>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</si>
  <si>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</si>
  <si>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</si>
  <si>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</si>
  <si>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</si>
  <si>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</si>
  <si>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</si>
  <si>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</si>
  <si>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</si>
  <si>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</si>
  <si>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</si>
  <si>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</si>
  <si>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</si>
  <si>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</si>
  <si>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</si>
  <si>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</si>
  <si>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</si>
  <si>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</si>
  <si>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</si>
  <si>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</si>
  <si>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</si>
  <si>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</si>
  <si>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</si>
  <si>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</si>
  <si>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</si>
  <si>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</si>
  <si>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</si>
  <si>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</si>
  <si>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</si>
  <si>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</si>
  <si>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</si>
  <si>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</si>
  <si>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</si>
  <si>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</si>
  <si>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</si>
  <si>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GFJ22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</si>
  <si>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</si>
  <si>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</si>
  <si>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</si>
  <si>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</si>
  <si>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</si>
  <si>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</si>
  <si>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</si>
  <si>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</si>
  <si>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</si>
  <si>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</si>
  <si>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</si>
  <si>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</si>
  <si>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</si>
  <si>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</si>
  <si>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</si>
  <si>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</si>
  <si>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</si>
  <si>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</si>
  <si>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</si>
  <si>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</si>
  <si>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</si>
  <si>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>VDA19</t>
  </si>
  <si>
    <t>Villegas Alonso Diego Armando</t>
  </si>
  <si>
    <t>0YV27</t>
  </si>
  <si>
    <t>Yerena Vazquez Alejandro</t>
  </si>
  <si>
    <t xml:space="preserve">  =============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</si>
  <si>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</si>
  <si>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</si>
  <si>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</si>
  <si>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</si>
  <si>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</si>
  <si>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</si>
  <si>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</si>
  <si>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</si>
  <si>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</si>
  <si>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</si>
  <si>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</si>
  <si>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</si>
  <si>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</si>
  <si>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</si>
  <si>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</si>
  <si>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</si>
  <si>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</si>
  <si>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</si>
  <si>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</si>
  <si>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</si>
  <si>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</si>
  <si>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</si>
  <si>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</si>
  <si>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</si>
  <si>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</si>
  <si>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</si>
  <si>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</si>
  <si>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</si>
  <si>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</si>
  <si>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</si>
  <si>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</si>
  <si>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</si>
  <si>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</si>
  <si>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</si>
  <si>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</si>
  <si>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SINIESTROS</t>
  </si>
  <si>
    <t>SERVICIO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</si>
  <si>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</si>
  <si>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</si>
  <si>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</si>
  <si>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</si>
  <si>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</si>
  <si>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</si>
  <si>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FACTURACION</t>
  </si>
  <si>
    <t>CAMACHO RIVERA MARTHA SARAHI</t>
  </si>
  <si>
    <t>CR21</t>
  </si>
  <si>
    <t>ENTREGAS/CITAS</t>
  </si>
  <si>
    <t>CAMPOS SANCEN LUIS FELIPE</t>
  </si>
  <si>
    <t>CS27</t>
  </si>
  <si>
    <t>AUX CONTABLE</t>
  </si>
  <si>
    <t>CASTILLO GALINDO MARLENE SAMANTHA GRACIELA</t>
  </si>
  <si>
    <t>CG02</t>
  </si>
  <si>
    <t>INTENDENCIA</t>
  </si>
  <si>
    <t>CRUZ MENDOZA SALOMON</t>
  </si>
  <si>
    <t>KAIZEN</t>
  </si>
  <si>
    <t>2896758940</t>
  </si>
  <si>
    <t>DEL ALTO CASTELLANOS XOCHITL</t>
  </si>
  <si>
    <t>AC03</t>
  </si>
  <si>
    <t>VENTAS</t>
  </si>
  <si>
    <t>DIAZ ROJAS ROCIO JANET</t>
  </si>
  <si>
    <t>GERENTE POST-VENTA</t>
  </si>
  <si>
    <t>ESCAMILLA LOPEZ ROGELIO</t>
  </si>
  <si>
    <t>GALLEGOS MORALES ROBERTO</t>
  </si>
  <si>
    <t>GALLEGOS RIOS OCTAVIO ALBERTO</t>
  </si>
  <si>
    <t>GERENTE DE VENTAS</t>
  </si>
  <si>
    <t>GA21</t>
  </si>
  <si>
    <t>AUXILIAR DE PROCESOS</t>
  </si>
  <si>
    <t>GUERRA FRANCO JOSE MANUEL</t>
  </si>
  <si>
    <t>LAVADOR</t>
  </si>
  <si>
    <t>COSTO</t>
  </si>
  <si>
    <t>GUERRERO HERNANDEZ JUAN CARLOS</t>
  </si>
  <si>
    <t>GUERRERO MARTINEZ JUAN PABLO</t>
  </si>
  <si>
    <t>GUILLEN AYALA JUAN CARLOS</t>
  </si>
  <si>
    <t>VALUADOR SEMINUEVOS</t>
  </si>
  <si>
    <t>HERNANDEZ ESPINOZA VICTOR BENJAMIN</t>
  </si>
  <si>
    <t>HE04</t>
  </si>
  <si>
    <t>GERENTE GENERAL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</si>
  <si>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</si>
  <si>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</si>
  <si>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</si>
  <si>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</si>
  <si>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</si>
  <si>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</si>
  <si>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</si>
  <si>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LOYOLA ACOSTA CARLOS ALBERTO</t>
  </si>
  <si>
    <t>LA02</t>
  </si>
  <si>
    <t>MENSAJERO</t>
  </si>
  <si>
    <t>LUNA NIETO JOSE ENRIQUE</t>
  </si>
  <si>
    <t>TECNICO</t>
  </si>
  <si>
    <t>MALDONADO CRUZ CARLOS IVAN</t>
  </si>
  <si>
    <t>ESTETICAS</t>
  </si>
  <si>
    <t>ME05</t>
  </si>
  <si>
    <t>GREETER</t>
  </si>
  <si>
    <t>MANJARREZ MORENO JULIO CESAR</t>
  </si>
  <si>
    <t>MANTENIMIENTO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</si>
  <si>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</si>
  <si>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</si>
  <si>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</si>
  <si>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</si>
  <si>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</si>
  <si>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</si>
  <si>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</si>
  <si>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</si>
  <si>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</si>
  <si>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</si>
  <si>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INCAPACIDAD POR MATERNIDAD EXPEDIDA POR EL IMSS DE 84 DIAS A PARTIR DEL DIA 19 DE OCTUBRE DEL 2016</t>
  </si>
  <si>
    <t>MUÑOZ MACIAS MARCO ALFREDO</t>
  </si>
  <si>
    <t>TRASLADISTA</t>
  </si>
  <si>
    <t>MUÑOZ MARTINEZ PATRICIA VANESSA</t>
  </si>
  <si>
    <t>CAJERA</t>
  </si>
  <si>
    <t>NAVA AMBRIZ THANIA</t>
  </si>
  <si>
    <t>NA28</t>
  </si>
  <si>
    <t>NAVARRETE RODRIGUEZ MARIA TERESA</t>
  </si>
  <si>
    <t>INTERCAMBIOS</t>
  </si>
  <si>
    <t>NAVARRETE RODRIGUEZ MIGUEL ANGEL</t>
  </si>
  <si>
    <t>NM17</t>
  </si>
  <si>
    <t>AUX ADMINISTRATIVO</t>
  </si>
  <si>
    <t>NIEVES OSORNIO SILVESTRE</t>
  </si>
  <si>
    <t>NO05</t>
  </si>
  <si>
    <t>F&amp;I</t>
  </si>
  <si>
    <t>PATIÑO MUÑOZ ANA LAURA</t>
  </si>
  <si>
    <t>RODRIGUEZ NUÑEZ JOSE ANTONIO</t>
  </si>
  <si>
    <t>PREVIADOR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</si>
  <si>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</si>
  <si>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</si>
  <si>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</si>
  <si>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</si>
  <si>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</si>
  <si>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</si>
  <si>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MDT</t>
  </si>
  <si>
    <t>SANCHEZ ESCAMILLA ROSALBA</t>
  </si>
  <si>
    <t>SE03</t>
  </si>
  <si>
    <t>GARANTIAS</t>
  </si>
  <si>
    <t>REFACCIONES</t>
  </si>
  <si>
    <t>SANCHEZ VEANA JAVIER</t>
  </si>
  <si>
    <t>GERENTE DE REFACCION</t>
  </si>
  <si>
    <t>SANTANA ANAYA GILDARDO ENRIQUE</t>
  </si>
  <si>
    <t>SA03</t>
  </si>
  <si>
    <t>GERENTE DE SISTEMAS</t>
  </si>
  <si>
    <t>SEGURA MEJIA DIANA JANETTE</t>
  </si>
  <si>
    <t>SOLORZANO JUAREZ MONICA ELISA</t>
  </si>
  <si>
    <t>RECURSOS HUMANOS</t>
  </si>
  <si>
    <t>TIERRABLANCA SANCHEZ VICTOR HUGO</t>
  </si>
  <si>
    <t>JEFE DE SERVICIO</t>
  </si>
  <si>
    <t>VAZQUEZ AMEZCUA GILBERTO RAMON</t>
  </si>
  <si>
    <t>VEGA FERNANDEZ AMALIA</t>
  </si>
  <si>
    <t>VF00</t>
  </si>
  <si>
    <t>VILLEGAS ALONSO DIEGO ARMANDO</t>
  </si>
  <si>
    <t>YERENA MARTINEZ CINTHIA GUADALUPE</t>
  </si>
  <si>
    <t>YERENA VAZQUEZ ALEJANDRO</t>
  </si>
  <si>
    <t>YV27</t>
  </si>
  <si>
    <t>TOTAL NOMINA</t>
  </si>
  <si>
    <t>ESPECIAL</t>
  </si>
  <si>
    <t>Hernandez Espinoza Victor BenjamiN</t>
  </si>
  <si>
    <t>Guerra Franco Jose Manuel</t>
  </si>
  <si>
    <t>Sambrano Villarreal Hernan Andres</t>
  </si>
  <si>
    <t>NOTA: SE REALIZARAN DOS DEPOSITOS Y FACURAS</t>
  </si>
  <si>
    <t>FACTURA 1</t>
  </si>
  <si>
    <t>FACTURA 2</t>
  </si>
  <si>
    <t>Comisión x sindicato</t>
  </si>
  <si>
    <t>SGV Y SGMM</t>
  </si>
  <si>
    <t>2% NOMINA</t>
  </si>
  <si>
    <t>7.5 % COMISIÓN</t>
  </si>
  <si>
    <t>SUBTOTAL</t>
  </si>
  <si>
    <t>IVA</t>
  </si>
  <si>
    <t>TOTAL</t>
  </si>
  <si>
    <t>COMIONES</t>
  </si>
  <si>
    <t xml:space="preserve">ASIMILADOS </t>
  </si>
  <si>
    <t>PENDIENTE ALTA</t>
  </si>
  <si>
    <t>05 SINDICATO ASOCIACIÓN</t>
  </si>
  <si>
    <t>APOYO</t>
  </si>
  <si>
    <t>OTROS</t>
  </si>
  <si>
    <t>Compesación</t>
  </si>
  <si>
    <t>PASA A NOMINA SEMANAL</t>
  </si>
  <si>
    <t>TOTAL1</t>
  </si>
  <si>
    <t>Hernandez Espinoza Victor Benjami</t>
  </si>
  <si>
    <t xml:space="preserve">Sambrano Villarreal Hernan Andres </t>
  </si>
  <si>
    <t>Guerra Franco José Manuel</t>
  </si>
  <si>
    <t>SGV</t>
  </si>
  <si>
    <t>SI</t>
  </si>
  <si>
    <t>ASIMILADOS</t>
  </si>
  <si>
    <t>GARCIA RENTERIA GABRIELA</t>
  </si>
  <si>
    <t>1501459155</t>
  </si>
  <si>
    <t>GONZALEZ OLALDE YADIRA JANETH</t>
  </si>
  <si>
    <t>1500835080</t>
  </si>
  <si>
    <t>GUERRA AGUILAR ALEJANDRO</t>
  </si>
  <si>
    <t>MANDUJANO ESTRADA ILSE GEORGINA</t>
  </si>
  <si>
    <t>NAVARRO MACIAS JENIFER</t>
  </si>
  <si>
    <t>PATIÑO VERA JOSE ANGEL</t>
  </si>
  <si>
    <t>TOVAR CHAVEZ JOSE CARMEN</t>
  </si>
  <si>
    <t>VENTURA SANTAMARIA EFRAIN ENRIQUE</t>
  </si>
  <si>
    <t>TRAINER</t>
  </si>
  <si>
    <t>ZAMORA SOLANO ROBERTO AARON</t>
  </si>
  <si>
    <t>1501586211</t>
  </si>
  <si>
    <t xml:space="preserve">PRIETO LOPEZ LEOBIGILDO 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</si>
  <si>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</si>
  <si>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</si>
  <si>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</si>
  <si>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</si>
  <si>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</si>
  <si>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</si>
  <si>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22 al 22 Quincenal del 16/11/2016 al 30/11/2016</t>
  </si>
  <si>
    <t>PRIMA VAC</t>
  </si>
  <si>
    <t>PVJ18</t>
  </si>
  <si>
    <t>Patiño Vera Jose Angel</t>
  </si>
  <si>
    <t>GOY21</t>
  </si>
  <si>
    <t>Gonzalez Olalde Yadira Janeth</t>
  </si>
  <si>
    <t>GRG21</t>
  </si>
  <si>
    <t>Garcia Renteria Gabriela</t>
  </si>
  <si>
    <t>TCJ21</t>
  </si>
  <si>
    <t>Tovar Chavez Jose Carmen</t>
  </si>
  <si>
    <t>VSE16</t>
  </si>
  <si>
    <t>Ventura Santamaria Efrain Enrique</t>
  </si>
  <si>
    <t>ZSR16</t>
  </si>
  <si>
    <t>Zamora Solano Roberto Aaron</t>
  </si>
  <si>
    <t>SERV</t>
  </si>
  <si>
    <t>Periodo 1RA QUINCENA</t>
  </si>
  <si>
    <t>01/12/2016 AL 15/12/2016</t>
  </si>
  <si>
    <t>BALBUENA SALAZAR PATRICIA</t>
  </si>
  <si>
    <t>DESCUENTO CTA 254 POR CONCEPTO DE VIATICOS</t>
  </si>
  <si>
    <t>MOSQUEDA GASCA TOMAS</t>
  </si>
  <si>
    <t>NUEVO INGRESO 02/12/2016, PAGAR 14 DIAS, SUELDO QUINCENAL $3250</t>
  </si>
  <si>
    <t>DESCUENTO CTA 254 POR FACTURA. CAMBIAR SUELDO A $1,200 QUINCENAL</t>
  </si>
  <si>
    <t>DECUENTO CTA 254 POR FACTURA.</t>
  </si>
  <si>
    <t>PAGO DE PRIMA VACACIONAL PERIODO 2015-2016</t>
  </si>
  <si>
    <t>Periodo 23 al 23 Quincenal del 01/12/2016 al 15/12/2016</t>
  </si>
  <si>
    <t>BSP01</t>
  </si>
  <si>
    <t>Balbuena Salazar Patricia</t>
  </si>
  <si>
    <t>MGT02</t>
  </si>
  <si>
    <t>Mosqueda Gasca Tomas</t>
  </si>
  <si>
    <t>NO</t>
  </si>
  <si>
    <t>CAMBIAR SUELDO mensual A $7,000</t>
  </si>
  <si>
    <t>seguro de vida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</si>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</sst>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40"/>
      <name val="Calibri"/>
      <family val="2"/>
    </font>
    <font>
      <sz val="12"/>
      <color rgb="FFFF0000"/>
      <name val="Calibri"/>
      <family val="2"/>
    </font>
    <font>
      <sz val="11"/>
      <name val="Calibri  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26" fillId="0" borderId="0"/>
    <xf numFmtId="0" fontId="22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22" fillId="0" borderId="0" applyFill="0" applyBorder="0" applyAlignment="0" applyProtection="0"/>
    <xf numFmtId="167" fontId="22" fillId="0" borderId="0" applyFill="0" applyBorder="0" applyAlignment="0" applyProtection="0"/>
    <xf numFmtId="168" fontId="25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ill="0" applyBorder="0" applyAlignment="0" applyProtection="0"/>
    <xf numFmtId="167" fontId="26" fillId="0" borderId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0" fontId="2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1" fillId="0" borderId="0"/>
    <xf numFmtId="0" fontId="1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5" fillId="0" borderId="0"/>
    <xf numFmtId="2" fontId="17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/>
    <xf numFmtId="0" fontId="15" fillId="0" borderId="0" xfId="0" applyFont="1" applyProtection="1"/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0" fontId="16" fillId="0" borderId="0" xfId="0" applyFont="1" applyFill="1"/>
    <xf numFmtId="0" fontId="17" fillId="4" borderId="0" xfId="0" applyFont="1" applyFill="1"/>
    <xf numFmtId="0" fontId="15" fillId="11" borderId="0" xfId="0" applyFont="1" applyFill="1"/>
    <xf numFmtId="43" fontId="15" fillId="0" borderId="0" xfId="1" applyFont="1" applyAlignment="1">
      <alignment horizontal="center"/>
    </xf>
    <xf numFmtId="0" fontId="15" fillId="10" borderId="0" xfId="0" applyFont="1" applyFill="1"/>
    <xf numFmtId="44" fontId="15" fillId="0" borderId="0" xfId="2" applyFont="1"/>
    <xf numFmtId="0" fontId="5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0" fontId="9" fillId="0" borderId="0" xfId="0" applyFont="1" applyFill="1" applyBorder="1"/>
    <xf numFmtId="164" fontId="2" fillId="13" borderId="0" xfId="0" applyNumberFormat="1" applyFont="1" applyFill="1" applyBorder="1"/>
    <xf numFmtId="0" fontId="0" fillId="0" borderId="0" xfId="0"/>
    <xf numFmtId="0" fontId="15" fillId="10" borderId="0" xfId="0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2" fillId="0" borderId="0" xfId="1" applyFont="1"/>
    <xf numFmtId="0" fontId="2" fillId="0" borderId="0" xfId="0" applyFont="1" applyFill="1"/>
    <xf numFmtId="0" fontId="0" fillId="0" borderId="0" xfId="0" applyFill="1"/>
    <xf numFmtId="164" fontId="0" fillId="0" borderId="0" xfId="0" applyNumberFormat="1"/>
    <xf numFmtId="0" fontId="2" fillId="13" borderId="0" xfId="0" applyFont="1" applyFill="1"/>
    <xf numFmtId="0" fontId="0" fillId="13" borderId="0" xfId="0" applyFill="1"/>
    <xf numFmtId="0" fontId="15" fillId="13" borderId="0" xfId="0" applyFont="1" applyFill="1"/>
    <xf numFmtId="0" fontId="2" fillId="10" borderId="0" xfId="0" applyFont="1" applyFill="1"/>
    <xf numFmtId="0" fontId="0" fillId="10" borderId="0" xfId="0" applyFill="1"/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3" fontId="1" fillId="0" borderId="0" xfId="1" applyFont="1"/>
    <xf numFmtId="43" fontId="29" fillId="0" borderId="15" xfId="0" applyNumberFormat="1" applyFont="1" applyBorder="1"/>
    <xf numFmtId="49" fontId="2" fillId="13" borderId="0" xfId="0" applyNumberFormat="1" applyFont="1" applyFill="1"/>
    <xf numFmtId="0" fontId="2" fillId="13" borderId="0" xfId="0" applyFont="1" applyFill="1"/>
    <xf numFmtId="0" fontId="0" fillId="13" borderId="0" xfId="0" applyFill="1"/>
    <xf numFmtId="43" fontId="1" fillId="13" borderId="0" xfId="1" applyFont="1" applyFill="1"/>
    <xf numFmtId="49" fontId="2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0" fillId="14" borderId="0" xfId="0" applyFill="1"/>
    <xf numFmtId="0" fontId="2" fillId="0" borderId="0" xfId="0" applyFont="1"/>
    <xf numFmtId="49" fontId="2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3" fontId="0" fillId="0" borderId="0" xfId="0" applyNumberFormat="1"/>
    <xf numFmtId="0" fontId="0" fillId="0" borderId="0" xfId="0" applyAlignment="1"/>
    <xf numFmtId="49" fontId="2" fillId="0" borderId="0" xfId="0" applyNumberFormat="1" applyFont="1" applyFill="1"/>
    <xf numFmtId="0" fontId="0" fillId="0" borderId="0" xfId="0"/>
    <xf numFmtId="43" fontId="15" fillId="0" borderId="0" xfId="1" applyFont="1"/>
    <xf numFmtId="43" fontId="16" fillId="0" borderId="0" xfId="1" applyFont="1"/>
    <xf numFmtId="0" fontId="15" fillId="0" borderId="0" xfId="0" applyFont="1"/>
    <xf numFmtId="0" fontId="15" fillId="0" borderId="0" xfId="0" applyFont="1" applyFill="1"/>
    <xf numFmtId="0" fontId="15" fillId="4" borderId="8" xfId="0" applyFont="1" applyFill="1" applyBorder="1"/>
    <xf numFmtId="43" fontId="1" fillId="0" borderId="0" xfId="1" applyFill="1"/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2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165" fontId="19" fillId="0" borderId="0" xfId="0" applyNumberFormat="1" applyFont="1" applyBorder="1" applyAlignment="1">
      <alignment horizontal="left" vertical="center"/>
    </xf>
    <xf numFmtId="44" fontId="15" fillId="0" borderId="0" xfId="2" applyFont="1" applyBorder="1"/>
    <xf numFmtId="43" fontId="15" fillId="0" borderId="0" xfId="1" applyFont="1" applyBorder="1"/>
    <xf numFmtId="43" fontId="20" fillId="5" borderId="0" xfId="1" applyFont="1" applyFill="1" applyBorder="1"/>
    <xf numFmtId="43" fontId="16" fillId="6" borderId="0" xfId="1" applyFont="1" applyFill="1" applyBorder="1"/>
    <xf numFmtId="43" fontId="15" fillId="7" borderId="0" xfId="1" applyFont="1" applyFill="1" applyBorder="1"/>
    <xf numFmtId="43" fontId="15" fillId="7" borderId="0" xfId="1" applyFont="1" applyFill="1" applyBorder="1" applyAlignment="1">
      <alignment horizontal="center"/>
    </xf>
    <xf numFmtId="43" fontId="15" fillId="8" borderId="0" xfId="1" applyFont="1" applyFill="1" applyBorder="1" applyAlignment="1">
      <alignment horizontal="center"/>
    </xf>
    <xf numFmtId="43" fontId="15" fillId="0" borderId="0" xfId="1" applyFont="1" applyFill="1" applyBorder="1" applyAlignment="1">
      <alignment horizontal="center"/>
    </xf>
    <xf numFmtId="43" fontId="15" fillId="9" borderId="0" xfId="1" applyFont="1" applyFill="1" applyBorder="1" applyAlignment="1">
      <alignment horizontal="center"/>
    </xf>
    <xf numFmtId="43" fontId="1" fillId="0" borderId="0" xfId="1" applyBorder="1"/>
    <xf numFmtId="0" fontId="16" fillId="0" borderId="0" xfId="0" applyFont="1" applyBorder="1"/>
    <xf numFmtId="0" fontId="2" fillId="0" borderId="0" xfId="0" quotePrefix="1" applyFont="1"/>
    <xf numFmtId="0" fontId="2" fillId="15" borderId="0" xfId="0" applyFont="1" applyFill="1"/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9" fillId="0" borderId="0" xfId="0" applyNumberFormat="1" applyFont="1"/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Fill="1" applyBorder="1"/>
    <xf numFmtId="0" fontId="0" fillId="0" borderId="0" xfId="0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1" applyFont="1" applyFill="1" applyAlignment="1" applyProtection="1">
      <alignment horizontal="center"/>
    </xf>
    <xf numFmtId="43" fontId="16" fillId="0" borderId="0" xfId="1" applyFont="1" applyFill="1" applyAlignment="1" applyProtection="1">
      <alignment horizontal="center"/>
    </xf>
    <xf numFmtId="43" fontId="1" fillId="0" borderId="0" xfId="1" applyProtection="1"/>
    <xf numFmtId="0" fontId="15" fillId="0" borderId="0" xfId="0" applyFont="1" applyProtection="1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3" fontId="16" fillId="3" borderId="2" xfId="0" applyNumberFormat="1" applyFont="1" applyFill="1" applyBorder="1"/>
    <xf numFmtId="43" fontId="16" fillId="3" borderId="3" xfId="1" applyFont="1" applyFill="1" applyBorder="1" applyAlignment="1">
      <alignment horizontal="center" wrapText="1"/>
    </xf>
    <xf numFmtId="43" fontId="16" fillId="3" borderId="6" xfId="1" applyFont="1" applyFill="1" applyBorder="1" applyAlignment="1">
      <alignment horizontal="center" wrapText="1"/>
    </xf>
    <xf numFmtId="3" fontId="16" fillId="3" borderId="3" xfId="0" applyNumberFormat="1" applyFont="1" applyFill="1" applyBorder="1"/>
    <xf numFmtId="43" fontId="16" fillId="3" borderId="7" xfId="1" applyFont="1" applyFill="1" applyBorder="1" applyAlignment="1">
      <alignment horizontal="center" wrapText="1"/>
    </xf>
    <xf numFmtId="43" fontId="1" fillId="3" borderId="3" xfId="1" applyFill="1" applyBorder="1" applyAlignment="1">
      <alignment horizontal="center" wrapText="1"/>
    </xf>
    <xf numFmtId="0" fontId="15" fillId="0" borderId="8" xfId="0" applyFont="1" applyBorder="1"/>
    <xf numFmtId="0" fontId="15" fillId="4" borderId="8" xfId="0" applyFont="1" applyFill="1" applyBorder="1"/>
    <xf numFmtId="0" fontId="15" fillId="0" borderId="8" xfId="0" applyFont="1" applyBorder="1" applyAlignment="1">
      <alignment horizontal="right"/>
    </xf>
    <xf numFmtId="165" fontId="19" fillId="0" borderId="8" xfId="0" applyNumberFormat="1" applyFont="1" applyBorder="1" applyAlignment="1">
      <alignment horizontal="left" vertical="center"/>
    </xf>
    <xf numFmtId="43" fontId="15" fillId="0" borderId="8" xfId="1" applyFont="1" applyBorder="1"/>
    <xf numFmtId="43" fontId="15" fillId="0" borderId="8" xfId="1" applyFont="1" applyFill="1" applyBorder="1"/>
    <xf numFmtId="43" fontId="20" fillId="5" borderId="8" xfId="1" applyFont="1" applyFill="1" applyBorder="1"/>
    <xf numFmtId="43" fontId="15" fillId="8" borderId="8" xfId="1" applyFont="1" applyFill="1" applyBorder="1" applyAlignment="1">
      <alignment horizontal="center"/>
    </xf>
    <xf numFmtId="43" fontId="1" fillId="0" borderId="8" xfId="1" applyFont="1" applyBorder="1"/>
    <xf numFmtId="43" fontId="22" fillId="0" borderId="8" xfId="1" applyFont="1" applyBorder="1"/>
    <xf numFmtId="43" fontId="16" fillId="6" borderId="8" xfId="1" applyFont="1" applyFill="1" applyBorder="1"/>
    <xf numFmtId="43" fontId="15" fillId="0" borderId="8" xfId="1" applyFont="1" applyFill="1" applyBorder="1" applyAlignment="1">
      <alignment horizontal="center"/>
    </xf>
    <xf numFmtId="43" fontId="15" fillId="9" borderId="8" xfId="1" applyFont="1" applyFill="1" applyBorder="1" applyAlignment="1">
      <alignment horizontal="center"/>
    </xf>
    <xf numFmtId="4" fontId="19" fillId="0" borderId="8" xfId="0" applyNumberFormat="1" applyFont="1" applyBorder="1" applyAlignment="1">
      <alignment wrapText="1"/>
    </xf>
    <xf numFmtId="0" fontId="23" fillId="5" borderId="8" xfId="0" applyFont="1" applyFill="1" applyBorder="1" applyAlignment="1">
      <alignment horizontal="right" wrapText="1"/>
    </xf>
    <xf numFmtId="43" fontId="19" fillId="0" borderId="8" xfId="0" applyNumberFormat="1" applyFont="1" applyFill="1" applyBorder="1"/>
    <xf numFmtId="43" fontId="15" fillId="7" borderId="8" xfId="1" applyFont="1" applyFill="1" applyBorder="1"/>
    <xf numFmtId="0" fontId="15" fillId="0" borderId="8" xfId="0" applyFont="1" applyFill="1" applyBorder="1"/>
    <xf numFmtId="4" fontId="23" fillId="5" borderId="8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/>
    <xf numFmtId="0" fontId="16" fillId="0" borderId="8" xfId="0" applyFont="1" applyFill="1" applyBorder="1"/>
    <xf numFmtId="12" fontId="15" fillId="0" borderId="8" xfId="1" applyNumberFormat="1" applyFont="1" applyFill="1" applyBorder="1"/>
    <xf numFmtId="165" fontId="19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/>
    </xf>
    <xf numFmtId="43" fontId="22" fillId="0" borderId="8" xfId="1" applyFont="1" applyFill="1" applyBorder="1"/>
    <xf numFmtId="0" fontId="21" fillId="0" borderId="9" xfId="4" applyFont="1" applyFill="1" applyBorder="1"/>
    <xf numFmtId="4" fontId="19" fillId="0" borderId="8" xfId="0" applyNumberFormat="1" applyFont="1" applyFill="1" applyBorder="1"/>
    <xf numFmtId="4" fontId="23" fillId="0" borderId="8" xfId="0" applyNumberFormat="1" applyFont="1" applyFill="1" applyBorder="1"/>
    <xf numFmtId="0" fontId="21" fillId="0" borderId="8" xfId="0" applyNumberFormat="1" applyFont="1" applyFill="1" applyBorder="1"/>
    <xf numFmtId="0" fontId="16" fillId="0" borderId="8" xfId="0" applyFont="1" applyFill="1" applyBorder="1" applyAlignment="1">
      <alignment horizontal="center"/>
    </xf>
    <xf numFmtId="4" fontId="23" fillId="0" borderId="8" xfId="0" applyNumberFormat="1" applyFont="1" applyBorder="1"/>
    <xf numFmtId="49" fontId="19" fillId="0" borderId="8" xfId="0" applyNumberFormat="1" applyFont="1" applyFill="1" applyBorder="1"/>
    <xf numFmtId="0" fontId="15" fillId="5" borderId="8" xfId="0" applyFont="1" applyFill="1" applyBorder="1"/>
    <xf numFmtId="43" fontId="19" fillId="0" borderId="8" xfId="1" applyFont="1" applyFill="1" applyBorder="1"/>
    <xf numFmtId="0" fontId="16" fillId="0" borderId="10" xfId="0" applyFont="1" applyFill="1" applyBorder="1"/>
    <xf numFmtId="0" fontId="15" fillId="0" borderId="7" xfId="0" applyFont="1" applyFill="1" applyBorder="1"/>
    <xf numFmtId="43" fontId="15" fillId="0" borderId="7" xfId="1" applyFont="1" applyFill="1" applyBorder="1"/>
    <xf numFmtId="43" fontId="16" fillId="0" borderId="10" xfId="1" applyFont="1" applyFill="1" applyBorder="1"/>
    <xf numFmtId="43" fontId="15" fillId="0" borderId="10" xfId="1" applyFont="1" applyFill="1" applyBorder="1" applyAlignment="1">
      <alignment horizontal="center"/>
    </xf>
    <xf numFmtId="43" fontId="16" fillId="0" borderId="7" xfId="1" applyFont="1" applyFill="1" applyBorder="1"/>
    <xf numFmtId="43" fontId="1" fillId="0" borderId="0" xfId="1" applyFill="1"/>
    <xf numFmtId="0" fontId="16" fillId="0" borderId="11" xfId="0" applyFont="1" applyBorder="1"/>
    <xf numFmtId="43" fontId="16" fillId="0" borderId="11" xfId="1" applyFont="1" applyBorder="1"/>
    <xf numFmtId="43" fontId="16" fillId="0" borderId="8" xfId="1" applyFont="1" applyBorder="1"/>
    <xf numFmtId="43" fontId="1" fillId="0" borderId="8" xfId="1" applyBorder="1"/>
    <xf numFmtId="0" fontId="15" fillId="5" borderId="10" xfId="0" applyFont="1" applyFill="1" applyBorder="1"/>
    <xf numFmtId="43" fontId="15" fillId="5" borderId="10" xfId="1" applyFont="1" applyFill="1" applyBorder="1"/>
    <xf numFmtId="43" fontId="16" fillId="6" borderId="10" xfId="1" applyFont="1" applyFill="1" applyBorder="1"/>
    <xf numFmtId="43" fontId="15" fillId="7" borderId="10" xfId="1" applyFont="1" applyFill="1" applyBorder="1"/>
    <xf numFmtId="43" fontId="15" fillId="8" borderId="10" xfId="1" applyFont="1" applyFill="1" applyBorder="1" applyAlignment="1">
      <alignment horizontal="center"/>
    </xf>
    <xf numFmtId="43" fontId="15" fillId="9" borderId="10" xfId="1" applyFont="1" applyFill="1" applyBorder="1" applyAlignment="1">
      <alignment horizontal="center"/>
    </xf>
    <xf numFmtId="0" fontId="32" fillId="0" borderId="0" xfId="0" applyFont="1"/>
    <xf numFmtId="43" fontId="15" fillId="0" borderId="0" xfId="1" applyFont="1" applyAlignment="1">
      <alignment horizontal="center"/>
    </xf>
    <xf numFmtId="0" fontId="15" fillId="7" borderId="8" xfId="1" applyNumberFormat="1" applyFont="1" applyFill="1" applyBorder="1" applyAlignment="1">
      <alignment horizontal="center"/>
    </xf>
    <xf numFmtId="0" fontId="16" fillId="7" borderId="8" xfId="1" applyNumberFormat="1" applyFont="1" applyFill="1" applyBorder="1" applyAlignment="1">
      <alignment horizontal="center"/>
    </xf>
    <xf numFmtId="43" fontId="15" fillId="0" borderId="7" xfId="1" applyFont="1" applyFill="1" applyBorder="1" applyAlignment="1">
      <alignment horizontal="center"/>
    </xf>
    <xf numFmtId="43" fontId="16" fillId="0" borderId="11" xfId="1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43" fontId="15" fillId="7" borderId="8" xfId="1" applyFont="1" applyFill="1" applyBorder="1" applyAlignment="1">
      <alignment horizontal="center"/>
    </xf>
    <xf numFmtId="43" fontId="15" fillId="7" borderId="1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2" applyFont="1" applyFill="1" applyAlignment="1" applyProtection="1">
      <alignment horizontal="center"/>
    </xf>
    <xf numFmtId="44" fontId="15" fillId="0" borderId="0" xfId="2" applyFont="1"/>
    <xf numFmtId="44" fontId="16" fillId="3" borderId="3" xfId="2" applyFont="1" applyFill="1" applyBorder="1" applyAlignment="1">
      <alignment horizontal="center" wrapText="1"/>
    </xf>
    <xf numFmtId="44" fontId="16" fillId="3" borderId="7" xfId="2" applyFont="1" applyFill="1" applyBorder="1" applyAlignment="1">
      <alignment horizontal="center" wrapText="1"/>
    </xf>
    <xf numFmtId="44" fontId="15" fillId="0" borderId="8" xfId="2" applyFont="1" applyBorder="1"/>
    <xf numFmtId="44" fontId="15" fillId="0" borderId="8" xfId="2" applyFont="1" applyFill="1" applyBorder="1"/>
    <xf numFmtId="44" fontId="15" fillId="0" borderId="7" xfId="2" applyFont="1" applyFill="1" applyBorder="1"/>
    <xf numFmtId="44" fontId="16" fillId="0" borderId="11" xfId="2" applyFont="1" applyBorder="1"/>
    <xf numFmtId="44" fontId="15" fillId="5" borderId="10" xfId="2" applyFont="1" applyFill="1" applyBorder="1"/>
    <xf numFmtId="0" fontId="15" fillId="12" borderId="8" xfId="0" applyFont="1" applyFill="1" applyBorder="1"/>
    <xf numFmtId="43" fontId="0" fillId="0" borderId="8" xfId="1" applyFont="1" applyBorder="1"/>
    <xf numFmtId="0" fontId="21" fillId="0" borderId="8" xfId="0" applyFont="1" applyBorder="1"/>
    <xf numFmtId="0" fontId="19" fillId="0" borderId="8" xfId="0" applyNumberFormat="1" applyFont="1" applyFill="1" applyBorder="1"/>
    <xf numFmtId="0" fontId="15" fillId="4" borderId="8" xfId="0" applyFont="1" applyFill="1" applyBorder="1" applyAlignment="1">
      <alignment horizontal="right"/>
    </xf>
    <xf numFmtId="44" fontId="15" fillId="4" borderId="8" xfId="2" applyFont="1" applyFill="1" applyBorder="1"/>
    <xf numFmtId="43" fontId="15" fillId="4" borderId="8" xfId="1" applyFont="1" applyFill="1" applyBorder="1"/>
    <xf numFmtId="43" fontId="15" fillId="4" borderId="8" xfId="1" applyFont="1" applyFill="1" applyBorder="1" applyAlignment="1">
      <alignment horizontal="center"/>
    </xf>
    <xf numFmtId="43" fontId="22" fillId="4" borderId="8" xfId="1" applyFont="1" applyFill="1" applyBorder="1"/>
    <xf numFmtId="0" fontId="16" fillId="4" borderId="8" xfId="1" applyNumberFormat="1" applyFont="1" applyFill="1" applyBorder="1" applyAlignment="1">
      <alignment horizontal="center"/>
    </xf>
    <xf numFmtId="0" fontId="16" fillId="0" borderId="8" xfId="0" applyFont="1" applyBorder="1"/>
    <xf numFmtId="43" fontId="20" fillId="4" borderId="8" xfId="1" applyFont="1" applyFill="1" applyBorder="1"/>
    <xf numFmtId="43" fontId="16" fillId="4" borderId="8" xfId="1" applyFont="1" applyFill="1" applyBorder="1"/>
    <xf numFmtId="43" fontId="1" fillId="4" borderId="8" xfId="1" applyFont="1" applyFill="1" applyBorder="1"/>
    <xf numFmtId="4" fontId="19" fillId="4" borderId="8" xfId="0" applyNumberFormat="1" applyFont="1" applyFill="1" applyBorder="1" applyAlignment="1">
      <alignment wrapText="1"/>
    </xf>
    <xf numFmtId="0" fontId="23" fillId="4" borderId="8" xfId="0" applyFont="1" applyFill="1" applyBorder="1" applyAlignment="1">
      <alignment horizontal="right" wrapText="1"/>
    </xf>
    <xf numFmtId="43" fontId="19" fillId="4" borderId="8" xfId="0" applyNumberFormat="1" applyFont="1" applyFill="1" applyBorder="1"/>
    <xf numFmtId="0" fontId="16" fillId="4" borderId="8" xfId="0" applyFont="1" applyFill="1" applyBorder="1" applyAlignment="1">
      <alignment wrapText="1"/>
    </xf>
    <xf numFmtId="0" fontId="19" fillId="0" borderId="8" xfId="0" applyNumberFormat="1" applyFont="1" applyFill="1" applyBorder="1" applyAlignment="1">
      <alignment horizontal="left"/>
    </xf>
    <xf numFmtId="43" fontId="16" fillId="7" borderId="8" xfId="1" applyFont="1" applyFill="1" applyBorder="1" applyAlignment="1">
      <alignment horizontal="center"/>
    </xf>
    <xf numFmtId="44" fontId="33" fillId="0" borderId="8" xfId="2" applyFont="1" applyBorder="1"/>
    <xf numFmtId="44" fontId="33" fillId="0" borderId="8" xfId="2" applyFont="1" applyFill="1" applyBorder="1"/>
    <xf numFmtId="165" fontId="19" fillId="4" borderId="8" xfId="0" applyNumberFormat="1" applyFont="1" applyFill="1" applyBorder="1" applyAlignment="1">
      <alignment horizontal="left"/>
    </xf>
    <xf numFmtId="165" fontId="34" fillId="0" borderId="8" xfId="0" applyNumberFormat="1" applyFont="1" applyBorder="1" applyAlignment="1">
      <alignment horizontal="left" vertical="center"/>
    </xf>
    <xf numFmtId="0" fontId="35" fillId="0" borderId="8" xfId="0" applyFont="1" applyBorder="1"/>
    <xf numFmtId="0" fontId="15" fillId="10" borderId="8" xfId="0" applyFont="1" applyFill="1" applyBorder="1"/>
    <xf numFmtId="0" fontId="15" fillId="10" borderId="8" xfId="0" applyFont="1" applyFill="1" applyBorder="1" applyAlignment="1">
      <alignment horizontal="right"/>
    </xf>
    <xf numFmtId="165" fontId="19" fillId="10" borderId="8" xfId="0" applyNumberFormat="1" applyFont="1" applyFill="1" applyBorder="1" applyAlignment="1">
      <alignment horizontal="left" vertical="center"/>
    </xf>
    <xf numFmtId="44" fontId="15" fillId="10" borderId="8" xfId="2" applyFont="1" applyFill="1" applyBorder="1"/>
    <xf numFmtId="43" fontId="15" fillId="10" borderId="8" xfId="1" applyFont="1" applyFill="1" applyBorder="1"/>
    <xf numFmtId="43" fontId="19" fillId="10" borderId="8" xfId="0" applyNumberFormat="1" applyFont="1" applyFill="1" applyBorder="1"/>
    <xf numFmtId="0" fontId="16" fillId="10" borderId="8" xfId="0" applyFont="1" applyFill="1" applyBorder="1"/>
    <xf numFmtId="3" fontId="16" fillId="0" borderId="0" xfId="0" applyNumberFormat="1" applyFont="1" applyFill="1" applyBorder="1"/>
    <xf numFmtId="44" fontId="16" fillId="0" borderId="0" xfId="2" applyFont="1" applyFill="1" applyBorder="1" applyAlignment="1">
      <alignment horizontal="center" wrapText="1"/>
    </xf>
    <xf numFmtId="43" fontId="16" fillId="0" borderId="0" xfId="1" applyFont="1" applyFill="1" applyBorder="1" applyAlignment="1">
      <alignment horizontal="center" wrapText="1"/>
    </xf>
    <xf numFmtId="43" fontId="1" fillId="0" borderId="0" xfId="1" applyFill="1" applyBorder="1" applyAlignment="1">
      <alignment horizontal="center" wrapText="1"/>
    </xf>
    <xf numFmtId="49" fontId="2" fillId="0" borderId="0" xfId="0" applyNumberFormat="1" applyFont="1" applyFill="1" applyBorder="1"/>
    <xf numFmtId="2" fontId="15" fillId="0" borderId="0" xfId="0" applyNumberFormat="1" applyFont="1" applyFill="1"/>
    <xf numFmtId="4" fontId="2" fillId="0" borderId="0" xfId="0" applyNumberFormat="1" applyFont="1"/>
    <xf numFmtId="4" fontId="12" fillId="0" borderId="0" xfId="0" applyNumberFormat="1" applyFont="1"/>
    <xf numFmtId="4" fontId="2" fillId="4" borderId="0" xfId="0" applyNumberFormat="1" applyFont="1" applyFill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/>
    <xf numFmtId="4" fontId="9" fillId="0" borderId="0" xfId="0" applyNumberFormat="1" applyFont="1"/>
    <xf numFmtId="2" fontId="16" fillId="13" borderId="0" xfId="0" applyNumberFormat="1" applyFont="1" applyFill="1"/>
    <xf numFmtId="0" fontId="16" fillId="13" borderId="0" xfId="0" applyFont="1" applyFill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" fontId="36" fillId="0" borderId="0" xfId="0" applyNumberFormat="1" applyFont="1"/>
    <xf numFmtId="4" fontId="0" fillId="0" borderId="0" xfId="0" applyNumberFormat="1"/>
    <xf numFmtId="4" fontId="2" fillId="13" borderId="0" xfId="0" applyNumberFormat="1" applyFont="1" applyFill="1"/>
    <xf numFmtId="4" fontId="2" fillId="0" borderId="0" xfId="1" applyNumberFormat="1" applyFont="1"/>
    <xf numFmtId="4" fontId="2" fillId="13" borderId="0" xfId="1" applyNumberFormat="1" applyFont="1" applyFill="1"/>
    <xf numFmtId="49" fontId="9" fillId="2" borderId="0" xfId="0" applyNumberFormat="1" applyFont="1" applyFill="1" applyBorder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4" fontId="2" fillId="10" borderId="0" xfId="0" applyNumberFormat="1" applyFont="1" applyFill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9" fillId="2" borderId="1" xfId="0" applyNumberFormat="1" applyFont="1" applyFill="1" applyBorder="1" applyAlignment="1">
      <alignment horizontal="center" wrapText="1"/>
    </xf>
    <xf numFmtId="49" fontId="9" fillId="0" borderId="0" xfId="0" applyNumberFormat="1" applyFont="1"/>
    <xf numFmtId="0" fontId="16" fillId="3" borderId="8" xfId="0" applyFont="1" applyFill="1" applyBorder="1" applyAlignment="1">
      <alignment horizontal="center"/>
    </xf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43" fontId="1" fillId="3" borderId="4" xfId="1" applyFill="1" applyBorder="1" applyAlignment="1">
      <alignment horizontal="center" wrapText="1"/>
    </xf>
    <xf numFmtId="43" fontId="1" fillId="3" borderId="5" xfId="1" applyFill="1" applyBorder="1" applyAlignment="1">
      <alignment horizontal="center" wrapText="1"/>
    </xf>
    <xf numFmtId="43" fontId="16" fillId="3" borderId="2" xfId="1" applyFont="1" applyFill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38" fillId="0" borderId="18" xfId="0" applyFont="1" applyBorder="1"/>
    <xf numFmtId="0" fontId="37" fillId="0" borderId="18" xfId="0" applyFont="1" applyBorder="1"/>
    <xf numFmtId="0" fontId="0" fillId="0" borderId="18" xfId="0" applyFont="1" applyBorder="1"/>
    <xf numFmtId="14" fontId="38" fillId="0" borderId="18" xfId="0" applyNumberFormat="1" applyFont="1" applyBorder="1"/>
    <xf numFmtId="43" fontId="1" fillId="0" borderId="18" xfId="1" applyFont="1" applyBorder="1"/>
    <xf numFmtId="0" fontId="0" fillId="0" borderId="18" xfId="0" applyBorder="1"/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43" fontId="1" fillId="0" borderId="22" xfId="1" applyFont="1" applyBorder="1"/>
    <xf numFmtId="43" fontId="37" fillId="0" borderId="21" xfId="1" applyFont="1" applyBorder="1"/>
  </cellXfs>
  <cellStyles count="498">
    <cellStyle name="Excel Built-in Normal" xfId="5"/>
    <cellStyle name="Excel Built-in Normal 2" xfId="6"/>
    <cellStyle name="Excel Built-in Normal 3" xfId="7"/>
    <cellStyle name="Followed Hyperlink" xfId="8"/>
    <cellStyle name="Followed Hyperlink 10" xfId="9"/>
    <cellStyle name="Followed Hyperlink 11" xfId="10"/>
    <cellStyle name="Followed Hyperlink 12" xfId="11"/>
    <cellStyle name="Followed Hyperlink 12 2" xfId="12"/>
    <cellStyle name="Followed Hyperlink 13" xfId="13"/>
    <cellStyle name="Followed Hyperlink 14" xfId="14"/>
    <cellStyle name="Followed Hyperlink 15" xfId="15"/>
    <cellStyle name="Followed Hyperlink 15 2" xfId="16"/>
    <cellStyle name="Followed Hyperlink 16" xfId="17"/>
    <cellStyle name="Followed Hyperlink 17" xfId="18"/>
    <cellStyle name="Followed Hyperlink 17 2" xfId="19"/>
    <cellStyle name="Followed Hyperlink 18" xfId="20"/>
    <cellStyle name="Followed Hyperlink 19" xfId="21"/>
    <cellStyle name="Followed Hyperlink 19 2" xfId="22"/>
    <cellStyle name="Followed Hyperlink 2" xfId="23"/>
    <cellStyle name="Followed Hyperlink 2 2" xfId="24"/>
    <cellStyle name="Followed Hyperlink 3" xfId="25"/>
    <cellStyle name="Followed Hyperlink 4" xfId="26"/>
    <cellStyle name="Followed Hyperlink 4 2" xfId="27"/>
    <cellStyle name="Followed Hyperlink 5" xfId="28"/>
    <cellStyle name="Followed Hyperlink 6" xfId="29"/>
    <cellStyle name="Followed Hyperlink 6 2" xfId="30"/>
    <cellStyle name="Followed Hyperlink 7" xfId="31"/>
    <cellStyle name="Followed Hyperlink 8" xfId="32"/>
    <cellStyle name="Followed Hyperlink 9" xfId="33"/>
    <cellStyle name="Hyperlink" xfId="34"/>
    <cellStyle name="Hyperlink 10" xfId="35"/>
    <cellStyle name="Hyperlink 11" xfId="36"/>
    <cellStyle name="Hyperlink 12" xfId="37"/>
    <cellStyle name="Hyperlink 12 2" xfId="38"/>
    <cellStyle name="Hyperlink 13" xfId="39"/>
    <cellStyle name="Hyperlink 14" xfId="40"/>
    <cellStyle name="Hyperlink 15" xfId="41"/>
    <cellStyle name="Hyperlink 15 2" xfId="42"/>
    <cellStyle name="Hyperlink 16" xfId="43"/>
    <cellStyle name="Hyperlink 17" xfId="44"/>
    <cellStyle name="Hyperlink 17 2" xfId="45"/>
    <cellStyle name="Hyperlink 18" xfId="46"/>
    <cellStyle name="Hyperlink 19" xfId="47"/>
    <cellStyle name="Hyperlink 19 2" xfId="48"/>
    <cellStyle name="Hyperlink 2" xfId="49"/>
    <cellStyle name="Hyperlink 2 2" xfId="50"/>
    <cellStyle name="Hyperlink 3" xfId="51"/>
    <cellStyle name="Hyperlink 4" xfId="52"/>
    <cellStyle name="Hyperlink 4 2" xfId="53"/>
    <cellStyle name="Hyperlink 5" xfId="54"/>
    <cellStyle name="Hyperlink 6" xfId="55"/>
    <cellStyle name="Hyperlink 6 2" xfId="56"/>
    <cellStyle name="Hyperlink 7" xfId="57"/>
    <cellStyle name="Hyperlink 8" xfId="58"/>
    <cellStyle name="Hyperlink 9" xfId="59"/>
    <cellStyle name="Millares" xfId="1" builtinId="3"/>
    <cellStyle name="Millares 2" xfId="60"/>
    <cellStyle name="Millares 2 2" xfId="61"/>
    <cellStyle name="Millares 2 2 2" xfId="62"/>
    <cellStyle name="Millares 2 2 3" xfId="495"/>
    <cellStyle name="Millares 2 3" xfId="63"/>
    <cellStyle name="Millares 2 3 2" xfId="497"/>
    <cellStyle name="Millares 2 4" xfId="64"/>
    <cellStyle name="Millares 2 5" xfId="65"/>
    <cellStyle name="Millares 2 6" xfId="66"/>
    <cellStyle name="Millares 3" xfId="67"/>
    <cellStyle name="Millares 3 2" xfId="68"/>
    <cellStyle name="Millares 3 3" xfId="69"/>
    <cellStyle name="Millares 3 4" xfId="490"/>
    <cellStyle name="Millares 4" xfId="70"/>
    <cellStyle name="Millares 4 2" xfId="71"/>
    <cellStyle name="Millares 4 2 2" xfId="72"/>
    <cellStyle name="Millares 4 3" xfId="73"/>
    <cellStyle name="Millares 4 3 2" xfId="74"/>
    <cellStyle name="Millares 4 4" xfId="75"/>
    <cellStyle name="Millares 5" xfId="76"/>
    <cellStyle name="Millares 5 2" xfId="77"/>
    <cellStyle name="Millares 6" xfId="78"/>
    <cellStyle name="Millares 6 2" xfId="494"/>
    <cellStyle name="Millares 7" xfId="79"/>
    <cellStyle name="Millares 7 2" xfId="496"/>
    <cellStyle name="Millares 8" xfId="80"/>
    <cellStyle name="Moneda" xfId="2" builtinId="4"/>
    <cellStyle name="Moneda 2" xfId="81"/>
    <cellStyle name="Moneda 2 2" xfId="82"/>
    <cellStyle name="Moneda 3" xfId="83"/>
    <cellStyle name="Moneda 4" xfId="84"/>
    <cellStyle name="Moneda 5" xfId="85"/>
    <cellStyle name="Moneda 5 2" xfId="86"/>
    <cellStyle name="Moneda 6" xfId="87"/>
    <cellStyle name="Moneda 7" xfId="88"/>
    <cellStyle name="Moneda 7 2" xfId="89"/>
    <cellStyle name="Moneda 8" xfId="90"/>
    <cellStyle name="Normal" xfId="0" builtinId="0"/>
    <cellStyle name="Normal 10" xfId="91"/>
    <cellStyle name="Normal 10 2" xfId="92"/>
    <cellStyle name="Normal 10 3" xfId="93"/>
    <cellStyle name="Normal 11" xfId="94"/>
    <cellStyle name="Normal 11 2" xfId="95"/>
    <cellStyle name="Normal 11 3" xfId="96"/>
    <cellStyle name="Normal 12" xfId="97"/>
    <cellStyle name="Normal 12 2" xfId="98"/>
    <cellStyle name="Normal 12 3" xfId="99"/>
    <cellStyle name="Normal 12 4" xfId="100"/>
    <cellStyle name="Normal 12 4 2" xfId="101"/>
    <cellStyle name="Normal 12 5" xfId="102"/>
    <cellStyle name="Normal 13" xfId="103"/>
    <cellStyle name="Normal 14" xfId="104"/>
    <cellStyle name="Normal 15" xfId="105"/>
    <cellStyle name="Normal 15 2" xfId="106"/>
    <cellStyle name="Normal 15 3" xfId="107"/>
    <cellStyle name="Normal 16" xfId="108"/>
    <cellStyle name="Normal 16 2" xfId="109"/>
    <cellStyle name="Normal 16 3" xfId="110"/>
    <cellStyle name="Normal 16 4" xfId="111"/>
    <cellStyle name="Normal 17" xfId="112"/>
    <cellStyle name="Normal 17 2" xfId="113"/>
    <cellStyle name="Normal 17 3" xfId="114"/>
    <cellStyle name="Normal 18" xfId="115"/>
    <cellStyle name="Normal 19" xfId="116"/>
    <cellStyle name="Normal 19 2" xfId="117"/>
    <cellStyle name="Normal 2" xfId="118"/>
    <cellStyle name="Normal 2 10" xfId="119"/>
    <cellStyle name="Normal 2 11" xfId="120"/>
    <cellStyle name="Normal 2 11 2" xfId="121"/>
    <cellStyle name="Normal 2 12" xfId="122"/>
    <cellStyle name="Normal 2 13" xfId="123"/>
    <cellStyle name="Normal 2 2" xfId="4"/>
    <cellStyle name="Normal 2 2 10" xfId="124"/>
    <cellStyle name="Normal 2 2 11" xfId="125"/>
    <cellStyle name="Normal 2 2 12" xfId="126"/>
    <cellStyle name="Normal 2 2 14" xfId="127"/>
    <cellStyle name="Normal 2 2 2" xfId="128"/>
    <cellStyle name="Normal 2 2 2 10" xfId="129"/>
    <cellStyle name="Normal 2 2 2 11" xfId="130"/>
    <cellStyle name="Normal 2 2 2 2" xfId="131"/>
    <cellStyle name="Normal 2 2 2 2 10" xfId="132"/>
    <cellStyle name="Normal 2 2 2 2 2" xfId="133"/>
    <cellStyle name="Normal 2 2 2 2 2 2" xfId="134"/>
    <cellStyle name="Normal 2 2 2 2 2 2 2" xfId="135"/>
    <cellStyle name="Normal 2 2 2 2 2 2 2 2" xfId="136"/>
    <cellStyle name="Normal 2 2 2 2 2 2 2 2 2" xfId="137"/>
    <cellStyle name="Normal 2 2 2 2 2 2 2 3" xfId="138"/>
    <cellStyle name="Normal 2 2 2 2 2 2 3" xfId="139"/>
    <cellStyle name="Normal 2 2 2 2 2 2 3 2" xfId="140"/>
    <cellStyle name="Normal 2 2 2 2 2 3" xfId="141"/>
    <cellStyle name="Normal 2 2 2 2 2 4" xfId="142"/>
    <cellStyle name="Normal 2 2 2 2 2 5" xfId="143"/>
    <cellStyle name="Normal 2 2 2 2 2 6" xfId="144"/>
    <cellStyle name="Normal 2 2 2 2 2 7" xfId="145"/>
    <cellStyle name="Normal 2 2 2 2 2 7 2" xfId="146"/>
    <cellStyle name="Normal 2 2 2 2 2 8" xfId="147"/>
    <cellStyle name="Normal 2 2 2 2 3" xfId="148"/>
    <cellStyle name="Normal 2 2 2 2 3 2" xfId="149"/>
    <cellStyle name="Normal 2 2 2 2 3 2 2" xfId="150"/>
    <cellStyle name="Normal 2 2 2 2 3 2 2 2" xfId="151"/>
    <cellStyle name="Normal 2 2 2 2 3 2 3" xfId="152"/>
    <cellStyle name="Normal 2 2 2 2 3 3" xfId="153"/>
    <cellStyle name="Normal 2 2 2 2 3 3 2" xfId="154"/>
    <cellStyle name="Normal 2 2 2 2 3 4" xfId="155"/>
    <cellStyle name="Normal 2 2 2 2 3 5" xfId="156"/>
    <cellStyle name="Normal 2 2 2 2 4" xfId="157"/>
    <cellStyle name="Normal 2 2 2 2 5" xfId="158"/>
    <cellStyle name="Normal 2 2 2 2 6" xfId="159"/>
    <cellStyle name="Normal 2 2 2 2 7" xfId="160"/>
    <cellStyle name="Normal 2 2 2 2 7 2" xfId="161"/>
    <cellStyle name="Normal 2 2 2 2 8" xfId="162"/>
    <cellStyle name="Normal 2 2 2 2 9" xfId="163"/>
    <cellStyle name="Normal 2 2 2 3" xfId="164"/>
    <cellStyle name="Normal 2 2 2 4" xfId="165"/>
    <cellStyle name="Normal 2 2 2 4 2" xfId="166"/>
    <cellStyle name="Normal 2 2 2 4 2 2" xfId="167"/>
    <cellStyle name="Normal 2 2 2 4 2 2 2" xfId="168"/>
    <cellStyle name="Normal 2 2 2 4 2 3" xfId="169"/>
    <cellStyle name="Normal 2 2 2 4 3" xfId="170"/>
    <cellStyle name="Normal 2 2 2 4 3 2" xfId="171"/>
    <cellStyle name="Normal 2 2 2 4 4" xfId="172"/>
    <cellStyle name="Normal 2 2 2 5" xfId="173"/>
    <cellStyle name="Normal 2 2 2 6" xfId="174"/>
    <cellStyle name="Normal 2 2 2 7" xfId="175"/>
    <cellStyle name="Normal 2 2 2 8" xfId="176"/>
    <cellStyle name="Normal 2 2 2 9" xfId="177"/>
    <cellStyle name="Normal 2 2 2 9 2" xfId="178"/>
    <cellStyle name="Normal 2 2 3" xfId="179"/>
    <cellStyle name="Normal 2 2 3 2" xfId="180"/>
    <cellStyle name="Normal 2 2 3 2 2" xfId="181"/>
    <cellStyle name="Normal 2 2 3 2 2 2" xfId="182"/>
    <cellStyle name="Normal 2 2 3 2 2 2 2" xfId="183"/>
    <cellStyle name="Normal 2 2 3 2 2 2 2 2" xfId="184"/>
    <cellStyle name="Normal 2 2 3 2 2 2 3" xfId="185"/>
    <cellStyle name="Normal 2 2 3 2 2 3" xfId="186"/>
    <cellStyle name="Normal 2 2 3 2 2 3 2" xfId="187"/>
    <cellStyle name="Normal 2 2 3 2 3" xfId="188"/>
    <cellStyle name="Normal 2 2 3 2 4" xfId="189"/>
    <cellStyle name="Normal 2 2 3 2 5" xfId="190"/>
    <cellStyle name="Normal 2 2 3 2 6" xfId="191"/>
    <cellStyle name="Normal 2 2 3 2 7" xfId="192"/>
    <cellStyle name="Normal 2 2 3 2 7 2" xfId="193"/>
    <cellStyle name="Normal 2 2 3 2 8" xfId="194"/>
    <cellStyle name="Normal 2 2 3 3" xfId="195"/>
    <cellStyle name="Normal 2 2 3 3 2" xfId="196"/>
    <cellStyle name="Normal 2 2 3 3 2 2" xfId="197"/>
    <cellStyle name="Normal 2 2 3 3 2 2 2" xfId="198"/>
    <cellStyle name="Normal 2 2 3 3 2 3" xfId="199"/>
    <cellStyle name="Normal 2 2 3 3 3" xfId="200"/>
    <cellStyle name="Normal 2 2 3 3 3 2" xfId="201"/>
    <cellStyle name="Normal 2 2 3 4" xfId="202"/>
    <cellStyle name="Normal 2 2 3 5" xfId="203"/>
    <cellStyle name="Normal 2 2 3 6" xfId="204"/>
    <cellStyle name="Normal 2 2 3 7" xfId="205"/>
    <cellStyle name="Normal 2 2 3 7 2" xfId="206"/>
    <cellStyle name="Normal 2 2 3 8" xfId="207"/>
    <cellStyle name="Normal 2 2 4" xfId="208"/>
    <cellStyle name="Normal 2 2 4 2" xfId="209"/>
    <cellStyle name="Normal 2 2 4 2 2" xfId="210"/>
    <cellStyle name="Normal 2 2 4 2 2 2" xfId="211"/>
    <cellStyle name="Normal 2 2 4 2 3" xfId="212"/>
    <cellStyle name="Normal 2 2 4 3" xfId="213"/>
    <cellStyle name="Normal 2 2 4 3 2" xfId="214"/>
    <cellStyle name="Normal 2 2 5" xfId="215"/>
    <cellStyle name="Normal 2 2 5 2" xfId="216"/>
    <cellStyle name="Normal 2 2 5 2 2" xfId="217"/>
    <cellStyle name="Normal 2 2 5 3" xfId="218"/>
    <cellStyle name="Normal 2 2 5 4" xfId="219"/>
    <cellStyle name="Normal 2 2 6" xfId="220"/>
    <cellStyle name="Normal 2 2 6 2" xfId="221"/>
    <cellStyle name="Normal 2 2 6 3" xfId="222"/>
    <cellStyle name="Normal 2 2 6 4" xfId="223"/>
    <cellStyle name="Normal 2 2 7" xfId="224"/>
    <cellStyle name="Normal 2 2 7 2" xfId="225"/>
    <cellStyle name="Normal 2 2 7 3" xfId="226"/>
    <cellStyle name="Normal 2 2 7 4" xfId="227"/>
    <cellStyle name="Normal 2 2 8" xfId="228"/>
    <cellStyle name="Normal 2 2 8 2" xfId="229"/>
    <cellStyle name="Normal 2 2 8 3" xfId="230"/>
    <cellStyle name="Normal 2 2 9" xfId="231"/>
    <cellStyle name="Normal 2 2 9 2" xfId="232"/>
    <cellStyle name="Normal 2 2 9 3" xfId="233"/>
    <cellStyle name="Normal 2 2 9 4" xfId="234"/>
    <cellStyle name="Normal 2 3" xfId="235"/>
    <cellStyle name="Normal 2 3 2" xfId="236"/>
    <cellStyle name="Normal 2 4" xfId="237"/>
    <cellStyle name="Normal 2 4 2" xfId="238"/>
    <cellStyle name="Normal 2 4 2 2" xfId="239"/>
    <cellStyle name="Normal 2 4 2 2 2" xfId="240"/>
    <cellStyle name="Normal 2 4 2 2 2 2" xfId="241"/>
    <cellStyle name="Normal 2 4 2 2 2 2 2" xfId="242"/>
    <cellStyle name="Normal 2 4 2 2 2 3" xfId="243"/>
    <cellStyle name="Normal 2 4 2 2 3" xfId="244"/>
    <cellStyle name="Normal 2 4 2 2 3 2" xfId="245"/>
    <cellStyle name="Normal 2 4 2 3" xfId="246"/>
    <cellStyle name="Normal 2 4 2 4" xfId="247"/>
    <cellStyle name="Normal 2 4 2 5" xfId="248"/>
    <cellStyle name="Normal 2 4 2 6" xfId="249"/>
    <cellStyle name="Normal 2 4 2 7" xfId="250"/>
    <cellStyle name="Normal 2 4 2 7 2" xfId="251"/>
    <cellStyle name="Normal 2 4 2 8" xfId="252"/>
    <cellStyle name="Normal 2 4 2 9" xfId="253"/>
    <cellStyle name="Normal 2 4 3" xfId="254"/>
    <cellStyle name="Normal 2 4 3 2" xfId="255"/>
    <cellStyle name="Normal 2 4 3 2 2" xfId="256"/>
    <cellStyle name="Normal 2 4 3 2 2 2" xfId="257"/>
    <cellStyle name="Normal 2 4 3 2 3" xfId="258"/>
    <cellStyle name="Normal 2 4 3 3" xfId="259"/>
    <cellStyle name="Normal 2 4 3 3 2" xfId="260"/>
    <cellStyle name="Normal 2 4 4" xfId="261"/>
    <cellStyle name="Normal 2 4 5" xfId="262"/>
    <cellStyle name="Normal 2 4 6" xfId="263"/>
    <cellStyle name="Normal 2 4 7" xfId="264"/>
    <cellStyle name="Normal 2 4 7 2" xfId="265"/>
    <cellStyle name="Normal 2 4 8" xfId="266"/>
    <cellStyle name="Normal 2 5" xfId="267"/>
    <cellStyle name="Normal 2 5 2" xfId="268"/>
    <cellStyle name="Normal 2 5 3" xfId="269"/>
    <cellStyle name="Normal 2 5 4" xfId="270"/>
    <cellStyle name="Normal 2 6" xfId="271"/>
    <cellStyle name="Normal 2 6 2" xfId="272"/>
    <cellStyle name="Normal 2 6 2 2" xfId="273"/>
    <cellStyle name="Normal 2 6 2 2 2" xfId="274"/>
    <cellStyle name="Normal 2 6 2 3" xfId="275"/>
    <cellStyle name="Normal 2 6 2 4" xfId="276"/>
    <cellStyle name="Normal 2 6 3" xfId="277"/>
    <cellStyle name="Normal 2 6 3 2" xfId="278"/>
    <cellStyle name="Normal 2 7" xfId="279"/>
    <cellStyle name="Normal 2 7 2" xfId="280"/>
    <cellStyle name="Normal 2 7 2 2" xfId="281"/>
    <cellStyle name="Normal 2 7 3" xfId="282"/>
    <cellStyle name="Normal 2 7 4" xfId="283"/>
    <cellStyle name="Normal 2 7 5" xfId="284"/>
    <cellStyle name="Normal 2 7 6" xfId="285"/>
    <cellStyle name="Normal 2 8" xfId="286"/>
    <cellStyle name="Normal 2 8 2" xfId="287"/>
    <cellStyle name="Normal 2 8 3" xfId="288"/>
    <cellStyle name="Normal 2 9" xfId="289"/>
    <cellStyle name="Normal 20" xfId="290"/>
    <cellStyle name="Normal 20 2" xfId="291"/>
    <cellStyle name="Normal 21" xfId="292"/>
    <cellStyle name="Normal 22" xfId="293"/>
    <cellStyle name="Normal 22 2" xfId="294"/>
    <cellStyle name="Normal 23" xfId="295"/>
    <cellStyle name="Normal 24" xfId="296"/>
    <cellStyle name="Normal 24 2" xfId="297"/>
    <cellStyle name="Normal 27" xfId="298"/>
    <cellStyle name="Normal 3" xfId="299"/>
    <cellStyle name="Normal 3 10" xfId="300"/>
    <cellStyle name="Normal 3 11" xfId="301"/>
    <cellStyle name="Normal 3 12" xfId="302"/>
    <cellStyle name="Normal 3 2" xfId="303"/>
    <cellStyle name="Normal 3 2 10" xfId="304"/>
    <cellStyle name="Normal 3 2 11" xfId="305"/>
    <cellStyle name="Normal 3 2 2" xfId="306"/>
    <cellStyle name="Normal 3 2 2 2" xfId="307"/>
    <cellStyle name="Normal 3 2 2 2 2" xfId="308"/>
    <cellStyle name="Normal 3 2 2 2 2 2" xfId="309"/>
    <cellStyle name="Normal 3 2 2 2 2 2 2" xfId="310"/>
    <cellStyle name="Normal 3 2 2 2 2 2 2 2" xfId="311"/>
    <cellStyle name="Normal 3 2 2 2 2 2 3" xfId="312"/>
    <cellStyle name="Normal 3 2 2 2 2 3" xfId="313"/>
    <cellStyle name="Normal 3 2 2 2 2 3 2" xfId="314"/>
    <cellStyle name="Normal 3 2 2 2 3" xfId="315"/>
    <cellStyle name="Normal 3 2 2 2 4" xfId="316"/>
    <cellStyle name="Normal 3 2 2 2 5" xfId="317"/>
    <cellStyle name="Normal 3 2 2 2 6" xfId="318"/>
    <cellStyle name="Normal 3 2 2 2 7" xfId="319"/>
    <cellStyle name="Normal 3 2 2 2 7 2" xfId="320"/>
    <cellStyle name="Normal 3 2 2 2 8" xfId="321"/>
    <cellStyle name="Normal 3 2 2 3" xfId="322"/>
    <cellStyle name="Normal 3 2 2 3 2" xfId="323"/>
    <cellStyle name="Normal 3 2 2 3 2 2" xfId="324"/>
    <cellStyle name="Normal 3 2 2 3 2 2 2" xfId="325"/>
    <cellStyle name="Normal 3 2 2 3 2 3" xfId="326"/>
    <cellStyle name="Normal 3 2 2 3 3" xfId="327"/>
    <cellStyle name="Normal 3 2 2 3 3 2" xfId="328"/>
    <cellStyle name="Normal 3 2 2 4" xfId="329"/>
    <cellStyle name="Normal 3 2 2 5" xfId="330"/>
    <cellStyle name="Normal 3 2 2 6" xfId="331"/>
    <cellStyle name="Normal 3 2 2 7" xfId="332"/>
    <cellStyle name="Normal 3 2 2 7 2" xfId="333"/>
    <cellStyle name="Normal 3 2 2 8" xfId="334"/>
    <cellStyle name="Normal 3 2 2 9" xfId="335"/>
    <cellStyle name="Normal 3 2 3" xfId="336"/>
    <cellStyle name="Normal 3 2 4" xfId="337"/>
    <cellStyle name="Normal 3 2 4 2" xfId="338"/>
    <cellStyle name="Normal 3 2 4 2 2" xfId="339"/>
    <cellStyle name="Normal 3 2 4 2 2 2" xfId="340"/>
    <cellStyle name="Normal 3 2 4 2 3" xfId="341"/>
    <cellStyle name="Normal 3 2 4 3" xfId="342"/>
    <cellStyle name="Normal 3 2 4 3 2" xfId="343"/>
    <cellStyle name="Normal 3 2 5" xfId="344"/>
    <cellStyle name="Normal 3 2 6" xfId="345"/>
    <cellStyle name="Normal 3 2 7" xfId="346"/>
    <cellStyle name="Normal 3 2 8" xfId="347"/>
    <cellStyle name="Normal 3 2 9" xfId="348"/>
    <cellStyle name="Normal 3 2 9 2" xfId="349"/>
    <cellStyle name="Normal 3 3" xfId="350"/>
    <cellStyle name="Normal 3 3 2" xfId="351"/>
    <cellStyle name="Normal 3 3 2 2" xfId="352"/>
    <cellStyle name="Normal 3 3 2 2 2" xfId="353"/>
    <cellStyle name="Normal 3 3 2 2 2 2" xfId="354"/>
    <cellStyle name="Normal 3 3 2 2 2 2 2" xfId="355"/>
    <cellStyle name="Normal 3 3 2 2 2 3" xfId="356"/>
    <cellStyle name="Normal 3 3 2 2 3" xfId="357"/>
    <cellStyle name="Normal 3 3 2 2 3 2" xfId="358"/>
    <cellStyle name="Normal 3 3 2 3" xfId="359"/>
    <cellStyle name="Normal 3 3 2 4" xfId="360"/>
    <cellStyle name="Normal 3 3 2 5" xfId="361"/>
    <cellStyle name="Normal 3 3 2 6" xfId="362"/>
    <cellStyle name="Normal 3 3 2 7" xfId="363"/>
    <cellStyle name="Normal 3 3 2 7 2" xfId="364"/>
    <cellStyle name="Normal 3 3 2 8" xfId="365"/>
    <cellStyle name="Normal 3 3 2 9" xfId="366"/>
    <cellStyle name="Normal 3 3 3" xfId="367"/>
    <cellStyle name="Normal 3 3 3 2" xfId="368"/>
    <cellStyle name="Normal 3 3 3 2 2" xfId="369"/>
    <cellStyle name="Normal 3 3 3 2 2 2" xfId="370"/>
    <cellStyle name="Normal 3 3 3 2 3" xfId="371"/>
    <cellStyle name="Normal 3 3 3 3" xfId="372"/>
    <cellStyle name="Normal 3 3 3 3 2" xfId="373"/>
    <cellStyle name="Normal 3 3 4" xfId="374"/>
    <cellStyle name="Normal 3 3 5" xfId="375"/>
    <cellStyle name="Normal 3 3 6" xfId="376"/>
    <cellStyle name="Normal 3 3 7" xfId="377"/>
    <cellStyle name="Normal 3 3 7 2" xfId="378"/>
    <cellStyle name="Normal 3 3 8" xfId="379"/>
    <cellStyle name="Normal 3 3 9" xfId="380"/>
    <cellStyle name="Normal 3 4" xfId="381"/>
    <cellStyle name="Normal 3 4 2" xfId="382"/>
    <cellStyle name="Normal 3 4 2 2" xfId="383"/>
    <cellStyle name="Normal 3 4 2 2 2" xfId="384"/>
    <cellStyle name="Normal 3 4 2 3" xfId="385"/>
    <cellStyle name="Normal 3 4 3" xfId="386"/>
    <cellStyle name="Normal 3 4 3 2" xfId="387"/>
    <cellStyle name="Normal 3 5" xfId="388"/>
    <cellStyle name="Normal 3 6" xfId="389"/>
    <cellStyle name="Normal 3 7" xfId="390"/>
    <cellStyle name="Normal 3 8" xfId="391"/>
    <cellStyle name="Normal 3 9" xfId="392"/>
    <cellStyle name="Normal 3 9 2" xfId="393"/>
    <cellStyle name="Normal 4" xfId="394"/>
    <cellStyle name="Normal 4 10" xfId="491"/>
    <cellStyle name="Normal 4 2" xfId="395"/>
    <cellStyle name="Normal 4 2 2" xfId="396"/>
    <cellStyle name="Normal 4 2 2 2" xfId="397"/>
    <cellStyle name="Normal 4 2 2 2 2" xfId="398"/>
    <cellStyle name="Normal 4 2 2 3" xfId="399"/>
    <cellStyle name="Normal 4 2 2 4" xfId="400"/>
    <cellStyle name="Normal 4 2 2 5" xfId="401"/>
    <cellStyle name="Normal 4 2 3" xfId="402"/>
    <cellStyle name="Normal 4 2 4" xfId="403"/>
    <cellStyle name="Normal 4 2 5" xfId="404"/>
    <cellStyle name="Normal 4 2 5 2" xfId="405"/>
    <cellStyle name="Normal 4 2 6" xfId="406"/>
    <cellStyle name="Normal 4 2 7" xfId="407"/>
    <cellStyle name="Normal 4 2 8" xfId="408"/>
    <cellStyle name="Normal 4 3" xfId="409"/>
    <cellStyle name="Normal 4 3 2" xfId="410"/>
    <cellStyle name="Normal 4 3 2 2" xfId="411"/>
    <cellStyle name="Normal 4 3 3" xfId="412"/>
    <cellStyle name="Normal 4 3 4" xfId="413"/>
    <cellStyle name="Normal 4 3 5" xfId="414"/>
    <cellStyle name="Normal 4 3 6" xfId="415"/>
    <cellStyle name="Normal 4 4" xfId="416"/>
    <cellStyle name="Normal 4 5" xfId="417"/>
    <cellStyle name="Normal 4 5 2" xfId="418"/>
    <cellStyle name="Normal 4 6" xfId="419"/>
    <cellStyle name="Normal 4 7" xfId="420"/>
    <cellStyle name="Normal 4 8" xfId="421"/>
    <cellStyle name="Normal 4 9" xfId="422"/>
    <cellStyle name="Normal 5" xfId="423"/>
    <cellStyle name="Normal 5 2" xfId="424"/>
    <cellStyle name="Normal 5 2 2" xfId="425"/>
    <cellStyle name="Normal 5 3" xfId="426"/>
    <cellStyle name="Normal 5 4" xfId="492"/>
    <cellStyle name="Normal 6" xfId="427"/>
    <cellStyle name="Normal 6 10" xfId="428"/>
    <cellStyle name="Normal 6 11" xfId="493"/>
    <cellStyle name="Normal 6 2" xfId="429"/>
    <cellStyle name="Normal 6 2 2" xfId="430"/>
    <cellStyle name="Normal 6 3" xfId="431"/>
    <cellStyle name="Normal 6 4" xfId="432"/>
    <cellStyle name="Normal 6 5" xfId="433"/>
    <cellStyle name="Normal 6 6" xfId="434"/>
    <cellStyle name="Normal 6 7" xfId="435"/>
    <cellStyle name="Normal 6 8" xfId="436"/>
    <cellStyle name="Normal 6 9" xfId="437"/>
    <cellStyle name="Normal 7" xfId="438"/>
    <cellStyle name="Normal 7 10" xfId="439"/>
    <cellStyle name="Normal 7 11" xfId="440"/>
    <cellStyle name="Normal 7 2" xfId="441"/>
    <cellStyle name="Normal 7 2 2" xfId="442"/>
    <cellStyle name="Normal 7 2 2 2" xfId="443"/>
    <cellStyle name="Normal 7 2 2 2 2" xfId="444"/>
    <cellStyle name="Normal 7 2 2 2 2 2" xfId="445"/>
    <cellStyle name="Normal 7 2 2 2 3" xfId="446"/>
    <cellStyle name="Normal 7 2 2 3" xfId="447"/>
    <cellStyle name="Normal 7 2 2 3 2" xfId="448"/>
    <cellStyle name="Normal 7 2 3" xfId="449"/>
    <cellStyle name="Normal 7 2 4" xfId="450"/>
    <cellStyle name="Normal 7 2 5" xfId="451"/>
    <cellStyle name="Normal 7 2 6" xfId="452"/>
    <cellStyle name="Normal 7 2 7" xfId="453"/>
    <cellStyle name="Normal 7 2 7 2" xfId="454"/>
    <cellStyle name="Normal 7 2 8" xfId="455"/>
    <cellStyle name="Normal 7 3" xfId="456"/>
    <cellStyle name="Normal 7 3 2" xfId="457"/>
    <cellStyle name="Normal 7 3 2 2" xfId="458"/>
    <cellStyle name="Normal 7 3 2 2 2" xfId="459"/>
    <cellStyle name="Normal 7 3 2 3" xfId="460"/>
    <cellStyle name="Normal 7 3 3" xfId="461"/>
    <cellStyle name="Normal 7 3 3 2" xfId="462"/>
    <cellStyle name="Normal 7 3 4" xfId="463"/>
    <cellStyle name="Normal 7 3 5" xfId="464"/>
    <cellStyle name="Normal 7 4" xfId="465"/>
    <cellStyle name="Normal 7 4 2" xfId="466"/>
    <cellStyle name="Normal 7 4 3" xfId="467"/>
    <cellStyle name="Normal 7 5" xfId="468"/>
    <cellStyle name="Normal 7 5 2" xfId="469"/>
    <cellStyle name="Normal 7 5 3" xfId="470"/>
    <cellStyle name="Normal 7 5 4" xfId="471"/>
    <cellStyle name="Normal 7 6" xfId="472"/>
    <cellStyle name="Normal 7 7" xfId="473"/>
    <cellStyle name="Normal 7 7 2" xfId="474"/>
    <cellStyle name="Normal 7 8" xfId="475"/>
    <cellStyle name="Normal 7 9" xfId="476"/>
    <cellStyle name="Normal 8" xfId="477"/>
    <cellStyle name="Normal 8 2" xfId="478"/>
    <cellStyle name="Normal 8 2 2" xfId="479"/>
    <cellStyle name="Normal 8 2 2 2" xfId="480"/>
    <cellStyle name="Normal 8 2 3" xfId="481"/>
    <cellStyle name="Normal 8 2 4" xfId="482"/>
    <cellStyle name="Normal 8 3" xfId="483"/>
    <cellStyle name="Normal 8 3 2" xfId="484"/>
    <cellStyle name="Normal 8 3 3" xfId="485"/>
    <cellStyle name="Normal 8 4" xfId="486"/>
    <cellStyle name="Normal 9" xfId="487"/>
    <cellStyle name="Normal 9 2" xfId="488"/>
    <cellStyle name="Normal 9 3" xfId="489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23"/>
  <sheetViews>
    <sheetView workbookViewId="0">
      <pane xSplit="2" ySplit="11" topLeftCell="K75" activePane="bottomRight" state="frozen"/>
      <selection pane="topRight" activeCell="C1" sqref="C1"/>
      <selection pane="bottomLeft" activeCell="A12" sqref="A12"/>
      <selection pane="bottomRight" activeCell="P90" sqref="P90"/>
    </sheetView>
  </sheetViews>
  <sheetFormatPr baseColWidth="10" defaultRowHeight="15.75"/>
  <cols>
    <col min="1" max="1" width="5.85546875" style="2" customWidth="1"/>
    <col min="2" max="2" width="21" style="1" customWidth="1"/>
    <col min="3" max="3" width="9.140625" style="1" customWidth="1"/>
    <col min="4" max="4" width="7.5703125" style="31" customWidth="1"/>
    <col min="5" max="5" width="10.42578125" style="31" customWidth="1"/>
    <col min="6" max="6" width="8.7109375" style="31" customWidth="1"/>
    <col min="7" max="7" width="7.5703125" style="31" customWidth="1"/>
    <col min="8" max="8" width="8.7109375" style="31" customWidth="1"/>
    <col min="9" max="11" width="7.5703125" style="31" customWidth="1"/>
    <col min="12" max="12" width="9.85546875" style="31" customWidth="1"/>
    <col min="13" max="13" width="7.5703125" style="31" customWidth="1"/>
    <col min="14" max="14" width="9" style="31" customWidth="1"/>
    <col min="15" max="15" width="7.5703125" style="31" customWidth="1"/>
    <col min="16" max="16" width="9" style="31" customWidth="1"/>
    <col min="17" max="17" width="9.5703125" style="31" customWidth="1"/>
    <col min="18" max="18" width="8.85546875" style="31" customWidth="1"/>
    <col min="19" max="19" width="4.28515625" style="31" customWidth="1"/>
    <col min="20" max="20" width="2.28515625" style="1" bestFit="1" customWidth="1"/>
    <col min="21" max="21" width="53.85546875" style="21" bestFit="1" customWidth="1"/>
    <col min="22" max="22" width="51" style="21" bestFit="1" customWidth="1"/>
    <col min="23" max="23" width="6.7109375" style="21" bestFit="1" customWidth="1"/>
    <col min="24" max="24" width="17.42578125" style="21" bestFit="1" customWidth="1"/>
    <col min="25" max="25" width="27.140625" style="21" bestFit="1" customWidth="1"/>
    <col min="26" max="26" width="14" style="28" bestFit="1" customWidth="1"/>
    <col min="27" max="27" width="18.42578125" style="18" bestFit="1" customWidth="1"/>
    <col min="28" max="28" width="20" style="18" bestFit="1" customWidth="1"/>
    <col min="29" max="29" width="20.85546875" style="18" bestFit="1" customWidth="1"/>
    <col min="30" max="30" width="20.140625" style="19" bestFit="1" customWidth="1"/>
    <col min="31" max="31" width="20.85546875" style="18" bestFit="1" customWidth="1"/>
    <col min="32" max="32" width="8.7109375" style="26" bestFit="1" customWidth="1"/>
    <col min="33" max="33" width="13.28515625" style="18" bestFit="1" customWidth="1"/>
    <col min="34" max="34" width="9.42578125" style="18" bestFit="1" customWidth="1"/>
    <col min="35" max="35" width="9.28515625" style="18" bestFit="1" customWidth="1"/>
    <col min="36" max="36" width="20" style="18" bestFit="1" customWidth="1"/>
    <col min="37" max="37" width="11.5703125" style="18" bestFit="1" customWidth="1"/>
    <col min="38" max="38" width="18.5703125" style="19" bestFit="1" customWidth="1"/>
    <col min="39" max="39" width="20.85546875" style="18" bestFit="1" customWidth="1"/>
    <col min="40" max="40" width="15.42578125" style="19" bestFit="1" customWidth="1"/>
    <col min="41" max="41" width="21.5703125" style="18" bestFit="1" customWidth="1"/>
    <col min="42" max="42" width="15.7109375" style="18" bestFit="1" customWidth="1"/>
    <col min="43" max="43" width="12.7109375" style="19" bestFit="1" customWidth="1"/>
    <col min="44" max="44" width="14.140625" style="20" bestFit="1" customWidth="1"/>
    <col min="45" max="45" width="11.140625" style="20" bestFit="1" customWidth="1"/>
    <col min="46" max="46" width="14.140625" style="21" bestFit="1" customWidth="1"/>
    <col min="47" max="47" width="20.5703125" style="21" bestFit="1" customWidth="1"/>
    <col min="48" max="48" width="112.7109375" style="21" bestFit="1" customWidth="1"/>
    <col min="49" max="49" width="7.85546875" style="1" bestFit="1" customWidth="1"/>
    <col min="50" max="50" width="8.42578125" style="1" bestFit="1" customWidth="1"/>
    <col min="51" max="51" width="9.140625" style="1" bestFit="1" customWidth="1"/>
    <col min="52" max="16384" width="11.42578125" style="1"/>
  </cols>
  <sheetData>
    <row r="1" spans="1:57" ht="12.75" customHeight="1">
      <c r="A1" s="3" t="s">
        <v>0</v>
      </c>
      <c r="B1" s="29" t="s">
        <v>134</v>
      </c>
      <c r="D1" s="51"/>
      <c r="E1" s="38" t="s">
        <v>300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U1" s="138" t="s">
        <v>135</v>
      </c>
      <c r="V1" s="138"/>
      <c r="W1" s="138"/>
      <c r="X1" s="138"/>
      <c r="Y1" s="139"/>
      <c r="Z1" s="221"/>
      <c r="AA1" s="140"/>
      <c r="AB1" s="140"/>
      <c r="AC1" s="140"/>
      <c r="AD1" s="141"/>
      <c r="AE1" s="140"/>
      <c r="AF1" s="140"/>
      <c r="AG1" s="140"/>
      <c r="AH1" s="140"/>
      <c r="AI1" s="140"/>
      <c r="AJ1" s="140"/>
      <c r="AK1" s="140"/>
      <c r="AL1" s="141"/>
      <c r="AM1" s="140"/>
      <c r="AN1" s="141"/>
      <c r="AO1" s="140"/>
      <c r="AP1" s="140"/>
      <c r="AQ1" s="141"/>
      <c r="AR1" s="142"/>
      <c r="AS1" s="142"/>
      <c r="AT1" s="143"/>
      <c r="AU1" s="143"/>
      <c r="AV1" s="143"/>
      <c r="AW1" s="16"/>
      <c r="AX1" s="16"/>
      <c r="AY1" s="16"/>
      <c r="AZ1" s="16"/>
      <c r="BA1" s="16"/>
      <c r="BB1" s="16"/>
      <c r="BC1" s="16"/>
      <c r="BD1" s="16"/>
      <c r="BE1" s="16"/>
    </row>
    <row r="2" spans="1:57" ht="12.75" customHeight="1">
      <c r="A2" s="4" t="s">
        <v>1</v>
      </c>
      <c r="B2" s="87" t="s">
        <v>2</v>
      </c>
      <c r="D2" s="54"/>
      <c r="E2" s="38" t="s">
        <v>301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U2" s="144" t="s">
        <v>136</v>
      </c>
      <c r="V2" s="144"/>
      <c r="W2" s="144"/>
      <c r="X2" s="144"/>
      <c r="Y2" s="145"/>
      <c r="Z2" s="221"/>
      <c r="AA2" s="140"/>
      <c r="AB2" s="140"/>
      <c r="AC2" s="140"/>
      <c r="AD2" s="141"/>
      <c r="AE2" s="140" t="s">
        <v>137</v>
      </c>
      <c r="AF2" s="140"/>
      <c r="AG2" s="140"/>
      <c r="AH2" s="140"/>
      <c r="AI2" s="140"/>
      <c r="AJ2" s="140"/>
      <c r="AK2" s="140"/>
      <c r="AL2" s="141"/>
      <c r="AM2" s="140"/>
      <c r="AN2" s="141"/>
      <c r="AO2" s="140"/>
      <c r="AP2" s="140"/>
      <c r="AQ2" s="141"/>
      <c r="AR2" s="142"/>
      <c r="AS2" s="142"/>
      <c r="AT2" s="143"/>
      <c r="AU2" s="143"/>
      <c r="AV2" s="143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2.75" customHeight="1">
      <c r="B3" s="86" t="s">
        <v>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U3" s="146" t="s">
        <v>349</v>
      </c>
      <c r="V3" s="146" t="s">
        <v>350</v>
      </c>
      <c r="W3" s="146"/>
      <c r="X3" s="146"/>
      <c r="Y3" s="147"/>
      <c r="Z3" s="221"/>
      <c r="AA3" s="140"/>
      <c r="AB3" s="140"/>
      <c r="AC3" s="140"/>
      <c r="AD3" s="141"/>
      <c r="AE3" s="140"/>
      <c r="AF3" s="140"/>
      <c r="AG3" s="140"/>
      <c r="AH3" s="140"/>
      <c r="AI3" s="140"/>
      <c r="AJ3" s="140"/>
      <c r="AK3" s="140"/>
      <c r="AL3" s="141"/>
      <c r="AM3" s="140"/>
      <c r="AN3" s="141"/>
      <c r="AO3" s="140"/>
      <c r="AP3" s="140"/>
      <c r="AQ3" s="141"/>
      <c r="AR3" s="142"/>
      <c r="AS3" s="142"/>
      <c r="AT3" s="143"/>
      <c r="AU3" s="143"/>
      <c r="AV3" s="143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24" customHeight="1">
      <c r="A4" s="84"/>
      <c r="B4" s="85" t="s">
        <v>358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U4" s="146"/>
      <c r="V4" s="146"/>
      <c r="W4" s="146"/>
      <c r="X4" s="146"/>
      <c r="Y4" s="147"/>
      <c r="Z4" s="221"/>
      <c r="AA4" s="140"/>
      <c r="AB4" s="140"/>
      <c r="AC4" s="140"/>
      <c r="AD4" s="141"/>
      <c r="AE4" s="140"/>
      <c r="AF4" s="140"/>
      <c r="AG4" s="140"/>
      <c r="AH4" s="140"/>
      <c r="AI4" s="140"/>
      <c r="AJ4" s="140"/>
      <c r="AK4" s="140"/>
      <c r="AL4" s="141"/>
      <c r="AM4" s="140"/>
      <c r="AN4" s="141"/>
      <c r="AO4" s="140"/>
      <c r="AP4" s="140"/>
      <c r="AQ4" s="141"/>
      <c r="AR4" s="142"/>
      <c r="AS4" s="142"/>
      <c r="AT4" s="143"/>
      <c r="AU4" s="143"/>
      <c r="AV4" s="143"/>
      <c r="AW4" s="17"/>
      <c r="AX4" s="17"/>
      <c r="AY4" s="17"/>
      <c r="AZ4" s="17"/>
      <c r="BA4" s="17"/>
      <c r="BB4" s="17"/>
      <c r="BC4" s="17"/>
      <c r="BD4" s="17"/>
      <c r="BE4" s="17"/>
    </row>
    <row r="5" spans="1:57" ht="12.75" customHeight="1">
      <c r="B5" s="6" t="s">
        <v>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U5" s="146"/>
      <c r="V5" s="146"/>
      <c r="W5" s="146"/>
      <c r="X5" s="146"/>
      <c r="Y5" s="147"/>
      <c r="Z5" s="221"/>
      <c r="AA5" s="140"/>
      <c r="AB5" s="140"/>
      <c r="AC5" s="140"/>
      <c r="AD5" s="141"/>
      <c r="AE5" s="140"/>
      <c r="AF5" s="140"/>
      <c r="AG5" s="140"/>
      <c r="AH5" s="140"/>
      <c r="AI5" s="140"/>
      <c r="AJ5" s="140"/>
      <c r="AK5" s="140"/>
      <c r="AL5" s="141"/>
      <c r="AM5" s="140"/>
      <c r="AN5" s="141"/>
      <c r="AO5" s="140"/>
      <c r="AP5" s="140"/>
      <c r="AQ5" s="141"/>
      <c r="AR5" s="142"/>
      <c r="AS5" s="142"/>
      <c r="AT5" s="143"/>
      <c r="AU5" s="143"/>
      <c r="AV5" s="143"/>
      <c r="AW5" s="23"/>
      <c r="AX5" s="23"/>
      <c r="AY5" s="23"/>
      <c r="AZ5" s="23"/>
      <c r="BA5" s="23"/>
      <c r="BB5" s="23"/>
      <c r="BC5" s="23"/>
      <c r="BD5" s="23"/>
      <c r="BE5" s="23"/>
    </row>
    <row r="6" spans="1:57" ht="12.75" customHeight="1">
      <c r="B6" s="6" t="s">
        <v>5</v>
      </c>
      <c r="D6" s="38"/>
      <c r="E6" s="38"/>
      <c r="F6" s="38"/>
      <c r="G6" s="38"/>
      <c r="H6" s="310" t="s">
        <v>289</v>
      </c>
      <c r="I6" s="310"/>
      <c r="J6" s="310"/>
      <c r="K6" s="310"/>
      <c r="L6" s="310"/>
      <c r="M6" s="310"/>
      <c r="N6" s="310"/>
      <c r="O6" s="310"/>
      <c r="P6" s="310"/>
      <c r="Q6" s="310"/>
      <c r="R6" s="310"/>
      <c r="U6" s="148"/>
      <c r="V6" s="148"/>
      <c r="W6" s="148"/>
      <c r="X6" s="148"/>
      <c r="Y6" s="148"/>
      <c r="Z6" s="222"/>
      <c r="AA6" s="149"/>
      <c r="AB6" s="149"/>
      <c r="AC6" s="149"/>
      <c r="AD6" s="150"/>
      <c r="AE6" s="149"/>
      <c r="AF6" s="212"/>
      <c r="AG6" s="149"/>
      <c r="AH6" s="149"/>
      <c r="AI6" s="149"/>
      <c r="AJ6" s="149"/>
      <c r="AK6" s="149"/>
      <c r="AL6" s="150"/>
      <c r="AM6" s="149"/>
      <c r="AN6" s="150"/>
      <c r="AO6" s="149"/>
      <c r="AP6" s="149"/>
      <c r="AQ6" s="150"/>
      <c r="AR6" s="151"/>
      <c r="AS6" s="151"/>
      <c r="AT6" s="152"/>
      <c r="AU6" s="152"/>
      <c r="AV6" s="148"/>
      <c r="AW6" s="23"/>
      <c r="AX6" s="23"/>
      <c r="AY6" s="23"/>
      <c r="AZ6" s="23"/>
      <c r="BA6" s="23"/>
      <c r="BB6" s="23"/>
      <c r="BC6" s="23"/>
      <c r="BD6" s="23"/>
      <c r="BE6" s="23"/>
    </row>
    <row r="7" spans="1:57" ht="12.75" customHeight="1">
      <c r="D7" s="38"/>
      <c r="E7" s="38"/>
      <c r="F7" s="38"/>
      <c r="G7" s="38"/>
      <c r="H7" s="307" t="s">
        <v>290</v>
      </c>
      <c r="I7" s="308"/>
      <c r="J7" s="308"/>
      <c r="K7" s="308"/>
      <c r="L7" s="308"/>
      <c r="M7" s="308"/>
      <c r="N7" s="309"/>
      <c r="O7" s="38"/>
      <c r="P7" s="307" t="s">
        <v>291</v>
      </c>
      <c r="Q7" s="308"/>
      <c r="R7" s="309"/>
      <c r="U7" s="311" t="s">
        <v>138</v>
      </c>
      <c r="V7" s="311" t="s">
        <v>139</v>
      </c>
      <c r="W7" s="311" t="s">
        <v>140</v>
      </c>
      <c r="X7" s="154"/>
      <c r="Y7" s="311" t="s">
        <v>141</v>
      </c>
      <c r="Z7" s="223"/>
      <c r="AA7" s="302" t="s">
        <v>142</v>
      </c>
      <c r="AB7" s="302" t="s">
        <v>143</v>
      </c>
      <c r="AC7" s="302" t="s">
        <v>144</v>
      </c>
      <c r="AD7" s="302" t="s">
        <v>145</v>
      </c>
      <c r="AE7" s="302" t="s">
        <v>146</v>
      </c>
      <c r="AF7" s="155"/>
      <c r="AG7" s="302" t="s">
        <v>147</v>
      </c>
      <c r="AH7" s="302" t="s">
        <v>148</v>
      </c>
      <c r="AI7" s="302" t="s">
        <v>149</v>
      </c>
      <c r="AJ7" s="302" t="s">
        <v>17</v>
      </c>
      <c r="AK7" s="302" t="s">
        <v>150</v>
      </c>
      <c r="AL7" s="302" t="s">
        <v>151</v>
      </c>
      <c r="AM7" s="302" t="s">
        <v>152</v>
      </c>
      <c r="AN7" s="302" t="s">
        <v>153</v>
      </c>
      <c r="AO7" s="302" t="s">
        <v>154</v>
      </c>
      <c r="AP7" s="302" t="s">
        <v>155</v>
      </c>
      <c r="AQ7" s="302" t="s">
        <v>156</v>
      </c>
      <c r="AR7" s="304" t="s">
        <v>157</v>
      </c>
      <c r="AS7" s="305"/>
      <c r="AT7" s="306" t="s">
        <v>158</v>
      </c>
      <c r="AU7" s="156"/>
      <c r="AV7" s="156" t="s">
        <v>159</v>
      </c>
      <c r="AW7" s="23"/>
      <c r="AX7" s="23"/>
      <c r="AY7" s="23"/>
      <c r="AZ7" s="23"/>
      <c r="BA7" s="23"/>
      <c r="BB7" s="23"/>
      <c r="BC7" s="23"/>
      <c r="BD7" s="23"/>
      <c r="BE7" s="23"/>
    </row>
    <row r="8" spans="1:57" s="5" customFormat="1" ht="27" customHeight="1" thickBot="1">
      <c r="A8" s="8" t="s">
        <v>6</v>
      </c>
      <c r="B8" s="9" t="s">
        <v>7</v>
      </c>
      <c r="C8" s="30" t="s">
        <v>10</v>
      </c>
      <c r="D8" s="42" t="s">
        <v>9</v>
      </c>
      <c r="E8" s="42" t="s">
        <v>292</v>
      </c>
      <c r="F8" s="43" t="s">
        <v>10</v>
      </c>
      <c r="G8" s="38"/>
      <c r="H8" s="44" t="s">
        <v>10</v>
      </c>
      <c r="I8" s="44" t="s">
        <v>293</v>
      </c>
      <c r="J8" s="44" t="s">
        <v>294</v>
      </c>
      <c r="K8" s="44" t="s">
        <v>295</v>
      </c>
      <c r="L8" s="44" t="s">
        <v>296</v>
      </c>
      <c r="M8" s="44" t="s">
        <v>297</v>
      </c>
      <c r="N8" s="44" t="s">
        <v>298</v>
      </c>
      <c r="O8" s="40"/>
      <c r="P8" s="44" t="s">
        <v>299</v>
      </c>
      <c r="Q8" s="44" t="s">
        <v>297</v>
      </c>
      <c r="R8" s="44" t="s">
        <v>298</v>
      </c>
      <c r="S8" s="32"/>
      <c r="U8" s="312"/>
      <c r="V8" s="312"/>
      <c r="W8" s="312"/>
      <c r="X8" s="157" t="s">
        <v>160</v>
      </c>
      <c r="Y8" s="312"/>
      <c r="Z8" s="224" t="s">
        <v>161</v>
      </c>
      <c r="AA8" s="303"/>
      <c r="AB8" s="303"/>
      <c r="AC8" s="303"/>
      <c r="AD8" s="303"/>
      <c r="AE8" s="303"/>
      <c r="AF8" s="158" t="s">
        <v>162</v>
      </c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159" t="s">
        <v>163</v>
      </c>
      <c r="AS8" s="159" t="s">
        <v>164</v>
      </c>
      <c r="AT8" s="302"/>
      <c r="AU8" s="156" t="s">
        <v>165</v>
      </c>
      <c r="AV8" s="156"/>
      <c r="AW8" s="23"/>
      <c r="AX8" s="23"/>
      <c r="AY8" s="23"/>
      <c r="AZ8" s="23"/>
      <c r="BA8" s="23"/>
      <c r="BB8" s="23"/>
      <c r="BC8" s="23"/>
      <c r="BD8" s="23"/>
      <c r="BE8" s="23"/>
    </row>
    <row r="9" spans="1:57" ht="8.25" customHeight="1" thickTop="1">
      <c r="A9" s="11" t="s">
        <v>20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U9" s="262"/>
      <c r="V9" s="262"/>
      <c r="W9" s="262"/>
      <c r="X9" s="262"/>
      <c r="Y9" s="262"/>
      <c r="Z9" s="263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5"/>
      <c r="AS9" s="265"/>
      <c r="AT9" s="264"/>
      <c r="AU9" s="264"/>
      <c r="AV9" s="264"/>
      <c r="AW9" s="23"/>
      <c r="AX9" s="23"/>
      <c r="AY9" s="23"/>
      <c r="AZ9" s="23"/>
      <c r="BA9" s="23"/>
      <c r="BB9" s="23"/>
      <c r="BC9" s="23"/>
      <c r="BD9" s="23"/>
      <c r="BE9" s="23"/>
    </row>
    <row r="10" spans="1:57" ht="8.25" customHeight="1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U10" s="262"/>
      <c r="V10" s="262"/>
      <c r="W10" s="262"/>
      <c r="X10" s="262"/>
      <c r="Y10" s="262"/>
      <c r="Z10" s="263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5"/>
      <c r="AS10" s="265"/>
      <c r="AT10" s="264"/>
      <c r="AU10" s="264"/>
      <c r="AV10" s="264"/>
      <c r="AW10" s="23"/>
      <c r="AX10" s="23"/>
      <c r="AY10" s="23"/>
      <c r="AZ10" s="23"/>
      <c r="BA10" s="23"/>
      <c r="BB10" s="23"/>
      <c r="BC10" s="23"/>
      <c r="BD10" s="23"/>
      <c r="BE10" s="23"/>
    </row>
    <row r="11" spans="1:57" ht="8.25" customHeight="1">
      <c r="A11" s="10" t="s">
        <v>21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U11" s="262"/>
      <c r="V11" s="262"/>
      <c r="W11" s="262"/>
      <c r="X11" s="262"/>
      <c r="Y11" s="262"/>
      <c r="Z11" s="263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5"/>
      <c r="AS11" s="265"/>
      <c r="AT11" s="264"/>
      <c r="AU11" s="264"/>
      <c r="AV11" s="264"/>
      <c r="AW11" s="23"/>
      <c r="AX11" s="23"/>
      <c r="AY11" s="23"/>
      <c r="AZ11" s="23"/>
      <c r="BA11" s="23"/>
      <c r="BB11" s="23"/>
      <c r="BC11" s="23"/>
      <c r="BD11" s="23"/>
      <c r="BE11" s="23"/>
    </row>
    <row r="12" spans="1:57">
      <c r="A12" s="2" t="s">
        <v>22</v>
      </c>
      <c r="B12" s="1" t="s">
        <v>23</v>
      </c>
      <c r="C12" s="268">
        <f>+FISCAL!I12</f>
        <v>2750.1</v>
      </c>
      <c r="D12" s="268">
        <v>0</v>
      </c>
      <c r="E12" s="268">
        <f>+Z12</f>
        <v>14764.74</v>
      </c>
      <c r="F12" s="268">
        <f>SUM(C12:E12)</f>
        <v>17514.84</v>
      </c>
      <c r="G12" s="282"/>
      <c r="H12" s="268">
        <f>+C12</f>
        <v>2750.1</v>
      </c>
      <c r="I12" s="268">
        <f>-FISCAL!Q12-AC12-AJ12</f>
        <v>-45.13</v>
      </c>
      <c r="J12" s="268">
        <f>+C12*0.02</f>
        <v>55.002000000000002</v>
      </c>
      <c r="K12" s="268">
        <f>+C12*7.5%</f>
        <v>206.25749999999999</v>
      </c>
      <c r="L12" s="268">
        <f>SUM(H12:K12)</f>
        <v>2966.2294999999999</v>
      </c>
      <c r="M12" s="268">
        <f>+L12*0.16</f>
        <v>474.59672</v>
      </c>
      <c r="N12" s="268">
        <f>+L12+M12</f>
        <v>3440.8262199999999</v>
      </c>
      <c r="O12" s="38"/>
      <c r="P12" s="273">
        <f>+E12</f>
        <v>14764.74</v>
      </c>
      <c r="Q12" s="284">
        <f>+P12*0.16</f>
        <v>2362.3584000000001</v>
      </c>
      <c r="R12" s="284">
        <f>+P12+Q12</f>
        <v>17127.098399999999</v>
      </c>
      <c r="S12" s="33"/>
      <c r="T12" s="1" t="str">
        <f>IF(B12=V12,"SI","NO")</f>
        <v>SI</v>
      </c>
      <c r="U12" s="160" t="s">
        <v>166</v>
      </c>
      <c r="V12" s="160" t="s">
        <v>167</v>
      </c>
      <c r="W12" s="162"/>
      <c r="X12" s="163">
        <v>42632</v>
      </c>
      <c r="Y12" s="160" t="s">
        <v>168</v>
      </c>
      <c r="Z12" s="225">
        <v>14764.74</v>
      </c>
      <c r="AA12" s="181"/>
      <c r="AB12" s="165"/>
      <c r="AC12" s="166">
        <v>45.13</v>
      </c>
      <c r="AD12" s="170">
        <v>14719.61</v>
      </c>
      <c r="AE12" s="176"/>
      <c r="AF12" s="213"/>
      <c r="AG12" s="167"/>
      <c r="AH12" s="167"/>
      <c r="AI12" s="167"/>
      <c r="AJ12" s="168"/>
      <c r="AK12" s="169">
        <v>2075</v>
      </c>
      <c r="AL12" s="170">
        <v>12644.61</v>
      </c>
      <c r="AM12" s="171"/>
      <c r="AN12" s="170">
        <v>12644.61</v>
      </c>
      <c r="AO12" s="172"/>
      <c r="AP12" s="171"/>
      <c r="AQ12" s="170"/>
      <c r="AR12" s="173"/>
      <c r="AS12" s="174"/>
      <c r="AT12" s="175"/>
      <c r="AU12" s="233">
        <v>2744500016</v>
      </c>
      <c r="AV12" s="177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1:57">
      <c r="A13" s="2" t="s">
        <v>24</v>
      </c>
      <c r="B13" s="1" t="s">
        <v>25</v>
      </c>
      <c r="C13" s="268">
        <f>+FISCAL!I13</f>
        <v>2500.0500000000002</v>
      </c>
      <c r="D13" s="268">
        <v>0</v>
      </c>
      <c r="E13" s="268">
        <f t="shared" ref="E13:E58" si="0">+Z13</f>
        <v>2516</v>
      </c>
      <c r="F13" s="268">
        <f t="shared" ref="F13:F58" si="1">SUM(C13:E13)</f>
        <v>5016.05</v>
      </c>
      <c r="G13" s="282"/>
      <c r="H13" s="268">
        <f t="shared" ref="H13:H58" si="2">+C13</f>
        <v>2500.0500000000002</v>
      </c>
      <c r="I13" s="268">
        <f>-FISCAL!Q13-AC13-AJ13</f>
        <v>-45.13</v>
      </c>
      <c r="J13" s="268">
        <f t="shared" ref="J13:J58" si="3">+C13*0.02</f>
        <v>50.001000000000005</v>
      </c>
      <c r="K13" s="268">
        <f t="shared" ref="K13:K58" si="4">+C13*7.5%</f>
        <v>187.50375</v>
      </c>
      <c r="L13" s="268">
        <f t="shared" ref="L13:L58" si="5">SUM(H13:K13)</f>
        <v>2692.4247500000001</v>
      </c>
      <c r="M13" s="268">
        <f t="shared" ref="M13:M58" si="6">+L13*0.16</f>
        <v>430.78796000000006</v>
      </c>
      <c r="N13" s="268">
        <f t="shared" ref="N13:N58" si="7">+L13+M13</f>
        <v>3123.2127100000002</v>
      </c>
      <c r="O13" s="38"/>
      <c r="P13" s="273">
        <f t="shared" ref="P13:P58" si="8">+E13</f>
        <v>2516</v>
      </c>
      <c r="Q13" s="284">
        <f t="shared" ref="Q13:Q58" si="9">+P13*0.16</f>
        <v>402.56</v>
      </c>
      <c r="R13" s="284">
        <f t="shared" ref="R13:R58" si="10">+P13+Q13</f>
        <v>2918.56</v>
      </c>
      <c r="S13" s="33"/>
      <c r="T13" s="96" t="str">
        <f t="shared" ref="T13:T58" si="11">IF(B13=V13,"SI","NO")</f>
        <v>SI</v>
      </c>
      <c r="U13" s="160" t="s">
        <v>171</v>
      </c>
      <c r="V13" s="160" t="s">
        <v>172</v>
      </c>
      <c r="W13" s="162"/>
      <c r="X13" s="182">
        <v>42409</v>
      </c>
      <c r="Y13" s="160" t="s">
        <v>173</v>
      </c>
      <c r="Z13" s="225">
        <v>2516</v>
      </c>
      <c r="AA13" s="181"/>
      <c r="AB13" s="165"/>
      <c r="AC13" s="166">
        <v>45.13</v>
      </c>
      <c r="AD13" s="170">
        <v>2470.87</v>
      </c>
      <c r="AE13" s="176"/>
      <c r="AF13" s="214"/>
      <c r="AG13" s="167"/>
      <c r="AH13" s="167"/>
      <c r="AI13" s="167"/>
      <c r="AJ13" s="168"/>
      <c r="AK13" s="169">
        <v>0</v>
      </c>
      <c r="AL13" s="170">
        <v>2470.87</v>
      </c>
      <c r="AM13" s="171">
        <v>0</v>
      </c>
      <c r="AN13" s="170">
        <v>2470.87</v>
      </c>
      <c r="AO13" s="172">
        <v>247.08699999999999</v>
      </c>
      <c r="AP13" s="171">
        <v>21.911999999999999</v>
      </c>
      <c r="AQ13" s="170">
        <v>2739.8689999999997</v>
      </c>
      <c r="AR13" s="173"/>
      <c r="AS13" s="174"/>
      <c r="AT13" s="175">
        <v>-2470.87</v>
      </c>
      <c r="AU13" s="233"/>
      <c r="AV13" s="177"/>
      <c r="AW13" s="22"/>
      <c r="AX13" s="22"/>
      <c r="AY13" s="22"/>
      <c r="AZ13" s="22"/>
      <c r="BA13" s="22"/>
      <c r="BB13" s="22"/>
      <c r="BC13" s="22"/>
      <c r="BD13" s="22"/>
      <c r="BE13" s="22"/>
    </row>
    <row r="14" spans="1:57">
      <c r="A14" s="131"/>
      <c r="B14" s="255" t="s">
        <v>351</v>
      </c>
      <c r="C14" s="268">
        <f>+FISCAL!I14</f>
        <v>5000.1000000000004</v>
      </c>
      <c r="D14" s="290"/>
      <c r="E14" s="268">
        <f t="shared" si="0"/>
        <v>14500</v>
      </c>
      <c r="F14" s="268">
        <f t="shared" si="1"/>
        <v>19500.099999999999</v>
      </c>
      <c r="G14" s="282"/>
      <c r="H14" s="268">
        <f t="shared" si="2"/>
        <v>5000.1000000000004</v>
      </c>
      <c r="I14" s="268">
        <f>-FISCAL!Q14-AC14-AJ14</f>
        <v>-45.13</v>
      </c>
      <c r="J14" s="268">
        <f t="shared" ref="J14" si="12">+C14*0.02</f>
        <v>100.00200000000001</v>
      </c>
      <c r="K14" s="268">
        <f t="shared" ref="K14" si="13">+C14*7.5%</f>
        <v>375.00749999999999</v>
      </c>
      <c r="L14" s="268">
        <f t="shared" ref="L14" si="14">SUM(H14:K14)</f>
        <v>5429.9795000000004</v>
      </c>
      <c r="M14" s="268">
        <f t="shared" ref="M14" si="15">+L14*0.16</f>
        <v>868.79672000000005</v>
      </c>
      <c r="N14" s="268">
        <f t="shared" ref="N14" si="16">+L14+M14</f>
        <v>6298.7762200000006</v>
      </c>
      <c r="O14" s="137"/>
      <c r="P14" s="273">
        <f t="shared" ref="P14" si="17">+E14</f>
        <v>14500</v>
      </c>
      <c r="Q14" s="284">
        <f t="shared" ref="Q14" si="18">+P14*0.16</f>
        <v>2320</v>
      </c>
      <c r="R14" s="284">
        <f t="shared" ref="R14" si="19">+P14+Q14</f>
        <v>16820</v>
      </c>
      <c r="S14" s="33"/>
      <c r="T14" s="134" t="str">
        <f t="shared" si="11"/>
        <v>SI</v>
      </c>
      <c r="U14" s="160" t="s">
        <v>166</v>
      </c>
      <c r="V14" s="160" t="s">
        <v>351</v>
      </c>
      <c r="W14" s="162"/>
      <c r="X14" s="253">
        <v>40701</v>
      </c>
      <c r="Y14" s="254" t="s">
        <v>249</v>
      </c>
      <c r="Z14" s="225">
        <v>14500</v>
      </c>
      <c r="AA14" s="181"/>
      <c r="AB14" s="165"/>
      <c r="AC14" s="166">
        <v>45.13</v>
      </c>
      <c r="AD14" s="170">
        <v>14454.87</v>
      </c>
      <c r="AE14" s="176"/>
      <c r="AF14" s="214"/>
      <c r="AG14" s="167"/>
      <c r="AH14" s="167"/>
      <c r="AI14" s="167"/>
      <c r="AJ14" s="168"/>
      <c r="AK14" s="169">
        <v>2200</v>
      </c>
      <c r="AL14" s="170">
        <v>12254.87</v>
      </c>
      <c r="AM14" s="171">
        <v>1445.4870000000001</v>
      </c>
      <c r="AN14" s="170">
        <v>10809.383000000002</v>
      </c>
      <c r="AO14" s="172"/>
      <c r="AP14" s="171"/>
      <c r="AQ14" s="170"/>
      <c r="AR14" s="173"/>
      <c r="AS14" s="174"/>
      <c r="AT14" s="175"/>
      <c r="AU14" s="233"/>
      <c r="AV14" s="177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1:57">
      <c r="A15" s="2" t="s">
        <v>26</v>
      </c>
      <c r="B15" s="1" t="s">
        <v>27</v>
      </c>
      <c r="C15" s="268">
        <f>+FISCAL!I15</f>
        <v>3000</v>
      </c>
      <c r="D15" s="268">
        <v>0</v>
      </c>
      <c r="E15" s="268">
        <f t="shared" si="0"/>
        <v>2870</v>
      </c>
      <c r="F15" s="268">
        <f t="shared" si="1"/>
        <v>5870</v>
      </c>
      <c r="G15" s="282"/>
      <c r="H15" s="268">
        <f t="shared" si="2"/>
        <v>3000</v>
      </c>
      <c r="I15" s="268">
        <f>-FISCAL!Q15-AC15-AJ15</f>
        <v>-45.13</v>
      </c>
      <c r="J15" s="268">
        <f t="shared" si="3"/>
        <v>60</v>
      </c>
      <c r="K15" s="268">
        <f t="shared" si="4"/>
        <v>225</v>
      </c>
      <c r="L15" s="268">
        <f t="shared" si="5"/>
        <v>3239.87</v>
      </c>
      <c r="M15" s="268">
        <f t="shared" si="6"/>
        <v>518.37919999999997</v>
      </c>
      <c r="N15" s="268">
        <f t="shared" si="7"/>
        <v>3758.2491999999997</v>
      </c>
      <c r="O15" s="38"/>
      <c r="P15" s="273">
        <f t="shared" si="8"/>
        <v>2870</v>
      </c>
      <c r="Q15" s="284">
        <f t="shared" si="9"/>
        <v>459.2</v>
      </c>
      <c r="R15" s="284">
        <f t="shared" si="10"/>
        <v>3329.2</v>
      </c>
      <c r="S15" s="33"/>
      <c r="T15" s="134" t="str">
        <f t="shared" si="11"/>
        <v>SI</v>
      </c>
      <c r="U15" s="160" t="s">
        <v>166</v>
      </c>
      <c r="V15" s="160" t="s">
        <v>174</v>
      </c>
      <c r="W15" s="162" t="s">
        <v>175</v>
      </c>
      <c r="X15" s="163">
        <v>42072</v>
      </c>
      <c r="Y15" s="160" t="s">
        <v>176</v>
      </c>
      <c r="Z15" s="225">
        <v>2870</v>
      </c>
      <c r="AA15" s="165"/>
      <c r="AB15" s="165"/>
      <c r="AC15" s="166">
        <v>45.13</v>
      </c>
      <c r="AD15" s="170">
        <v>2824.87</v>
      </c>
      <c r="AE15" s="176"/>
      <c r="AF15" s="214"/>
      <c r="AG15" s="167"/>
      <c r="AH15" s="167"/>
      <c r="AI15" s="167"/>
      <c r="AJ15" s="168"/>
      <c r="AK15" s="169">
        <v>900</v>
      </c>
      <c r="AL15" s="170">
        <v>1924.87</v>
      </c>
      <c r="AM15" s="171">
        <v>0</v>
      </c>
      <c r="AN15" s="170">
        <v>1924.87</v>
      </c>
      <c r="AO15" s="172">
        <v>282.48700000000002</v>
      </c>
      <c r="AP15" s="171">
        <v>21.911999999999999</v>
      </c>
      <c r="AQ15" s="170">
        <v>3129.2689999999998</v>
      </c>
      <c r="AR15" s="173"/>
      <c r="AS15" s="174"/>
      <c r="AT15" s="175">
        <v>-1924.87</v>
      </c>
      <c r="AU15" s="175"/>
      <c r="AV15" s="177"/>
      <c r="AW15" s="22"/>
      <c r="AX15" s="22"/>
      <c r="AY15" s="22"/>
      <c r="AZ15" s="22"/>
      <c r="BA15" s="22"/>
      <c r="BB15" s="22"/>
      <c r="BC15" s="22"/>
      <c r="BD15" s="22"/>
      <c r="BE15" s="22"/>
    </row>
    <row r="16" spans="1:57">
      <c r="A16" s="2" t="s">
        <v>28</v>
      </c>
      <c r="B16" s="1" t="s">
        <v>29</v>
      </c>
      <c r="C16" s="268">
        <f>+FISCAL!I16</f>
        <v>2500.0500000000002</v>
      </c>
      <c r="D16" s="268">
        <v>0</v>
      </c>
      <c r="E16" s="268">
        <f t="shared" si="0"/>
        <v>7333.12</v>
      </c>
      <c r="F16" s="268">
        <f t="shared" si="1"/>
        <v>9833.17</v>
      </c>
      <c r="G16" s="282"/>
      <c r="H16" s="268">
        <f t="shared" si="2"/>
        <v>2500.0500000000002</v>
      </c>
      <c r="I16" s="268">
        <f>-FISCAL!Q16-AC16-AJ16</f>
        <v>-45.13</v>
      </c>
      <c r="J16" s="268">
        <f t="shared" si="3"/>
        <v>50.001000000000005</v>
      </c>
      <c r="K16" s="268">
        <f t="shared" si="4"/>
        <v>187.50375</v>
      </c>
      <c r="L16" s="268">
        <f t="shared" si="5"/>
        <v>2692.4247500000001</v>
      </c>
      <c r="M16" s="268">
        <f t="shared" si="6"/>
        <v>430.78796000000006</v>
      </c>
      <c r="N16" s="268">
        <f t="shared" si="7"/>
        <v>3123.2127100000002</v>
      </c>
      <c r="O16" s="38"/>
      <c r="P16" s="273">
        <f t="shared" si="8"/>
        <v>7333.12</v>
      </c>
      <c r="Q16" s="284">
        <f t="shared" si="9"/>
        <v>1173.2991999999999</v>
      </c>
      <c r="R16" s="284">
        <f t="shared" si="10"/>
        <v>8506.4192000000003</v>
      </c>
      <c r="S16" s="33"/>
      <c r="T16" s="134" t="str">
        <f t="shared" si="11"/>
        <v>SI</v>
      </c>
      <c r="U16" s="160" t="s">
        <v>166</v>
      </c>
      <c r="V16" s="160" t="s">
        <v>177</v>
      </c>
      <c r="W16" s="162" t="s">
        <v>178</v>
      </c>
      <c r="X16" s="163">
        <v>42298</v>
      </c>
      <c r="Y16" s="160" t="s">
        <v>179</v>
      </c>
      <c r="Z16" s="225">
        <v>7333.12</v>
      </c>
      <c r="AA16" s="165"/>
      <c r="AB16" s="165"/>
      <c r="AC16" s="166">
        <v>45.13</v>
      </c>
      <c r="AD16" s="170">
        <v>7287.99</v>
      </c>
      <c r="AE16" s="176"/>
      <c r="AF16" s="214"/>
      <c r="AG16" s="167"/>
      <c r="AH16" s="167"/>
      <c r="AI16" s="167"/>
      <c r="AJ16" s="168"/>
      <c r="AK16" s="169">
        <v>0</v>
      </c>
      <c r="AL16" s="170">
        <v>7287.99</v>
      </c>
      <c r="AM16" s="171">
        <v>728.79899999999998</v>
      </c>
      <c r="AN16" s="170">
        <v>6559.1909999999998</v>
      </c>
      <c r="AO16" s="172">
        <v>0</v>
      </c>
      <c r="AP16" s="171">
        <v>21.911999999999999</v>
      </c>
      <c r="AQ16" s="170">
        <v>7309.902</v>
      </c>
      <c r="AR16" s="173"/>
      <c r="AS16" s="178"/>
      <c r="AT16" s="175">
        <v>-6559.1909999999998</v>
      </c>
      <c r="AU16" s="175"/>
      <c r="AV16" s="177"/>
      <c r="AW16" s="22"/>
      <c r="AX16" s="22"/>
      <c r="AY16" s="22"/>
      <c r="AZ16" s="22"/>
      <c r="BA16" s="22"/>
      <c r="BB16" s="22"/>
      <c r="BC16" s="22"/>
      <c r="BD16" s="22"/>
      <c r="BE16" s="22"/>
    </row>
    <row r="17" spans="1:57">
      <c r="A17" s="2" t="s">
        <v>30</v>
      </c>
      <c r="B17" s="1" t="s">
        <v>31</v>
      </c>
      <c r="C17" s="268">
        <f>+FISCAL!I17</f>
        <v>6500.1</v>
      </c>
      <c r="D17" s="268">
        <v>0</v>
      </c>
      <c r="E17" s="268">
        <f t="shared" si="0"/>
        <v>1000</v>
      </c>
      <c r="F17" s="268">
        <f t="shared" si="1"/>
        <v>7500.1</v>
      </c>
      <c r="G17" s="282"/>
      <c r="H17" s="268">
        <f t="shared" si="2"/>
        <v>6500.1</v>
      </c>
      <c r="I17" s="268">
        <f>-FISCAL!Q17-AC17-AJ17</f>
        <v>-45.13</v>
      </c>
      <c r="J17" s="268">
        <f t="shared" si="3"/>
        <v>130.00200000000001</v>
      </c>
      <c r="K17" s="268">
        <f t="shared" si="4"/>
        <v>487.50749999999999</v>
      </c>
      <c r="L17" s="268">
        <f t="shared" si="5"/>
        <v>7072.4795000000004</v>
      </c>
      <c r="M17" s="268">
        <f t="shared" si="6"/>
        <v>1131.59672</v>
      </c>
      <c r="N17" s="268">
        <f t="shared" si="7"/>
        <v>8204.0762200000008</v>
      </c>
      <c r="O17" s="38"/>
      <c r="P17" s="273">
        <f t="shared" si="8"/>
        <v>1000</v>
      </c>
      <c r="Q17" s="284">
        <f t="shared" si="9"/>
        <v>160</v>
      </c>
      <c r="R17" s="284">
        <f t="shared" si="10"/>
        <v>1160</v>
      </c>
      <c r="S17" s="33"/>
      <c r="T17" s="134" t="str">
        <f t="shared" si="11"/>
        <v>SI</v>
      </c>
      <c r="U17" s="160" t="s">
        <v>166</v>
      </c>
      <c r="V17" s="230" t="s">
        <v>180</v>
      </c>
      <c r="W17" s="162" t="s">
        <v>181</v>
      </c>
      <c r="X17" s="163">
        <v>41939</v>
      </c>
      <c r="Y17" s="160" t="s">
        <v>182</v>
      </c>
      <c r="Z17" s="225">
        <v>1000</v>
      </c>
      <c r="AA17" s="165"/>
      <c r="AB17" s="165"/>
      <c r="AC17" s="166">
        <v>45.13</v>
      </c>
      <c r="AD17" s="170">
        <v>954.87</v>
      </c>
      <c r="AE17" s="176"/>
      <c r="AF17" s="214"/>
      <c r="AG17" s="167"/>
      <c r="AH17" s="167"/>
      <c r="AI17" s="167"/>
      <c r="AJ17" s="168"/>
      <c r="AK17" s="169">
        <v>0</v>
      </c>
      <c r="AL17" s="170">
        <v>954.87</v>
      </c>
      <c r="AM17" s="171"/>
      <c r="AN17" s="170">
        <v>954.87</v>
      </c>
      <c r="AO17" s="172"/>
      <c r="AP17" s="171"/>
      <c r="AQ17" s="170"/>
      <c r="AR17" s="173"/>
      <c r="AS17" s="178"/>
      <c r="AT17" s="175"/>
      <c r="AU17" s="175"/>
      <c r="AV17" s="177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1:57">
      <c r="A18" s="2" t="s">
        <v>32</v>
      </c>
      <c r="B18" s="1" t="s">
        <v>33</v>
      </c>
      <c r="C18" s="268">
        <f>+FISCAL!I18</f>
        <v>2800.05</v>
      </c>
      <c r="D18" s="268">
        <v>0</v>
      </c>
      <c r="E18" s="268">
        <f t="shared" si="0"/>
        <v>0</v>
      </c>
      <c r="F18" s="268">
        <f t="shared" si="1"/>
        <v>2800.05</v>
      </c>
      <c r="G18" s="282"/>
      <c r="H18" s="268">
        <f t="shared" si="2"/>
        <v>2800.05</v>
      </c>
      <c r="I18" s="268">
        <f>-FISCAL!Q18-AC18-AJ18</f>
        <v>-45.13</v>
      </c>
      <c r="J18" s="268">
        <f t="shared" si="3"/>
        <v>56.001000000000005</v>
      </c>
      <c r="K18" s="268">
        <f t="shared" si="4"/>
        <v>210.00375</v>
      </c>
      <c r="L18" s="268">
        <f t="shared" si="5"/>
        <v>3020.9247500000001</v>
      </c>
      <c r="M18" s="268">
        <f t="shared" si="6"/>
        <v>483.34796000000006</v>
      </c>
      <c r="N18" s="268">
        <f t="shared" si="7"/>
        <v>3504.2727100000002</v>
      </c>
      <c r="O18" s="38"/>
      <c r="P18" s="273">
        <f t="shared" si="8"/>
        <v>0</v>
      </c>
      <c r="Q18" s="284">
        <f t="shared" si="9"/>
        <v>0</v>
      </c>
      <c r="R18" s="284">
        <f t="shared" si="10"/>
        <v>0</v>
      </c>
      <c r="S18" s="33"/>
      <c r="T18" s="134" t="str">
        <f t="shared" si="11"/>
        <v>SI</v>
      </c>
      <c r="U18" s="160" t="s">
        <v>169</v>
      </c>
      <c r="V18" s="160" t="s">
        <v>183</v>
      </c>
      <c r="W18" s="162" t="s">
        <v>184</v>
      </c>
      <c r="X18" s="163">
        <v>41822</v>
      </c>
      <c r="Y18" s="160" t="s">
        <v>185</v>
      </c>
      <c r="Z18" s="225"/>
      <c r="AA18" s="165"/>
      <c r="AB18" s="165"/>
      <c r="AC18" s="166">
        <v>45.13</v>
      </c>
      <c r="AD18" s="170">
        <v>-45.13</v>
      </c>
      <c r="AE18" s="176"/>
      <c r="AF18" s="214"/>
      <c r="AG18" s="167"/>
      <c r="AH18" s="167"/>
      <c r="AI18" s="167"/>
      <c r="AJ18" s="168"/>
      <c r="AK18" s="169">
        <v>0</v>
      </c>
      <c r="AL18" s="170">
        <v>-45.13</v>
      </c>
      <c r="AM18" s="171">
        <v>0</v>
      </c>
      <c r="AN18" s="170">
        <v>-45.13</v>
      </c>
      <c r="AO18" s="172">
        <v>-4.5130000000000008</v>
      </c>
      <c r="AP18" s="171">
        <v>21.911999999999999</v>
      </c>
      <c r="AQ18" s="170">
        <v>-27.731000000000002</v>
      </c>
      <c r="AR18" s="173"/>
      <c r="AS18" s="174"/>
      <c r="AT18" s="175">
        <v>45.13</v>
      </c>
      <c r="AU18" s="175"/>
      <c r="AV18" s="177"/>
      <c r="AW18" s="22"/>
      <c r="AX18" s="22"/>
      <c r="AY18" s="22"/>
      <c r="AZ18" s="22"/>
      <c r="BA18" s="22"/>
      <c r="BB18" s="22"/>
      <c r="BC18" s="22"/>
      <c r="BD18" s="22"/>
      <c r="BE18" s="22"/>
    </row>
    <row r="19" spans="1:57">
      <c r="A19" s="2" t="s">
        <v>34</v>
      </c>
      <c r="B19" s="1" t="s">
        <v>35</v>
      </c>
      <c r="C19" s="268">
        <f>+FISCAL!I19</f>
        <v>3499.95</v>
      </c>
      <c r="D19" s="268">
        <v>0</v>
      </c>
      <c r="E19" s="268">
        <f t="shared" si="0"/>
        <v>0</v>
      </c>
      <c r="F19" s="268">
        <f t="shared" si="1"/>
        <v>3499.95</v>
      </c>
      <c r="G19" s="282"/>
      <c r="H19" s="268">
        <f t="shared" si="2"/>
        <v>3499.95</v>
      </c>
      <c r="I19" s="268">
        <f>-FISCAL!Q19-AC19-AJ19</f>
        <v>-45.13</v>
      </c>
      <c r="J19" s="268">
        <f t="shared" si="3"/>
        <v>69.998999999999995</v>
      </c>
      <c r="K19" s="268">
        <f t="shared" si="4"/>
        <v>262.49624999999997</v>
      </c>
      <c r="L19" s="268">
        <f t="shared" si="5"/>
        <v>3787.3152499999997</v>
      </c>
      <c r="M19" s="268">
        <f t="shared" si="6"/>
        <v>605.97043999999994</v>
      </c>
      <c r="N19" s="268">
        <f t="shared" si="7"/>
        <v>4393.2856899999997</v>
      </c>
      <c r="O19" s="38"/>
      <c r="P19" s="273">
        <f t="shared" si="8"/>
        <v>0</v>
      </c>
      <c r="Q19" s="284">
        <f t="shared" si="9"/>
        <v>0</v>
      </c>
      <c r="R19" s="284">
        <f t="shared" si="10"/>
        <v>0</v>
      </c>
      <c r="S19" s="33"/>
      <c r="T19" s="134" t="str">
        <f t="shared" si="11"/>
        <v>SI</v>
      </c>
      <c r="U19" s="160" t="s">
        <v>169</v>
      </c>
      <c r="V19" s="160" t="s">
        <v>186</v>
      </c>
      <c r="W19" s="162"/>
      <c r="X19" s="163">
        <v>42611</v>
      </c>
      <c r="Y19" s="160" t="s">
        <v>187</v>
      </c>
      <c r="Z19" s="225"/>
      <c r="AA19" s="165"/>
      <c r="AB19" s="165"/>
      <c r="AC19" s="166">
        <v>45.13</v>
      </c>
      <c r="AD19" s="170">
        <v>-45.13</v>
      </c>
      <c r="AE19" s="176"/>
      <c r="AF19" s="214"/>
      <c r="AG19" s="167"/>
      <c r="AH19" s="167"/>
      <c r="AI19" s="167"/>
      <c r="AJ19" s="168"/>
      <c r="AK19" s="169">
        <v>0</v>
      </c>
      <c r="AL19" s="170">
        <v>-45.13</v>
      </c>
      <c r="AM19" s="171">
        <v>0</v>
      </c>
      <c r="AN19" s="170">
        <v>-45.13</v>
      </c>
      <c r="AO19" s="172"/>
      <c r="AP19" s="171"/>
      <c r="AQ19" s="170"/>
      <c r="AR19" s="173"/>
      <c r="AS19" s="174"/>
      <c r="AT19" s="175"/>
      <c r="AU19" s="175" t="s">
        <v>188</v>
      </c>
      <c r="AV19" s="180" t="s">
        <v>364</v>
      </c>
      <c r="AW19" s="275">
        <f>7000/30</f>
        <v>233.33333333333334</v>
      </c>
      <c r="AX19" s="27"/>
      <c r="AY19" s="27"/>
      <c r="AZ19" s="27"/>
      <c r="BA19" s="27"/>
      <c r="BB19" s="27"/>
      <c r="BC19" s="27"/>
      <c r="BD19" s="27"/>
      <c r="BE19" s="27"/>
    </row>
    <row r="20" spans="1:57">
      <c r="A20" s="2" t="s">
        <v>36</v>
      </c>
      <c r="B20" s="1" t="s">
        <v>37</v>
      </c>
      <c r="C20" s="268">
        <f>+FISCAL!I20</f>
        <v>2800.05</v>
      </c>
      <c r="D20" s="268">
        <v>0</v>
      </c>
      <c r="E20" s="268">
        <f t="shared" si="0"/>
        <v>0</v>
      </c>
      <c r="F20" s="268">
        <f t="shared" si="1"/>
        <v>2800.05</v>
      </c>
      <c r="G20" s="282"/>
      <c r="H20" s="268">
        <f t="shared" si="2"/>
        <v>2800.05</v>
      </c>
      <c r="I20" s="268">
        <f>-FISCAL!Q20-AC20-AJ20</f>
        <v>-45.13</v>
      </c>
      <c r="J20" s="268">
        <f t="shared" si="3"/>
        <v>56.001000000000005</v>
      </c>
      <c r="K20" s="268">
        <f t="shared" si="4"/>
        <v>210.00375</v>
      </c>
      <c r="L20" s="268">
        <f t="shared" si="5"/>
        <v>3020.9247500000001</v>
      </c>
      <c r="M20" s="268">
        <f t="shared" si="6"/>
        <v>483.34796000000006</v>
      </c>
      <c r="N20" s="268">
        <f t="shared" si="7"/>
        <v>3504.2727100000002</v>
      </c>
      <c r="O20" s="38"/>
      <c r="P20" s="273">
        <f t="shared" si="8"/>
        <v>0</v>
      </c>
      <c r="Q20" s="284">
        <f t="shared" si="9"/>
        <v>0</v>
      </c>
      <c r="R20" s="284">
        <f t="shared" si="10"/>
        <v>0</v>
      </c>
      <c r="S20" s="33"/>
      <c r="T20" s="134" t="str">
        <f t="shared" si="11"/>
        <v>SI</v>
      </c>
      <c r="U20" s="160" t="s">
        <v>169</v>
      </c>
      <c r="V20" s="177" t="s">
        <v>189</v>
      </c>
      <c r="W20" s="162" t="s">
        <v>190</v>
      </c>
      <c r="X20" s="163">
        <v>41474</v>
      </c>
      <c r="Y20" s="160" t="s">
        <v>185</v>
      </c>
      <c r="Z20" s="225"/>
      <c r="AA20" s="165"/>
      <c r="AB20" s="165"/>
      <c r="AC20" s="166">
        <v>45.13</v>
      </c>
      <c r="AD20" s="170">
        <v>-45.13</v>
      </c>
      <c r="AE20" s="176"/>
      <c r="AF20" s="214"/>
      <c r="AG20" s="167"/>
      <c r="AH20" s="167"/>
      <c r="AI20" s="167"/>
      <c r="AJ20" s="168"/>
      <c r="AK20" s="169">
        <v>0</v>
      </c>
      <c r="AL20" s="170">
        <v>-45.13</v>
      </c>
      <c r="AM20" s="171">
        <v>0</v>
      </c>
      <c r="AN20" s="170">
        <v>-45.13</v>
      </c>
      <c r="AO20" s="172">
        <v>-4.5130000000000008</v>
      </c>
      <c r="AP20" s="171">
        <v>21.911999999999999</v>
      </c>
      <c r="AQ20" s="170">
        <v>-27.731000000000002</v>
      </c>
      <c r="AR20" s="173"/>
      <c r="AS20" s="174"/>
      <c r="AT20" s="175">
        <v>45.13</v>
      </c>
      <c r="AU20" s="175"/>
      <c r="AV20" s="179"/>
      <c r="AW20" s="27"/>
      <c r="AX20" s="27"/>
      <c r="AY20" s="27"/>
      <c r="AZ20" s="27"/>
      <c r="BA20" s="27"/>
      <c r="BB20" s="27"/>
      <c r="BC20" s="27"/>
      <c r="BD20" s="27"/>
      <c r="BE20" s="27"/>
    </row>
    <row r="21" spans="1:57" ht="16.5" customHeight="1">
      <c r="A21" s="2" t="s">
        <v>38</v>
      </c>
      <c r="B21" s="1" t="s">
        <v>39</v>
      </c>
      <c r="C21" s="268">
        <f>+FISCAL!I21</f>
        <v>10000.049999999999</v>
      </c>
      <c r="D21" s="268">
        <v>0</v>
      </c>
      <c r="E21" s="268">
        <f t="shared" si="0"/>
        <v>30544.83</v>
      </c>
      <c r="F21" s="268">
        <f t="shared" si="1"/>
        <v>40544.880000000005</v>
      </c>
      <c r="G21" s="282"/>
      <c r="H21" s="268">
        <f t="shared" si="2"/>
        <v>10000.049999999999</v>
      </c>
      <c r="I21" s="268">
        <f>-FISCAL!Q21-AC21-AJ21</f>
        <v>-45.13</v>
      </c>
      <c r="J21" s="268">
        <f t="shared" si="3"/>
        <v>200.00099999999998</v>
      </c>
      <c r="K21" s="268">
        <f t="shared" si="4"/>
        <v>750.00374999999997</v>
      </c>
      <c r="L21" s="268">
        <f t="shared" si="5"/>
        <v>10904.92475</v>
      </c>
      <c r="M21" s="268">
        <f t="shared" si="6"/>
        <v>1744.7879600000001</v>
      </c>
      <c r="N21" s="268">
        <f t="shared" si="7"/>
        <v>12649.71271</v>
      </c>
      <c r="O21" s="38"/>
      <c r="P21" s="273">
        <f t="shared" si="8"/>
        <v>30544.83</v>
      </c>
      <c r="Q21" s="284">
        <f t="shared" si="9"/>
        <v>4887.1728000000003</v>
      </c>
      <c r="R21" s="284">
        <f t="shared" si="10"/>
        <v>35432.002800000002</v>
      </c>
      <c r="S21" s="33"/>
      <c r="T21" s="134" t="str">
        <f t="shared" si="11"/>
        <v>SI</v>
      </c>
      <c r="U21" s="160" t="s">
        <v>191</v>
      </c>
      <c r="V21" s="177" t="s">
        <v>192</v>
      </c>
      <c r="W21" s="162"/>
      <c r="X21" s="163">
        <v>42583</v>
      </c>
      <c r="Y21" s="160" t="s">
        <v>193</v>
      </c>
      <c r="Z21" s="225">
        <v>30544.83</v>
      </c>
      <c r="AA21" s="165"/>
      <c r="AB21" s="165"/>
      <c r="AC21" s="166">
        <v>45.13</v>
      </c>
      <c r="AD21" s="170">
        <v>30499.7</v>
      </c>
      <c r="AE21" s="176"/>
      <c r="AF21" s="214"/>
      <c r="AG21" s="167"/>
      <c r="AH21" s="167"/>
      <c r="AI21" s="167"/>
      <c r="AJ21" s="168"/>
      <c r="AK21" s="169">
        <v>8122</v>
      </c>
      <c r="AL21" s="170">
        <v>22377.7</v>
      </c>
      <c r="AM21" s="171"/>
      <c r="AN21" s="170">
        <v>22377.7</v>
      </c>
      <c r="AO21" s="172"/>
      <c r="AP21" s="171"/>
      <c r="AQ21" s="170"/>
      <c r="AR21" s="173"/>
      <c r="AS21" s="174"/>
      <c r="AT21" s="175"/>
      <c r="AU21" s="175"/>
      <c r="AV21" s="179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>
      <c r="A22" s="2" t="s">
        <v>40</v>
      </c>
      <c r="B22" s="1" t="s">
        <v>41</v>
      </c>
      <c r="C22" s="268">
        <f>+FISCAL!I22</f>
        <v>3250.05</v>
      </c>
      <c r="D22" s="268">
        <v>0</v>
      </c>
      <c r="E22" s="268">
        <f t="shared" si="0"/>
        <v>1083.33</v>
      </c>
      <c r="F22" s="268">
        <f t="shared" si="1"/>
        <v>4333.38</v>
      </c>
      <c r="G22" s="282"/>
      <c r="H22" s="268">
        <f t="shared" si="2"/>
        <v>3250.05</v>
      </c>
      <c r="I22" s="268">
        <f>-FISCAL!Q22-AC22-AJ22</f>
        <v>-45.13</v>
      </c>
      <c r="J22" s="268">
        <f t="shared" si="3"/>
        <v>65.001000000000005</v>
      </c>
      <c r="K22" s="268">
        <f t="shared" si="4"/>
        <v>243.75375</v>
      </c>
      <c r="L22" s="268">
        <f t="shared" si="5"/>
        <v>3513.6747500000001</v>
      </c>
      <c r="M22" s="268">
        <f t="shared" si="6"/>
        <v>562.18796000000009</v>
      </c>
      <c r="N22" s="268">
        <f t="shared" si="7"/>
        <v>4075.8627100000003</v>
      </c>
      <c r="O22" s="38"/>
      <c r="P22" s="273">
        <f t="shared" si="8"/>
        <v>1083.33</v>
      </c>
      <c r="Q22" s="284">
        <f t="shared" si="9"/>
        <v>173.33279999999999</v>
      </c>
      <c r="R22" s="284">
        <f t="shared" si="10"/>
        <v>1256.6627999999998</v>
      </c>
      <c r="S22" s="33"/>
      <c r="T22" s="134" t="str">
        <f t="shared" si="11"/>
        <v>SI</v>
      </c>
      <c r="U22" s="160" t="s">
        <v>166</v>
      </c>
      <c r="V22" s="177" t="s">
        <v>194</v>
      </c>
      <c r="W22" s="162"/>
      <c r="X22" s="163">
        <v>42608</v>
      </c>
      <c r="Y22" s="160" t="s">
        <v>170</v>
      </c>
      <c r="Z22" s="225">
        <v>1083.33</v>
      </c>
      <c r="AA22" s="165"/>
      <c r="AB22" s="165"/>
      <c r="AC22" s="166">
        <v>45.13</v>
      </c>
      <c r="AD22" s="170">
        <v>1038.1999999999998</v>
      </c>
      <c r="AE22" s="176"/>
      <c r="AF22" s="214"/>
      <c r="AG22" s="167"/>
      <c r="AH22" s="167"/>
      <c r="AI22" s="167"/>
      <c r="AJ22" s="168"/>
      <c r="AK22" s="169">
        <v>0</v>
      </c>
      <c r="AL22" s="170">
        <v>1038.1999999999998</v>
      </c>
      <c r="AM22" s="171"/>
      <c r="AN22" s="170">
        <v>1038.1999999999998</v>
      </c>
      <c r="AO22" s="172"/>
      <c r="AP22" s="171"/>
      <c r="AQ22" s="170"/>
      <c r="AR22" s="173"/>
      <c r="AS22" s="174"/>
      <c r="AT22" s="175"/>
      <c r="AU22" s="175"/>
      <c r="AV22" s="180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1:57" s="50" customFormat="1">
      <c r="A23" s="2" t="s">
        <v>42</v>
      </c>
      <c r="B23" s="1" t="s">
        <v>43</v>
      </c>
      <c r="C23" s="268">
        <f>+FISCAL!I23</f>
        <v>3250.05</v>
      </c>
      <c r="D23" s="268">
        <v>0</v>
      </c>
      <c r="E23" s="268">
        <f t="shared" si="0"/>
        <v>1083.33</v>
      </c>
      <c r="F23" s="268">
        <f t="shared" si="1"/>
        <v>4333.38</v>
      </c>
      <c r="G23" s="282"/>
      <c r="H23" s="268">
        <f t="shared" si="2"/>
        <v>3250.05</v>
      </c>
      <c r="I23" s="268">
        <f>-FISCAL!Q23-AC23-AJ23</f>
        <v>-45.13</v>
      </c>
      <c r="J23" s="268">
        <f t="shared" si="3"/>
        <v>65.001000000000005</v>
      </c>
      <c r="K23" s="268">
        <f t="shared" si="4"/>
        <v>243.75375</v>
      </c>
      <c r="L23" s="268">
        <f t="shared" si="5"/>
        <v>3513.6747500000001</v>
      </c>
      <c r="M23" s="268">
        <f t="shared" si="6"/>
        <v>562.18796000000009</v>
      </c>
      <c r="N23" s="268">
        <f t="shared" si="7"/>
        <v>4075.8627100000003</v>
      </c>
      <c r="O23" s="38"/>
      <c r="P23" s="273">
        <f t="shared" si="8"/>
        <v>1083.33</v>
      </c>
      <c r="Q23" s="284">
        <f t="shared" si="9"/>
        <v>173.33279999999999</v>
      </c>
      <c r="R23" s="284">
        <f t="shared" si="10"/>
        <v>1256.6627999999998</v>
      </c>
      <c r="S23" s="33"/>
      <c r="T23" s="134" t="str">
        <f t="shared" si="11"/>
        <v>SI</v>
      </c>
      <c r="U23" s="160" t="s">
        <v>166</v>
      </c>
      <c r="V23" s="177" t="s">
        <v>195</v>
      </c>
      <c r="W23" s="162"/>
      <c r="X23" s="163">
        <v>42552</v>
      </c>
      <c r="Y23" s="160" t="s">
        <v>170</v>
      </c>
      <c r="Z23" s="225">
        <v>1083.33</v>
      </c>
      <c r="AA23" s="165"/>
      <c r="AB23" s="165"/>
      <c r="AC23" s="166">
        <v>45.13</v>
      </c>
      <c r="AD23" s="170">
        <v>1038.1999999999998</v>
      </c>
      <c r="AE23" s="176"/>
      <c r="AF23" s="214"/>
      <c r="AG23" s="167"/>
      <c r="AH23" s="167"/>
      <c r="AI23" s="167"/>
      <c r="AJ23" s="168"/>
      <c r="AK23" s="169">
        <v>2000</v>
      </c>
      <c r="AL23" s="170">
        <v>-961.80000000000018</v>
      </c>
      <c r="AM23" s="171">
        <v>0</v>
      </c>
      <c r="AN23" s="170">
        <v>-961.80000000000018</v>
      </c>
      <c r="AO23" s="172">
        <v>103.82</v>
      </c>
      <c r="AP23" s="171">
        <v>21.911999999999999</v>
      </c>
      <c r="AQ23" s="170">
        <v>1163.9319999999998</v>
      </c>
      <c r="AR23" s="173"/>
      <c r="AS23" s="174"/>
      <c r="AT23" s="175"/>
      <c r="AU23" s="175"/>
      <c r="AV23" s="179"/>
      <c r="AW23" s="52"/>
      <c r="AX23" s="52"/>
      <c r="AY23" s="52"/>
      <c r="AZ23" s="52"/>
      <c r="BA23" s="52"/>
      <c r="BB23" s="52"/>
      <c r="BC23" s="52"/>
      <c r="BD23" s="52"/>
      <c r="BE23" s="52"/>
    </row>
    <row r="24" spans="1:57" s="81" customFormat="1">
      <c r="A24" s="80" t="s">
        <v>44</v>
      </c>
      <c r="B24" s="81" t="s">
        <v>45</v>
      </c>
      <c r="C24" s="268">
        <f>+FISCAL!I24</f>
        <v>15000</v>
      </c>
      <c r="D24" s="283">
        <v>0</v>
      </c>
      <c r="E24" s="268">
        <f t="shared" si="0"/>
        <v>101673.47</v>
      </c>
      <c r="F24" s="268">
        <f t="shared" si="1"/>
        <v>116673.47</v>
      </c>
      <c r="G24" s="283"/>
      <c r="H24" s="283">
        <f t="shared" si="2"/>
        <v>15000</v>
      </c>
      <c r="I24" s="268">
        <f>-FISCAL!Q24-AC24-AJ24</f>
        <v>-45.13</v>
      </c>
      <c r="J24" s="283">
        <f t="shared" si="3"/>
        <v>300</v>
      </c>
      <c r="K24" s="283">
        <f t="shared" si="4"/>
        <v>1125</v>
      </c>
      <c r="L24" s="283">
        <f t="shared" si="5"/>
        <v>16379.87</v>
      </c>
      <c r="M24" s="283">
        <f t="shared" si="6"/>
        <v>2620.7792000000004</v>
      </c>
      <c r="N24" s="283">
        <f t="shared" si="7"/>
        <v>19000.6492</v>
      </c>
      <c r="O24" s="82"/>
      <c r="P24" s="273">
        <f t="shared" si="8"/>
        <v>101673.47</v>
      </c>
      <c r="Q24" s="285">
        <f t="shared" si="9"/>
        <v>16267.755200000001</v>
      </c>
      <c r="R24" s="285">
        <f t="shared" si="10"/>
        <v>117941.2252</v>
      </c>
      <c r="S24" s="37"/>
      <c r="T24" s="134" t="str">
        <f t="shared" si="11"/>
        <v>SI</v>
      </c>
      <c r="U24" s="160" t="s">
        <v>191</v>
      </c>
      <c r="V24" s="177" t="s">
        <v>196</v>
      </c>
      <c r="W24" s="162"/>
      <c r="X24" s="163">
        <v>38873</v>
      </c>
      <c r="Y24" s="232" t="s">
        <v>197</v>
      </c>
      <c r="Z24" s="225">
        <v>101673.47</v>
      </c>
      <c r="AA24" s="165"/>
      <c r="AB24" s="165"/>
      <c r="AC24" s="166">
        <v>45.13</v>
      </c>
      <c r="AD24" s="170">
        <v>101628.34</v>
      </c>
      <c r="AE24" s="176">
        <v>3535</v>
      </c>
      <c r="AF24" s="214"/>
      <c r="AG24" s="167"/>
      <c r="AH24" s="167"/>
      <c r="AI24" s="167"/>
      <c r="AJ24" s="168"/>
      <c r="AK24" s="169">
        <v>345</v>
      </c>
      <c r="AL24" s="170">
        <v>97748.34</v>
      </c>
      <c r="AM24" s="171">
        <v>10162.834000000001</v>
      </c>
      <c r="AN24" s="170">
        <v>87585.505999999994</v>
      </c>
      <c r="AO24" s="172">
        <v>0</v>
      </c>
      <c r="AP24" s="171"/>
      <c r="AQ24" s="170"/>
      <c r="AR24" s="173"/>
      <c r="AS24" s="174"/>
      <c r="AT24" s="175"/>
      <c r="AU24" s="175"/>
      <c r="AV24" s="179" t="s">
        <v>352</v>
      </c>
      <c r="AW24" s="52"/>
      <c r="AX24" s="52"/>
      <c r="AY24" s="52"/>
      <c r="AZ24" s="52"/>
      <c r="BA24" s="52"/>
      <c r="BB24" s="52"/>
      <c r="BC24" s="52"/>
      <c r="BD24" s="52"/>
      <c r="BE24" s="52"/>
    </row>
    <row r="25" spans="1:57" s="81" customFormat="1">
      <c r="A25" s="102"/>
      <c r="B25" s="136" t="s">
        <v>314</v>
      </c>
      <c r="C25" s="268">
        <f>+FISCAL!I25</f>
        <v>2500.0500000000002</v>
      </c>
      <c r="D25" s="268">
        <v>0</v>
      </c>
      <c r="E25" s="268">
        <f t="shared" si="0"/>
        <v>1698.98</v>
      </c>
      <c r="F25" s="268">
        <f t="shared" si="1"/>
        <v>4199.0300000000007</v>
      </c>
      <c r="G25" s="273"/>
      <c r="H25" s="268">
        <f t="shared" si="2"/>
        <v>2500.0500000000002</v>
      </c>
      <c r="I25" s="268">
        <f>-FISCAL!Q25-AC25-AJ25</f>
        <v>-45.13</v>
      </c>
      <c r="J25" s="268">
        <f t="shared" si="3"/>
        <v>50.001000000000005</v>
      </c>
      <c r="K25" s="268">
        <f t="shared" si="4"/>
        <v>187.50375</v>
      </c>
      <c r="L25" s="268">
        <f t="shared" si="5"/>
        <v>2692.4247500000001</v>
      </c>
      <c r="M25" s="268">
        <f t="shared" si="6"/>
        <v>430.78796000000006</v>
      </c>
      <c r="N25" s="268">
        <f t="shared" si="7"/>
        <v>3123.2127100000002</v>
      </c>
      <c r="O25" s="48"/>
      <c r="P25" s="273">
        <f t="shared" si="8"/>
        <v>1698.98</v>
      </c>
      <c r="Q25" s="284">
        <f t="shared" si="9"/>
        <v>271.83679999999998</v>
      </c>
      <c r="R25" s="284">
        <f t="shared" si="10"/>
        <v>1970.8168000000001</v>
      </c>
      <c r="S25" s="33"/>
      <c r="T25" s="134" t="str">
        <f t="shared" si="11"/>
        <v>SI</v>
      </c>
      <c r="U25" s="160" t="s">
        <v>191</v>
      </c>
      <c r="V25" s="177" t="s">
        <v>314</v>
      </c>
      <c r="W25" s="162"/>
      <c r="X25" s="163">
        <v>42686</v>
      </c>
      <c r="Y25" s="232" t="s">
        <v>225</v>
      </c>
      <c r="Z25" s="225">
        <v>1698.98</v>
      </c>
      <c r="AA25" s="165"/>
      <c r="AB25" s="165"/>
      <c r="AC25" s="166">
        <v>45.13</v>
      </c>
      <c r="AD25" s="170">
        <v>1653.85</v>
      </c>
      <c r="AE25" s="176"/>
      <c r="AF25" s="214"/>
      <c r="AG25" s="167"/>
      <c r="AH25" s="167"/>
      <c r="AI25" s="167"/>
      <c r="AJ25" s="168"/>
      <c r="AK25" s="169"/>
      <c r="AL25" s="170">
        <v>1653.85</v>
      </c>
      <c r="AM25" s="171">
        <v>0</v>
      </c>
      <c r="AN25" s="170">
        <v>1653.85</v>
      </c>
      <c r="AO25" s="172"/>
      <c r="AP25" s="171"/>
      <c r="AQ25" s="170"/>
      <c r="AR25" s="173"/>
      <c r="AS25" s="174"/>
      <c r="AT25" s="175"/>
      <c r="AU25" s="175" t="s">
        <v>315</v>
      </c>
      <c r="AV25" s="179"/>
      <c r="AW25" s="52"/>
      <c r="AX25" s="52"/>
      <c r="AY25" s="52"/>
      <c r="AZ25" s="52"/>
      <c r="BA25" s="52"/>
      <c r="BB25" s="52"/>
      <c r="BC25" s="52"/>
      <c r="BD25" s="52"/>
      <c r="BE25" s="52"/>
    </row>
    <row r="26" spans="1:57">
      <c r="A26" s="102"/>
      <c r="B26" s="136" t="s">
        <v>316</v>
      </c>
      <c r="C26" s="268">
        <f>+FISCAL!I26</f>
        <v>2500.0500000000002</v>
      </c>
      <c r="D26" s="268">
        <v>0</v>
      </c>
      <c r="E26" s="268">
        <f t="shared" si="0"/>
        <v>1162.46</v>
      </c>
      <c r="F26" s="268">
        <f t="shared" si="1"/>
        <v>3662.51</v>
      </c>
      <c r="G26" s="273"/>
      <c r="H26" s="268">
        <f t="shared" si="2"/>
        <v>2500.0500000000002</v>
      </c>
      <c r="I26" s="268">
        <f>-FISCAL!Q26-AC26-AJ26</f>
        <v>-45.13</v>
      </c>
      <c r="J26" s="268">
        <f t="shared" si="3"/>
        <v>50.001000000000005</v>
      </c>
      <c r="K26" s="268">
        <f t="shared" si="4"/>
        <v>187.50375</v>
      </c>
      <c r="L26" s="268">
        <f t="shared" si="5"/>
        <v>2692.4247500000001</v>
      </c>
      <c r="M26" s="268">
        <f t="shared" si="6"/>
        <v>430.78796000000006</v>
      </c>
      <c r="N26" s="268">
        <f t="shared" si="7"/>
        <v>3123.2127100000002</v>
      </c>
      <c r="O26" s="48"/>
      <c r="P26" s="273">
        <f t="shared" si="8"/>
        <v>1162.46</v>
      </c>
      <c r="Q26" s="284">
        <f t="shared" si="9"/>
        <v>185.99360000000001</v>
      </c>
      <c r="R26" s="284">
        <f t="shared" si="10"/>
        <v>1348.4536000000001</v>
      </c>
      <c r="S26" s="33"/>
      <c r="T26" s="134" t="str">
        <f t="shared" si="11"/>
        <v>SI</v>
      </c>
      <c r="U26" s="160" t="s">
        <v>191</v>
      </c>
      <c r="V26" s="177" t="s">
        <v>316</v>
      </c>
      <c r="W26" s="162"/>
      <c r="X26" s="163">
        <v>42692</v>
      </c>
      <c r="Y26" s="232" t="s">
        <v>225</v>
      </c>
      <c r="Z26" s="225">
        <v>1162.46</v>
      </c>
      <c r="AA26" s="165"/>
      <c r="AB26" s="165"/>
      <c r="AC26" s="166">
        <v>45.13</v>
      </c>
      <c r="AD26" s="170">
        <v>1117.33</v>
      </c>
      <c r="AE26" s="176"/>
      <c r="AF26" s="214"/>
      <c r="AG26" s="167"/>
      <c r="AH26" s="167"/>
      <c r="AI26" s="167"/>
      <c r="AJ26" s="168"/>
      <c r="AK26" s="169"/>
      <c r="AL26" s="170">
        <v>1117.33</v>
      </c>
      <c r="AM26" s="171">
        <v>0</v>
      </c>
      <c r="AN26" s="170">
        <v>1117.33</v>
      </c>
      <c r="AO26" s="172"/>
      <c r="AP26" s="171"/>
      <c r="AQ26" s="170"/>
      <c r="AR26" s="173"/>
      <c r="AS26" s="174"/>
      <c r="AT26" s="175"/>
      <c r="AU26" s="175" t="s">
        <v>317</v>
      </c>
      <c r="AV26" s="179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1:57">
      <c r="A27" s="2" t="s">
        <v>46</v>
      </c>
      <c r="B27" s="1" t="s">
        <v>47</v>
      </c>
      <c r="C27" s="268">
        <f>+FISCAL!I27</f>
        <v>2500.0500000000002</v>
      </c>
      <c r="D27" s="268">
        <v>0</v>
      </c>
      <c r="E27" s="268">
        <f t="shared" si="0"/>
        <v>12427.99</v>
      </c>
      <c r="F27" s="268">
        <f t="shared" si="1"/>
        <v>14928.04</v>
      </c>
      <c r="G27" s="282"/>
      <c r="H27" s="268">
        <f t="shared" si="2"/>
        <v>2500.0500000000002</v>
      </c>
      <c r="I27" s="268">
        <f>-FISCAL!Q27-AC27-AJ27</f>
        <v>-45.13</v>
      </c>
      <c r="J27" s="268">
        <f t="shared" si="3"/>
        <v>50.001000000000005</v>
      </c>
      <c r="K27" s="268">
        <f t="shared" si="4"/>
        <v>187.50375</v>
      </c>
      <c r="L27" s="268">
        <f t="shared" si="5"/>
        <v>2692.4247500000001</v>
      </c>
      <c r="M27" s="268">
        <f t="shared" si="6"/>
        <v>430.78796000000006</v>
      </c>
      <c r="N27" s="268">
        <f t="shared" si="7"/>
        <v>3123.2127100000002</v>
      </c>
      <c r="O27" s="38"/>
      <c r="P27" s="273">
        <f t="shared" si="8"/>
        <v>12427.99</v>
      </c>
      <c r="Q27" s="284">
        <f t="shared" si="9"/>
        <v>1988.4784</v>
      </c>
      <c r="R27" s="284">
        <f t="shared" si="10"/>
        <v>14416.4684</v>
      </c>
      <c r="S27" s="33"/>
      <c r="T27" s="134" t="str">
        <f t="shared" si="11"/>
        <v>SI</v>
      </c>
      <c r="U27" s="160" t="s">
        <v>169</v>
      </c>
      <c r="V27" s="177" t="s">
        <v>318</v>
      </c>
      <c r="W27" s="162" t="s">
        <v>198</v>
      </c>
      <c r="X27" s="163">
        <v>42298</v>
      </c>
      <c r="Y27" s="160" t="s">
        <v>199</v>
      </c>
      <c r="Z27" s="225">
        <v>12427.99</v>
      </c>
      <c r="AA27" s="181"/>
      <c r="AB27" s="165"/>
      <c r="AC27" s="166">
        <v>45.13</v>
      </c>
      <c r="AD27" s="170">
        <v>12382.86</v>
      </c>
      <c r="AE27" s="176"/>
      <c r="AF27" s="214"/>
      <c r="AG27" s="167"/>
      <c r="AH27" s="167"/>
      <c r="AI27" s="167"/>
      <c r="AJ27" s="168"/>
      <c r="AK27" s="169">
        <v>0</v>
      </c>
      <c r="AL27" s="170">
        <v>12382.86</v>
      </c>
      <c r="AM27" s="171">
        <v>1238.2860000000001</v>
      </c>
      <c r="AN27" s="170">
        <v>11144.574000000001</v>
      </c>
      <c r="AO27" s="172">
        <v>0</v>
      </c>
      <c r="AP27" s="171">
        <v>21.911999999999999</v>
      </c>
      <c r="AQ27" s="170">
        <v>12404.772000000001</v>
      </c>
      <c r="AR27" s="173"/>
      <c r="AS27" s="178"/>
      <c r="AT27" s="175">
        <v>-11144.574000000001</v>
      </c>
      <c r="AU27" s="175"/>
      <c r="AV27" s="177"/>
      <c r="AW27" s="22"/>
      <c r="AX27" s="22"/>
      <c r="AY27" s="22"/>
      <c r="AZ27" s="22"/>
      <c r="BA27" s="22"/>
      <c r="BB27" s="22"/>
      <c r="BC27" s="22"/>
      <c r="BD27" s="22"/>
      <c r="BE27" s="22"/>
    </row>
    <row r="28" spans="1:57">
      <c r="A28" s="2" t="s">
        <v>48</v>
      </c>
      <c r="B28" s="1" t="s">
        <v>49</v>
      </c>
      <c r="C28" s="268">
        <f>+FISCAL!I28</f>
        <v>2500.0500000000002</v>
      </c>
      <c r="D28" s="268">
        <v>0</v>
      </c>
      <c r="E28" s="268">
        <f t="shared" si="0"/>
        <v>30750</v>
      </c>
      <c r="F28" s="268">
        <f t="shared" si="1"/>
        <v>33250.050000000003</v>
      </c>
      <c r="G28" s="282"/>
      <c r="H28" s="268">
        <f t="shared" si="2"/>
        <v>2500.0500000000002</v>
      </c>
      <c r="I28" s="268">
        <f>-FISCAL!Q28-AC28-AJ28</f>
        <v>-45.13</v>
      </c>
      <c r="J28" s="268">
        <f t="shared" si="3"/>
        <v>50.001000000000005</v>
      </c>
      <c r="K28" s="268">
        <f t="shared" si="4"/>
        <v>187.50375</v>
      </c>
      <c r="L28" s="268">
        <f t="shared" si="5"/>
        <v>2692.4247500000001</v>
      </c>
      <c r="M28" s="268">
        <f t="shared" si="6"/>
        <v>430.78796000000006</v>
      </c>
      <c r="N28" s="268">
        <f t="shared" si="7"/>
        <v>3123.2127100000002</v>
      </c>
      <c r="O28" s="38"/>
      <c r="P28" s="273">
        <f t="shared" si="8"/>
        <v>30750</v>
      </c>
      <c r="Q28" s="284">
        <f t="shared" si="9"/>
        <v>4920</v>
      </c>
      <c r="R28" s="284">
        <f t="shared" si="10"/>
        <v>35670</v>
      </c>
      <c r="S28" s="33"/>
      <c r="T28" s="134" t="str">
        <f t="shared" si="11"/>
        <v>SI</v>
      </c>
      <c r="U28" s="160" t="s">
        <v>171</v>
      </c>
      <c r="V28" s="160" t="s">
        <v>205</v>
      </c>
      <c r="W28" s="162"/>
      <c r="X28" s="163">
        <v>42038</v>
      </c>
      <c r="Y28" s="160" t="s">
        <v>206</v>
      </c>
      <c r="Z28" s="225">
        <v>30750</v>
      </c>
      <c r="AA28" s="181"/>
      <c r="AB28" s="165"/>
      <c r="AC28" s="166">
        <v>45.13</v>
      </c>
      <c r="AD28" s="170">
        <v>30704.87</v>
      </c>
      <c r="AE28" s="176"/>
      <c r="AF28" s="214"/>
      <c r="AG28" s="167"/>
      <c r="AH28" s="167"/>
      <c r="AI28" s="167"/>
      <c r="AJ28" s="168"/>
      <c r="AK28" s="169">
        <v>240</v>
      </c>
      <c r="AL28" s="170">
        <v>30464.87</v>
      </c>
      <c r="AM28" s="171">
        <v>3070.4870000000001</v>
      </c>
      <c r="AN28" s="170">
        <v>27394.382999999998</v>
      </c>
      <c r="AO28" s="172">
        <v>0</v>
      </c>
      <c r="AP28" s="171">
        <v>21.911999999999999</v>
      </c>
      <c r="AQ28" s="170">
        <v>30726.781999999999</v>
      </c>
      <c r="AR28" s="173"/>
      <c r="AS28" s="178"/>
      <c r="AT28" s="175">
        <v>-27394.382999999998</v>
      </c>
      <c r="AU28" s="175"/>
      <c r="AV28" s="177"/>
      <c r="AW28" s="153"/>
      <c r="AX28" s="22"/>
      <c r="AY28" s="22"/>
      <c r="AZ28" s="22"/>
      <c r="BA28" s="22"/>
      <c r="BB28" s="22"/>
      <c r="BC28" s="22"/>
      <c r="BD28" s="22"/>
      <c r="BE28" s="22"/>
    </row>
    <row r="29" spans="1:57" s="50" customFormat="1">
      <c r="A29" s="80" t="s">
        <v>50</v>
      </c>
      <c r="B29" s="81" t="s">
        <v>286</v>
      </c>
      <c r="C29" s="268">
        <f>+FISCAL!I29</f>
        <v>20000.099999999999</v>
      </c>
      <c r="D29" s="283">
        <v>0</v>
      </c>
      <c r="E29" s="268">
        <f t="shared" si="0"/>
        <v>216930.96</v>
      </c>
      <c r="F29" s="268">
        <f t="shared" si="1"/>
        <v>236931.06</v>
      </c>
      <c r="G29" s="283"/>
      <c r="H29" s="283">
        <f t="shared" si="2"/>
        <v>20000.099999999999</v>
      </c>
      <c r="I29" s="268">
        <f>-FISCAL!Q29-AC29-AJ29</f>
        <v>-45.13</v>
      </c>
      <c r="J29" s="283">
        <f t="shared" si="3"/>
        <v>400.00199999999995</v>
      </c>
      <c r="K29" s="283">
        <f t="shared" si="4"/>
        <v>1500.0074999999999</v>
      </c>
      <c r="L29" s="283">
        <f t="shared" si="5"/>
        <v>21854.979499999998</v>
      </c>
      <c r="M29" s="283">
        <f t="shared" si="6"/>
        <v>3496.7967199999998</v>
      </c>
      <c r="N29" s="283">
        <f t="shared" si="7"/>
        <v>25351.776219999996</v>
      </c>
      <c r="O29" s="82"/>
      <c r="P29" s="273">
        <f t="shared" si="8"/>
        <v>216930.96</v>
      </c>
      <c r="Q29" s="285">
        <f t="shared" si="9"/>
        <v>34708.953600000001</v>
      </c>
      <c r="R29" s="285">
        <f t="shared" si="10"/>
        <v>251639.9136</v>
      </c>
      <c r="S29" s="37"/>
      <c r="T29" s="134" t="str">
        <f t="shared" si="11"/>
        <v>SI</v>
      </c>
      <c r="U29" s="160" t="s">
        <v>191</v>
      </c>
      <c r="V29" s="160" t="s">
        <v>207</v>
      </c>
      <c r="W29" s="160" t="s">
        <v>208</v>
      </c>
      <c r="X29" s="163">
        <v>41582</v>
      </c>
      <c r="Y29" s="160" t="s">
        <v>209</v>
      </c>
      <c r="Z29" s="225">
        <v>216930.96</v>
      </c>
      <c r="AA29" s="165"/>
      <c r="AB29" s="165"/>
      <c r="AC29" s="166">
        <v>45.13</v>
      </c>
      <c r="AD29" s="170">
        <v>216885.83</v>
      </c>
      <c r="AE29" s="176"/>
      <c r="AF29" s="214"/>
      <c r="AG29" s="167"/>
      <c r="AH29" s="167"/>
      <c r="AI29" s="167"/>
      <c r="AJ29" s="168"/>
      <c r="AK29" s="169">
        <v>0</v>
      </c>
      <c r="AL29" s="170">
        <v>216885.83</v>
      </c>
      <c r="AM29" s="171">
        <v>21688.582999999999</v>
      </c>
      <c r="AN29" s="170">
        <v>195197.24699999997</v>
      </c>
      <c r="AO29" s="172">
        <v>0</v>
      </c>
      <c r="AP29" s="171">
        <v>21.911999999999999</v>
      </c>
      <c r="AQ29" s="170">
        <v>216907.742</v>
      </c>
      <c r="AR29" s="173"/>
      <c r="AS29" s="178"/>
      <c r="AT29" s="175">
        <v>-195197.24699999997</v>
      </c>
      <c r="AU29" s="175"/>
      <c r="AV29" s="177"/>
      <c r="AW29" s="153"/>
      <c r="AX29" s="52"/>
      <c r="AY29" s="52"/>
      <c r="AZ29" s="52"/>
      <c r="BA29" s="52"/>
      <c r="BB29" s="52"/>
      <c r="BC29" s="52"/>
      <c r="BD29" s="52"/>
      <c r="BE29" s="52"/>
    </row>
    <row r="30" spans="1:57">
      <c r="A30" s="2" t="s">
        <v>51</v>
      </c>
      <c r="B30" s="1" t="s">
        <v>52</v>
      </c>
      <c r="C30" s="268">
        <f>+FISCAL!I30</f>
        <v>2500.0500000000002</v>
      </c>
      <c r="D30" s="268">
        <v>0</v>
      </c>
      <c r="E30" s="268">
        <f t="shared" si="0"/>
        <v>6392</v>
      </c>
      <c r="F30" s="268">
        <f t="shared" si="1"/>
        <v>8892.0499999999993</v>
      </c>
      <c r="G30" s="282"/>
      <c r="H30" s="268">
        <f t="shared" si="2"/>
        <v>2500.0500000000002</v>
      </c>
      <c r="I30" s="268">
        <f>-FISCAL!Q30-AC30-AJ30</f>
        <v>-45.13</v>
      </c>
      <c r="J30" s="268">
        <f t="shared" si="3"/>
        <v>50.001000000000005</v>
      </c>
      <c r="K30" s="268">
        <f t="shared" si="4"/>
        <v>187.50375</v>
      </c>
      <c r="L30" s="268">
        <f t="shared" si="5"/>
        <v>2692.4247500000001</v>
      </c>
      <c r="M30" s="268">
        <f t="shared" si="6"/>
        <v>430.78796000000006</v>
      </c>
      <c r="N30" s="268">
        <f t="shared" si="7"/>
        <v>3123.2127100000002</v>
      </c>
      <c r="O30" s="38"/>
      <c r="P30" s="273">
        <f t="shared" si="8"/>
        <v>6392</v>
      </c>
      <c r="Q30" s="284">
        <f t="shared" si="9"/>
        <v>1022.72</v>
      </c>
      <c r="R30" s="284">
        <f t="shared" si="10"/>
        <v>7414.72</v>
      </c>
      <c r="S30" s="33"/>
      <c r="T30" s="134" t="str">
        <f t="shared" si="11"/>
        <v>SI</v>
      </c>
      <c r="U30" s="160" t="s">
        <v>191</v>
      </c>
      <c r="V30" s="177" t="s">
        <v>210</v>
      </c>
      <c r="W30" s="162" t="s">
        <v>211</v>
      </c>
      <c r="X30" s="163">
        <v>42380</v>
      </c>
      <c r="Y30" s="160" t="s">
        <v>212</v>
      </c>
      <c r="Z30" s="225">
        <v>6392</v>
      </c>
      <c r="AA30" s="165"/>
      <c r="AB30" s="165"/>
      <c r="AC30" s="166">
        <v>45.13</v>
      </c>
      <c r="AD30" s="170">
        <v>6346.87</v>
      </c>
      <c r="AE30" s="176"/>
      <c r="AF30" s="214"/>
      <c r="AG30" s="167"/>
      <c r="AH30" s="167"/>
      <c r="AI30" s="167"/>
      <c r="AJ30" s="168"/>
      <c r="AK30" s="169">
        <v>0</v>
      </c>
      <c r="AL30" s="170">
        <v>6346.87</v>
      </c>
      <c r="AM30" s="171">
        <v>634.68700000000001</v>
      </c>
      <c r="AN30" s="170">
        <v>5712.183</v>
      </c>
      <c r="AO30" s="172">
        <v>0</v>
      </c>
      <c r="AP30" s="171">
        <v>21.911999999999999</v>
      </c>
      <c r="AQ30" s="170">
        <v>6368.7820000000002</v>
      </c>
      <c r="AR30" s="173"/>
      <c r="AS30" s="178"/>
      <c r="AT30" s="175">
        <v>-5712.183</v>
      </c>
      <c r="AU30" s="175"/>
      <c r="AV30" s="177"/>
      <c r="AW30" s="153"/>
      <c r="AX30" s="22"/>
      <c r="AY30" s="22"/>
      <c r="AZ30" s="22"/>
      <c r="BA30" s="22"/>
      <c r="BB30" s="22"/>
      <c r="BC30" s="22"/>
      <c r="BD30" s="22"/>
      <c r="BE30" s="22"/>
    </row>
    <row r="31" spans="1:57">
      <c r="A31" s="2" t="s">
        <v>53</v>
      </c>
      <c r="B31" s="1" t="s">
        <v>54</v>
      </c>
      <c r="C31" s="268">
        <f>+FISCAL!I31</f>
        <v>15946.35</v>
      </c>
      <c r="D31" s="268">
        <v>0</v>
      </c>
      <c r="E31" s="268">
        <f t="shared" si="0"/>
        <v>13890</v>
      </c>
      <c r="F31" s="268">
        <f t="shared" si="1"/>
        <v>29836.35</v>
      </c>
      <c r="G31" s="282"/>
      <c r="H31" s="268">
        <f t="shared" si="2"/>
        <v>15946.35</v>
      </c>
      <c r="I31" s="268">
        <f>-FISCAL!Q31-AC31-AJ31</f>
        <v>-45.13</v>
      </c>
      <c r="J31" s="268">
        <f t="shared" si="3"/>
        <v>318.92700000000002</v>
      </c>
      <c r="K31" s="268">
        <f t="shared" si="4"/>
        <v>1195.9762499999999</v>
      </c>
      <c r="L31" s="268">
        <f t="shared" si="5"/>
        <v>17416.123250000001</v>
      </c>
      <c r="M31" s="268">
        <f t="shared" si="6"/>
        <v>2786.5797200000002</v>
      </c>
      <c r="N31" s="268">
        <f t="shared" si="7"/>
        <v>20202.702970000002</v>
      </c>
      <c r="O31" s="38"/>
      <c r="P31" s="273">
        <f t="shared" si="8"/>
        <v>13890</v>
      </c>
      <c r="Q31" s="284">
        <f t="shared" si="9"/>
        <v>2222.4</v>
      </c>
      <c r="R31" s="284">
        <f t="shared" si="10"/>
        <v>16112.4</v>
      </c>
      <c r="S31" s="33"/>
      <c r="T31" s="134" t="str">
        <f t="shared" si="11"/>
        <v>SI</v>
      </c>
      <c r="U31" s="160" t="s">
        <v>166</v>
      </c>
      <c r="V31" s="230" t="s">
        <v>213</v>
      </c>
      <c r="W31" s="162">
        <v>3</v>
      </c>
      <c r="X31" s="163">
        <v>39465</v>
      </c>
      <c r="Y31" s="160" t="s">
        <v>214</v>
      </c>
      <c r="Z31" s="225">
        <v>13890</v>
      </c>
      <c r="AA31" s="165"/>
      <c r="AB31" s="165"/>
      <c r="AC31" s="166">
        <v>45.13</v>
      </c>
      <c r="AD31" s="170">
        <v>13844.87</v>
      </c>
      <c r="AE31" s="176"/>
      <c r="AF31" s="214"/>
      <c r="AG31" s="167"/>
      <c r="AH31" s="167"/>
      <c r="AI31" s="167"/>
      <c r="AJ31" s="231"/>
      <c r="AK31" s="169">
        <v>323.91000000000003</v>
      </c>
      <c r="AL31" s="170">
        <v>13520.960000000001</v>
      </c>
      <c r="AM31" s="171"/>
      <c r="AN31" s="170">
        <v>13520.960000000001</v>
      </c>
      <c r="AO31" s="172"/>
      <c r="AP31" s="171"/>
      <c r="AQ31" s="170"/>
      <c r="AR31" s="173"/>
      <c r="AS31" s="178"/>
      <c r="AT31" s="175"/>
      <c r="AU31" s="175"/>
      <c r="AV31" s="180"/>
      <c r="AW31" s="153"/>
      <c r="AX31" s="22"/>
      <c r="AY31" s="22"/>
      <c r="AZ31" s="22"/>
      <c r="BA31" s="22"/>
      <c r="BB31" s="22"/>
      <c r="BC31" s="22"/>
      <c r="BD31" s="22"/>
      <c r="BE31" s="22"/>
    </row>
    <row r="32" spans="1:57">
      <c r="A32" s="2" t="s">
        <v>55</v>
      </c>
      <c r="B32" s="1" t="s">
        <v>56</v>
      </c>
      <c r="C32" s="268">
        <f>+FISCAL!I32</f>
        <v>7500</v>
      </c>
      <c r="D32" s="268">
        <v>0</v>
      </c>
      <c r="E32" s="268">
        <f t="shared" si="0"/>
        <v>17665.189999999999</v>
      </c>
      <c r="F32" s="268">
        <f t="shared" si="1"/>
        <v>25165.19</v>
      </c>
      <c r="G32" s="282"/>
      <c r="H32" s="268">
        <f t="shared" si="2"/>
        <v>7500</v>
      </c>
      <c r="I32" s="268">
        <f>-FISCAL!Q32-AC32-AJ32</f>
        <v>-45.13</v>
      </c>
      <c r="J32" s="268">
        <f t="shared" si="3"/>
        <v>150</v>
      </c>
      <c r="K32" s="268">
        <f t="shared" si="4"/>
        <v>562.5</v>
      </c>
      <c r="L32" s="268">
        <f t="shared" si="5"/>
        <v>8167.37</v>
      </c>
      <c r="M32" s="268">
        <f t="shared" si="6"/>
        <v>1306.7791999999999</v>
      </c>
      <c r="N32" s="268">
        <f t="shared" si="7"/>
        <v>9474.1491999999998</v>
      </c>
      <c r="O32" s="38"/>
      <c r="P32" s="273">
        <f t="shared" si="8"/>
        <v>17665.189999999999</v>
      </c>
      <c r="Q32" s="284">
        <f t="shared" si="9"/>
        <v>2826.4303999999997</v>
      </c>
      <c r="R32" s="284">
        <f t="shared" si="10"/>
        <v>20491.6204</v>
      </c>
      <c r="S32" s="33"/>
      <c r="T32" s="134" t="str">
        <f t="shared" si="11"/>
        <v>SI</v>
      </c>
      <c r="U32" s="160" t="s">
        <v>166</v>
      </c>
      <c r="V32" s="177" t="s">
        <v>215</v>
      </c>
      <c r="W32" s="162"/>
      <c r="X32" s="163">
        <v>40530</v>
      </c>
      <c r="Y32" s="160" t="s">
        <v>216</v>
      </c>
      <c r="Z32" s="225">
        <v>17665.189999999999</v>
      </c>
      <c r="AA32" s="165"/>
      <c r="AB32" s="165"/>
      <c r="AC32" s="166">
        <v>45.13</v>
      </c>
      <c r="AD32" s="170">
        <v>17620.059999999998</v>
      </c>
      <c r="AE32" s="176"/>
      <c r="AF32" s="214"/>
      <c r="AG32" s="167"/>
      <c r="AH32" s="167"/>
      <c r="AI32" s="167"/>
      <c r="AJ32" s="168"/>
      <c r="AK32" s="169">
        <v>1237</v>
      </c>
      <c r="AL32" s="170">
        <v>16383.059999999998</v>
      </c>
      <c r="AM32" s="171">
        <v>1762.0059999999999</v>
      </c>
      <c r="AN32" s="170">
        <v>14621.053999999998</v>
      </c>
      <c r="AO32" s="172">
        <v>0</v>
      </c>
      <c r="AP32" s="171">
        <v>21.911999999999999</v>
      </c>
      <c r="AQ32" s="170">
        <v>17641.971999999998</v>
      </c>
      <c r="AR32" s="173"/>
      <c r="AS32" s="174"/>
      <c r="AT32" s="175"/>
      <c r="AU32" s="175"/>
      <c r="AV32" s="177"/>
      <c r="AW32" s="153"/>
      <c r="AX32" s="22"/>
      <c r="AY32" s="22"/>
      <c r="AZ32" s="22"/>
      <c r="BA32" s="22"/>
      <c r="BB32" s="22"/>
      <c r="BC32" s="22"/>
      <c r="BD32" s="22"/>
      <c r="BE32" s="22"/>
    </row>
    <row r="33" spans="1:57">
      <c r="A33" s="2" t="s">
        <v>57</v>
      </c>
      <c r="B33" s="1" t="s">
        <v>58</v>
      </c>
      <c r="C33" s="268">
        <f>+FISCAL!I33</f>
        <v>3750</v>
      </c>
      <c r="D33" s="268">
        <v>0</v>
      </c>
      <c r="E33" s="268">
        <f t="shared" si="0"/>
        <v>0</v>
      </c>
      <c r="F33" s="268">
        <f t="shared" si="1"/>
        <v>3750</v>
      </c>
      <c r="G33" s="282"/>
      <c r="H33" s="268">
        <f t="shared" si="2"/>
        <v>3750</v>
      </c>
      <c r="I33" s="268">
        <f>-FISCAL!Q33-AC33-AJ33</f>
        <v>-45.13</v>
      </c>
      <c r="J33" s="268">
        <f t="shared" si="3"/>
        <v>75</v>
      </c>
      <c r="K33" s="268">
        <f t="shared" si="4"/>
        <v>281.25</v>
      </c>
      <c r="L33" s="268">
        <f t="shared" si="5"/>
        <v>4061.12</v>
      </c>
      <c r="M33" s="268">
        <f t="shared" si="6"/>
        <v>649.77919999999995</v>
      </c>
      <c r="N33" s="268">
        <f t="shared" si="7"/>
        <v>4710.8991999999998</v>
      </c>
      <c r="O33" s="38"/>
      <c r="P33" s="273">
        <f t="shared" si="8"/>
        <v>0</v>
      </c>
      <c r="Q33" s="284">
        <f t="shared" si="9"/>
        <v>0</v>
      </c>
      <c r="R33" s="284">
        <f t="shared" si="10"/>
        <v>0</v>
      </c>
      <c r="S33" s="33"/>
      <c r="T33" s="134" t="str">
        <f t="shared" si="11"/>
        <v>SI</v>
      </c>
      <c r="U33" s="160" t="s">
        <v>191</v>
      </c>
      <c r="V33" s="177" t="s">
        <v>217</v>
      </c>
      <c r="W33" s="160" t="s">
        <v>218</v>
      </c>
      <c r="X33" s="163">
        <v>42310</v>
      </c>
      <c r="Y33" s="160" t="s">
        <v>219</v>
      </c>
      <c r="Z33" s="225"/>
      <c r="AA33" s="165"/>
      <c r="AB33" s="165"/>
      <c r="AC33" s="166">
        <v>45.13</v>
      </c>
      <c r="AD33" s="170">
        <v>-45.13</v>
      </c>
      <c r="AE33" s="176"/>
      <c r="AF33" s="214"/>
      <c r="AG33" s="167"/>
      <c r="AH33" s="167"/>
      <c r="AI33" s="167"/>
      <c r="AJ33" s="168"/>
      <c r="AK33" s="169">
        <v>0</v>
      </c>
      <c r="AL33" s="170">
        <v>-45.13</v>
      </c>
      <c r="AM33" s="171">
        <v>0</v>
      </c>
      <c r="AN33" s="170">
        <v>-45.13</v>
      </c>
      <c r="AO33" s="172">
        <v>-4.5130000000000008</v>
      </c>
      <c r="AP33" s="171">
        <v>21.911999999999999</v>
      </c>
      <c r="AQ33" s="170">
        <v>-27.731000000000002</v>
      </c>
      <c r="AR33" s="173"/>
      <c r="AS33" s="178"/>
      <c r="AT33" s="175">
        <v>45.13</v>
      </c>
      <c r="AU33" s="175"/>
      <c r="AV33" s="177"/>
      <c r="AW33" s="153"/>
      <c r="AX33" s="22"/>
      <c r="AY33" s="22"/>
      <c r="AZ33" s="22"/>
      <c r="BA33" s="22"/>
      <c r="BB33" s="22"/>
      <c r="BC33" s="22"/>
      <c r="BD33" s="22"/>
      <c r="BE33" s="22"/>
    </row>
    <row r="34" spans="1:57">
      <c r="A34" s="2" t="s">
        <v>59</v>
      </c>
      <c r="B34" s="96" t="s">
        <v>319</v>
      </c>
      <c r="C34" s="268">
        <f>+FISCAL!I34</f>
        <v>2500.0500000000002</v>
      </c>
      <c r="D34" s="268">
        <v>0</v>
      </c>
      <c r="E34" s="268">
        <f t="shared" si="0"/>
        <v>2516</v>
      </c>
      <c r="F34" s="268">
        <f t="shared" si="1"/>
        <v>5016.05</v>
      </c>
      <c r="G34" s="282"/>
      <c r="H34" s="268">
        <f t="shared" si="2"/>
        <v>2500.0500000000002</v>
      </c>
      <c r="I34" s="268">
        <f>-FISCAL!Q34-AC34-AJ34</f>
        <v>-45.13</v>
      </c>
      <c r="J34" s="268">
        <f t="shared" si="3"/>
        <v>50.001000000000005</v>
      </c>
      <c r="K34" s="268">
        <f t="shared" si="4"/>
        <v>187.50375</v>
      </c>
      <c r="L34" s="268">
        <f t="shared" si="5"/>
        <v>2692.4247500000001</v>
      </c>
      <c r="M34" s="268">
        <f t="shared" si="6"/>
        <v>430.78796000000006</v>
      </c>
      <c r="N34" s="268">
        <f t="shared" si="7"/>
        <v>3123.2127100000002</v>
      </c>
      <c r="O34" s="38"/>
      <c r="P34" s="273">
        <f t="shared" si="8"/>
        <v>2516</v>
      </c>
      <c r="Q34" s="284">
        <f t="shared" si="9"/>
        <v>402.56</v>
      </c>
      <c r="R34" s="284">
        <f t="shared" si="10"/>
        <v>2918.56</v>
      </c>
      <c r="S34" s="33"/>
      <c r="T34" s="134" t="str">
        <f t="shared" si="11"/>
        <v>SI</v>
      </c>
      <c r="U34" s="160" t="s">
        <v>191</v>
      </c>
      <c r="V34" s="177" t="s">
        <v>319</v>
      </c>
      <c r="W34" s="162" t="s">
        <v>224</v>
      </c>
      <c r="X34" s="163">
        <v>42374</v>
      </c>
      <c r="Y34" s="160" t="s">
        <v>225</v>
      </c>
      <c r="Z34" s="225">
        <v>2516</v>
      </c>
      <c r="AA34" s="165"/>
      <c r="AB34" s="165"/>
      <c r="AC34" s="166">
        <v>45.13</v>
      </c>
      <c r="AD34" s="170">
        <v>2470.87</v>
      </c>
      <c r="AE34" s="176"/>
      <c r="AF34" s="214"/>
      <c r="AG34" s="167"/>
      <c r="AH34" s="167"/>
      <c r="AI34" s="167"/>
      <c r="AJ34" s="168"/>
      <c r="AK34" s="169">
        <v>0</v>
      </c>
      <c r="AL34" s="170">
        <v>2470.87</v>
      </c>
      <c r="AM34" s="171">
        <v>0</v>
      </c>
      <c r="AN34" s="170">
        <v>2470.87</v>
      </c>
      <c r="AO34" s="172">
        <v>247.08699999999999</v>
      </c>
      <c r="AP34" s="171">
        <v>21.911999999999999</v>
      </c>
      <c r="AQ34" s="170">
        <v>2739.8689999999997</v>
      </c>
      <c r="AR34" s="173"/>
      <c r="AS34" s="174"/>
      <c r="AT34" s="175">
        <v>-2470.87</v>
      </c>
      <c r="AU34" s="175"/>
      <c r="AV34" s="180"/>
      <c r="AW34" s="153"/>
      <c r="AX34" s="22"/>
      <c r="AY34" s="22"/>
      <c r="AZ34" s="22"/>
      <c r="BA34" s="22"/>
      <c r="BB34" s="22"/>
      <c r="BC34" s="22"/>
      <c r="BD34" s="22"/>
      <c r="BE34" s="22"/>
    </row>
    <row r="35" spans="1:57">
      <c r="A35" s="2" t="s">
        <v>61</v>
      </c>
      <c r="B35" s="1" t="s">
        <v>62</v>
      </c>
      <c r="C35" s="268">
        <f>+FISCAL!I35</f>
        <v>3499.95</v>
      </c>
      <c r="D35" s="268">
        <v>0</v>
      </c>
      <c r="E35" s="268">
        <f t="shared" si="0"/>
        <v>0</v>
      </c>
      <c r="F35" s="268">
        <f t="shared" si="1"/>
        <v>3499.95</v>
      </c>
      <c r="G35" s="282"/>
      <c r="H35" s="268">
        <f t="shared" si="2"/>
        <v>3499.95</v>
      </c>
      <c r="I35" s="268">
        <f>-FISCAL!Q35-AC35-AJ35</f>
        <v>-45.13</v>
      </c>
      <c r="J35" s="268">
        <f t="shared" si="3"/>
        <v>69.998999999999995</v>
      </c>
      <c r="K35" s="268">
        <f t="shared" si="4"/>
        <v>262.49624999999997</v>
      </c>
      <c r="L35" s="268">
        <f t="shared" si="5"/>
        <v>3787.3152499999997</v>
      </c>
      <c r="M35" s="268">
        <f t="shared" si="6"/>
        <v>605.97043999999994</v>
      </c>
      <c r="N35" s="268">
        <f t="shared" si="7"/>
        <v>4393.2856899999997</v>
      </c>
      <c r="O35" s="38"/>
      <c r="P35" s="273">
        <f t="shared" si="8"/>
        <v>0</v>
      </c>
      <c r="Q35" s="284">
        <f t="shared" si="9"/>
        <v>0</v>
      </c>
      <c r="R35" s="284">
        <f t="shared" si="10"/>
        <v>0</v>
      </c>
      <c r="S35" s="33"/>
      <c r="T35" s="134" t="str">
        <f t="shared" si="11"/>
        <v>SI</v>
      </c>
      <c r="U35" s="160" t="s">
        <v>191</v>
      </c>
      <c r="V35" s="177" t="s">
        <v>226</v>
      </c>
      <c r="W35" s="162"/>
      <c r="X35" s="163">
        <v>42653</v>
      </c>
      <c r="Y35" s="160" t="s">
        <v>227</v>
      </c>
      <c r="Z35" s="225"/>
      <c r="AA35" s="165"/>
      <c r="AB35" s="165"/>
      <c r="AC35" s="166">
        <v>45.13</v>
      </c>
      <c r="AD35" s="170">
        <v>-45.13</v>
      </c>
      <c r="AE35" s="176"/>
      <c r="AF35" s="214"/>
      <c r="AG35" s="167"/>
      <c r="AH35" s="167"/>
      <c r="AI35" s="167"/>
      <c r="AJ35" s="168"/>
      <c r="AK35" s="169">
        <v>675</v>
      </c>
      <c r="AL35" s="170">
        <v>-720.13</v>
      </c>
      <c r="AM35" s="171">
        <v>0</v>
      </c>
      <c r="AN35" s="170">
        <v>-720.13</v>
      </c>
      <c r="AO35" s="172"/>
      <c r="AP35" s="171"/>
      <c r="AQ35" s="170"/>
      <c r="AR35" s="173"/>
      <c r="AS35" s="174"/>
      <c r="AT35" s="175"/>
      <c r="AU35" s="233">
        <v>1127295456</v>
      </c>
      <c r="AV35" s="180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1:57">
      <c r="A36" s="2" t="s">
        <v>63</v>
      </c>
      <c r="B36" s="1" t="s">
        <v>64</v>
      </c>
      <c r="C36" s="268">
        <f>+FISCAL!I36</f>
        <v>3000</v>
      </c>
      <c r="D36" s="268">
        <v>0</v>
      </c>
      <c r="E36" s="268">
        <f t="shared" si="0"/>
        <v>4224</v>
      </c>
      <c r="F36" s="268">
        <f t="shared" si="1"/>
        <v>7224</v>
      </c>
      <c r="G36" s="282"/>
      <c r="H36" s="268">
        <f t="shared" si="2"/>
        <v>3000</v>
      </c>
      <c r="I36" s="268">
        <f>-FISCAL!Q36-AC36-AJ36</f>
        <v>-45.13</v>
      </c>
      <c r="J36" s="268">
        <f t="shared" si="3"/>
        <v>60</v>
      </c>
      <c r="K36" s="268">
        <f t="shared" si="4"/>
        <v>225</v>
      </c>
      <c r="L36" s="268">
        <f t="shared" si="5"/>
        <v>3239.87</v>
      </c>
      <c r="M36" s="268">
        <f t="shared" si="6"/>
        <v>518.37919999999997</v>
      </c>
      <c r="N36" s="268">
        <f t="shared" si="7"/>
        <v>3758.2491999999997</v>
      </c>
      <c r="O36" s="38"/>
      <c r="P36" s="273">
        <f t="shared" si="8"/>
        <v>4224</v>
      </c>
      <c r="Q36" s="284">
        <f t="shared" si="9"/>
        <v>675.84</v>
      </c>
      <c r="R36" s="284">
        <f t="shared" si="10"/>
        <v>4899.84</v>
      </c>
      <c r="S36" s="33"/>
      <c r="T36" s="134" t="str">
        <f t="shared" si="11"/>
        <v>SI</v>
      </c>
      <c r="U36" s="177" t="s">
        <v>166</v>
      </c>
      <c r="V36" s="177" t="s">
        <v>231</v>
      </c>
      <c r="W36" s="183"/>
      <c r="X36" s="182">
        <v>42499</v>
      </c>
      <c r="Y36" s="177" t="s">
        <v>232</v>
      </c>
      <c r="Z36" s="226">
        <v>4224</v>
      </c>
      <c r="AA36" s="165"/>
      <c r="AB36" s="165"/>
      <c r="AC36" s="166">
        <v>45.13</v>
      </c>
      <c r="AD36" s="170">
        <v>4178.87</v>
      </c>
      <c r="AE36" s="176"/>
      <c r="AF36" s="214"/>
      <c r="AG36" s="167"/>
      <c r="AH36" s="167"/>
      <c r="AI36" s="167"/>
      <c r="AJ36" s="168"/>
      <c r="AK36" s="169">
        <v>0</v>
      </c>
      <c r="AL36" s="170">
        <v>4178.87</v>
      </c>
      <c r="AM36" s="171">
        <v>0</v>
      </c>
      <c r="AN36" s="170">
        <v>4178.87</v>
      </c>
      <c r="AO36" s="172">
        <v>417.887</v>
      </c>
      <c r="AP36" s="171">
        <v>21.911999999999999</v>
      </c>
      <c r="AQ36" s="170">
        <v>4618.6689999999999</v>
      </c>
      <c r="AR36" s="186"/>
      <c r="AS36" s="187"/>
      <c r="AT36" s="175">
        <v>-4178.87</v>
      </c>
      <c r="AU36" s="188"/>
      <c r="AV36" s="180"/>
      <c r="AW36" s="52"/>
      <c r="AX36" s="22"/>
      <c r="AY36" s="22"/>
      <c r="AZ36" s="22"/>
      <c r="BA36" s="22"/>
      <c r="BB36" s="22"/>
      <c r="BC36" s="22"/>
      <c r="BD36" s="22"/>
      <c r="BE36" s="22"/>
    </row>
    <row r="37" spans="1:57" ht="15.75" customHeight="1">
      <c r="A37" s="2" t="s">
        <v>65</v>
      </c>
      <c r="B37" s="1" t="s">
        <v>66</v>
      </c>
      <c r="C37" s="268">
        <f>+FISCAL!I37</f>
        <v>2250</v>
      </c>
      <c r="D37" s="268">
        <v>0</v>
      </c>
      <c r="E37" s="268">
        <f t="shared" si="0"/>
        <v>1900</v>
      </c>
      <c r="F37" s="268">
        <f t="shared" si="1"/>
        <v>4150</v>
      </c>
      <c r="G37" s="282"/>
      <c r="H37" s="268">
        <f t="shared" si="2"/>
        <v>2250</v>
      </c>
      <c r="I37" s="268">
        <f>-FISCAL!Q37-AC37-AJ37</f>
        <v>-45.13</v>
      </c>
      <c r="J37" s="268">
        <f t="shared" si="3"/>
        <v>45</v>
      </c>
      <c r="K37" s="268">
        <f t="shared" si="4"/>
        <v>168.75</v>
      </c>
      <c r="L37" s="268">
        <f t="shared" si="5"/>
        <v>2418.62</v>
      </c>
      <c r="M37" s="268">
        <f t="shared" si="6"/>
        <v>386.97919999999999</v>
      </c>
      <c r="N37" s="268">
        <f t="shared" si="7"/>
        <v>2805.5991999999997</v>
      </c>
      <c r="O37" s="38"/>
      <c r="P37" s="273">
        <f t="shared" si="8"/>
        <v>1900</v>
      </c>
      <c r="Q37" s="284">
        <f t="shared" si="9"/>
        <v>304</v>
      </c>
      <c r="R37" s="284">
        <f t="shared" si="10"/>
        <v>2204</v>
      </c>
      <c r="S37" s="33"/>
      <c r="T37" s="134" t="str">
        <f t="shared" si="11"/>
        <v>SI</v>
      </c>
      <c r="U37" s="177" t="s">
        <v>169</v>
      </c>
      <c r="V37" s="177" t="s">
        <v>233</v>
      </c>
      <c r="W37" s="183" t="s">
        <v>234</v>
      </c>
      <c r="X37" s="163">
        <v>42086</v>
      </c>
      <c r="Y37" s="177" t="s">
        <v>235</v>
      </c>
      <c r="Z37" s="251">
        <v>1900</v>
      </c>
      <c r="AA37" s="165"/>
      <c r="AB37" s="165"/>
      <c r="AC37" s="166">
        <v>45.13</v>
      </c>
      <c r="AD37" s="170">
        <v>1854.87</v>
      </c>
      <c r="AE37" s="176"/>
      <c r="AF37" s="214"/>
      <c r="AG37" s="167"/>
      <c r="AH37" s="167"/>
      <c r="AI37" s="167"/>
      <c r="AJ37" s="184"/>
      <c r="AK37" s="184">
        <v>0</v>
      </c>
      <c r="AL37" s="170">
        <v>1854.87</v>
      </c>
      <c r="AM37" s="171">
        <v>0</v>
      </c>
      <c r="AN37" s="170">
        <v>1854.87</v>
      </c>
      <c r="AO37" s="172">
        <v>185.48699999999999</v>
      </c>
      <c r="AP37" s="171">
        <v>21.911999999999999</v>
      </c>
      <c r="AQ37" s="170">
        <v>2062.2689999999998</v>
      </c>
      <c r="AR37" s="173"/>
      <c r="AS37" s="178"/>
      <c r="AT37" s="175">
        <v>-1854.87</v>
      </c>
      <c r="AU37" s="175"/>
      <c r="AV37" s="180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1:57" ht="15.75" customHeight="1">
      <c r="A38" s="2" t="s">
        <v>67</v>
      </c>
      <c r="B38" s="1" t="s">
        <v>68</v>
      </c>
      <c r="C38" s="268">
        <f>+FISCAL!I38</f>
        <v>0</v>
      </c>
      <c r="D38" s="268">
        <v>0</v>
      </c>
      <c r="E38" s="268">
        <f t="shared" si="0"/>
        <v>0</v>
      </c>
      <c r="F38" s="268">
        <f t="shared" si="1"/>
        <v>0</v>
      </c>
      <c r="G38" s="282"/>
      <c r="H38" s="268">
        <f t="shared" si="2"/>
        <v>0</v>
      </c>
      <c r="I38" s="268">
        <f>-FISCAL!Q38-AC38-AJ38</f>
        <v>0</v>
      </c>
      <c r="J38" s="268">
        <f t="shared" si="3"/>
        <v>0</v>
      </c>
      <c r="K38" s="268">
        <f t="shared" si="4"/>
        <v>0</v>
      </c>
      <c r="L38" s="268">
        <f t="shared" si="5"/>
        <v>0</v>
      </c>
      <c r="M38" s="268">
        <f t="shared" si="6"/>
        <v>0</v>
      </c>
      <c r="N38" s="268">
        <f t="shared" si="7"/>
        <v>0</v>
      </c>
      <c r="O38" s="38"/>
      <c r="P38" s="273">
        <f t="shared" si="8"/>
        <v>0</v>
      </c>
      <c r="Q38" s="284">
        <f t="shared" si="9"/>
        <v>0</v>
      </c>
      <c r="R38" s="284">
        <f t="shared" si="10"/>
        <v>0</v>
      </c>
      <c r="S38" s="33"/>
      <c r="T38" s="134" t="str">
        <f t="shared" si="11"/>
        <v>SI</v>
      </c>
      <c r="U38" s="161" t="s">
        <v>191</v>
      </c>
      <c r="V38" s="161" t="s">
        <v>236</v>
      </c>
      <c r="W38" s="234" t="s">
        <v>237</v>
      </c>
      <c r="X38" s="252">
        <v>41464</v>
      </c>
      <c r="Y38" s="161" t="s">
        <v>225</v>
      </c>
      <c r="Z38" s="235"/>
      <c r="AA38" s="236"/>
      <c r="AB38" s="236"/>
      <c r="AC38" s="241"/>
      <c r="AD38" s="242">
        <v>0</v>
      </c>
      <c r="AE38" s="236"/>
      <c r="AF38" s="239"/>
      <c r="AG38" s="237"/>
      <c r="AH38" s="237"/>
      <c r="AI38" s="237"/>
      <c r="AJ38" s="243"/>
      <c r="AK38" s="238"/>
      <c r="AL38" s="242">
        <v>0</v>
      </c>
      <c r="AM38" s="237">
        <v>0</v>
      </c>
      <c r="AN38" s="242">
        <v>0</v>
      </c>
      <c r="AO38" s="237">
        <v>0</v>
      </c>
      <c r="AP38" s="237">
        <v>21.911999999999999</v>
      </c>
      <c r="AQ38" s="242">
        <v>21.911999999999999</v>
      </c>
      <c r="AR38" s="244"/>
      <c r="AS38" s="245"/>
      <c r="AT38" s="246">
        <v>0</v>
      </c>
      <c r="AU38" s="246"/>
      <c r="AV38" s="247" t="s">
        <v>238</v>
      </c>
      <c r="AW38" s="22"/>
      <c r="AX38" s="22"/>
      <c r="AY38" s="22"/>
      <c r="AZ38" s="22"/>
      <c r="BA38" s="22"/>
      <c r="BB38" s="22"/>
      <c r="BC38" s="22"/>
      <c r="BD38" s="22"/>
      <c r="BE38" s="22"/>
    </row>
    <row r="39" spans="1:57" s="134" customFormat="1" ht="15.75" customHeight="1">
      <c r="A39" s="131"/>
      <c r="B39" s="255" t="s">
        <v>353</v>
      </c>
      <c r="C39" s="268">
        <f>+FISCAL!I39</f>
        <v>3033.38</v>
      </c>
      <c r="D39" s="290"/>
      <c r="E39" s="268">
        <f t="shared" si="0"/>
        <v>1083.33</v>
      </c>
      <c r="F39" s="268">
        <f t="shared" si="1"/>
        <v>4116.71</v>
      </c>
      <c r="G39" s="282"/>
      <c r="H39" s="268">
        <f t="shared" si="2"/>
        <v>3033.38</v>
      </c>
      <c r="I39" s="268">
        <f>-FISCAL!Q39-AC39-AJ39</f>
        <v>-45.13</v>
      </c>
      <c r="J39" s="268">
        <f t="shared" ref="J39" si="20">+C39*0.02</f>
        <v>60.6676</v>
      </c>
      <c r="K39" s="268">
        <f t="shared" ref="K39" si="21">+C39*7.5%</f>
        <v>227.5035</v>
      </c>
      <c r="L39" s="268">
        <f t="shared" ref="L39" si="22">SUM(H39:K39)</f>
        <v>3276.4211</v>
      </c>
      <c r="M39" s="268">
        <f t="shared" ref="M39" si="23">+L39*0.16</f>
        <v>524.22737600000005</v>
      </c>
      <c r="N39" s="268">
        <f t="shared" ref="N39" si="24">+L39+M39</f>
        <v>3800.6484760000003</v>
      </c>
      <c r="O39" s="137"/>
      <c r="P39" s="273">
        <f t="shared" ref="P39" si="25">+E39</f>
        <v>1083.33</v>
      </c>
      <c r="Q39" s="284">
        <f t="shared" ref="Q39" si="26">+P39*0.16</f>
        <v>173.33279999999999</v>
      </c>
      <c r="R39" s="284">
        <f t="shared" ref="R39" si="27">+P39+Q39</f>
        <v>1256.6627999999998</v>
      </c>
      <c r="S39" s="33"/>
      <c r="T39" s="134" t="str">
        <f t="shared" si="11"/>
        <v>SI</v>
      </c>
      <c r="U39" s="255" t="s">
        <v>166</v>
      </c>
      <c r="V39" s="255" t="s">
        <v>353</v>
      </c>
      <c r="W39" s="256"/>
      <c r="X39" s="257">
        <v>42706</v>
      </c>
      <c r="Y39" s="255" t="s">
        <v>170</v>
      </c>
      <c r="Z39" s="258">
        <v>1083.33</v>
      </c>
      <c r="AA39" s="259"/>
      <c r="AB39" s="259"/>
      <c r="AC39" s="166">
        <v>45.13</v>
      </c>
      <c r="AD39" s="170">
        <v>1038.1999999999998</v>
      </c>
      <c r="AE39" s="176"/>
      <c r="AF39" s="214"/>
      <c r="AG39" s="167"/>
      <c r="AH39" s="167"/>
      <c r="AI39" s="167"/>
      <c r="AJ39" s="168"/>
      <c r="AK39" s="169"/>
      <c r="AL39" s="170">
        <v>1038.1999999999998</v>
      </c>
      <c r="AM39" s="171">
        <v>0</v>
      </c>
      <c r="AN39" s="170">
        <v>1038.1999999999998</v>
      </c>
      <c r="AO39" s="172"/>
      <c r="AP39" s="171"/>
      <c r="AQ39" s="170"/>
      <c r="AR39" s="173"/>
      <c r="AS39" s="174"/>
      <c r="AT39" s="175"/>
      <c r="AU39" s="260"/>
      <c r="AV39" s="261" t="s">
        <v>354</v>
      </c>
      <c r="AW39" s="275">
        <f>3250/15</f>
        <v>216.66666666666666</v>
      </c>
      <c r="AX39" s="267">
        <f>+AW39*14</f>
        <v>3033.333333333333</v>
      </c>
      <c r="AY39" s="267">
        <f>+AW39-AX39</f>
        <v>-2816.6666666666665</v>
      </c>
      <c r="AZ39" s="153"/>
      <c r="BA39" s="153"/>
      <c r="BB39" s="153"/>
      <c r="BC39" s="153"/>
      <c r="BD39" s="153"/>
      <c r="BE39" s="153"/>
    </row>
    <row r="40" spans="1:57">
      <c r="A40" s="2" t="s">
        <v>69</v>
      </c>
      <c r="B40" s="1" t="s">
        <v>70</v>
      </c>
      <c r="C40" s="268">
        <f>+FISCAL!I40</f>
        <v>1750.05</v>
      </c>
      <c r="D40" s="268">
        <v>0</v>
      </c>
      <c r="E40" s="268">
        <f t="shared" si="0"/>
        <v>8675.77</v>
      </c>
      <c r="F40" s="268">
        <f t="shared" si="1"/>
        <v>10425.82</v>
      </c>
      <c r="G40" s="282"/>
      <c r="H40" s="268">
        <f t="shared" si="2"/>
        <v>1750.05</v>
      </c>
      <c r="I40" s="268">
        <f>-FISCAL!Q40-AC40-AJ40</f>
        <v>-45.13</v>
      </c>
      <c r="J40" s="268">
        <f t="shared" si="3"/>
        <v>35.000999999999998</v>
      </c>
      <c r="K40" s="268">
        <f t="shared" si="4"/>
        <v>131.25375</v>
      </c>
      <c r="L40" s="268">
        <f t="shared" si="5"/>
        <v>1871.1747499999999</v>
      </c>
      <c r="M40" s="268">
        <f t="shared" si="6"/>
        <v>299.38795999999996</v>
      </c>
      <c r="N40" s="268">
        <f t="shared" si="7"/>
        <v>2170.5627099999997</v>
      </c>
      <c r="O40" s="38"/>
      <c r="P40" s="273">
        <f t="shared" si="8"/>
        <v>8675.77</v>
      </c>
      <c r="Q40" s="284">
        <f t="shared" si="9"/>
        <v>1388.1232</v>
      </c>
      <c r="R40" s="284">
        <f t="shared" si="10"/>
        <v>10063.8932</v>
      </c>
      <c r="S40" s="33"/>
      <c r="T40" s="134" t="str">
        <f t="shared" si="11"/>
        <v>SI</v>
      </c>
      <c r="U40" s="160" t="s">
        <v>191</v>
      </c>
      <c r="V40" s="160" t="s">
        <v>239</v>
      </c>
      <c r="W40" s="162">
        <v>56</v>
      </c>
      <c r="X40" s="163">
        <v>40033</v>
      </c>
      <c r="Y40" s="160" t="s">
        <v>240</v>
      </c>
      <c r="Z40" s="225">
        <v>8675.77</v>
      </c>
      <c r="AA40" s="165"/>
      <c r="AB40" s="165"/>
      <c r="AC40" s="166">
        <v>45.13</v>
      </c>
      <c r="AD40" s="170">
        <v>8630.6400000000012</v>
      </c>
      <c r="AE40" s="176"/>
      <c r="AF40" s="214"/>
      <c r="AG40" s="167"/>
      <c r="AH40" s="167"/>
      <c r="AI40" s="167"/>
      <c r="AJ40" s="168"/>
      <c r="AK40" s="169">
        <v>0</v>
      </c>
      <c r="AL40" s="170">
        <v>8630.6400000000012</v>
      </c>
      <c r="AM40" s="171">
        <v>863.06400000000019</v>
      </c>
      <c r="AN40" s="170">
        <v>7767.5760000000009</v>
      </c>
      <c r="AO40" s="172">
        <v>0</v>
      </c>
      <c r="AP40" s="171">
        <v>21.911999999999999</v>
      </c>
      <c r="AQ40" s="170">
        <v>8652.5520000000015</v>
      </c>
      <c r="AR40" s="173"/>
      <c r="AS40" s="174"/>
      <c r="AT40" s="175">
        <v>-7767.5760000000009</v>
      </c>
      <c r="AU40" s="175"/>
      <c r="AV40" s="180"/>
      <c r="AW40" s="22"/>
      <c r="AX40" s="22"/>
      <c r="AY40" s="22"/>
      <c r="AZ40" s="22"/>
      <c r="BA40" s="267"/>
      <c r="BB40" s="22"/>
      <c r="BC40" s="22"/>
      <c r="BD40" s="22"/>
      <c r="BE40" s="22"/>
    </row>
    <row r="41" spans="1:57">
      <c r="A41" s="2" t="s">
        <v>71</v>
      </c>
      <c r="B41" s="1" t="s">
        <v>72</v>
      </c>
      <c r="C41" s="268">
        <f>+FISCAL!I41</f>
        <v>3000</v>
      </c>
      <c r="D41" s="268">
        <v>0</v>
      </c>
      <c r="E41" s="268">
        <f t="shared" si="0"/>
        <v>0</v>
      </c>
      <c r="F41" s="268">
        <f t="shared" si="1"/>
        <v>3000</v>
      </c>
      <c r="G41" s="282"/>
      <c r="H41" s="268">
        <f t="shared" si="2"/>
        <v>3000</v>
      </c>
      <c r="I41" s="268">
        <f>-FISCAL!Q41-AC41-AJ41</f>
        <v>-45.13</v>
      </c>
      <c r="J41" s="268">
        <f t="shared" si="3"/>
        <v>60</v>
      </c>
      <c r="K41" s="268">
        <f t="shared" si="4"/>
        <v>225</v>
      </c>
      <c r="L41" s="268">
        <f t="shared" si="5"/>
        <v>3239.87</v>
      </c>
      <c r="M41" s="268">
        <f t="shared" si="6"/>
        <v>518.37919999999997</v>
      </c>
      <c r="N41" s="268">
        <f t="shared" si="7"/>
        <v>3758.2491999999997</v>
      </c>
      <c r="O41" s="38"/>
      <c r="P41" s="273">
        <f t="shared" si="8"/>
        <v>0</v>
      </c>
      <c r="Q41" s="284">
        <f t="shared" si="9"/>
        <v>0</v>
      </c>
      <c r="R41" s="284">
        <f t="shared" si="10"/>
        <v>0</v>
      </c>
      <c r="S41" s="33"/>
      <c r="T41" s="134" t="str">
        <f t="shared" si="11"/>
        <v>SI</v>
      </c>
      <c r="U41" s="160" t="s">
        <v>191</v>
      </c>
      <c r="V41" s="160" t="s">
        <v>241</v>
      </c>
      <c r="W41" s="162"/>
      <c r="X41" s="163">
        <v>42591</v>
      </c>
      <c r="Y41" s="160" t="s">
        <v>242</v>
      </c>
      <c r="Z41" s="225"/>
      <c r="AA41" s="165"/>
      <c r="AB41" s="165"/>
      <c r="AC41" s="166">
        <v>45.13</v>
      </c>
      <c r="AD41" s="170">
        <v>-45.13</v>
      </c>
      <c r="AE41" s="176"/>
      <c r="AF41" s="214"/>
      <c r="AG41" s="167"/>
      <c r="AH41" s="167"/>
      <c r="AI41" s="167"/>
      <c r="AJ41" s="168"/>
      <c r="AK41" s="169">
        <v>0</v>
      </c>
      <c r="AL41" s="170">
        <v>-45.13</v>
      </c>
      <c r="AM41" s="171"/>
      <c r="AN41" s="170">
        <v>-45.13</v>
      </c>
      <c r="AO41" s="172"/>
      <c r="AP41" s="171"/>
      <c r="AQ41" s="170"/>
      <c r="AR41" s="173"/>
      <c r="AS41" s="174"/>
      <c r="AT41" s="175"/>
      <c r="AU41" s="175"/>
      <c r="AV41" s="177"/>
      <c r="AW41" s="22"/>
      <c r="AX41" s="22"/>
      <c r="AY41" s="22"/>
      <c r="AZ41" s="22"/>
      <c r="BA41" s="22"/>
      <c r="BB41" s="22"/>
      <c r="BC41" s="22"/>
      <c r="BD41" s="22"/>
      <c r="BE41" s="22"/>
    </row>
    <row r="42" spans="1:57" ht="20.25" customHeight="1">
      <c r="A42" s="2" t="s">
        <v>73</v>
      </c>
      <c r="B42" s="1" t="s">
        <v>74</v>
      </c>
      <c r="C42" s="268">
        <f>+FISCAL!I42</f>
        <v>2750.1</v>
      </c>
      <c r="D42" s="268">
        <v>0</v>
      </c>
      <c r="E42" s="268">
        <f t="shared" si="0"/>
        <v>7319.41</v>
      </c>
      <c r="F42" s="268">
        <f t="shared" si="1"/>
        <v>10069.51</v>
      </c>
      <c r="G42" s="282"/>
      <c r="H42" s="268">
        <f t="shared" si="2"/>
        <v>2750.1</v>
      </c>
      <c r="I42" s="268">
        <f>-FISCAL!Q42-AC42-AJ42</f>
        <v>-45.13</v>
      </c>
      <c r="J42" s="268">
        <f t="shared" si="3"/>
        <v>55.002000000000002</v>
      </c>
      <c r="K42" s="268">
        <f t="shared" si="4"/>
        <v>206.25749999999999</v>
      </c>
      <c r="L42" s="268">
        <f t="shared" si="5"/>
        <v>2966.2294999999999</v>
      </c>
      <c r="M42" s="268">
        <f t="shared" si="6"/>
        <v>474.59672</v>
      </c>
      <c r="N42" s="268">
        <f t="shared" si="7"/>
        <v>3440.8262199999999</v>
      </c>
      <c r="O42" s="38"/>
      <c r="P42" s="273">
        <f t="shared" si="8"/>
        <v>7319.41</v>
      </c>
      <c r="Q42" s="284">
        <f t="shared" si="9"/>
        <v>1171.1056000000001</v>
      </c>
      <c r="R42" s="284">
        <f t="shared" si="10"/>
        <v>8490.5156000000006</v>
      </c>
      <c r="S42" s="33"/>
      <c r="T42" s="134" t="str">
        <f t="shared" si="11"/>
        <v>SI</v>
      </c>
      <c r="U42" s="160" t="s">
        <v>169</v>
      </c>
      <c r="V42" s="177" t="s">
        <v>243</v>
      </c>
      <c r="W42" s="162" t="s">
        <v>244</v>
      </c>
      <c r="X42" s="163">
        <v>42275</v>
      </c>
      <c r="Y42" s="160" t="s">
        <v>216</v>
      </c>
      <c r="Z42" s="225">
        <v>7319.41</v>
      </c>
      <c r="AA42" s="165"/>
      <c r="AB42" s="165"/>
      <c r="AC42" s="166">
        <v>45.13</v>
      </c>
      <c r="AD42" s="170">
        <v>7274.28</v>
      </c>
      <c r="AE42" s="176"/>
      <c r="AF42" s="214"/>
      <c r="AG42" s="167"/>
      <c r="AH42" s="167"/>
      <c r="AI42" s="167"/>
      <c r="AJ42" s="168"/>
      <c r="AK42" s="169">
        <v>0</v>
      </c>
      <c r="AL42" s="170">
        <v>7274.28</v>
      </c>
      <c r="AM42" s="171">
        <v>727.428</v>
      </c>
      <c r="AN42" s="170">
        <v>6546.8519999999999</v>
      </c>
      <c r="AO42" s="172">
        <v>0</v>
      </c>
      <c r="AP42" s="171">
        <v>21.911999999999999</v>
      </c>
      <c r="AQ42" s="170">
        <v>7296.192</v>
      </c>
      <c r="AR42" s="173"/>
      <c r="AS42" s="178"/>
      <c r="AT42" s="175">
        <v>-6546.8519999999999</v>
      </c>
      <c r="AU42" s="175"/>
      <c r="AV42" s="189"/>
      <c r="AW42" s="22"/>
      <c r="AX42" s="22"/>
      <c r="AY42" s="22"/>
      <c r="AZ42" s="22"/>
      <c r="BA42" s="22"/>
      <c r="BB42" s="22"/>
      <c r="BC42" s="22"/>
      <c r="BD42" s="22"/>
      <c r="BE42" s="22"/>
    </row>
    <row r="43" spans="1:57">
      <c r="A43" s="2" t="s">
        <v>75</v>
      </c>
      <c r="B43" s="1" t="s">
        <v>76</v>
      </c>
      <c r="C43" s="268">
        <f>+FISCAL!I43</f>
        <v>3750</v>
      </c>
      <c r="D43" s="268">
        <v>0</v>
      </c>
      <c r="E43" s="268">
        <f t="shared" si="0"/>
        <v>16399.91</v>
      </c>
      <c r="F43" s="268">
        <f t="shared" si="1"/>
        <v>20149.91</v>
      </c>
      <c r="G43" s="282"/>
      <c r="H43" s="268">
        <f t="shared" si="2"/>
        <v>3750</v>
      </c>
      <c r="I43" s="268">
        <f>-FISCAL!Q43-AC43-AJ43</f>
        <v>-45.13</v>
      </c>
      <c r="J43" s="268">
        <f t="shared" si="3"/>
        <v>75</v>
      </c>
      <c r="K43" s="268">
        <f t="shared" si="4"/>
        <v>281.25</v>
      </c>
      <c r="L43" s="268">
        <f t="shared" si="5"/>
        <v>4061.12</v>
      </c>
      <c r="M43" s="268">
        <f t="shared" si="6"/>
        <v>649.77919999999995</v>
      </c>
      <c r="N43" s="268">
        <f t="shared" si="7"/>
        <v>4710.8991999999998</v>
      </c>
      <c r="O43" s="38"/>
      <c r="P43" s="273">
        <f t="shared" si="8"/>
        <v>16399.91</v>
      </c>
      <c r="Q43" s="284">
        <f t="shared" si="9"/>
        <v>2623.9856</v>
      </c>
      <c r="R43" s="284">
        <f t="shared" si="10"/>
        <v>19023.8956</v>
      </c>
      <c r="S43" s="33"/>
      <c r="T43" s="134" t="str">
        <f t="shared" si="11"/>
        <v>SI</v>
      </c>
      <c r="U43" s="160" t="s">
        <v>191</v>
      </c>
      <c r="V43" s="160" t="s">
        <v>245</v>
      </c>
      <c r="W43" s="160">
        <v>23</v>
      </c>
      <c r="X43" s="163">
        <v>39114</v>
      </c>
      <c r="Y43" s="160" t="s">
        <v>246</v>
      </c>
      <c r="Z43" s="225">
        <v>16399.91</v>
      </c>
      <c r="AA43" s="165"/>
      <c r="AB43" s="165"/>
      <c r="AC43" s="166">
        <v>45.13</v>
      </c>
      <c r="AD43" s="170">
        <v>16354.78</v>
      </c>
      <c r="AE43" s="249"/>
      <c r="AF43" s="214"/>
      <c r="AG43" s="167"/>
      <c r="AH43" s="167"/>
      <c r="AI43" s="167"/>
      <c r="AJ43" s="168"/>
      <c r="AK43" s="169">
        <v>357.22</v>
      </c>
      <c r="AL43" s="170">
        <v>15997.560000000001</v>
      </c>
      <c r="AM43" s="171">
        <v>1635.4780000000001</v>
      </c>
      <c r="AN43" s="170">
        <v>14362.082000000002</v>
      </c>
      <c r="AO43" s="172">
        <v>0</v>
      </c>
      <c r="AP43" s="171">
        <v>21.911999999999999</v>
      </c>
      <c r="AQ43" s="170">
        <v>16376.692000000001</v>
      </c>
      <c r="AR43" s="173"/>
      <c r="AS43" s="190"/>
      <c r="AT43" s="175">
        <v>-14362.082000000002</v>
      </c>
      <c r="AU43" s="175"/>
      <c r="AV43" s="177"/>
      <c r="AW43" s="22"/>
      <c r="AX43" s="22"/>
      <c r="AY43" s="22"/>
      <c r="AZ43" s="22"/>
      <c r="BA43" s="22"/>
      <c r="BB43" s="22"/>
      <c r="BC43" s="22"/>
      <c r="BD43" s="22"/>
      <c r="BE43" s="22"/>
    </row>
    <row r="44" spans="1:57">
      <c r="A44" s="2" t="s">
        <v>77</v>
      </c>
      <c r="B44" s="1" t="s">
        <v>78</v>
      </c>
      <c r="C44" s="268">
        <f>+FISCAL!I44</f>
        <v>2000.1</v>
      </c>
      <c r="D44" s="268">
        <v>0</v>
      </c>
      <c r="E44" s="268">
        <f t="shared" si="0"/>
        <v>580</v>
      </c>
      <c r="F44" s="268">
        <f t="shared" si="1"/>
        <v>2580.1</v>
      </c>
      <c r="G44" s="282"/>
      <c r="H44" s="268">
        <f t="shared" si="2"/>
        <v>2000.1</v>
      </c>
      <c r="I44" s="268">
        <f>-FISCAL!Q44-AC44-AJ44</f>
        <v>-45.13</v>
      </c>
      <c r="J44" s="268">
        <f t="shared" si="3"/>
        <v>40.002000000000002</v>
      </c>
      <c r="K44" s="268">
        <f t="shared" si="4"/>
        <v>150.00749999999999</v>
      </c>
      <c r="L44" s="268">
        <f t="shared" si="5"/>
        <v>2144.9794999999999</v>
      </c>
      <c r="M44" s="268">
        <f t="shared" si="6"/>
        <v>343.19671999999997</v>
      </c>
      <c r="N44" s="268">
        <f t="shared" si="7"/>
        <v>2488.1762199999998</v>
      </c>
      <c r="O44" s="38"/>
      <c r="P44" s="273">
        <f t="shared" si="8"/>
        <v>580</v>
      </c>
      <c r="Q44" s="284">
        <f t="shared" si="9"/>
        <v>92.8</v>
      </c>
      <c r="R44" s="284">
        <f t="shared" si="10"/>
        <v>672.8</v>
      </c>
      <c r="S44" s="33"/>
      <c r="T44" s="134" t="str">
        <f t="shared" si="11"/>
        <v>SI</v>
      </c>
      <c r="U44" s="160" t="s">
        <v>169</v>
      </c>
      <c r="V44" s="160" t="s">
        <v>247</v>
      </c>
      <c r="W44" s="160">
        <v>12</v>
      </c>
      <c r="X44" s="163">
        <v>39356</v>
      </c>
      <c r="Y44" s="160" t="s">
        <v>235</v>
      </c>
      <c r="Z44" s="250">
        <v>580</v>
      </c>
      <c r="AA44" s="165"/>
      <c r="AB44" s="165"/>
      <c r="AC44" s="166">
        <v>45.13</v>
      </c>
      <c r="AD44" s="170">
        <v>534.87</v>
      </c>
      <c r="AE44" s="176"/>
      <c r="AF44" s="214"/>
      <c r="AG44" s="167"/>
      <c r="AH44" s="167"/>
      <c r="AI44" s="167"/>
      <c r="AJ44" s="168"/>
      <c r="AK44" s="169">
        <v>0</v>
      </c>
      <c r="AL44" s="170">
        <v>534.87</v>
      </c>
      <c r="AM44" s="171">
        <v>0</v>
      </c>
      <c r="AN44" s="170">
        <v>534.87</v>
      </c>
      <c r="AO44" s="172">
        <v>53.487000000000002</v>
      </c>
      <c r="AP44" s="171">
        <v>21.911999999999999</v>
      </c>
      <c r="AQ44" s="170">
        <v>610.26900000000001</v>
      </c>
      <c r="AR44" s="173"/>
      <c r="AS44" s="190"/>
      <c r="AT44" s="175">
        <v>-534.87</v>
      </c>
      <c r="AU44" s="175"/>
      <c r="AV44" s="177"/>
      <c r="AW44" s="22"/>
      <c r="AX44" s="22"/>
      <c r="AY44" s="22"/>
      <c r="AZ44" s="22"/>
      <c r="BA44" s="22"/>
      <c r="BB44" s="22"/>
      <c r="BC44" s="22"/>
      <c r="BD44" s="22"/>
      <c r="BE44" s="22"/>
    </row>
    <row r="45" spans="1:57" ht="18.75" customHeight="1">
      <c r="A45" s="2" t="s">
        <v>79</v>
      </c>
      <c r="B45" s="96" t="s">
        <v>320</v>
      </c>
      <c r="C45" s="268">
        <f>+FISCAL!I45</f>
        <v>5500.05</v>
      </c>
      <c r="D45" s="268">
        <v>0</v>
      </c>
      <c r="E45" s="268">
        <f t="shared" si="0"/>
        <v>1500</v>
      </c>
      <c r="F45" s="268">
        <f t="shared" si="1"/>
        <v>7000.05</v>
      </c>
      <c r="G45" s="282"/>
      <c r="H45" s="268">
        <f t="shared" si="2"/>
        <v>5500.05</v>
      </c>
      <c r="I45" s="268">
        <f>-FISCAL!Q45-AC45-AJ45</f>
        <v>-45.13</v>
      </c>
      <c r="J45" s="268">
        <f t="shared" si="3"/>
        <v>110.001</v>
      </c>
      <c r="K45" s="268">
        <f t="shared" si="4"/>
        <v>412.50375000000003</v>
      </c>
      <c r="L45" s="268">
        <f t="shared" si="5"/>
        <v>5977.4247500000001</v>
      </c>
      <c r="M45" s="268">
        <f t="shared" si="6"/>
        <v>956.38796000000002</v>
      </c>
      <c r="N45" s="268">
        <f t="shared" si="7"/>
        <v>6933.8127100000002</v>
      </c>
      <c r="O45" s="38"/>
      <c r="P45" s="273">
        <f t="shared" si="8"/>
        <v>1500</v>
      </c>
      <c r="Q45" s="284">
        <f t="shared" si="9"/>
        <v>240</v>
      </c>
      <c r="R45" s="284">
        <f t="shared" si="10"/>
        <v>1740</v>
      </c>
      <c r="S45" s="33"/>
      <c r="T45" s="134" t="str">
        <f t="shared" si="11"/>
        <v>SI</v>
      </c>
      <c r="U45" s="177" t="s">
        <v>166</v>
      </c>
      <c r="V45" s="230" t="s">
        <v>320</v>
      </c>
      <c r="W45" s="192" t="s">
        <v>248</v>
      </c>
      <c r="X45" s="163">
        <v>42325</v>
      </c>
      <c r="Y45" s="160" t="s">
        <v>249</v>
      </c>
      <c r="Z45" s="226">
        <v>1500</v>
      </c>
      <c r="AA45" s="177"/>
      <c r="AB45" s="165"/>
      <c r="AC45" s="166">
        <v>45.13</v>
      </c>
      <c r="AD45" s="170">
        <v>1454.87</v>
      </c>
      <c r="AE45" s="176"/>
      <c r="AF45" s="214"/>
      <c r="AG45" s="167"/>
      <c r="AH45" s="167"/>
      <c r="AI45" s="167"/>
      <c r="AJ45" s="184"/>
      <c r="AK45" s="184">
        <v>0</v>
      </c>
      <c r="AL45" s="170">
        <v>1454.87</v>
      </c>
      <c r="AM45" s="171">
        <v>0</v>
      </c>
      <c r="AN45" s="170">
        <v>1454.87</v>
      </c>
      <c r="AO45" s="172">
        <v>145.48699999999999</v>
      </c>
      <c r="AP45" s="171"/>
      <c r="AQ45" s="170"/>
      <c r="AR45" s="173"/>
      <c r="AS45" s="190"/>
      <c r="AT45" s="175"/>
      <c r="AU45" s="175"/>
      <c r="AV45" s="177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1:57" s="96" customFormat="1" ht="18.75" customHeight="1">
      <c r="A46" s="2" t="s">
        <v>81</v>
      </c>
      <c r="B46" s="31" t="s">
        <v>82</v>
      </c>
      <c r="C46" s="268">
        <f>+FISCAL!I46</f>
        <v>7500</v>
      </c>
      <c r="D46" s="268">
        <v>0</v>
      </c>
      <c r="E46" s="268">
        <f t="shared" si="0"/>
        <v>41693.83</v>
      </c>
      <c r="F46" s="268">
        <f t="shared" si="1"/>
        <v>49193.83</v>
      </c>
      <c r="G46" s="282"/>
      <c r="H46" s="268">
        <f t="shared" si="2"/>
        <v>7500</v>
      </c>
      <c r="I46" s="268">
        <f>-FISCAL!Q46-AC46-AJ46</f>
        <v>-45.13</v>
      </c>
      <c r="J46" s="268">
        <f t="shared" si="3"/>
        <v>150</v>
      </c>
      <c r="K46" s="268">
        <f t="shared" si="4"/>
        <v>562.5</v>
      </c>
      <c r="L46" s="268">
        <f t="shared" si="5"/>
        <v>8167.37</v>
      </c>
      <c r="M46" s="268">
        <f t="shared" si="6"/>
        <v>1306.7791999999999</v>
      </c>
      <c r="N46" s="268">
        <f t="shared" si="7"/>
        <v>9474.1491999999998</v>
      </c>
      <c r="O46" s="38"/>
      <c r="P46" s="273">
        <f t="shared" si="8"/>
        <v>41693.83</v>
      </c>
      <c r="Q46" s="284">
        <f t="shared" si="9"/>
        <v>6671.0128000000004</v>
      </c>
      <c r="R46" s="284">
        <f t="shared" si="10"/>
        <v>48364.842799999999</v>
      </c>
      <c r="S46" s="33"/>
      <c r="T46" s="134" t="str">
        <f t="shared" si="11"/>
        <v>SI</v>
      </c>
      <c r="U46" s="160" t="s">
        <v>252</v>
      </c>
      <c r="V46" s="160" t="s">
        <v>253</v>
      </c>
      <c r="W46" s="162">
        <v>9</v>
      </c>
      <c r="X46" s="163">
        <v>39814</v>
      </c>
      <c r="Y46" s="160" t="s">
        <v>252</v>
      </c>
      <c r="Z46" s="225">
        <v>41693.83</v>
      </c>
      <c r="AA46" s="165"/>
      <c r="AB46" s="165"/>
      <c r="AC46" s="166">
        <v>45.13</v>
      </c>
      <c r="AD46" s="170">
        <v>41648.700000000004</v>
      </c>
      <c r="AE46" s="176">
        <v>4207.53</v>
      </c>
      <c r="AF46" s="214"/>
      <c r="AG46" s="167"/>
      <c r="AH46" s="167"/>
      <c r="AI46" s="167"/>
      <c r="AJ46" s="168"/>
      <c r="AK46" s="169">
        <v>905</v>
      </c>
      <c r="AL46" s="170">
        <v>36536.170000000006</v>
      </c>
      <c r="AM46" s="171">
        <v>4164.8700000000008</v>
      </c>
      <c r="AN46" s="170">
        <v>32371.300000000003</v>
      </c>
      <c r="AO46" s="172">
        <v>0</v>
      </c>
      <c r="AP46" s="171">
        <v>21.911999999999999</v>
      </c>
      <c r="AQ46" s="170">
        <v>41670.612000000001</v>
      </c>
      <c r="AR46" s="173"/>
      <c r="AS46" s="178"/>
      <c r="AT46" s="175">
        <v>-32371.300000000003</v>
      </c>
      <c r="AU46" s="175"/>
      <c r="AV46" s="177"/>
      <c r="AW46" s="25"/>
      <c r="AX46" s="22"/>
      <c r="AY46" s="22"/>
      <c r="AZ46" s="22"/>
      <c r="BA46" s="22"/>
      <c r="BB46" s="22"/>
      <c r="BC46" s="22"/>
      <c r="BD46" s="22"/>
      <c r="BE46" s="22"/>
    </row>
    <row r="47" spans="1:57">
      <c r="A47" s="97"/>
      <c r="B47" s="136" t="s">
        <v>321</v>
      </c>
      <c r="C47" s="268">
        <f>+FISCAL!I47</f>
        <v>3250.05</v>
      </c>
      <c r="D47" s="268">
        <v>0</v>
      </c>
      <c r="E47" s="268">
        <f t="shared" si="0"/>
        <v>1083.33</v>
      </c>
      <c r="F47" s="268">
        <f t="shared" si="1"/>
        <v>4333.38</v>
      </c>
      <c r="G47" s="282"/>
      <c r="H47" s="268">
        <f t="shared" si="2"/>
        <v>3250.05</v>
      </c>
      <c r="I47" s="268">
        <f>-FISCAL!Q47-AC47-AJ47</f>
        <v>-45.13</v>
      </c>
      <c r="J47" s="268">
        <f t="shared" si="3"/>
        <v>65.001000000000005</v>
      </c>
      <c r="K47" s="268">
        <f t="shared" si="4"/>
        <v>243.75375</v>
      </c>
      <c r="L47" s="268">
        <f t="shared" si="5"/>
        <v>3513.6747500000001</v>
      </c>
      <c r="M47" s="268">
        <f t="shared" si="6"/>
        <v>562.18796000000009</v>
      </c>
      <c r="N47" s="268">
        <f t="shared" si="7"/>
        <v>4075.8627100000003</v>
      </c>
      <c r="O47" s="95"/>
      <c r="P47" s="273">
        <f t="shared" si="8"/>
        <v>1083.33</v>
      </c>
      <c r="Q47" s="284">
        <f t="shared" si="9"/>
        <v>173.33279999999999</v>
      </c>
      <c r="R47" s="284">
        <f t="shared" si="10"/>
        <v>1256.6627999999998</v>
      </c>
      <c r="S47" s="33"/>
      <c r="T47" s="134" t="str">
        <f t="shared" si="11"/>
        <v>SI</v>
      </c>
      <c r="U47" s="160" t="s">
        <v>166</v>
      </c>
      <c r="V47" s="160" t="s">
        <v>321</v>
      </c>
      <c r="W47" s="162"/>
      <c r="X47" s="163">
        <v>42692</v>
      </c>
      <c r="Y47" s="160" t="s">
        <v>170</v>
      </c>
      <c r="Z47" s="225">
        <v>1083.33</v>
      </c>
      <c r="AA47" s="165"/>
      <c r="AB47" s="165"/>
      <c r="AC47" s="166">
        <v>45.13</v>
      </c>
      <c r="AD47" s="170">
        <v>1038.1999999999998</v>
      </c>
      <c r="AE47" s="176"/>
      <c r="AF47" s="214"/>
      <c r="AG47" s="167"/>
      <c r="AH47" s="167"/>
      <c r="AI47" s="167"/>
      <c r="AJ47" s="168"/>
      <c r="AK47" s="169"/>
      <c r="AL47" s="170">
        <v>1038.1999999999998</v>
      </c>
      <c r="AM47" s="171">
        <v>0</v>
      </c>
      <c r="AN47" s="170">
        <v>1038.1999999999998</v>
      </c>
      <c r="AO47" s="172"/>
      <c r="AP47" s="171"/>
      <c r="AQ47" s="170"/>
      <c r="AR47" s="173"/>
      <c r="AS47" s="178"/>
      <c r="AT47" s="175"/>
      <c r="AU47" s="175">
        <v>1501687778</v>
      </c>
      <c r="AV47" s="180"/>
      <c r="AW47" s="25"/>
      <c r="AX47" s="22"/>
      <c r="AY47" s="22"/>
      <c r="AZ47" s="22"/>
      <c r="BB47" s="22"/>
      <c r="BC47" s="22"/>
      <c r="BD47" s="22"/>
      <c r="BE47" s="22"/>
    </row>
    <row r="48" spans="1:57">
      <c r="A48" s="2" t="s">
        <v>83</v>
      </c>
      <c r="B48" s="31" t="s">
        <v>84</v>
      </c>
      <c r="C48" s="268">
        <f>+FISCAL!I48</f>
        <v>3000</v>
      </c>
      <c r="D48" s="268">
        <v>0</v>
      </c>
      <c r="E48" s="268">
        <f t="shared" si="0"/>
        <v>1000</v>
      </c>
      <c r="F48" s="268">
        <f t="shared" si="1"/>
        <v>4000</v>
      </c>
      <c r="G48" s="282"/>
      <c r="H48" s="268">
        <f t="shared" si="2"/>
        <v>3000</v>
      </c>
      <c r="I48" s="268">
        <f>-FISCAL!Q48-AC48-AJ48</f>
        <v>-45.13</v>
      </c>
      <c r="J48" s="268">
        <f t="shared" si="3"/>
        <v>60</v>
      </c>
      <c r="K48" s="268">
        <f t="shared" si="4"/>
        <v>225</v>
      </c>
      <c r="L48" s="268">
        <f t="shared" si="5"/>
        <v>3239.87</v>
      </c>
      <c r="M48" s="268">
        <f t="shared" si="6"/>
        <v>518.37919999999997</v>
      </c>
      <c r="N48" s="268">
        <f t="shared" si="7"/>
        <v>3758.2491999999997</v>
      </c>
      <c r="O48" s="38"/>
      <c r="P48" s="273">
        <f t="shared" si="8"/>
        <v>1000</v>
      </c>
      <c r="Q48" s="284">
        <f t="shared" si="9"/>
        <v>160</v>
      </c>
      <c r="R48" s="284">
        <f t="shared" si="10"/>
        <v>1160</v>
      </c>
      <c r="S48" s="33"/>
      <c r="T48" s="134" t="str">
        <f t="shared" si="11"/>
        <v>SI</v>
      </c>
      <c r="U48" s="160" t="s">
        <v>169</v>
      </c>
      <c r="V48" s="177" t="s">
        <v>257</v>
      </c>
      <c r="W48" s="162" t="s">
        <v>258</v>
      </c>
      <c r="X48" s="163">
        <v>42222</v>
      </c>
      <c r="Y48" s="160" t="s">
        <v>259</v>
      </c>
      <c r="Z48" s="225">
        <v>1000</v>
      </c>
      <c r="AA48" s="165"/>
      <c r="AB48" s="165"/>
      <c r="AC48" s="166">
        <v>45.13</v>
      </c>
      <c r="AD48" s="170">
        <v>954.87</v>
      </c>
      <c r="AE48" s="176"/>
      <c r="AF48" s="214"/>
      <c r="AG48" s="167"/>
      <c r="AH48" s="167"/>
      <c r="AI48" s="167"/>
      <c r="AJ48" s="168"/>
      <c r="AK48" s="169">
        <v>0</v>
      </c>
      <c r="AL48" s="170">
        <v>954.87</v>
      </c>
      <c r="AM48" s="171">
        <v>0</v>
      </c>
      <c r="AN48" s="170">
        <v>954.87</v>
      </c>
      <c r="AO48" s="172">
        <v>95.487000000000009</v>
      </c>
      <c r="AP48" s="171">
        <v>21.911999999999999</v>
      </c>
      <c r="AQ48" s="170">
        <v>1072.269</v>
      </c>
      <c r="AR48" s="173"/>
      <c r="AS48" s="178"/>
      <c r="AT48" s="175">
        <v>-954.87</v>
      </c>
      <c r="AU48" s="175"/>
      <c r="AV48" s="180"/>
      <c r="AW48" s="22"/>
      <c r="AX48" s="22"/>
      <c r="AY48" s="22"/>
      <c r="AZ48" s="22"/>
      <c r="BA48" s="22"/>
      <c r="BB48" s="22"/>
      <c r="BE48" s="22"/>
    </row>
    <row r="49" spans="1:57">
      <c r="A49" s="2" t="s">
        <v>85</v>
      </c>
      <c r="B49" s="31" t="s">
        <v>86</v>
      </c>
      <c r="C49" s="268">
        <f>+FISCAL!I49</f>
        <v>1866.76</v>
      </c>
      <c r="D49" s="268">
        <v>0</v>
      </c>
      <c r="E49" s="268">
        <f t="shared" si="0"/>
        <v>15851.1</v>
      </c>
      <c r="F49" s="268">
        <f t="shared" si="1"/>
        <v>17717.86</v>
      </c>
      <c r="G49" s="282"/>
      <c r="H49" s="268">
        <f t="shared" si="2"/>
        <v>1866.76</v>
      </c>
      <c r="I49" s="268">
        <f>-FISCAL!Q49-AC49-AJ49</f>
        <v>-45.13</v>
      </c>
      <c r="J49" s="268">
        <f t="shared" si="3"/>
        <v>37.3352</v>
      </c>
      <c r="K49" s="268">
        <f t="shared" si="4"/>
        <v>140.00700000000001</v>
      </c>
      <c r="L49" s="268">
        <f t="shared" si="5"/>
        <v>1998.9721999999999</v>
      </c>
      <c r="M49" s="268">
        <f t="shared" si="6"/>
        <v>319.83555200000001</v>
      </c>
      <c r="N49" s="268">
        <f t="shared" si="7"/>
        <v>2318.8077519999997</v>
      </c>
      <c r="O49" s="38"/>
      <c r="P49" s="273">
        <f t="shared" si="8"/>
        <v>15851.1</v>
      </c>
      <c r="Q49" s="284">
        <f t="shared" si="9"/>
        <v>2536.1759999999999</v>
      </c>
      <c r="R49" s="284">
        <f t="shared" si="10"/>
        <v>18387.276000000002</v>
      </c>
      <c r="S49" s="33"/>
      <c r="T49" s="134" t="str">
        <f t="shared" si="11"/>
        <v>SI</v>
      </c>
      <c r="U49" s="160" t="s">
        <v>169</v>
      </c>
      <c r="V49" s="160" t="s">
        <v>263</v>
      </c>
      <c r="W49" s="162" t="s">
        <v>264</v>
      </c>
      <c r="X49" s="163">
        <v>41428</v>
      </c>
      <c r="Y49" s="160" t="s">
        <v>265</v>
      </c>
      <c r="Z49" s="225">
        <v>15851.1</v>
      </c>
      <c r="AA49" s="165"/>
      <c r="AB49" s="165"/>
      <c r="AC49" s="166">
        <v>45.13</v>
      </c>
      <c r="AD49" s="170">
        <v>15805.970000000001</v>
      </c>
      <c r="AE49" s="176"/>
      <c r="AF49" s="214">
        <v>1</v>
      </c>
      <c r="AG49" s="167"/>
      <c r="AH49" s="167"/>
      <c r="AI49" s="167"/>
      <c r="AJ49" s="168"/>
      <c r="AK49" s="169">
        <v>0</v>
      </c>
      <c r="AL49" s="170">
        <v>15804.970000000001</v>
      </c>
      <c r="AM49" s="171">
        <v>1580.5970000000002</v>
      </c>
      <c r="AN49" s="170">
        <v>14224.373000000001</v>
      </c>
      <c r="AO49" s="172">
        <v>0</v>
      </c>
      <c r="AP49" s="171">
        <v>21.911999999999999</v>
      </c>
      <c r="AQ49" s="170">
        <v>15827.882000000001</v>
      </c>
      <c r="AR49" s="173"/>
      <c r="AS49" s="174"/>
      <c r="AT49" s="175">
        <v>-14224.373000000001</v>
      </c>
      <c r="AU49" s="175"/>
      <c r="AV49" s="177"/>
      <c r="AW49" s="22"/>
      <c r="AX49" s="22"/>
      <c r="AY49" s="22"/>
      <c r="AZ49" s="22"/>
      <c r="BA49" s="24"/>
      <c r="BB49" s="24"/>
      <c r="BE49" s="22"/>
    </row>
    <row r="50" spans="1:57">
      <c r="A50" s="2" t="s">
        <v>87</v>
      </c>
      <c r="B50" s="1" t="s">
        <v>88</v>
      </c>
      <c r="C50" s="268">
        <f>+FISCAL!I50</f>
        <v>7000.05</v>
      </c>
      <c r="D50" s="268">
        <v>0</v>
      </c>
      <c r="E50" s="268">
        <f t="shared" si="0"/>
        <v>13698.72</v>
      </c>
      <c r="F50" s="268">
        <f t="shared" si="1"/>
        <v>20698.77</v>
      </c>
      <c r="G50" s="273"/>
      <c r="H50" s="268">
        <f t="shared" si="2"/>
        <v>7000.05</v>
      </c>
      <c r="I50" s="268">
        <f>-AC50-AJ50</f>
        <v>-1346.5800000000002</v>
      </c>
      <c r="J50" s="268">
        <f t="shared" si="3"/>
        <v>140.001</v>
      </c>
      <c r="K50" s="268">
        <f t="shared" si="4"/>
        <v>525.00374999999997</v>
      </c>
      <c r="L50" s="268">
        <f t="shared" si="5"/>
        <v>6318.4747500000003</v>
      </c>
      <c r="M50" s="268">
        <f t="shared" si="6"/>
        <v>1010.9559600000001</v>
      </c>
      <c r="N50" s="268">
        <f t="shared" si="7"/>
        <v>7329.4307100000005</v>
      </c>
      <c r="O50" s="48"/>
      <c r="P50" s="273">
        <f t="shared" si="8"/>
        <v>13698.72</v>
      </c>
      <c r="Q50" s="284">
        <f t="shared" si="9"/>
        <v>2191.7952</v>
      </c>
      <c r="R50" s="284">
        <f t="shared" si="10"/>
        <v>15890.5152</v>
      </c>
      <c r="S50" s="33"/>
      <c r="T50" s="134" t="str">
        <f t="shared" si="11"/>
        <v>SI</v>
      </c>
      <c r="U50" s="160" t="s">
        <v>266</v>
      </c>
      <c r="V50" s="160" t="s">
        <v>267</v>
      </c>
      <c r="W50" s="162">
        <v>8</v>
      </c>
      <c r="X50" s="163">
        <v>39608</v>
      </c>
      <c r="Y50" s="160" t="s">
        <v>268</v>
      </c>
      <c r="Z50" s="225">
        <v>13698.72</v>
      </c>
      <c r="AA50" s="165"/>
      <c r="AB50" s="165"/>
      <c r="AC50" s="166">
        <v>45.13</v>
      </c>
      <c r="AD50" s="170">
        <v>13653.59</v>
      </c>
      <c r="AE50" s="176"/>
      <c r="AF50" s="214"/>
      <c r="AG50" s="167"/>
      <c r="AH50" s="167"/>
      <c r="AI50" s="167"/>
      <c r="AJ50" s="168">
        <v>1301.45</v>
      </c>
      <c r="AK50" s="169">
        <v>0</v>
      </c>
      <c r="AL50" s="170">
        <v>12352.14</v>
      </c>
      <c r="AM50" s="171">
        <v>1365.3590000000002</v>
      </c>
      <c r="AN50" s="170">
        <v>10986.780999999999</v>
      </c>
      <c r="AO50" s="172">
        <v>0</v>
      </c>
      <c r="AP50" s="171">
        <v>21.911999999999999</v>
      </c>
      <c r="AQ50" s="170">
        <v>13675.502</v>
      </c>
      <c r="AR50" s="173"/>
      <c r="AS50" s="178"/>
      <c r="AT50" s="175">
        <v>-10986.780999999999</v>
      </c>
      <c r="AU50" s="175"/>
      <c r="AV50" s="180"/>
      <c r="AW50" s="22"/>
      <c r="AX50" s="22"/>
      <c r="AY50" s="22"/>
      <c r="AZ50" s="22"/>
      <c r="BA50" s="22"/>
      <c r="BB50" s="22"/>
      <c r="BC50" s="22"/>
      <c r="BD50" s="22"/>
      <c r="BE50" s="22"/>
    </row>
    <row r="51" spans="1:57">
      <c r="A51" s="2" t="s">
        <v>89</v>
      </c>
      <c r="B51" s="1" t="s">
        <v>90</v>
      </c>
      <c r="C51" s="268">
        <f>+FISCAL!I51</f>
        <v>6250.05</v>
      </c>
      <c r="D51" s="268">
        <v>0</v>
      </c>
      <c r="E51" s="268">
        <f t="shared" si="0"/>
        <v>6250</v>
      </c>
      <c r="F51" s="268">
        <f t="shared" si="1"/>
        <v>12500.05</v>
      </c>
      <c r="G51" s="282"/>
      <c r="H51" s="268">
        <f t="shared" si="2"/>
        <v>6250.05</v>
      </c>
      <c r="I51" s="268">
        <f>-FISCAL!Q51-AC51-AJ51</f>
        <v>-45.13</v>
      </c>
      <c r="J51" s="268">
        <f t="shared" si="3"/>
        <v>125.001</v>
      </c>
      <c r="K51" s="268">
        <f t="shared" si="4"/>
        <v>468.75374999999997</v>
      </c>
      <c r="L51" s="268">
        <f t="shared" si="5"/>
        <v>6798.6747500000001</v>
      </c>
      <c r="M51" s="268">
        <f t="shared" si="6"/>
        <v>1087.7879600000001</v>
      </c>
      <c r="N51" s="268">
        <f t="shared" si="7"/>
        <v>7886.4627099999998</v>
      </c>
      <c r="O51" s="38"/>
      <c r="P51" s="273">
        <f t="shared" si="8"/>
        <v>6250</v>
      </c>
      <c r="Q51" s="284">
        <f t="shared" si="9"/>
        <v>1000</v>
      </c>
      <c r="R51" s="284">
        <f t="shared" si="10"/>
        <v>7250</v>
      </c>
      <c r="S51" s="33"/>
      <c r="T51" s="134" t="str">
        <f t="shared" si="11"/>
        <v>SI</v>
      </c>
      <c r="U51" s="160" t="s">
        <v>166</v>
      </c>
      <c r="V51" s="230" t="s">
        <v>269</v>
      </c>
      <c r="W51" s="162" t="s">
        <v>270</v>
      </c>
      <c r="X51" s="163">
        <v>41793</v>
      </c>
      <c r="Y51" s="160" t="s">
        <v>271</v>
      </c>
      <c r="Z51" s="225">
        <v>6250</v>
      </c>
      <c r="AA51" s="165"/>
      <c r="AB51" s="165"/>
      <c r="AC51" s="166">
        <v>45.13</v>
      </c>
      <c r="AD51" s="170">
        <v>6204.87</v>
      </c>
      <c r="AE51" s="176"/>
      <c r="AF51" s="214"/>
      <c r="AG51" s="167"/>
      <c r="AH51" s="167"/>
      <c r="AI51" s="167"/>
      <c r="AJ51" s="168"/>
      <c r="AK51" s="169">
        <v>0</v>
      </c>
      <c r="AL51" s="170">
        <v>6204.87</v>
      </c>
      <c r="AM51" s="171"/>
      <c r="AN51" s="170">
        <v>6204.87</v>
      </c>
      <c r="AO51" s="172"/>
      <c r="AP51" s="171"/>
      <c r="AQ51" s="170"/>
      <c r="AR51" s="173"/>
      <c r="AS51" s="178"/>
      <c r="AT51" s="175"/>
      <c r="AU51" s="175"/>
      <c r="AV51" s="180"/>
      <c r="AW51" s="22"/>
      <c r="AX51" s="22"/>
      <c r="AY51" s="22"/>
      <c r="AZ51" s="22"/>
      <c r="BA51" s="22"/>
      <c r="BB51" s="22"/>
      <c r="BC51" s="22"/>
      <c r="BD51" s="22"/>
      <c r="BE51" s="22"/>
    </row>
    <row r="52" spans="1:57">
      <c r="A52" s="2" t="s">
        <v>91</v>
      </c>
      <c r="B52" s="1" t="s">
        <v>92</v>
      </c>
      <c r="C52" s="268">
        <f>+FISCAL!I52</f>
        <v>2250</v>
      </c>
      <c r="D52" s="268">
        <v>0</v>
      </c>
      <c r="E52" s="268">
        <f t="shared" si="0"/>
        <v>1670</v>
      </c>
      <c r="F52" s="268">
        <f t="shared" si="1"/>
        <v>3920</v>
      </c>
      <c r="G52" s="282"/>
      <c r="H52" s="268">
        <f t="shared" si="2"/>
        <v>2250</v>
      </c>
      <c r="I52" s="268">
        <f>-FISCAL!Q52-AC52-AJ52</f>
        <v>-45.13</v>
      </c>
      <c r="J52" s="268">
        <f t="shared" si="3"/>
        <v>45</v>
      </c>
      <c r="K52" s="268">
        <f t="shared" si="4"/>
        <v>168.75</v>
      </c>
      <c r="L52" s="268">
        <f t="shared" si="5"/>
        <v>2418.62</v>
      </c>
      <c r="M52" s="268">
        <f t="shared" si="6"/>
        <v>386.97919999999999</v>
      </c>
      <c r="N52" s="268">
        <f t="shared" si="7"/>
        <v>2805.5991999999997</v>
      </c>
      <c r="O52" s="38"/>
      <c r="P52" s="273">
        <f t="shared" si="8"/>
        <v>1670</v>
      </c>
      <c r="Q52" s="284">
        <f t="shared" si="9"/>
        <v>267.2</v>
      </c>
      <c r="R52" s="284">
        <f t="shared" si="10"/>
        <v>1937.2</v>
      </c>
      <c r="S52" s="33"/>
      <c r="T52" s="134" t="str">
        <f t="shared" si="11"/>
        <v>SI</v>
      </c>
      <c r="U52" s="160" t="s">
        <v>169</v>
      </c>
      <c r="V52" s="160" t="s">
        <v>272</v>
      </c>
      <c r="W52" s="162"/>
      <c r="X52" s="163">
        <v>42626</v>
      </c>
      <c r="Y52" s="160" t="s">
        <v>235</v>
      </c>
      <c r="Z52" s="250">
        <v>1670</v>
      </c>
      <c r="AA52" s="165"/>
      <c r="AB52" s="165"/>
      <c r="AC52" s="166">
        <v>45.13</v>
      </c>
      <c r="AD52" s="170">
        <v>1624.87</v>
      </c>
      <c r="AE52" s="176"/>
      <c r="AF52" s="214"/>
      <c r="AG52" s="167"/>
      <c r="AH52" s="167"/>
      <c r="AI52" s="167"/>
      <c r="AJ52" s="168"/>
      <c r="AK52" s="169">
        <v>0</v>
      </c>
      <c r="AL52" s="170">
        <v>1624.87</v>
      </c>
      <c r="AM52" s="171"/>
      <c r="AN52" s="170">
        <v>1624.87</v>
      </c>
      <c r="AO52" s="172"/>
      <c r="AP52" s="171"/>
      <c r="AQ52" s="170"/>
      <c r="AR52" s="173"/>
      <c r="AS52" s="178"/>
      <c r="AT52" s="175"/>
      <c r="AU52" s="191">
        <v>1136601197</v>
      </c>
      <c r="AV52" s="180"/>
      <c r="AW52" s="22"/>
      <c r="AX52" s="22"/>
      <c r="AY52" s="22"/>
      <c r="AZ52" s="22"/>
      <c r="BA52" s="22"/>
      <c r="BB52" s="22"/>
      <c r="BC52" s="22"/>
      <c r="BD52" s="22"/>
      <c r="BE52" s="22"/>
    </row>
    <row r="53" spans="1:57">
      <c r="A53" s="2" t="s">
        <v>93</v>
      </c>
      <c r="B53" s="1" t="s">
        <v>94</v>
      </c>
      <c r="C53" s="268">
        <f>+FISCAL!I53</f>
        <v>5868.75</v>
      </c>
      <c r="D53" s="268">
        <v>0</v>
      </c>
      <c r="E53" s="268">
        <f t="shared" si="0"/>
        <v>0</v>
      </c>
      <c r="F53" s="268">
        <f t="shared" si="1"/>
        <v>5868.75</v>
      </c>
      <c r="G53" s="282"/>
      <c r="H53" s="268">
        <f t="shared" si="2"/>
        <v>5868.75</v>
      </c>
      <c r="I53" s="268">
        <f>-FISCAL!Q53-AC53-AJ53</f>
        <v>-45.13</v>
      </c>
      <c r="J53" s="268">
        <f t="shared" si="3"/>
        <v>117.375</v>
      </c>
      <c r="K53" s="268">
        <f t="shared" si="4"/>
        <v>440.15625</v>
      </c>
      <c r="L53" s="268">
        <f t="shared" si="5"/>
        <v>6381.1512499999999</v>
      </c>
      <c r="M53" s="268">
        <f t="shared" si="6"/>
        <v>1020.9842</v>
      </c>
      <c r="N53" s="268">
        <f t="shared" si="7"/>
        <v>7402.1354499999998</v>
      </c>
      <c r="O53" s="38"/>
      <c r="P53" s="273">
        <f t="shared" si="8"/>
        <v>0</v>
      </c>
      <c r="Q53" s="284">
        <f t="shared" si="9"/>
        <v>0</v>
      </c>
      <c r="R53" s="284">
        <f t="shared" si="10"/>
        <v>0</v>
      </c>
      <c r="S53" s="33"/>
      <c r="T53" s="134" t="str">
        <f t="shared" si="11"/>
        <v>SI</v>
      </c>
      <c r="U53" s="160" t="s">
        <v>191</v>
      </c>
      <c r="V53" s="160" t="s">
        <v>273</v>
      </c>
      <c r="W53" s="162"/>
      <c r="X53" s="163">
        <v>42569</v>
      </c>
      <c r="Y53" s="160" t="s">
        <v>274</v>
      </c>
      <c r="Z53" s="225"/>
      <c r="AA53" s="165"/>
      <c r="AB53" s="165"/>
      <c r="AC53" s="166">
        <v>45.13</v>
      </c>
      <c r="AD53" s="170">
        <v>-45.13</v>
      </c>
      <c r="AE53" s="176"/>
      <c r="AF53" s="214"/>
      <c r="AG53" s="167"/>
      <c r="AH53" s="167"/>
      <c r="AI53" s="167"/>
      <c r="AJ53" s="168"/>
      <c r="AK53" s="169">
        <v>0</v>
      </c>
      <c r="AL53" s="170">
        <v>-45.13</v>
      </c>
      <c r="AM53" s="171">
        <v>0</v>
      </c>
      <c r="AN53" s="170">
        <v>-45.13</v>
      </c>
      <c r="AO53" s="172">
        <v>-4.5130000000000008</v>
      </c>
      <c r="AP53" s="171">
        <v>21.911999999999999</v>
      </c>
      <c r="AQ53" s="170">
        <v>-27.731000000000002</v>
      </c>
      <c r="AR53" s="173"/>
      <c r="AS53" s="178"/>
      <c r="AT53" s="175"/>
      <c r="AU53" s="175"/>
      <c r="AV53" s="177"/>
      <c r="AW53" s="22"/>
      <c r="AX53" s="22"/>
      <c r="AY53" s="22"/>
      <c r="AZ53" s="22"/>
      <c r="BA53" s="22"/>
      <c r="BB53" s="22"/>
      <c r="BC53" s="22"/>
      <c r="BD53" s="22"/>
      <c r="BE53" s="22"/>
    </row>
    <row r="54" spans="1:57">
      <c r="A54" s="2" t="s">
        <v>95</v>
      </c>
      <c r="B54" s="1" t="s">
        <v>96</v>
      </c>
      <c r="C54" s="268">
        <f>+FISCAL!I54</f>
        <v>3750</v>
      </c>
      <c r="D54" s="268">
        <v>0</v>
      </c>
      <c r="E54" s="268">
        <f t="shared" si="0"/>
        <v>12477.24</v>
      </c>
      <c r="F54" s="268">
        <f t="shared" si="1"/>
        <v>16227.24</v>
      </c>
      <c r="G54" s="282"/>
      <c r="H54" s="268">
        <f t="shared" si="2"/>
        <v>3750</v>
      </c>
      <c r="I54" s="268">
        <f>-FISCAL!Q54-AC54-AJ54</f>
        <v>-45.13</v>
      </c>
      <c r="J54" s="268">
        <f t="shared" si="3"/>
        <v>75</v>
      </c>
      <c r="K54" s="268">
        <f t="shared" si="4"/>
        <v>281.25</v>
      </c>
      <c r="L54" s="268">
        <f t="shared" si="5"/>
        <v>4061.12</v>
      </c>
      <c r="M54" s="268">
        <f t="shared" si="6"/>
        <v>649.77919999999995</v>
      </c>
      <c r="N54" s="268">
        <f t="shared" si="7"/>
        <v>4710.8991999999998</v>
      </c>
      <c r="O54" s="38"/>
      <c r="P54" s="273">
        <f t="shared" si="8"/>
        <v>12477.24</v>
      </c>
      <c r="Q54" s="284">
        <f t="shared" si="9"/>
        <v>1996.3584000000001</v>
      </c>
      <c r="R54" s="284">
        <f t="shared" si="10"/>
        <v>14473.598399999999</v>
      </c>
      <c r="S54" s="33"/>
      <c r="T54" s="134" t="str">
        <f t="shared" si="11"/>
        <v>SI</v>
      </c>
      <c r="U54" s="160" t="s">
        <v>169</v>
      </c>
      <c r="V54" s="160" t="s">
        <v>275</v>
      </c>
      <c r="W54" s="162">
        <v>18</v>
      </c>
      <c r="X54" s="163">
        <v>38733</v>
      </c>
      <c r="Y54" s="160" t="s">
        <v>276</v>
      </c>
      <c r="Z54" s="225">
        <v>12477.24</v>
      </c>
      <c r="AA54" s="165"/>
      <c r="AB54" s="165"/>
      <c r="AC54" s="166">
        <v>45.13</v>
      </c>
      <c r="AD54" s="170">
        <v>12432.11</v>
      </c>
      <c r="AE54" s="176"/>
      <c r="AF54" s="214"/>
      <c r="AG54" s="167"/>
      <c r="AH54" s="167"/>
      <c r="AI54" s="167"/>
      <c r="AJ54" s="168"/>
      <c r="AK54" s="169">
        <v>765</v>
      </c>
      <c r="AL54" s="170">
        <v>11667.11</v>
      </c>
      <c r="AM54" s="171">
        <v>1243.2110000000002</v>
      </c>
      <c r="AN54" s="170">
        <v>10423.899000000001</v>
      </c>
      <c r="AO54" s="172">
        <v>0</v>
      </c>
      <c r="AP54" s="171">
        <v>21.911999999999999</v>
      </c>
      <c r="AQ54" s="170">
        <v>12454.022000000001</v>
      </c>
      <c r="AR54" s="173"/>
      <c r="AS54" s="178"/>
      <c r="AT54" s="175">
        <v>-10423.899000000001</v>
      </c>
      <c r="AU54" s="175"/>
      <c r="AV54" s="177"/>
      <c r="AW54" s="22"/>
      <c r="AX54" s="22"/>
      <c r="AY54" s="22"/>
      <c r="AZ54" s="22"/>
      <c r="BA54" s="22"/>
      <c r="BB54" s="22"/>
      <c r="BC54" s="22"/>
      <c r="BD54" s="22"/>
      <c r="BE54" s="22"/>
    </row>
    <row r="55" spans="1:57">
      <c r="A55" s="2" t="s">
        <v>97</v>
      </c>
      <c r="B55" s="1" t="s">
        <v>98</v>
      </c>
      <c r="C55" s="268">
        <f>+FISCAL!I55</f>
        <v>1200</v>
      </c>
      <c r="D55" s="268">
        <v>0</v>
      </c>
      <c r="E55" s="268">
        <f t="shared" si="0"/>
        <v>5217.0200000000004</v>
      </c>
      <c r="F55" s="268">
        <f t="shared" si="1"/>
        <v>6417.02</v>
      </c>
      <c r="G55" s="282"/>
      <c r="H55" s="268">
        <f t="shared" si="2"/>
        <v>1200</v>
      </c>
      <c r="I55" s="268">
        <f>-FISCAL!Q55-AC55-AJ55</f>
        <v>-45.13</v>
      </c>
      <c r="J55" s="268">
        <f t="shared" si="3"/>
        <v>24</v>
      </c>
      <c r="K55" s="268">
        <f t="shared" si="4"/>
        <v>90</v>
      </c>
      <c r="L55" s="268">
        <f t="shared" si="5"/>
        <v>1268.8699999999999</v>
      </c>
      <c r="M55" s="268">
        <f t="shared" si="6"/>
        <v>203.01919999999998</v>
      </c>
      <c r="N55" s="268">
        <f t="shared" si="7"/>
        <v>1471.8891999999998</v>
      </c>
      <c r="O55" s="38"/>
      <c r="P55" s="273">
        <f t="shared" si="8"/>
        <v>5217.0200000000004</v>
      </c>
      <c r="Q55" s="284">
        <f t="shared" si="9"/>
        <v>834.72320000000013</v>
      </c>
      <c r="R55" s="284">
        <f t="shared" si="10"/>
        <v>6051.7432000000008</v>
      </c>
      <c r="S55" s="33"/>
      <c r="T55" s="134" t="str">
        <f t="shared" si="11"/>
        <v>SI</v>
      </c>
      <c r="U55" s="160" t="s">
        <v>202</v>
      </c>
      <c r="V55" s="160" t="s">
        <v>277</v>
      </c>
      <c r="W55" s="162"/>
      <c r="X55" s="163">
        <v>42608</v>
      </c>
      <c r="Y55" s="160" t="s">
        <v>201</v>
      </c>
      <c r="Z55" s="225">
        <v>5217.0200000000004</v>
      </c>
      <c r="AA55" s="165"/>
      <c r="AB55" s="165"/>
      <c r="AC55" s="166">
        <v>45.13</v>
      </c>
      <c r="AD55" s="170">
        <v>5171.8900000000003</v>
      </c>
      <c r="AE55" s="176">
        <v>1763.06</v>
      </c>
      <c r="AF55" s="214"/>
      <c r="AG55" s="167"/>
      <c r="AH55" s="167"/>
      <c r="AI55" s="167"/>
      <c r="AJ55" s="168"/>
      <c r="AK55" s="169">
        <v>0</v>
      </c>
      <c r="AL55" s="170">
        <v>3408.8300000000004</v>
      </c>
      <c r="AM55" s="171">
        <v>517.18900000000008</v>
      </c>
      <c r="AN55" s="170">
        <v>2891.6410000000005</v>
      </c>
      <c r="AO55" s="172">
        <v>0</v>
      </c>
      <c r="AP55" s="171"/>
      <c r="AQ55" s="170"/>
      <c r="AR55" s="173"/>
      <c r="AS55" s="178"/>
      <c r="AT55" s="175"/>
      <c r="AU55" s="175"/>
      <c r="AV55" s="180" t="s">
        <v>355</v>
      </c>
      <c r="AW55" s="276">
        <v>391.24</v>
      </c>
      <c r="AX55" s="153">
        <f>1200/15</f>
        <v>80</v>
      </c>
      <c r="AY55" s="153">
        <f>+AW55*15</f>
        <v>5868.6</v>
      </c>
      <c r="AZ55" s="22"/>
      <c r="BA55" s="22"/>
      <c r="BB55" s="22"/>
      <c r="BC55" s="22"/>
      <c r="BD55" s="22"/>
      <c r="BE55" s="22"/>
    </row>
    <row r="56" spans="1:57" s="96" customFormat="1">
      <c r="A56" s="2" t="s">
        <v>99</v>
      </c>
      <c r="B56" s="1" t="s">
        <v>100</v>
      </c>
      <c r="C56" s="268">
        <f>+FISCAL!I56</f>
        <v>3750</v>
      </c>
      <c r="D56" s="268">
        <v>0</v>
      </c>
      <c r="E56" s="268">
        <f t="shared" si="0"/>
        <v>18203.84</v>
      </c>
      <c r="F56" s="268">
        <f t="shared" si="1"/>
        <v>21953.84</v>
      </c>
      <c r="G56" s="282"/>
      <c r="H56" s="268">
        <f t="shared" si="2"/>
        <v>3750</v>
      </c>
      <c r="I56" s="268">
        <f>-FISCAL!Q56-AC56-AJ56</f>
        <v>-45.13</v>
      </c>
      <c r="J56" s="268">
        <f t="shared" si="3"/>
        <v>75</v>
      </c>
      <c r="K56" s="268">
        <f t="shared" si="4"/>
        <v>281.25</v>
      </c>
      <c r="L56" s="268">
        <f t="shared" si="5"/>
        <v>4061.12</v>
      </c>
      <c r="M56" s="268">
        <f t="shared" si="6"/>
        <v>649.77919999999995</v>
      </c>
      <c r="N56" s="268">
        <f t="shared" si="7"/>
        <v>4710.8991999999998</v>
      </c>
      <c r="O56" s="38"/>
      <c r="P56" s="273">
        <f t="shared" si="8"/>
        <v>18203.84</v>
      </c>
      <c r="Q56" s="284">
        <f t="shared" si="9"/>
        <v>2912.6143999999999</v>
      </c>
      <c r="R56" s="284">
        <f t="shared" si="10"/>
        <v>21116.454399999999</v>
      </c>
      <c r="S56" s="33"/>
      <c r="T56" s="134" t="str">
        <f t="shared" si="11"/>
        <v>SI</v>
      </c>
      <c r="U56" s="160" t="s">
        <v>252</v>
      </c>
      <c r="V56" s="160" t="s">
        <v>278</v>
      </c>
      <c r="W56" s="160" t="s">
        <v>279</v>
      </c>
      <c r="X56" s="163">
        <v>42321</v>
      </c>
      <c r="Y56" s="160" t="s">
        <v>252</v>
      </c>
      <c r="Z56" s="225">
        <v>18203.84</v>
      </c>
      <c r="AA56" s="165"/>
      <c r="AB56" s="165"/>
      <c r="AC56" s="166">
        <v>45.13</v>
      </c>
      <c r="AD56" s="170">
        <v>18158.71</v>
      </c>
      <c r="AE56" s="176"/>
      <c r="AF56" s="214"/>
      <c r="AG56" s="167"/>
      <c r="AH56" s="167"/>
      <c r="AI56" s="167"/>
      <c r="AJ56" s="168"/>
      <c r="AK56" s="169">
        <v>345</v>
      </c>
      <c r="AL56" s="170">
        <v>17813.71</v>
      </c>
      <c r="AM56" s="171">
        <v>1815.8710000000001</v>
      </c>
      <c r="AN56" s="170">
        <v>15997.839</v>
      </c>
      <c r="AO56" s="172">
        <v>0</v>
      </c>
      <c r="AP56" s="171">
        <v>21.911999999999999</v>
      </c>
      <c r="AQ56" s="170">
        <v>18180.621999999999</v>
      </c>
      <c r="AR56" s="173"/>
      <c r="AS56" s="174"/>
      <c r="AT56" s="175">
        <v>-15997.839</v>
      </c>
      <c r="AU56" s="175"/>
      <c r="AV56" s="177"/>
      <c r="AW56" s="153"/>
      <c r="AX56" s="153"/>
      <c r="AY56" s="153"/>
      <c r="AZ56" s="22"/>
      <c r="BA56" s="22"/>
      <c r="BB56" s="22"/>
      <c r="BC56" s="22"/>
      <c r="BD56" s="22"/>
      <c r="BE56" s="22"/>
    </row>
    <row r="57" spans="1:57">
      <c r="A57" s="97"/>
      <c r="B57" s="108" t="s">
        <v>323</v>
      </c>
      <c r="C57" s="268">
        <f>+FISCAL!I57</f>
        <v>3499.95</v>
      </c>
      <c r="D57" s="268">
        <v>0</v>
      </c>
      <c r="E57" s="268">
        <f t="shared" si="0"/>
        <v>4753.3999999999996</v>
      </c>
      <c r="F57" s="268">
        <f t="shared" si="1"/>
        <v>8253.3499999999985</v>
      </c>
      <c r="G57" s="282"/>
      <c r="H57" s="268">
        <f t="shared" si="2"/>
        <v>3499.95</v>
      </c>
      <c r="I57" s="268">
        <f>-FISCAL!Q57-AC57-AJ57</f>
        <v>-45.13</v>
      </c>
      <c r="J57" s="268">
        <f t="shared" si="3"/>
        <v>69.998999999999995</v>
      </c>
      <c r="K57" s="268">
        <f t="shared" si="4"/>
        <v>262.49624999999997</v>
      </c>
      <c r="L57" s="268">
        <f t="shared" si="5"/>
        <v>3787.3152499999997</v>
      </c>
      <c r="M57" s="268">
        <f t="shared" si="6"/>
        <v>605.97043999999994</v>
      </c>
      <c r="N57" s="268">
        <f t="shared" si="7"/>
        <v>4393.2856899999997</v>
      </c>
      <c r="O57" s="95"/>
      <c r="P57" s="273">
        <f t="shared" si="8"/>
        <v>4753.3999999999996</v>
      </c>
      <c r="Q57" s="284">
        <f t="shared" si="9"/>
        <v>760.54399999999998</v>
      </c>
      <c r="R57" s="284">
        <f t="shared" si="10"/>
        <v>5513.9439999999995</v>
      </c>
      <c r="S57" s="33"/>
      <c r="T57" s="134" t="str">
        <f t="shared" si="11"/>
        <v>SI</v>
      </c>
      <c r="U57" s="160" t="s">
        <v>166</v>
      </c>
      <c r="V57" s="160" t="s">
        <v>323</v>
      </c>
      <c r="W57" s="160"/>
      <c r="X57" s="163">
        <v>42496</v>
      </c>
      <c r="Y57" s="160" t="s">
        <v>324</v>
      </c>
      <c r="Z57" s="225">
        <v>4753.3999999999996</v>
      </c>
      <c r="AA57" s="165"/>
      <c r="AB57" s="165"/>
      <c r="AC57" s="166">
        <v>45.13</v>
      </c>
      <c r="AD57" s="170">
        <v>4708.2699999999995</v>
      </c>
      <c r="AE57" s="176"/>
      <c r="AF57" s="214"/>
      <c r="AG57" s="167"/>
      <c r="AH57" s="167"/>
      <c r="AI57" s="167"/>
      <c r="AJ57" s="168"/>
      <c r="AK57" s="169"/>
      <c r="AL57" s="170">
        <v>4708.2699999999995</v>
      </c>
      <c r="AM57" s="171">
        <v>470.827</v>
      </c>
      <c r="AN57" s="170">
        <v>4237.4429999999993</v>
      </c>
      <c r="AO57" s="172"/>
      <c r="AP57" s="171"/>
      <c r="AQ57" s="170"/>
      <c r="AR57" s="173"/>
      <c r="AS57" s="174"/>
      <c r="AT57" s="175"/>
      <c r="AU57" s="175"/>
      <c r="AV57" s="177"/>
      <c r="AW57" s="22"/>
      <c r="AX57" s="22"/>
      <c r="AY57" s="22"/>
      <c r="AZ57" s="22"/>
      <c r="BA57" s="22"/>
      <c r="BB57" s="22"/>
      <c r="BC57" s="22"/>
      <c r="BD57" s="22"/>
      <c r="BE57" s="22"/>
    </row>
    <row r="58" spans="1:57">
      <c r="A58" s="2" t="s">
        <v>101</v>
      </c>
      <c r="B58" s="1" t="s">
        <v>102</v>
      </c>
      <c r="C58" s="268">
        <f>+FISCAL!I58</f>
        <v>3250.05</v>
      </c>
      <c r="D58" s="268">
        <v>0</v>
      </c>
      <c r="E58" s="268">
        <f t="shared" si="0"/>
        <v>0</v>
      </c>
      <c r="F58" s="268">
        <f t="shared" si="1"/>
        <v>3250.05</v>
      </c>
      <c r="G58" s="271"/>
      <c r="H58" s="268">
        <f t="shared" si="2"/>
        <v>3250.05</v>
      </c>
      <c r="I58" s="268">
        <f>-FISCAL!Q58-AC58-AJ58</f>
        <v>-45.13</v>
      </c>
      <c r="J58" s="268">
        <f t="shared" si="3"/>
        <v>65.001000000000005</v>
      </c>
      <c r="K58" s="268">
        <f t="shared" si="4"/>
        <v>243.75375</v>
      </c>
      <c r="L58" s="268">
        <f t="shared" si="5"/>
        <v>3513.6747500000001</v>
      </c>
      <c r="M58" s="268">
        <f t="shared" si="6"/>
        <v>562.18796000000009</v>
      </c>
      <c r="N58" s="268">
        <f t="shared" si="7"/>
        <v>4075.8627100000003</v>
      </c>
      <c r="O58" s="38"/>
      <c r="P58" s="273">
        <f t="shared" si="8"/>
        <v>0</v>
      </c>
      <c r="Q58" s="284">
        <f t="shared" si="9"/>
        <v>0</v>
      </c>
      <c r="R58" s="284">
        <f t="shared" si="10"/>
        <v>0</v>
      </c>
      <c r="S58" s="33"/>
      <c r="T58" s="134" t="str">
        <f t="shared" si="11"/>
        <v>SI</v>
      </c>
      <c r="U58" s="160" t="s">
        <v>166</v>
      </c>
      <c r="V58" s="177" t="s">
        <v>281</v>
      </c>
      <c r="W58" s="160"/>
      <c r="X58" s="163">
        <v>42169</v>
      </c>
      <c r="Y58" s="160" t="s">
        <v>242</v>
      </c>
      <c r="Z58" s="225"/>
      <c r="AA58" s="165"/>
      <c r="AB58" s="165"/>
      <c r="AC58" s="166">
        <v>45.13</v>
      </c>
      <c r="AD58" s="170">
        <v>-45.13</v>
      </c>
      <c r="AE58" s="176"/>
      <c r="AF58" s="214"/>
      <c r="AG58" s="167"/>
      <c r="AH58" s="167"/>
      <c r="AI58" s="167"/>
      <c r="AJ58" s="168"/>
      <c r="AK58" s="169">
        <v>0</v>
      </c>
      <c r="AL58" s="170">
        <v>-45.13</v>
      </c>
      <c r="AM58" s="171">
        <v>0</v>
      </c>
      <c r="AN58" s="170">
        <v>-45.13</v>
      </c>
      <c r="AO58" s="172">
        <v>-4.5130000000000008</v>
      </c>
      <c r="AP58" s="171">
        <v>21.911999999999999</v>
      </c>
      <c r="AQ58" s="170">
        <v>-27.731000000000002</v>
      </c>
      <c r="AR58" s="173"/>
      <c r="AS58" s="174"/>
      <c r="AT58" s="175">
        <v>45.13</v>
      </c>
      <c r="AU58" s="191"/>
      <c r="AV58" s="177"/>
      <c r="AW58" s="22"/>
      <c r="AX58" s="22"/>
      <c r="AY58" s="22"/>
      <c r="AZ58" s="22"/>
    </row>
    <row r="59" spans="1:57" s="7" customFormat="1" ht="15">
      <c r="A59" s="13" t="s">
        <v>103</v>
      </c>
      <c r="C59" s="271" t="s">
        <v>104</v>
      </c>
      <c r="D59" s="271" t="s">
        <v>104</v>
      </c>
      <c r="E59" s="271" t="s">
        <v>104</v>
      </c>
      <c r="F59" s="271" t="s">
        <v>104</v>
      </c>
      <c r="G59" s="282"/>
      <c r="H59" s="271" t="s">
        <v>104</v>
      </c>
      <c r="I59" s="271" t="s">
        <v>104</v>
      </c>
      <c r="J59" s="271" t="s">
        <v>104</v>
      </c>
      <c r="K59" s="271" t="s">
        <v>104</v>
      </c>
      <c r="L59" s="271" t="s">
        <v>104</v>
      </c>
      <c r="M59" s="271" t="s">
        <v>104</v>
      </c>
      <c r="N59" s="271" t="s">
        <v>104</v>
      </c>
      <c r="O59" s="38"/>
      <c r="P59" s="271" t="s">
        <v>104</v>
      </c>
      <c r="Q59" s="271" t="s">
        <v>104</v>
      </c>
      <c r="R59" s="271" t="s">
        <v>104</v>
      </c>
      <c r="S59" s="34"/>
      <c r="T59" s="96"/>
    </row>
    <row r="60" spans="1:57">
      <c r="B60" s="127"/>
      <c r="C60" s="274">
        <f t="shared" ref="C60:D60" si="28">SUM(C12:C58)</f>
        <v>208016.64000000001</v>
      </c>
      <c r="D60" s="274">
        <f t="shared" si="28"/>
        <v>0</v>
      </c>
      <c r="E60" s="274">
        <f>SUM(E12:E58)</f>
        <v>644383.29999999981</v>
      </c>
      <c r="F60" s="274">
        <f>SUM(F12:F58)</f>
        <v>852399.94</v>
      </c>
      <c r="G60" s="282"/>
      <c r="H60" s="274">
        <f t="shared" ref="H60:N60" si="29">SUM(H12:H58)</f>
        <v>208016.64000000001</v>
      </c>
      <c r="I60" s="274">
        <f t="shared" si="29"/>
        <v>-3377.4300000000026</v>
      </c>
      <c r="J60" s="274">
        <f t="shared" si="29"/>
        <v>4160.332800000001</v>
      </c>
      <c r="K60" s="274">
        <f t="shared" si="29"/>
        <v>15601.247999999998</v>
      </c>
      <c r="L60" s="274">
        <f t="shared" si="29"/>
        <v>224400.79079999996</v>
      </c>
      <c r="M60" s="274">
        <f t="shared" si="29"/>
        <v>35904.126528000008</v>
      </c>
      <c r="N60" s="274">
        <f t="shared" si="29"/>
        <v>260304.91732799992</v>
      </c>
      <c r="O60" s="38"/>
      <c r="P60" s="274">
        <f>SUM(P12:P58)</f>
        <v>644383.29999999981</v>
      </c>
      <c r="Q60" s="274">
        <f>SUM(Q12:Q58)</f>
        <v>103101.32799999999</v>
      </c>
      <c r="R60" s="274">
        <f>SUM(R12:R58)</f>
        <v>747484.62800000038</v>
      </c>
      <c r="S60" s="35"/>
      <c r="T60" s="96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X60" s="22"/>
      <c r="AY60" s="22"/>
      <c r="AZ60" s="22"/>
      <c r="BA60" s="22"/>
      <c r="BB60" s="22"/>
      <c r="BC60" s="22"/>
      <c r="BD60" s="22"/>
      <c r="BE60" s="22"/>
    </row>
    <row r="61" spans="1:57">
      <c r="A61" s="10" t="s">
        <v>105</v>
      </c>
      <c r="C61" s="268"/>
      <c r="D61" s="268"/>
      <c r="E61" s="268"/>
      <c r="F61" s="268"/>
      <c r="G61" s="282"/>
      <c r="H61" s="268"/>
      <c r="I61" s="268"/>
      <c r="J61" s="268"/>
      <c r="K61" s="268"/>
      <c r="L61" s="268"/>
      <c r="M61" s="268"/>
      <c r="N61" s="268"/>
      <c r="O61" s="38"/>
      <c r="P61" s="268"/>
      <c r="Q61" s="284"/>
      <c r="R61" s="284"/>
      <c r="T61" s="96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2"/>
      <c r="AX61" s="21"/>
      <c r="AY61" s="21"/>
      <c r="AZ61" s="21"/>
      <c r="BA61" s="22"/>
      <c r="BB61" s="22"/>
      <c r="BC61" s="22"/>
      <c r="BD61" s="22"/>
      <c r="BE61" s="22"/>
    </row>
    <row r="62" spans="1:57">
      <c r="A62" s="2" t="s">
        <v>106</v>
      </c>
      <c r="B62" s="1" t="s">
        <v>287</v>
      </c>
      <c r="C62" s="268">
        <f>+FISCAL!E62</f>
        <v>1200</v>
      </c>
      <c r="D62" s="268">
        <f>+FISCAL!G62</f>
        <v>1568</v>
      </c>
      <c r="E62" s="268">
        <v>0</v>
      </c>
      <c r="F62" s="268">
        <f t="shared" ref="F62:F69" si="30">SUM(C62:E62)</f>
        <v>2768</v>
      </c>
      <c r="G62" s="282"/>
      <c r="H62" s="268">
        <f>+FISCAL!I62</f>
        <v>2768</v>
      </c>
      <c r="I62" s="268">
        <f>-FISCAL!Q62-AC62-AJ62</f>
        <v>-45.13</v>
      </c>
      <c r="J62" s="268">
        <f t="shared" ref="J62:J69" si="31">+C62*0.02</f>
        <v>24</v>
      </c>
      <c r="K62" s="268">
        <f t="shared" ref="K62:K69" si="32">+C62*7.5%</f>
        <v>90</v>
      </c>
      <c r="L62" s="268">
        <f t="shared" ref="L62:L69" si="33">SUM(H62:K62)</f>
        <v>2836.87</v>
      </c>
      <c r="M62" s="268">
        <f t="shared" ref="M62:M69" si="34">+L62*0.16</f>
        <v>453.89920000000001</v>
      </c>
      <c r="N62" s="268">
        <f t="shared" ref="N62:N69" si="35">+L62+M62</f>
        <v>3290.7691999999997</v>
      </c>
      <c r="O62" s="38"/>
      <c r="P62" s="268">
        <v>0</v>
      </c>
      <c r="Q62" s="284">
        <v>0</v>
      </c>
      <c r="R62" s="284">
        <v>0</v>
      </c>
      <c r="S62" s="33"/>
      <c r="T62" s="134" t="str">
        <f t="shared" ref="T62:T76" si="36">IF(B62=V62,"SI","NO")</f>
        <v>SI</v>
      </c>
      <c r="U62" s="160" t="s">
        <v>202</v>
      </c>
      <c r="V62" s="177" t="s">
        <v>200</v>
      </c>
      <c r="W62" s="162"/>
      <c r="X62" s="163">
        <v>42635</v>
      </c>
      <c r="Y62" s="160" t="s">
        <v>201</v>
      </c>
      <c r="Z62" s="225">
        <v>1568</v>
      </c>
      <c r="AA62" s="181"/>
      <c r="AB62" s="165"/>
      <c r="AC62" s="166">
        <v>45.13</v>
      </c>
      <c r="AD62" s="170">
        <v>1522.87</v>
      </c>
      <c r="AE62" s="176"/>
      <c r="AF62" s="214"/>
      <c r="AG62" s="167"/>
      <c r="AH62" s="167"/>
      <c r="AI62" s="167"/>
      <c r="AJ62" s="168"/>
      <c r="AK62" s="169">
        <v>0</v>
      </c>
      <c r="AL62" s="170">
        <v>1522.87</v>
      </c>
      <c r="AM62" s="171">
        <v>0</v>
      </c>
      <c r="AN62" s="170">
        <v>1522.87</v>
      </c>
      <c r="AO62" s="172"/>
      <c r="AP62" s="171"/>
      <c r="AQ62" s="170"/>
      <c r="AR62" s="173"/>
      <c r="AS62" s="178"/>
      <c r="AT62" s="175"/>
      <c r="AU62" s="233">
        <v>1132634759</v>
      </c>
      <c r="AV62" s="177"/>
      <c r="AW62" s="7"/>
      <c r="AX62" s="22"/>
      <c r="AY62" s="22"/>
      <c r="AZ62" s="22"/>
      <c r="BA62" s="21"/>
      <c r="BB62" s="21"/>
      <c r="BC62" s="22"/>
      <c r="BD62" s="22"/>
      <c r="BE62" s="22"/>
    </row>
    <row r="63" spans="1:57">
      <c r="A63" s="2" t="s">
        <v>107</v>
      </c>
      <c r="B63" s="1" t="s">
        <v>108</v>
      </c>
      <c r="C63" s="268">
        <f>+FISCAL!E63</f>
        <v>1200</v>
      </c>
      <c r="D63" s="268">
        <f>+FISCAL!G63</f>
        <v>4200</v>
      </c>
      <c r="E63" s="268">
        <v>0</v>
      </c>
      <c r="F63" s="268">
        <f t="shared" si="30"/>
        <v>5400</v>
      </c>
      <c r="G63" s="282"/>
      <c r="H63" s="268">
        <f>+FISCAL!I63</f>
        <v>5400</v>
      </c>
      <c r="I63" s="268">
        <f>-FISCAL!Q63-AC63-AJ63</f>
        <v>-45.13</v>
      </c>
      <c r="J63" s="268">
        <f t="shared" si="31"/>
        <v>24</v>
      </c>
      <c r="K63" s="268">
        <f t="shared" si="32"/>
        <v>90</v>
      </c>
      <c r="L63" s="268">
        <f t="shared" si="33"/>
        <v>5468.87</v>
      </c>
      <c r="M63" s="268">
        <f t="shared" si="34"/>
        <v>875.01919999999996</v>
      </c>
      <c r="N63" s="268">
        <f t="shared" si="35"/>
        <v>6343.8891999999996</v>
      </c>
      <c r="O63" s="38"/>
      <c r="P63" s="268">
        <v>0</v>
      </c>
      <c r="Q63" s="284">
        <v>0</v>
      </c>
      <c r="R63" s="284">
        <v>0</v>
      </c>
      <c r="S63" s="33"/>
      <c r="T63" s="134" t="str">
        <f t="shared" si="36"/>
        <v>SI</v>
      </c>
      <c r="U63" s="160" t="s">
        <v>202</v>
      </c>
      <c r="V63" s="160" t="s">
        <v>203</v>
      </c>
      <c r="W63" s="162"/>
      <c r="X63" s="182">
        <v>42429</v>
      </c>
      <c r="Y63" s="160" t="s">
        <v>201</v>
      </c>
      <c r="Z63" s="225">
        <v>4200</v>
      </c>
      <c r="AA63" s="181"/>
      <c r="AB63" s="165"/>
      <c r="AC63" s="166">
        <v>45.13</v>
      </c>
      <c r="AD63" s="170">
        <v>4154.87</v>
      </c>
      <c r="AE63" s="176"/>
      <c r="AF63" s="214"/>
      <c r="AG63" s="167"/>
      <c r="AH63" s="167"/>
      <c r="AI63" s="167"/>
      <c r="AJ63" s="168"/>
      <c r="AK63" s="169">
        <v>0</v>
      </c>
      <c r="AL63" s="170">
        <v>4154.87</v>
      </c>
      <c r="AM63" s="171">
        <v>0</v>
      </c>
      <c r="AN63" s="170">
        <v>4154.87</v>
      </c>
      <c r="AO63" s="172">
        <v>415.48700000000002</v>
      </c>
      <c r="AP63" s="171">
        <v>21.911999999999999</v>
      </c>
      <c r="AQ63" s="170">
        <v>4592.2690000000002</v>
      </c>
      <c r="AR63" s="173"/>
      <c r="AS63" s="174"/>
      <c r="AT63" s="175">
        <v>-4154.87</v>
      </c>
      <c r="AU63" s="175"/>
      <c r="AV63" s="177"/>
      <c r="AW63" s="22"/>
      <c r="AX63" s="22"/>
      <c r="AY63" s="22"/>
      <c r="AZ63" s="22"/>
      <c r="BA63" s="15"/>
      <c r="BB63" s="15"/>
      <c r="BC63" s="21"/>
      <c r="BD63" s="22"/>
      <c r="BE63" s="22"/>
    </row>
    <row r="64" spans="1:57">
      <c r="A64" s="2" t="s">
        <v>109</v>
      </c>
      <c r="B64" s="1" t="s">
        <v>110</v>
      </c>
      <c r="C64" s="268">
        <f>+FISCAL!E64</f>
        <v>1200</v>
      </c>
      <c r="D64" s="268">
        <f>+FISCAL!G64</f>
        <v>3216</v>
      </c>
      <c r="E64" s="268">
        <v>0</v>
      </c>
      <c r="F64" s="268">
        <f t="shared" si="30"/>
        <v>4416</v>
      </c>
      <c r="G64" s="282"/>
      <c r="H64" s="268">
        <f>+FISCAL!I64</f>
        <v>4416</v>
      </c>
      <c r="I64" s="268">
        <f>-FISCAL!Q64-AC64-AJ64</f>
        <v>-45.13</v>
      </c>
      <c r="J64" s="268">
        <f t="shared" si="31"/>
        <v>24</v>
      </c>
      <c r="K64" s="268">
        <f t="shared" si="32"/>
        <v>90</v>
      </c>
      <c r="L64" s="268">
        <f t="shared" si="33"/>
        <v>4484.87</v>
      </c>
      <c r="M64" s="268">
        <f t="shared" si="34"/>
        <v>717.57920000000001</v>
      </c>
      <c r="N64" s="268">
        <f t="shared" si="35"/>
        <v>5202.4492</v>
      </c>
      <c r="O64" s="38"/>
      <c r="P64" s="268">
        <v>0</v>
      </c>
      <c r="Q64" s="284">
        <v>0</v>
      </c>
      <c r="R64" s="284">
        <v>0</v>
      </c>
      <c r="S64" s="33"/>
      <c r="T64" s="134" t="str">
        <f t="shared" si="36"/>
        <v>SI</v>
      </c>
      <c r="U64" s="160" t="s">
        <v>202</v>
      </c>
      <c r="V64" s="160" t="s">
        <v>204</v>
      </c>
      <c r="W64" s="162"/>
      <c r="X64" s="182">
        <v>42599</v>
      </c>
      <c r="Y64" s="160" t="s">
        <v>201</v>
      </c>
      <c r="Z64" s="225">
        <v>3216</v>
      </c>
      <c r="AA64" s="181"/>
      <c r="AB64" s="165"/>
      <c r="AC64" s="166">
        <v>45.13</v>
      </c>
      <c r="AD64" s="170">
        <v>3170.87</v>
      </c>
      <c r="AE64" s="176"/>
      <c r="AF64" s="214"/>
      <c r="AG64" s="167"/>
      <c r="AH64" s="167"/>
      <c r="AI64" s="167"/>
      <c r="AJ64" s="168"/>
      <c r="AK64" s="169">
        <v>0</v>
      </c>
      <c r="AL64" s="170">
        <v>3170.87</v>
      </c>
      <c r="AM64" s="171">
        <v>0</v>
      </c>
      <c r="AN64" s="170">
        <v>3170.87</v>
      </c>
      <c r="AO64" s="172">
        <v>317.08699999999999</v>
      </c>
      <c r="AP64" s="171">
        <v>21.911999999999999</v>
      </c>
      <c r="AQ64" s="170">
        <v>3509.8689999999997</v>
      </c>
      <c r="AR64" s="173"/>
      <c r="AS64" s="174"/>
      <c r="AT64" s="175"/>
      <c r="AU64" s="175"/>
      <c r="AV64" s="177"/>
      <c r="AW64" s="22"/>
      <c r="AX64" s="22"/>
      <c r="AY64" s="22"/>
      <c r="AZ64" s="22"/>
      <c r="BA64" s="22"/>
      <c r="BB64" s="22"/>
      <c r="BC64" s="21"/>
      <c r="BD64" s="22"/>
      <c r="BE64" s="22"/>
    </row>
    <row r="65" spans="1:59" s="53" customFormat="1">
      <c r="A65" s="97" t="s">
        <v>111</v>
      </c>
      <c r="B65" s="96" t="s">
        <v>112</v>
      </c>
      <c r="C65" s="268">
        <f>+FISCAL!E65</f>
        <v>1200</v>
      </c>
      <c r="D65" s="268">
        <f>+FISCAL!G65</f>
        <v>4285.7</v>
      </c>
      <c r="E65" s="268">
        <v>0</v>
      </c>
      <c r="F65" s="268">
        <f t="shared" si="30"/>
        <v>5485.7</v>
      </c>
      <c r="G65" s="282"/>
      <c r="H65" s="268">
        <f>+FISCAL!I65</f>
        <v>5485.7</v>
      </c>
      <c r="I65" s="268">
        <f>-FISCAL!Q65-AC65-AJ65</f>
        <v>-45.13</v>
      </c>
      <c r="J65" s="268">
        <f t="shared" si="31"/>
        <v>24</v>
      </c>
      <c r="K65" s="268">
        <f t="shared" si="32"/>
        <v>90</v>
      </c>
      <c r="L65" s="268">
        <f t="shared" si="33"/>
        <v>5554.57</v>
      </c>
      <c r="M65" s="268">
        <f t="shared" si="34"/>
        <v>888.73119999999994</v>
      </c>
      <c r="N65" s="268">
        <f t="shared" si="35"/>
        <v>6443.3011999999999</v>
      </c>
      <c r="O65" s="103"/>
      <c r="P65" s="268">
        <v>0</v>
      </c>
      <c r="Q65" s="284">
        <v>0</v>
      </c>
      <c r="R65" s="284">
        <v>0</v>
      </c>
      <c r="S65" s="33"/>
      <c r="T65" s="134" t="str">
        <f t="shared" si="36"/>
        <v>SI</v>
      </c>
      <c r="U65" s="160" t="s">
        <v>202</v>
      </c>
      <c r="V65" s="177" t="s">
        <v>220</v>
      </c>
      <c r="W65" s="160"/>
      <c r="X65" s="163">
        <v>42660</v>
      </c>
      <c r="Y65" s="160" t="s">
        <v>221</v>
      </c>
      <c r="Z65" s="225">
        <v>4285.7</v>
      </c>
      <c r="AA65" s="165"/>
      <c r="AB65" s="165"/>
      <c r="AC65" s="166">
        <v>45.13</v>
      </c>
      <c r="AD65" s="170">
        <v>4240.57</v>
      </c>
      <c r="AE65" s="249"/>
      <c r="AF65" s="214"/>
      <c r="AG65" s="167"/>
      <c r="AH65" s="167"/>
      <c r="AI65" s="167"/>
      <c r="AJ65" s="168"/>
      <c r="AK65" s="169"/>
      <c r="AL65" s="170">
        <v>4240.57</v>
      </c>
      <c r="AM65" s="171">
        <v>0</v>
      </c>
      <c r="AN65" s="170">
        <v>4240.57</v>
      </c>
      <c r="AO65" s="172"/>
      <c r="AP65" s="171"/>
      <c r="AQ65" s="170"/>
      <c r="AR65" s="173"/>
      <c r="AS65" s="178"/>
      <c r="AT65" s="175"/>
      <c r="AU65" s="248">
        <v>1168261504</v>
      </c>
      <c r="AV65" s="177"/>
      <c r="AW65" s="22"/>
      <c r="AX65" s="39"/>
      <c r="AY65" s="39"/>
      <c r="AZ65" s="39"/>
      <c r="BA65" s="39"/>
      <c r="BB65" s="39"/>
      <c r="BC65" s="39"/>
      <c r="BD65" s="39"/>
      <c r="BE65" s="39"/>
    </row>
    <row r="66" spans="1:59">
      <c r="A66" s="2" t="s">
        <v>113</v>
      </c>
      <c r="B66" s="1" t="s">
        <v>114</v>
      </c>
      <c r="C66" s="268">
        <f>+FISCAL!E66</f>
        <v>1200</v>
      </c>
      <c r="D66" s="268">
        <f>+FISCAL!G66</f>
        <v>2234.56</v>
      </c>
      <c r="E66" s="268">
        <v>0</v>
      </c>
      <c r="F66" s="268">
        <f t="shared" si="30"/>
        <v>3434.56</v>
      </c>
      <c r="G66" s="282"/>
      <c r="H66" s="268">
        <f>+FISCAL!I66</f>
        <v>3434.56</v>
      </c>
      <c r="I66" s="268">
        <f>-FISCAL!Q66-AC66-AJ66</f>
        <v>-45.13</v>
      </c>
      <c r="J66" s="268">
        <f t="shared" si="31"/>
        <v>24</v>
      </c>
      <c r="K66" s="268">
        <f t="shared" si="32"/>
        <v>90</v>
      </c>
      <c r="L66" s="268">
        <f t="shared" si="33"/>
        <v>3503.43</v>
      </c>
      <c r="M66" s="268">
        <f t="shared" si="34"/>
        <v>560.54880000000003</v>
      </c>
      <c r="N66" s="268">
        <f t="shared" si="35"/>
        <v>4063.9787999999999</v>
      </c>
      <c r="O66" s="38"/>
      <c r="P66" s="268">
        <v>0</v>
      </c>
      <c r="Q66" s="284">
        <v>0</v>
      </c>
      <c r="R66" s="284">
        <v>0</v>
      </c>
      <c r="S66" s="33"/>
      <c r="T66" s="134" t="str">
        <f t="shared" si="36"/>
        <v>SI</v>
      </c>
      <c r="U66" s="160" t="s">
        <v>202</v>
      </c>
      <c r="V66" s="177" t="s">
        <v>222</v>
      </c>
      <c r="W66" s="160"/>
      <c r="X66" s="163">
        <v>42598</v>
      </c>
      <c r="Y66" s="160" t="s">
        <v>223</v>
      </c>
      <c r="Z66" s="225">
        <v>2234.56</v>
      </c>
      <c r="AA66" s="165"/>
      <c r="AB66" s="165"/>
      <c r="AC66" s="166">
        <v>45.13</v>
      </c>
      <c r="AD66" s="170">
        <v>2189.4299999999998</v>
      </c>
      <c r="AE66" s="176"/>
      <c r="AF66" s="214"/>
      <c r="AG66" s="167"/>
      <c r="AH66" s="167"/>
      <c r="AI66" s="167"/>
      <c r="AJ66" s="168"/>
      <c r="AK66" s="169">
        <v>0</v>
      </c>
      <c r="AL66" s="170">
        <v>2189.4299999999998</v>
      </c>
      <c r="AM66" s="171">
        <v>0</v>
      </c>
      <c r="AN66" s="170">
        <v>2189.4299999999998</v>
      </c>
      <c r="AO66" s="172">
        <v>218.94299999999998</v>
      </c>
      <c r="AP66" s="171">
        <v>21.911999999999999</v>
      </c>
      <c r="AQ66" s="170">
        <v>2430.2849999999994</v>
      </c>
      <c r="AR66" s="173"/>
      <c r="AS66" s="178"/>
      <c r="AT66" s="175"/>
      <c r="AU66" s="175"/>
      <c r="AV66" s="177"/>
      <c r="AW66" s="22"/>
      <c r="AX66" s="15"/>
      <c r="AY66" s="15"/>
      <c r="AZ66" s="15"/>
      <c r="BA66" s="22"/>
      <c r="BB66" s="22"/>
      <c r="BC66" s="15"/>
      <c r="BD66" s="22"/>
      <c r="BE66" s="22"/>
    </row>
    <row r="67" spans="1:59">
      <c r="A67" s="2" t="s">
        <v>115</v>
      </c>
      <c r="B67" s="1" t="s">
        <v>116</v>
      </c>
      <c r="C67" s="268">
        <f>+FISCAL!E67</f>
        <v>1200</v>
      </c>
      <c r="D67" s="268">
        <f>+FISCAL!G67</f>
        <v>8145</v>
      </c>
      <c r="E67" s="268">
        <v>0</v>
      </c>
      <c r="F67" s="268">
        <f t="shared" si="30"/>
        <v>9345</v>
      </c>
      <c r="G67" s="282"/>
      <c r="H67" s="268">
        <f>+FISCAL!I67</f>
        <v>9345</v>
      </c>
      <c r="I67" s="268">
        <f>-FISCAL!Q67-AC67-AJ67</f>
        <v>-45.13</v>
      </c>
      <c r="J67" s="268">
        <f t="shared" si="31"/>
        <v>24</v>
      </c>
      <c r="K67" s="268">
        <f t="shared" si="32"/>
        <v>90</v>
      </c>
      <c r="L67" s="268">
        <f t="shared" si="33"/>
        <v>9413.8700000000008</v>
      </c>
      <c r="M67" s="268">
        <f t="shared" si="34"/>
        <v>1506.2192000000002</v>
      </c>
      <c r="N67" s="268">
        <f t="shared" si="35"/>
        <v>10920.0892</v>
      </c>
      <c r="O67" s="38"/>
      <c r="P67" s="268">
        <v>0</v>
      </c>
      <c r="Q67" s="284">
        <v>0</v>
      </c>
      <c r="R67" s="284">
        <v>0</v>
      </c>
      <c r="S67" s="33"/>
      <c r="T67" s="134" t="str">
        <f t="shared" si="36"/>
        <v>SI</v>
      </c>
      <c r="U67" s="177" t="s">
        <v>202</v>
      </c>
      <c r="V67" s="177" t="s">
        <v>228</v>
      </c>
      <c r="W67" s="183"/>
      <c r="X67" s="182">
        <v>5</v>
      </c>
      <c r="Y67" s="177" t="s">
        <v>221</v>
      </c>
      <c r="Z67" s="226">
        <v>8145</v>
      </c>
      <c r="AA67" s="165"/>
      <c r="AB67" s="165"/>
      <c r="AC67" s="166">
        <v>45.13</v>
      </c>
      <c r="AD67" s="170">
        <v>8099.87</v>
      </c>
      <c r="AE67" s="176"/>
      <c r="AF67" s="214"/>
      <c r="AG67" s="167"/>
      <c r="AH67" s="167"/>
      <c r="AI67" s="167"/>
      <c r="AJ67" s="184"/>
      <c r="AK67" s="184">
        <v>0</v>
      </c>
      <c r="AL67" s="170">
        <v>8099.87</v>
      </c>
      <c r="AM67" s="171">
        <v>809.98700000000008</v>
      </c>
      <c r="AN67" s="170">
        <v>7289.8829999999998</v>
      </c>
      <c r="AO67" s="172">
        <v>0</v>
      </c>
      <c r="AP67" s="171">
        <v>21.911999999999999</v>
      </c>
      <c r="AQ67" s="170">
        <v>8121.7820000000002</v>
      </c>
      <c r="AR67" s="173"/>
      <c r="AS67" s="178"/>
      <c r="AT67" s="175">
        <v>-7289.8829999999998</v>
      </c>
      <c r="AU67" s="185"/>
      <c r="AV67" s="177"/>
      <c r="AW67" s="21"/>
      <c r="AX67" s="22"/>
      <c r="AY67" s="22"/>
      <c r="AZ67" s="22"/>
      <c r="BA67" s="21"/>
      <c r="BB67" s="21"/>
      <c r="BC67" s="15"/>
      <c r="BD67" s="22"/>
      <c r="BE67" s="22"/>
    </row>
    <row r="68" spans="1:59">
      <c r="A68" s="2" t="s">
        <v>117</v>
      </c>
      <c r="B68" s="1" t="s">
        <v>118</v>
      </c>
      <c r="C68" s="268">
        <f>+FISCAL!E68</f>
        <v>1200</v>
      </c>
      <c r="D68" s="268">
        <f>+FISCAL!G68</f>
        <v>4365</v>
      </c>
      <c r="E68" s="268">
        <v>0</v>
      </c>
      <c r="F68" s="268">
        <f t="shared" si="30"/>
        <v>5565</v>
      </c>
      <c r="G68" s="282"/>
      <c r="H68" s="268">
        <f>+FISCAL!I68</f>
        <v>5565</v>
      </c>
      <c r="I68" s="268">
        <f>-FISCAL!Q68-AC68-AJ68</f>
        <v>-45.13</v>
      </c>
      <c r="J68" s="268">
        <f t="shared" si="31"/>
        <v>24</v>
      </c>
      <c r="K68" s="268">
        <f t="shared" si="32"/>
        <v>90</v>
      </c>
      <c r="L68" s="268">
        <f t="shared" si="33"/>
        <v>5633.87</v>
      </c>
      <c r="M68" s="268">
        <f t="shared" si="34"/>
        <v>901.41920000000005</v>
      </c>
      <c r="N68" s="268">
        <f t="shared" si="35"/>
        <v>6535.2892000000002</v>
      </c>
      <c r="O68" s="38"/>
      <c r="P68" s="268">
        <v>0</v>
      </c>
      <c r="Q68" s="284">
        <v>0</v>
      </c>
      <c r="R68" s="284">
        <v>0</v>
      </c>
      <c r="S68" s="33"/>
      <c r="T68" s="134" t="str">
        <f t="shared" si="36"/>
        <v>SI</v>
      </c>
      <c r="U68" s="160" t="s">
        <v>202</v>
      </c>
      <c r="V68" s="160" t="s">
        <v>229</v>
      </c>
      <c r="W68" s="162" t="s">
        <v>230</v>
      </c>
      <c r="X68" s="163">
        <v>41852</v>
      </c>
      <c r="Y68" s="160" t="s">
        <v>201</v>
      </c>
      <c r="Z68" s="225">
        <v>4365</v>
      </c>
      <c r="AA68" s="165"/>
      <c r="AB68" s="165"/>
      <c r="AC68" s="166">
        <v>45.13</v>
      </c>
      <c r="AD68" s="170">
        <v>4319.87</v>
      </c>
      <c r="AE68" s="176"/>
      <c r="AF68" s="214"/>
      <c r="AG68" s="167"/>
      <c r="AH68" s="167"/>
      <c r="AI68" s="167"/>
      <c r="AJ68" s="168"/>
      <c r="AK68" s="169">
        <v>0</v>
      </c>
      <c r="AL68" s="170">
        <v>4319.87</v>
      </c>
      <c r="AM68" s="171">
        <v>0</v>
      </c>
      <c r="AN68" s="170">
        <v>4319.87</v>
      </c>
      <c r="AO68" s="172">
        <v>431.98700000000002</v>
      </c>
      <c r="AP68" s="171">
        <v>21.911999999999999</v>
      </c>
      <c r="AQ68" s="170">
        <v>4773.7690000000002</v>
      </c>
      <c r="AR68" s="173"/>
      <c r="AS68" s="178"/>
      <c r="AT68" s="175">
        <v>-4319.87</v>
      </c>
      <c r="AU68" s="175"/>
      <c r="AV68" s="180"/>
      <c r="AW68" s="21"/>
      <c r="AX68" s="22"/>
      <c r="AY68" s="22"/>
      <c r="AZ68" s="22"/>
      <c r="BA68" s="15"/>
      <c r="BB68" s="15"/>
      <c r="BC68" s="21"/>
      <c r="BD68" s="21"/>
      <c r="BE68" s="22"/>
    </row>
    <row r="69" spans="1:59">
      <c r="A69" s="2" t="s">
        <v>119</v>
      </c>
      <c r="B69" s="1" t="s">
        <v>120</v>
      </c>
      <c r="C69" s="268">
        <f>+FISCAL!E69</f>
        <v>1200</v>
      </c>
      <c r="D69" s="268">
        <f>+FISCAL!G69</f>
        <v>1800</v>
      </c>
      <c r="E69" s="268">
        <v>0</v>
      </c>
      <c r="F69" s="268">
        <f t="shared" si="30"/>
        <v>3000</v>
      </c>
      <c r="G69" s="282"/>
      <c r="H69" s="268">
        <f>+FISCAL!I69</f>
        <v>3000</v>
      </c>
      <c r="I69" s="268">
        <f>-FISCAL!Q69-AC69-AJ69</f>
        <v>-45.13</v>
      </c>
      <c r="J69" s="268">
        <f t="shared" si="31"/>
        <v>24</v>
      </c>
      <c r="K69" s="268">
        <f t="shared" si="32"/>
        <v>90</v>
      </c>
      <c r="L69" s="268">
        <f t="shared" si="33"/>
        <v>3068.87</v>
      </c>
      <c r="M69" s="268">
        <f t="shared" si="34"/>
        <v>491.01920000000001</v>
      </c>
      <c r="N69" s="268">
        <f t="shared" si="35"/>
        <v>3559.8892000000001</v>
      </c>
      <c r="O69" s="38"/>
      <c r="P69" s="268">
        <v>0</v>
      </c>
      <c r="Q69" s="284">
        <v>0</v>
      </c>
      <c r="R69" s="284">
        <v>0</v>
      </c>
      <c r="S69" s="33"/>
      <c r="T69" s="134" t="str">
        <f t="shared" si="36"/>
        <v>SI</v>
      </c>
      <c r="U69" s="160" t="s">
        <v>202</v>
      </c>
      <c r="V69" s="160" t="s">
        <v>250</v>
      </c>
      <c r="W69" s="162" t="s">
        <v>251</v>
      </c>
      <c r="X69" s="163">
        <v>40122</v>
      </c>
      <c r="Y69" s="160" t="s">
        <v>223</v>
      </c>
      <c r="Z69" s="225">
        <v>1800</v>
      </c>
      <c r="AA69" s="165"/>
      <c r="AB69" s="165"/>
      <c r="AC69" s="166">
        <v>45.13</v>
      </c>
      <c r="AD69" s="170">
        <v>1754.87</v>
      </c>
      <c r="AE69" s="176"/>
      <c r="AF69" s="214"/>
      <c r="AG69" s="167"/>
      <c r="AH69" s="167"/>
      <c r="AI69" s="167"/>
      <c r="AJ69" s="168"/>
      <c r="AK69" s="169">
        <v>0</v>
      </c>
      <c r="AL69" s="170">
        <v>1754.87</v>
      </c>
      <c r="AM69" s="171">
        <v>0</v>
      </c>
      <c r="AN69" s="170">
        <v>1754.87</v>
      </c>
      <c r="AO69" s="172">
        <v>175.48699999999999</v>
      </c>
      <c r="AP69" s="171">
        <v>21.911999999999999</v>
      </c>
      <c r="AQ69" s="170">
        <v>1952.269</v>
      </c>
      <c r="AR69" s="173"/>
      <c r="AS69" s="178"/>
      <c r="AT69" s="175">
        <v>-1754.87</v>
      </c>
      <c r="AU69" s="175"/>
      <c r="AV69" s="177"/>
      <c r="AX69" s="15"/>
      <c r="AY69" s="15"/>
      <c r="AZ69" s="15"/>
      <c r="BA69" s="21"/>
      <c r="BB69" s="21"/>
      <c r="BC69" s="22"/>
      <c r="BD69" s="21"/>
      <c r="BE69" s="21"/>
    </row>
    <row r="70" spans="1:59">
      <c r="A70" s="2" t="s">
        <v>123</v>
      </c>
      <c r="B70" s="1" t="s">
        <v>124</v>
      </c>
      <c r="C70" s="268">
        <f>+FISCAL!E70</f>
        <v>1200</v>
      </c>
      <c r="D70" s="268">
        <f>+FISCAL!G70</f>
        <v>3290.65</v>
      </c>
      <c r="E70" s="268">
        <v>0</v>
      </c>
      <c r="F70" s="268">
        <f t="shared" ref="F70:F76" si="37">SUM(C70:E70)</f>
        <v>4490.6499999999996</v>
      </c>
      <c r="G70" s="273"/>
      <c r="H70" s="268">
        <f>+FISCAL!I70</f>
        <v>4490.6499999999996</v>
      </c>
      <c r="I70" s="268">
        <f>-FISCAL!Q70-AC70-AJ70</f>
        <v>-45.13</v>
      </c>
      <c r="J70" s="268">
        <f t="shared" ref="J70:J76" si="38">+C70*0.02</f>
        <v>24</v>
      </c>
      <c r="K70" s="268">
        <f t="shared" ref="K70:K76" si="39">+C70*7.5%</f>
        <v>90</v>
      </c>
      <c r="L70" s="268">
        <f t="shared" ref="L70:L76" si="40">SUM(H70:K70)</f>
        <v>4559.5199999999995</v>
      </c>
      <c r="M70" s="268">
        <f t="shared" ref="M70:M76" si="41">+L70*0.16</f>
        <v>729.52319999999997</v>
      </c>
      <c r="N70" s="268">
        <f t="shared" ref="N70:N76" si="42">+L70+M70</f>
        <v>5289.0431999999992</v>
      </c>
      <c r="O70" s="48"/>
      <c r="P70" s="268">
        <v>0</v>
      </c>
      <c r="Q70" s="284">
        <v>0</v>
      </c>
      <c r="R70" s="284">
        <v>0</v>
      </c>
      <c r="S70" s="33"/>
      <c r="T70" s="134" t="str">
        <f t="shared" si="36"/>
        <v>SI</v>
      </c>
      <c r="U70" s="160" t="s">
        <v>202</v>
      </c>
      <c r="V70" s="160" t="s">
        <v>254</v>
      </c>
      <c r="W70" s="160">
        <v>33</v>
      </c>
      <c r="X70" s="163">
        <v>39833</v>
      </c>
      <c r="Y70" s="160" t="s">
        <v>255</v>
      </c>
      <c r="Z70" s="225">
        <v>3290.65</v>
      </c>
      <c r="AA70" s="165"/>
      <c r="AB70" s="165"/>
      <c r="AC70" s="166">
        <v>45.13</v>
      </c>
      <c r="AD70" s="170">
        <v>3245.52</v>
      </c>
      <c r="AE70" s="249"/>
      <c r="AF70" s="214"/>
      <c r="AG70" s="167"/>
      <c r="AH70" s="167"/>
      <c r="AI70" s="167"/>
      <c r="AJ70" s="168"/>
      <c r="AK70" s="169">
        <v>0</v>
      </c>
      <c r="AL70" s="170">
        <v>3245.52</v>
      </c>
      <c r="AM70" s="171">
        <v>0</v>
      </c>
      <c r="AN70" s="170">
        <v>3245.52</v>
      </c>
      <c r="AO70" s="172">
        <v>324.55200000000002</v>
      </c>
      <c r="AP70" s="171">
        <v>21.911999999999999</v>
      </c>
      <c r="AQ70" s="170">
        <v>3591.9839999999999</v>
      </c>
      <c r="AR70" s="173"/>
      <c r="AS70" s="178"/>
      <c r="AT70" s="175">
        <v>-3245.52</v>
      </c>
      <c r="AU70" s="175"/>
      <c r="AV70" s="177"/>
      <c r="AW70" s="22"/>
      <c r="AX70" s="22"/>
      <c r="AY70" s="22"/>
      <c r="AZ70" s="22"/>
      <c r="BA70" s="22"/>
      <c r="BB70" s="22"/>
      <c r="BC70" s="21"/>
      <c r="BD70" s="15"/>
      <c r="BE70" s="21"/>
    </row>
    <row r="71" spans="1:59">
      <c r="A71" s="2" t="s">
        <v>125</v>
      </c>
      <c r="B71" s="1" t="s">
        <v>126</v>
      </c>
      <c r="C71" s="268">
        <f>+FISCAL!E71</f>
        <v>1200</v>
      </c>
      <c r="D71" s="268">
        <f>+FISCAL!G71</f>
        <v>4814.3999999999996</v>
      </c>
      <c r="E71" s="268">
        <v>0</v>
      </c>
      <c r="F71" s="268">
        <f t="shared" si="37"/>
        <v>6014.4</v>
      </c>
      <c r="G71" s="273"/>
      <c r="H71" s="268">
        <f>+FISCAL!I71</f>
        <v>6014.4</v>
      </c>
      <c r="I71" s="268">
        <f>-FISCAL!Q71-AC71-AJ71</f>
        <v>-45.13</v>
      </c>
      <c r="J71" s="268">
        <f t="shared" si="38"/>
        <v>24</v>
      </c>
      <c r="K71" s="268">
        <f t="shared" si="39"/>
        <v>90</v>
      </c>
      <c r="L71" s="268">
        <f t="shared" si="40"/>
        <v>6083.2699999999995</v>
      </c>
      <c r="M71" s="268">
        <f t="shared" si="41"/>
        <v>973.32319999999993</v>
      </c>
      <c r="N71" s="268">
        <f t="shared" si="42"/>
        <v>7056.5931999999993</v>
      </c>
      <c r="O71" s="48"/>
      <c r="P71" s="268">
        <v>0</v>
      </c>
      <c r="Q71" s="284">
        <v>0</v>
      </c>
      <c r="R71" s="284">
        <v>0</v>
      </c>
      <c r="S71" s="33"/>
      <c r="T71" s="134" t="str">
        <f t="shared" si="36"/>
        <v>SI</v>
      </c>
      <c r="U71" s="177" t="s">
        <v>202</v>
      </c>
      <c r="V71" s="177" t="s">
        <v>256</v>
      </c>
      <c r="W71" s="183"/>
      <c r="X71" s="182">
        <v>42429</v>
      </c>
      <c r="Y71" s="160" t="s">
        <v>221</v>
      </c>
      <c r="Z71" s="225">
        <v>4814.3999999999996</v>
      </c>
      <c r="AA71" s="165"/>
      <c r="AB71" s="165"/>
      <c r="AC71" s="166">
        <v>45.13</v>
      </c>
      <c r="AD71" s="170">
        <v>4769.2699999999995</v>
      </c>
      <c r="AE71" s="176"/>
      <c r="AF71" s="214"/>
      <c r="AG71" s="167"/>
      <c r="AH71" s="167"/>
      <c r="AI71" s="167"/>
      <c r="AJ71" s="184"/>
      <c r="AK71" s="169">
        <v>0</v>
      </c>
      <c r="AL71" s="170">
        <v>4769.2699999999995</v>
      </c>
      <c r="AM71" s="171">
        <v>476.92699999999996</v>
      </c>
      <c r="AN71" s="170">
        <v>4292.3429999999998</v>
      </c>
      <c r="AO71" s="172">
        <v>0</v>
      </c>
      <c r="AP71" s="171">
        <v>21.911999999999999</v>
      </c>
      <c r="AQ71" s="170">
        <v>4791.1819999999998</v>
      </c>
      <c r="AR71" s="173"/>
      <c r="AS71" s="178"/>
      <c r="AT71" s="175">
        <v>-4292.3429999999998</v>
      </c>
      <c r="AU71" s="175"/>
      <c r="AV71" s="177"/>
      <c r="AX71" s="22"/>
      <c r="AY71" s="22"/>
      <c r="AZ71" s="22"/>
      <c r="BA71" s="22"/>
      <c r="BB71" s="22"/>
      <c r="BC71" s="15"/>
      <c r="BD71" s="15"/>
      <c r="BE71" s="21"/>
    </row>
    <row r="72" spans="1:59">
      <c r="A72" s="2" t="s">
        <v>127</v>
      </c>
      <c r="B72" s="1" t="s">
        <v>288</v>
      </c>
      <c r="C72" s="268">
        <f>+FISCAL!E72</f>
        <v>1866.62</v>
      </c>
      <c r="D72" s="268">
        <f>+FISCAL!G72</f>
        <v>12477.1</v>
      </c>
      <c r="E72" s="268">
        <v>0</v>
      </c>
      <c r="F72" s="268">
        <f t="shared" si="37"/>
        <v>14343.720000000001</v>
      </c>
      <c r="G72" s="273"/>
      <c r="H72" s="268">
        <f>+FISCAL!I72</f>
        <v>14343.720000000001</v>
      </c>
      <c r="I72" s="268">
        <f>-FISCAL!Q72-AC72-AJ72</f>
        <v>-45.13</v>
      </c>
      <c r="J72" s="268">
        <f t="shared" si="38"/>
        <v>37.3324</v>
      </c>
      <c r="K72" s="268">
        <f t="shared" si="39"/>
        <v>139.9965</v>
      </c>
      <c r="L72" s="268">
        <f t="shared" si="40"/>
        <v>14475.918900000001</v>
      </c>
      <c r="M72" s="268">
        <f t="shared" si="41"/>
        <v>2316.1470240000003</v>
      </c>
      <c r="N72" s="268">
        <f t="shared" si="42"/>
        <v>16792.065924000002</v>
      </c>
      <c r="O72" s="48"/>
      <c r="P72" s="273">
        <v>0</v>
      </c>
      <c r="Q72" s="284">
        <v>0</v>
      </c>
      <c r="R72" s="284">
        <v>0</v>
      </c>
      <c r="S72" s="33"/>
      <c r="T72" s="134" t="str">
        <f t="shared" si="36"/>
        <v>SI</v>
      </c>
      <c r="U72" s="160" t="s">
        <v>169</v>
      </c>
      <c r="V72" s="160" t="s">
        <v>260</v>
      </c>
      <c r="W72" s="162" t="s">
        <v>261</v>
      </c>
      <c r="X72" s="163">
        <v>40298</v>
      </c>
      <c r="Y72" s="160" t="s">
        <v>262</v>
      </c>
      <c r="Z72" s="225">
        <v>12477.1</v>
      </c>
      <c r="AA72" s="165"/>
      <c r="AB72" s="165"/>
      <c r="AC72" s="166">
        <v>45.13</v>
      </c>
      <c r="AD72" s="170">
        <v>12431.970000000001</v>
      </c>
      <c r="AE72" s="176"/>
      <c r="AF72" s="214">
        <v>1</v>
      </c>
      <c r="AG72" s="167"/>
      <c r="AH72" s="167"/>
      <c r="AI72" s="167"/>
      <c r="AJ72" s="168"/>
      <c r="AK72" s="169">
        <v>350</v>
      </c>
      <c r="AL72" s="170">
        <v>12080.970000000001</v>
      </c>
      <c r="AM72" s="171">
        <v>1243.1970000000001</v>
      </c>
      <c r="AN72" s="170">
        <v>10837.773000000001</v>
      </c>
      <c r="AO72" s="172">
        <v>0</v>
      </c>
      <c r="AP72" s="171">
        <v>21.911999999999999</v>
      </c>
      <c r="AQ72" s="170">
        <v>12453.882000000001</v>
      </c>
      <c r="AR72" s="173"/>
      <c r="AS72" s="178"/>
      <c r="AT72" s="175">
        <v>-10837.773000000001</v>
      </c>
      <c r="AU72" s="175"/>
      <c r="AV72" s="179"/>
      <c r="AX72" s="22"/>
      <c r="AY72" s="22"/>
      <c r="AZ72" s="24"/>
      <c r="BA72" s="22"/>
      <c r="BB72" s="22"/>
      <c r="BC72" s="22"/>
      <c r="BD72" s="21"/>
      <c r="BE72" s="15"/>
    </row>
    <row r="73" spans="1:59">
      <c r="A73" s="2" t="s">
        <v>128</v>
      </c>
      <c r="B73" s="1" t="s">
        <v>129</v>
      </c>
      <c r="C73" s="268">
        <f>+FISCAL!E73</f>
        <v>1200</v>
      </c>
      <c r="D73" s="268">
        <f>+FISCAL!G73</f>
        <v>3507.65</v>
      </c>
      <c r="E73" s="268">
        <v>0</v>
      </c>
      <c r="F73" s="268">
        <f t="shared" si="37"/>
        <v>4707.6499999999996</v>
      </c>
      <c r="G73" s="273"/>
      <c r="H73" s="268">
        <f>+FISCAL!I73</f>
        <v>4707.6499999999996</v>
      </c>
      <c r="I73" s="268">
        <f>-FISCAL!Q73-AC73-AJ73</f>
        <v>-45.13</v>
      </c>
      <c r="J73" s="268">
        <f t="shared" si="38"/>
        <v>24</v>
      </c>
      <c r="K73" s="268">
        <f t="shared" si="39"/>
        <v>90</v>
      </c>
      <c r="L73" s="268">
        <f t="shared" si="40"/>
        <v>4776.5199999999995</v>
      </c>
      <c r="M73" s="268">
        <f t="shared" si="41"/>
        <v>764.24319999999989</v>
      </c>
      <c r="N73" s="268">
        <f t="shared" si="42"/>
        <v>5540.7631999999994</v>
      </c>
      <c r="O73" s="48"/>
      <c r="P73" s="268">
        <v>0</v>
      </c>
      <c r="Q73" s="284">
        <v>0</v>
      </c>
      <c r="R73" s="284">
        <v>0</v>
      </c>
      <c r="S73" s="33"/>
      <c r="T73" s="134" t="str">
        <f t="shared" si="36"/>
        <v>SI</v>
      </c>
      <c r="U73" s="160" t="s">
        <v>202</v>
      </c>
      <c r="V73" s="160" t="s">
        <v>280</v>
      </c>
      <c r="W73" s="160"/>
      <c r="X73" s="163">
        <v>42632</v>
      </c>
      <c r="Y73" s="160" t="s">
        <v>221</v>
      </c>
      <c r="Z73" s="225">
        <v>3507.65</v>
      </c>
      <c r="AA73" s="165"/>
      <c r="AB73" s="165"/>
      <c r="AC73" s="166">
        <v>45.13</v>
      </c>
      <c r="AD73" s="170">
        <v>3462.52</v>
      </c>
      <c r="AE73" s="176"/>
      <c r="AF73" s="214"/>
      <c r="AG73" s="167"/>
      <c r="AH73" s="167"/>
      <c r="AI73" s="167"/>
      <c r="AJ73" s="168"/>
      <c r="AK73" s="169">
        <v>1770</v>
      </c>
      <c r="AL73" s="170">
        <v>1692.52</v>
      </c>
      <c r="AM73" s="171">
        <v>0</v>
      </c>
      <c r="AN73" s="170">
        <v>1692.52</v>
      </c>
      <c r="AO73" s="172"/>
      <c r="AP73" s="171"/>
      <c r="AQ73" s="170"/>
      <c r="AR73" s="173"/>
      <c r="AS73" s="174"/>
      <c r="AT73" s="175"/>
      <c r="AU73" s="191">
        <v>2643837181</v>
      </c>
      <c r="AV73" s="177"/>
      <c r="AX73" s="22"/>
      <c r="AY73" s="22"/>
      <c r="AZ73" s="22"/>
      <c r="BA73" s="22"/>
      <c r="BB73" s="22"/>
      <c r="BC73" s="22"/>
      <c r="BD73" s="15"/>
      <c r="BE73" s="15"/>
    </row>
    <row r="74" spans="1:59" s="96" customFormat="1">
      <c r="A74" s="2" t="s">
        <v>130</v>
      </c>
      <c r="B74" s="1" t="s">
        <v>131</v>
      </c>
      <c r="C74" s="268">
        <f>+FISCAL!E74</f>
        <v>1200</v>
      </c>
      <c r="D74" s="268">
        <f>+FISCAL!G74</f>
        <v>2154</v>
      </c>
      <c r="E74" s="268">
        <v>0</v>
      </c>
      <c r="F74" s="268">
        <f t="shared" si="37"/>
        <v>3354</v>
      </c>
      <c r="G74" s="273"/>
      <c r="H74" s="268">
        <f>+FISCAL!I74</f>
        <v>3354</v>
      </c>
      <c r="I74" s="268">
        <f>-FISCAL!Q74-AC74-AJ74</f>
        <v>-45.13</v>
      </c>
      <c r="J74" s="268">
        <f t="shared" si="38"/>
        <v>24</v>
      </c>
      <c r="K74" s="268">
        <f t="shared" si="39"/>
        <v>90</v>
      </c>
      <c r="L74" s="268">
        <f t="shared" si="40"/>
        <v>3422.87</v>
      </c>
      <c r="M74" s="268">
        <f t="shared" si="41"/>
        <v>547.65919999999994</v>
      </c>
      <c r="N74" s="268">
        <f t="shared" si="42"/>
        <v>3970.5291999999999</v>
      </c>
      <c r="O74" s="48"/>
      <c r="P74" s="268">
        <v>0</v>
      </c>
      <c r="Q74" s="284">
        <v>0</v>
      </c>
      <c r="R74" s="284">
        <v>0</v>
      </c>
      <c r="S74" s="33"/>
      <c r="T74" s="134" t="str">
        <f t="shared" si="36"/>
        <v>SI</v>
      </c>
      <c r="U74" s="160" t="s">
        <v>202</v>
      </c>
      <c r="V74" s="160" t="s">
        <v>282</v>
      </c>
      <c r="W74" s="162" t="s">
        <v>283</v>
      </c>
      <c r="X74" s="163">
        <v>41939</v>
      </c>
      <c r="Y74" s="160" t="s">
        <v>201</v>
      </c>
      <c r="Z74" s="225">
        <v>2154</v>
      </c>
      <c r="AA74" s="165"/>
      <c r="AB74" s="165"/>
      <c r="AC74" s="166">
        <v>45.13</v>
      </c>
      <c r="AD74" s="170">
        <v>2108.87</v>
      </c>
      <c r="AE74" s="176">
        <v>599</v>
      </c>
      <c r="AF74" s="213"/>
      <c r="AG74" s="167"/>
      <c r="AH74" s="167"/>
      <c r="AI74" s="167"/>
      <c r="AJ74" s="168"/>
      <c r="AK74" s="169">
        <v>301</v>
      </c>
      <c r="AL74" s="170">
        <v>1208.8699999999999</v>
      </c>
      <c r="AM74" s="171">
        <v>0</v>
      </c>
      <c r="AN74" s="170">
        <v>1208.8699999999999</v>
      </c>
      <c r="AO74" s="172">
        <v>210.887</v>
      </c>
      <c r="AP74" s="171">
        <v>21.911999999999999</v>
      </c>
      <c r="AQ74" s="170">
        <v>2341.6689999999999</v>
      </c>
      <c r="AR74" s="173"/>
      <c r="AS74" s="178"/>
      <c r="AT74" s="175">
        <v>-1208.8699999999999</v>
      </c>
      <c r="AU74" s="175"/>
      <c r="AV74" s="180" t="s">
        <v>356</v>
      </c>
      <c r="AW74" s="22"/>
      <c r="AX74" s="22"/>
      <c r="AY74" s="22"/>
      <c r="AZ74" s="22"/>
      <c r="BA74" s="22"/>
      <c r="BB74" s="22"/>
      <c r="BC74" s="22"/>
      <c r="BD74" s="22"/>
      <c r="BE74" s="22"/>
    </row>
    <row r="75" spans="1:59" s="96" customFormat="1">
      <c r="A75" s="266" t="s">
        <v>348</v>
      </c>
      <c r="B75" s="136" t="s">
        <v>322</v>
      </c>
      <c r="C75" s="268">
        <f>+FISCAL!E75</f>
        <v>1200</v>
      </c>
      <c r="D75" s="268">
        <f>+FISCAL!G75</f>
        <v>1290</v>
      </c>
      <c r="E75" s="268">
        <v>0</v>
      </c>
      <c r="F75" s="268">
        <f t="shared" si="37"/>
        <v>2490</v>
      </c>
      <c r="G75" s="282"/>
      <c r="H75" s="268">
        <f>+C75</f>
        <v>1200</v>
      </c>
      <c r="I75" s="268">
        <f>-FISCAL!Q75-AC75-AJ75</f>
        <v>-45.13</v>
      </c>
      <c r="J75" s="268">
        <f t="shared" si="38"/>
        <v>24</v>
      </c>
      <c r="K75" s="268">
        <f t="shared" si="39"/>
        <v>90</v>
      </c>
      <c r="L75" s="268">
        <f t="shared" si="40"/>
        <v>1268.8699999999999</v>
      </c>
      <c r="M75" s="268">
        <f t="shared" si="41"/>
        <v>203.01919999999998</v>
      </c>
      <c r="N75" s="268">
        <f t="shared" si="42"/>
        <v>1471.8891999999998</v>
      </c>
      <c r="O75" s="95"/>
      <c r="P75" s="268">
        <f>+E75</f>
        <v>0</v>
      </c>
      <c r="Q75" s="284">
        <f>+P75*0.16</f>
        <v>0</v>
      </c>
      <c r="R75" s="284">
        <f>+P75+Q75</f>
        <v>0</v>
      </c>
      <c r="S75" s="33"/>
      <c r="T75" s="134" t="str">
        <f t="shared" si="36"/>
        <v>SI</v>
      </c>
      <c r="U75" s="160" t="s">
        <v>202</v>
      </c>
      <c r="V75" s="160" t="s">
        <v>322</v>
      </c>
      <c r="W75" s="162"/>
      <c r="X75" s="163">
        <v>42688</v>
      </c>
      <c r="Y75" s="160" t="s">
        <v>201</v>
      </c>
      <c r="Z75" s="225">
        <v>1290</v>
      </c>
      <c r="AA75" s="165"/>
      <c r="AB75" s="165"/>
      <c r="AC75" s="166">
        <v>45.13</v>
      </c>
      <c r="AD75" s="170">
        <v>1244.8699999999999</v>
      </c>
      <c r="AE75" s="176"/>
      <c r="AF75" s="214"/>
      <c r="AG75" s="167"/>
      <c r="AH75" s="167"/>
      <c r="AI75" s="167"/>
      <c r="AJ75" s="168"/>
      <c r="AK75" s="169"/>
      <c r="AL75" s="170">
        <v>1244.8699999999999</v>
      </c>
      <c r="AM75" s="171">
        <v>0</v>
      </c>
      <c r="AN75" s="170">
        <v>1244.8699999999999</v>
      </c>
      <c r="AO75" s="172"/>
      <c r="AP75" s="171"/>
      <c r="AQ75" s="170"/>
      <c r="AR75" s="173"/>
      <c r="AS75" s="178"/>
      <c r="AT75" s="175"/>
      <c r="AU75" s="175">
        <v>1501247905</v>
      </c>
      <c r="AV75" s="177"/>
      <c r="AW75" s="15"/>
      <c r="AX75" s="22"/>
      <c r="AY75" s="22"/>
      <c r="AZ75" s="22"/>
      <c r="BA75" s="22"/>
      <c r="BB75" s="22"/>
      <c r="BC75" s="22"/>
      <c r="BD75" s="22"/>
      <c r="BE75" s="22"/>
    </row>
    <row r="76" spans="1:59" s="57" customFormat="1">
      <c r="A76" s="266" t="s">
        <v>348</v>
      </c>
      <c r="B76" s="136" t="s">
        <v>325</v>
      </c>
      <c r="C76" s="268">
        <f>+FISCAL!E76</f>
        <v>1200</v>
      </c>
      <c r="D76" s="268">
        <f>+FISCAL!G76</f>
        <v>2708.72</v>
      </c>
      <c r="E76" s="268">
        <v>0</v>
      </c>
      <c r="F76" s="268">
        <f t="shared" si="37"/>
        <v>3908.72</v>
      </c>
      <c r="G76" s="271"/>
      <c r="H76" s="268">
        <f>+C76</f>
        <v>1200</v>
      </c>
      <c r="I76" s="268">
        <f>-FISCAL!Q76-AC76-AJ76</f>
        <v>-45.13</v>
      </c>
      <c r="J76" s="268">
        <f t="shared" si="38"/>
        <v>24</v>
      </c>
      <c r="K76" s="268">
        <f t="shared" si="39"/>
        <v>90</v>
      </c>
      <c r="L76" s="268">
        <f t="shared" si="40"/>
        <v>1268.8699999999999</v>
      </c>
      <c r="M76" s="268">
        <f t="shared" si="41"/>
        <v>203.01919999999998</v>
      </c>
      <c r="N76" s="268">
        <f t="shared" si="42"/>
        <v>1471.8891999999998</v>
      </c>
      <c r="O76" s="95"/>
      <c r="P76" s="268">
        <f>+E76</f>
        <v>0</v>
      </c>
      <c r="Q76" s="284">
        <f>+P76*0.16</f>
        <v>0</v>
      </c>
      <c r="R76" s="284">
        <f>+P76+Q76</f>
        <v>0</v>
      </c>
      <c r="S76" s="33"/>
      <c r="T76" s="134" t="str">
        <f t="shared" si="36"/>
        <v>SI</v>
      </c>
      <c r="U76" s="160" t="s">
        <v>202</v>
      </c>
      <c r="V76" s="160" t="s">
        <v>325</v>
      </c>
      <c r="W76" s="162"/>
      <c r="X76" s="163">
        <v>42688</v>
      </c>
      <c r="Y76" s="160" t="s">
        <v>221</v>
      </c>
      <c r="Z76" s="225">
        <v>2708.72</v>
      </c>
      <c r="AA76" s="165"/>
      <c r="AB76" s="165"/>
      <c r="AC76" s="166">
        <v>45.13</v>
      </c>
      <c r="AD76" s="170">
        <v>2663.5899999999997</v>
      </c>
      <c r="AE76" s="176"/>
      <c r="AF76" s="213"/>
      <c r="AG76" s="167"/>
      <c r="AH76" s="167"/>
      <c r="AI76" s="167"/>
      <c r="AJ76" s="168"/>
      <c r="AK76" s="169"/>
      <c r="AL76" s="170">
        <v>2663.5899999999997</v>
      </c>
      <c r="AM76" s="171">
        <v>0</v>
      </c>
      <c r="AN76" s="170">
        <v>2663.5899999999997</v>
      </c>
      <c r="AO76" s="172"/>
      <c r="AP76" s="171"/>
      <c r="AQ76" s="170"/>
      <c r="AR76" s="173"/>
      <c r="AS76" s="178"/>
      <c r="AT76" s="175"/>
      <c r="AU76" s="175" t="s">
        <v>326</v>
      </c>
      <c r="AV76" s="177"/>
      <c r="AW76" s="22"/>
      <c r="AX76" s="22"/>
      <c r="AY76" s="22"/>
      <c r="AZ76" s="22"/>
      <c r="BA76" s="56"/>
      <c r="BB76" s="56"/>
      <c r="BC76" s="21"/>
      <c r="BD76" s="21"/>
      <c r="BE76" s="22"/>
    </row>
    <row r="77" spans="1:59">
      <c r="A77" s="1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1"/>
      <c r="P77" s="268"/>
      <c r="Q77" s="268"/>
      <c r="R77" s="268"/>
      <c r="S77" s="33"/>
      <c r="T77" s="134"/>
      <c r="U77" s="180"/>
      <c r="V77" s="160"/>
      <c r="W77" s="160"/>
      <c r="X77" s="160"/>
      <c r="Y77" s="160"/>
      <c r="Z77" s="225"/>
      <c r="AA77" s="164"/>
      <c r="AB77" s="164"/>
      <c r="AC77" s="166"/>
      <c r="AD77" s="170"/>
      <c r="AE77" s="176"/>
      <c r="AF77" s="213"/>
      <c r="AG77" s="167"/>
      <c r="AH77" s="167"/>
      <c r="AI77" s="167"/>
      <c r="AJ77" s="171"/>
      <c r="AK77" s="171"/>
      <c r="AL77" s="170"/>
      <c r="AM77" s="171"/>
      <c r="AN77" s="170"/>
      <c r="AO77" s="172">
        <v>0</v>
      </c>
      <c r="AP77" s="171"/>
      <c r="AQ77" s="170">
        <v>0</v>
      </c>
      <c r="AR77" s="173"/>
      <c r="AS77" s="193"/>
      <c r="AT77" s="175"/>
      <c r="AU77" s="175"/>
      <c r="AV77" s="177"/>
      <c r="AW77" s="22"/>
      <c r="AX77" s="22"/>
      <c r="AY77" s="22"/>
      <c r="AZ77" s="22"/>
      <c r="BA77" s="22"/>
      <c r="BB77" s="22"/>
      <c r="BC77" s="15"/>
      <c r="BD77" s="21"/>
      <c r="BE77" s="22"/>
    </row>
    <row r="78" spans="1:59">
      <c r="A78" s="1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1"/>
      <c r="P78" s="268"/>
      <c r="Q78" s="268"/>
      <c r="R78" s="268"/>
      <c r="S78" s="33"/>
      <c r="T78" s="134"/>
      <c r="U78" s="194"/>
      <c r="V78" s="195"/>
      <c r="W78" s="160"/>
      <c r="X78" s="160"/>
      <c r="Y78" s="195"/>
      <c r="Z78" s="227"/>
      <c r="AA78" s="196"/>
      <c r="AB78" s="196"/>
      <c r="AC78" s="196"/>
      <c r="AD78" s="197"/>
      <c r="AE78" s="196"/>
      <c r="AF78" s="215"/>
      <c r="AG78" s="198"/>
      <c r="AH78" s="198"/>
      <c r="AI78" s="198"/>
      <c r="AJ78" s="198"/>
      <c r="AK78" s="198"/>
      <c r="AL78" s="199"/>
      <c r="AM78" s="198"/>
      <c r="AN78" s="197"/>
      <c r="AO78" s="198"/>
      <c r="AP78" s="198"/>
      <c r="AQ78" s="197"/>
      <c r="AR78" s="200"/>
      <c r="AS78" s="200"/>
      <c r="AT78" s="153"/>
      <c r="AU78" s="153"/>
      <c r="AV78" s="153"/>
      <c r="AW78" s="22"/>
      <c r="AX78" s="22"/>
      <c r="AY78" s="22"/>
      <c r="AZ78" s="22"/>
      <c r="BA78" s="22"/>
      <c r="BB78" s="22"/>
      <c r="BC78" s="22"/>
      <c r="BD78" s="21"/>
      <c r="BE78" s="21"/>
    </row>
    <row r="79" spans="1:59" s="7" customFormat="1" ht="16.5" thickBot="1"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P79" s="271"/>
      <c r="Q79" s="271"/>
      <c r="R79" s="271"/>
      <c r="S79" s="33"/>
      <c r="T79" s="57"/>
      <c r="U79" s="152"/>
      <c r="V79" s="201" t="s">
        <v>284</v>
      </c>
      <c r="W79" s="201"/>
      <c r="X79" s="201"/>
      <c r="Y79" s="201"/>
      <c r="Z79" s="228">
        <v>704440.08</v>
      </c>
      <c r="AA79" s="202">
        <v>0</v>
      </c>
      <c r="AB79" s="202">
        <v>0</v>
      </c>
      <c r="AC79" s="202">
        <v>2752.9300000000039</v>
      </c>
      <c r="AD79" s="202">
        <v>686967.5399999998</v>
      </c>
      <c r="AE79" s="202">
        <v>10104.59</v>
      </c>
      <c r="AF79" s="216">
        <v>2</v>
      </c>
      <c r="AG79" s="202">
        <v>0</v>
      </c>
      <c r="AH79" s="202">
        <v>0</v>
      </c>
      <c r="AI79" s="202">
        <v>0</v>
      </c>
      <c r="AJ79" s="202">
        <v>1301.45</v>
      </c>
      <c r="AK79" s="202">
        <v>22911.13</v>
      </c>
      <c r="AL79" s="202">
        <v>654723.36999999988</v>
      </c>
      <c r="AM79" s="202">
        <v>55728.860000000008</v>
      </c>
      <c r="AN79" s="202">
        <v>597078.19599999976</v>
      </c>
      <c r="AO79" s="202">
        <v>3396.7200000000007</v>
      </c>
      <c r="AP79" s="202">
        <v>766.92000000000019</v>
      </c>
      <c r="AQ79" s="202">
        <v>487018.85299999971</v>
      </c>
      <c r="AR79" s="200"/>
      <c r="AS79" s="200"/>
      <c r="AT79" s="153"/>
      <c r="AU79" s="153"/>
      <c r="AV79" s="152"/>
      <c r="AW79" s="22"/>
      <c r="AX79" s="21"/>
      <c r="AY79" s="21"/>
      <c r="AZ79" s="21"/>
      <c r="BA79" s="22"/>
      <c r="BB79" s="22"/>
      <c r="BC79" s="22"/>
      <c r="BD79" s="15"/>
      <c r="BE79" s="15"/>
    </row>
    <row r="80" spans="1:59" ht="16.5" thickTop="1">
      <c r="A80" s="1"/>
      <c r="C80" s="26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1"/>
      <c r="P80" s="268"/>
      <c r="Q80" s="268"/>
      <c r="R80" s="268"/>
      <c r="S80" s="33"/>
      <c r="T80" s="57"/>
      <c r="U80" s="152"/>
      <c r="V80" s="152"/>
      <c r="W80" s="152"/>
      <c r="X80" s="152"/>
      <c r="Y80" s="152"/>
      <c r="Z80" s="222"/>
      <c r="AA80" s="149"/>
      <c r="AB80" s="149"/>
      <c r="AC80" s="149"/>
      <c r="AD80" s="150"/>
      <c r="AE80" s="149"/>
      <c r="AF80" s="212"/>
      <c r="AG80" s="149"/>
      <c r="AH80" s="149"/>
      <c r="AI80" s="149"/>
      <c r="AJ80" s="149"/>
      <c r="AK80" s="149"/>
      <c r="AL80" s="150"/>
      <c r="AM80" s="149"/>
      <c r="AN80" s="150"/>
      <c r="AO80" s="149"/>
      <c r="AP80" s="149"/>
      <c r="AQ80" s="150"/>
      <c r="AR80" s="200"/>
      <c r="AS80" s="200"/>
      <c r="AT80" s="153"/>
      <c r="AU80" s="153"/>
      <c r="AV80" s="152"/>
      <c r="AW80" s="22"/>
      <c r="AX80" s="21"/>
      <c r="AY80" s="21"/>
      <c r="AZ80" s="21"/>
      <c r="BA80" s="21"/>
      <c r="BB80" s="21"/>
      <c r="BC80" s="22"/>
      <c r="BD80" s="22"/>
      <c r="BE80" s="22"/>
      <c r="BF80" s="7"/>
      <c r="BG80" s="7"/>
    </row>
    <row r="81" spans="1:57">
      <c r="A81" s="58"/>
      <c r="B81" s="57"/>
      <c r="C81" s="268"/>
      <c r="D81" s="268"/>
      <c r="E81" s="268"/>
      <c r="F81" s="268"/>
      <c r="G81" s="282"/>
      <c r="H81" s="268"/>
      <c r="I81" s="268"/>
      <c r="J81" s="268"/>
      <c r="K81" s="268"/>
      <c r="L81" s="268"/>
      <c r="M81" s="268"/>
      <c r="N81" s="268"/>
      <c r="O81" s="56"/>
      <c r="P81" s="268"/>
      <c r="Q81" s="284"/>
      <c r="R81" s="284"/>
      <c r="S81" s="34"/>
      <c r="T81" s="57"/>
      <c r="U81" s="301" t="s">
        <v>285</v>
      </c>
      <c r="V81" s="301"/>
      <c r="W81" s="160"/>
      <c r="X81" s="160"/>
      <c r="Y81" s="160"/>
      <c r="Z81" s="225"/>
      <c r="AA81" s="164"/>
      <c r="AB81" s="164"/>
      <c r="AC81" s="164"/>
      <c r="AD81" s="203"/>
      <c r="AE81" s="164"/>
      <c r="AF81" s="217"/>
      <c r="AG81" s="164"/>
      <c r="AH81" s="164"/>
      <c r="AI81" s="164"/>
      <c r="AJ81" s="164"/>
      <c r="AK81" s="164"/>
      <c r="AL81" s="203"/>
      <c r="AM81" s="164">
        <v>55728.860000000008</v>
      </c>
      <c r="AN81" s="203"/>
      <c r="AO81" s="164"/>
      <c r="AP81" s="164"/>
      <c r="AQ81" s="203"/>
      <c r="AR81" s="204"/>
      <c r="AS81" s="204"/>
      <c r="AT81" s="160"/>
      <c r="AU81" s="160"/>
      <c r="AV81" s="160"/>
      <c r="AW81" s="22"/>
      <c r="BA81" s="15"/>
      <c r="BB81" s="15"/>
      <c r="BC81" s="22"/>
      <c r="BD81" s="22"/>
      <c r="BE81" s="15"/>
    </row>
    <row r="82" spans="1:57" s="7" customFormat="1">
      <c r="A82" s="2" t="s">
        <v>121</v>
      </c>
      <c r="B82" s="96" t="s">
        <v>327</v>
      </c>
      <c r="C82" s="268">
        <f>+FISCAL!E82+FISCAL!F82</f>
        <v>3393.96</v>
      </c>
      <c r="D82" s="268">
        <f>+FISCAL!G82</f>
        <v>6467.01</v>
      </c>
      <c r="E82" s="268">
        <v>0</v>
      </c>
      <c r="F82" s="268">
        <f>SUM(C82:E82)</f>
        <v>9860.9700000000012</v>
      </c>
      <c r="G82" s="282"/>
      <c r="H82" s="268">
        <f>+FISCAL!I82</f>
        <v>9860.9700000000012</v>
      </c>
      <c r="I82" s="268">
        <f>-FISCAL!Q82-AC82-AJ82</f>
        <v>0</v>
      </c>
      <c r="J82" s="268">
        <f>+C82*0.02</f>
        <v>67.879199999999997</v>
      </c>
      <c r="K82" s="268">
        <f>+C82*7.5%</f>
        <v>254.547</v>
      </c>
      <c r="L82" s="268">
        <f>SUM(H82:K82)</f>
        <v>10183.396200000001</v>
      </c>
      <c r="M82" s="268">
        <f>+L82*0.16</f>
        <v>1629.3433920000002</v>
      </c>
      <c r="N82" s="268">
        <f>+L82+M82</f>
        <v>11812.739592000002</v>
      </c>
      <c r="O82" s="48"/>
      <c r="P82" s="268">
        <v>0</v>
      </c>
      <c r="Q82" s="284">
        <v>0</v>
      </c>
      <c r="R82" s="284">
        <v>0</v>
      </c>
      <c r="S82" s="35"/>
      <c r="T82" s="134" t="str">
        <f t="shared" ref="T82" si="43">IF(B82=V82,"SI","NO")</f>
        <v>SI</v>
      </c>
      <c r="U82" s="160" t="s">
        <v>191</v>
      </c>
      <c r="V82" s="160" t="s">
        <v>327</v>
      </c>
      <c r="W82" s="162"/>
      <c r="X82" s="163">
        <v>39516</v>
      </c>
      <c r="Y82" s="160" t="s">
        <v>240</v>
      </c>
      <c r="Z82" s="225">
        <v>6467.01</v>
      </c>
      <c r="AA82" s="164">
        <v>1643.91</v>
      </c>
      <c r="AB82" s="164"/>
      <c r="AC82" s="166"/>
      <c r="AD82" s="170">
        <v>8110.92</v>
      </c>
      <c r="AE82" s="176"/>
      <c r="AF82" s="218"/>
      <c r="AG82" s="167"/>
      <c r="AH82" s="167"/>
      <c r="AI82" s="167"/>
      <c r="AJ82" s="164"/>
      <c r="AK82" s="164">
        <v>4500</v>
      </c>
      <c r="AL82" s="170">
        <v>8110.92</v>
      </c>
      <c r="AM82" s="171">
        <v>405.54600000000005</v>
      </c>
      <c r="AN82" s="170">
        <v>3610.92</v>
      </c>
      <c r="AO82" s="172">
        <v>0</v>
      </c>
      <c r="AP82" s="171">
        <v>0</v>
      </c>
      <c r="AQ82" s="170">
        <v>8110.92</v>
      </c>
      <c r="AR82" s="204"/>
      <c r="AS82" s="204"/>
      <c r="AT82" s="160"/>
      <c r="AU82" s="160"/>
      <c r="AV82" s="240" t="s">
        <v>357</v>
      </c>
      <c r="AW82" s="22"/>
      <c r="AX82" s="1"/>
      <c r="AY82" s="1"/>
      <c r="AZ82" s="1"/>
      <c r="BA82" s="1"/>
      <c r="BB82" s="1"/>
      <c r="BC82" s="15"/>
      <c r="BE82" s="1"/>
    </row>
    <row r="83" spans="1:57">
      <c r="A83" s="13" t="s">
        <v>103</v>
      </c>
      <c r="B83" s="7"/>
      <c r="C83" s="271" t="s">
        <v>104</v>
      </c>
      <c r="D83" s="271" t="s">
        <v>104</v>
      </c>
      <c r="E83" s="271" t="s">
        <v>104</v>
      </c>
      <c r="F83" s="271" t="s">
        <v>104</v>
      </c>
      <c r="G83" s="282"/>
      <c r="H83" s="271" t="s">
        <v>104</v>
      </c>
      <c r="I83" s="271" t="s">
        <v>104</v>
      </c>
      <c r="J83" s="271" t="s">
        <v>104</v>
      </c>
      <c r="K83" s="271" t="s">
        <v>104</v>
      </c>
      <c r="L83" s="271" t="s">
        <v>104</v>
      </c>
      <c r="M83" s="271" t="s">
        <v>104</v>
      </c>
      <c r="N83" s="271" t="s">
        <v>104</v>
      </c>
      <c r="O83" s="38"/>
      <c r="P83" s="271" t="s">
        <v>104</v>
      </c>
      <c r="Q83" s="271" t="s">
        <v>104</v>
      </c>
      <c r="R83" s="271" t="s">
        <v>104</v>
      </c>
      <c r="T83" s="57"/>
      <c r="U83" s="194"/>
      <c r="V83" s="205"/>
      <c r="W83" s="205"/>
      <c r="X83" s="205"/>
      <c r="Y83" s="205"/>
      <c r="Z83" s="229"/>
      <c r="AA83" s="206"/>
      <c r="AB83" s="206"/>
      <c r="AC83" s="206"/>
      <c r="AD83" s="207">
        <v>0</v>
      </c>
      <c r="AE83" s="208"/>
      <c r="AF83" s="219"/>
      <c r="AG83" s="209"/>
      <c r="AH83" s="209"/>
      <c r="AI83" s="209"/>
      <c r="AJ83" s="209"/>
      <c r="AK83" s="209"/>
      <c r="AL83" s="207">
        <v>0</v>
      </c>
      <c r="AM83" s="198">
        <v>0</v>
      </c>
      <c r="AN83" s="207">
        <v>0</v>
      </c>
      <c r="AO83" s="210">
        <v>0</v>
      </c>
      <c r="AP83" s="198">
        <v>0</v>
      </c>
      <c r="AQ83" s="207">
        <v>0</v>
      </c>
      <c r="AR83" s="137"/>
      <c r="AS83" s="137"/>
      <c r="AT83" s="137"/>
      <c r="AU83" s="137"/>
      <c r="AV83" s="137"/>
      <c r="AW83" s="22"/>
      <c r="BC83" s="15"/>
    </row>
    <row r="84" spans="1:57">
      <c r="C84" s="274">
        <f>SUM(C62:C83)</f>
        <v>22060.579999999998</v>
      </c>
      <c r="D84" s="274">
        <f>SUM(D62:D83)</f>
        <v>66523.790000000008</v>
      </c>
      <c r="E84" s="274">
        <f>SUM(E62:E83)</f>
        <v>0</v>
      </c>
      <c r="F84" s="274">
        <f>SUM(F62:F83)</f>
        <v>88584.37000000001</v>
      </c>
      <c r="G84" s="282"/>
      <c r="H84" s="274">
        <f t="shared" ref="H84:N84" si="44">SUM(H62:H83)</f>
        <v>84585.650000000009</v>
      </c>
      <c r="I84" s="274">
        <f t="shared" si="44"/>
        <v>-676.95</v>
      </c>
      <c r="J84" s="274">
        <f t="shared" si="44"/>
        <v>441.21159999999998</v>
      </c>
      <c r="K84" s="274">
        <f t="shared" si="44"/>
        <v>1654.5435</v>
      </c>
      <c r="L84" s="274">
        <f t="shared" si="44"/>
        <v>86004.455099999992</v>
      </c>
      <c r="M84" s="274">
        <f t="shared" si="44"/>
        <v>13760.712816000003</v>
      </c>
      <c r="N84" s="274">
        <f t="shared" si="44"/>
        <v>99765.167916000006</v>
      </c>
      <c r="O84" s="38"/>
      <c r="P84" s="274">
        <f>SUM(P62:P83)</f>
        <v>0</v>
      </c>
      <c r="Q84" s="274">
        <f>SUM(Q62:Q83)</f>
        <v>0</v>
      </c>
      <c r="R84" s="274">
        <f>SUM(R62:R83)</f>
        <v>0</v>
      </c>
      <c r="S84" s="34"/>
      <c r="U84" s="152"/>
      <c r="V84" s="152"/>
      <c r="W84" s="152"/>
      <c r="X84" s="152"/>
      <c r="Y84" s="152"/>
      <c r="Z84" s="222"/>
      <c r="AA84" s="149"/>
      <c r="AB84" s="149"/>
      <c r="AC84" s="149"/>
      <c r="AD84" s="150"/>
      <c r="AE84" s="149"/>
      <c r="AF84" s="212"/>
      <c r="AG84" s="149"/>
      <c r="AH84" s="149"/>
      <c r="AI84" s="149"/>
      <c r="AJ84" s="149"/>
      <c r="AK84" s="149"/>
      <c r="AL84" s="150"/>
      <c r="AM84" s="149"/>
      <c r="AN84" s="150"/>
      <c r="AO84" s="149"/>
      <c r="AP84" s="149"/>
      <c r="AQ84" s="150">
        <v>8110.92</v>
      </c>
      <c r="AR84" s="151"/>
      <c r="AS84" s="151"/>
      <c r="AT84" s="152"/>
      <c r="AU84" s="152"/>
      <c r="AV84" s="152"/>
      <c r="AW84" s="22"/>
      <c r="BC84" s="15"/>
      <c r="BD84" s="15"/>
      <c r="BE84" s="7"/>
    </row>
    <row r="85" spans="1:57">
      <c r="C85" s="268"/>
      <c r="D85" s="282"/>
      <c r="E85" s="282"/>
      <c r="F85" s="282"/>
      <c r="G85" s="282"/>
      <c r="H85" s="268"/>
      <c r="I85" s="268"/>
      <c r="J85" s="268"/>
      <c r="K85" s="268"/>
      <c r="L85" s="268"/>
      <c r="M85" s="268"/>
      <c r="N85" s="268"/>
      <c r="O85" s="38"/>
      <c r="P85" s="282"/>
      <c r="Q85" s="282"/>
      <c r="R85" s="282"/>
      <c r="S85" s="35"/>
      <c r="U85" s="137"/>
      <c r="V85" s="211" t="s">
        <v>306</v>
      </c>
      <c r="W85" s="211"/>
      <c r="X85" s="211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50">
        <v>1297.7472</v>
      </c>
      <c r="AR85" s="137"/>
      <c r="AS85" s="137"/>
      <c r="AT85" s="137"/>
      <c r="AU85" s="137"/>
      <c r="AV85" s="137"/>
      <c r="AW85" s="21"/>
    </row>
    <row r="86" spans="1:57">
      <c r="A86" s="12"/>
      <c r="B86" s="7"/>
      <c r="C86" s="271" t="s">
        <v>132</v>
      </c>
      <c r="D86" s="271" t="s">
        <v>132</v>
      </c>
      <c r="E86" s="271" t="s">
        <v>132</v>
      </c>
      <c r="F86" s="271" t="s">
        <v>132</v>
      </c>
      <c r="G86" s="282"/>
      <c r="H86" s="271" t="s">
        <v>132</v>
      </c>
      <c r="I86" s="271" t="s">
        <v>132</v>
      </c>
      <c r="J86" s="271" t="s">
        <v>132</v>
      </c>
      <c r="K86" s="271" t="s">
        <v>132</v>
      </c>
      <c r="L86" s="271" t="s">
        <v>132</v>
      </c>
      <c r="M86" s="271" t="s">
        <v>132</v>
      </c>
      <c r="N86" s="271" t="s">
        <v>132</v>
      </c>
      <c r="O86" s="38"/>
      <c r="P86" s="271" t="s">
        <v>132</v>
      </c>
      <c r="Q86" s="271" t="s">
        <v>132</v>
      </c>
      <c r="R86" s="271" t="s">
        <v>132</v>
      </c>
      <c r="U86" s="152"/>
      <c r="V86" s="211"/>
      <c r="W86" s="211"/>
      <c r="X86" s="211"/>
      <c r="Y86" s="152"/>
      <c r="Z86" s="222"/>
      <c r="AA86" s="149"/>
      <c r="AB86" s="149"/>
      <c r="AC86" s="149"/>
      <c r="AD86" s="150"/>
      <c r="AE86" s="149"/>
      <c r="AF86" s="212"/>
      <c r="AG86" s="149"/>
      <c r="AH86" s="149"/>
      <c r="AI86" s="149"/>
      <c r="AJ86" s="149"/>
      <c r="AK86" s="149"/>
      <c r="AL86" s="150"/>
      <c r="AM86" s="149"/>
      <c r="AN86" s="150"/>
      <c r="AO86" s="149"/>
      <c r="AP86" s="149"/>
      <c r="AQ86" s="150">
        <v>9408.6671999999999</v>
      </c>
      <c r="AR86" s="151"/>
      <c r="AS86" s="151"/>
      <c r="AT86" s="152"/>
      <c r="AU86" s="152"/>
      <c r="AV86" s="152"/>
      <c r="AW86" s="21"/>
      <c r="BD86" s="15"/>
      <c r="BE86" s="15"/>
    </row>
    <row r="87" spans="1:57">
      <c r="A87" s="13" t="s">
        <v>133</v>
      </c>
      <c r="B87" s="1" t="s">
        <v>134</v>
      </c>
      <c r="C87" s="274">
        <f>+C84+C60</f>
        <v>230077.22</v>
      </c>
      <c r="D87" s="274">
        <f>+D84+D60</f>
        <v>66523.790000000008</v>
      </c>
      <c r="E87" s="274">
        <f>+E84+E60</f>
        <v>644383.29999999981</v>
      </c>
      <c r="F87" s="274">
        <f>+F84+F60</f>
        <v>940984.30999999994</v>
      </c>
      <c r="G87" s="282"/>
      <c r="H87" s="274">
        <f t="shared" ref="H87:N87" si="45">+H84+H60</f>
        <v>292602.29000000004</v>
      </c>
      <c r="I87" s="274">
        <f t="shared" si="45"/>
        <v>-4054.3800000000028</v>
      </c>
      <c r="J87" s="274">
        <f t="shared" si="45"/>
        <v>4601.5444000000007</v>
      </c>
      <c r="K87" s="274">
        <f t="shared" si="45"/>
        <v>17255.791499999999</v>
      </c>
      <c r="L87" s="274">
        <f t="shared" si="45"/>
        <v>310405.24589999998</v>
      </c>
      <c r="M87" s="274">
        <f t="shared" si="45"/>
        <v>49664.839344000007</v>
      </c>
      <c r="N87" s="274">
        <f t="shared" si="45"/>
        <v>360070.08524399996</v>
      </c>
      <c r="O87" s="38"/>
      <c r="P87" s="274">
        <f>+P84+P60</f>
        <v>644383.29999999981</v>
      </c>
      <c r="Q87" s="274">
        <f>+Q84+Q60</f>
        <v>103101.32799999999</v>
      </c>
      <c r="R87" s="274">
        <f>+R84+R60</f>
        <v>747484.62800000038</v>
      </c>
      <c r="U87" s="137"/>
      <c r="V87" s="211"/>
      <c r="W87" s="211"/>
      <c r="X87" s="211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BE87" s="15"/>
    </row>
    <row r="88" spans="1:57">
      <c r="D88" s="38"/>
      <c r="E88" s="38"/>
      <c r="F88" s="38"/>
      <c r="G88" s="28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6"/>
      <c r="U88" s="106"/>
      <c r="V88" s="106"/>
      <c r="W88" s="106"/>
      <c r="X88" s="106"/>
      <c r="Y88" s="106"/>
      <c r="Z88" s="112"/>
      <c r="AA88" s="104"/>
      <c r="AB88" s="104"/>
      <c r="AC88" s="104"/>
      <c r="AD88" s="105"/>
      <c r="AE88" s="104"/>
      <c r="AF88" s="110"/>
      <c r="AG88" s="104"/>
      <c r="AH88" s="104"/>
      <c r="AI88" s="104"/>
      <c r="AJ88" s="104"/>
      <c r="AK88" s="104"/>
      <c r="AL88" s="105"/>
      <c r="AM88" s="104"/>
      <c r="AN88" s="105"/>
      <c r="AO88" s="104"/>
      <c r="AP88" s="104"/>
      <c r="AQ88" s="105"/>
      <c r="AR88" s="109"/>
      <c r="AS88" s="109"/>
      <c r="AT88" s="107"/>
      <c r="AU88" s="107"/>
      <c r="AV88" s="106"/>
      <c r="BE88" s="15"/>
    </row>
    <row r="89" spans="1:57"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U89" s="106"/>
      <c r="V89" s="106"/>
      <c r="W89" s="106"/>
      <c r="X89" s="106"/>
      <c r="Y89" s="106"/>
      <c r="Z89" s="112"/>
      <c r="AA89" s="106"/>
      <c r="AB89" s="106"/>
      <c r="AC89" s="106"/>
      <c r="AD89" s="106"/>
      <c r="AE89" s="106"/>
      <c r="AF89" s="111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</row>
    <row r="90" spans="1:57" s="81" customFormat="1">
      <c r="A90" s="2"/>
      <c r="B90" s="1"/>
      <c r="C90" s="1"/>
      <c r="D90" s="31"/>
      <c r="E90" s="31"/>
      <c r="F90" s="31"/>
      <c r="G90" s="31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1"/>
      <c r="T90" s="1"/>
      <c r="U90" s="113"/>
      <c r="V90" s="113"/>
      <c r="W90" s="114"/>
      <c r="X90" s="115"/>
      <c r="Y90" s="113"/>
      <c r="Z90" s="116"/>
      <c r="AA90" s="117"/>
      <c r="AB90" s="117"/>
      <c r="AC90" s="118"/>
      <c r="AD90" s="119"/>
      <c r="AE90" s="120"/>
      <c r="AF90" s="121"/>
      <c r="AG90" s="122"/>
      <c r="AH90" s="122"/>
      <c r="AI90" s="122"/>
      <c r="AJ90" s="117"/>
      <c r="AK90" s="117"/>
      <c r="AL90" s="119"/>
      <c r="AM90" s="123"/>
      <c r="AN90" s="119"/>
      <c r="AO90" s="124"/>
      <c r="AP90" s="123"/>
      <c r="AQ90" s="119"/>
      <c r="AR90" s="125"/>
      <c r="AS90" s="125"/>
      <c r="AT90" s="113"/>
      <c r="AU90" s="113"/>
      <c r="AV90" s="126"/>
      <c r="AW90" s="1"/>
      <c r="AX90" s="52"/>
      <c r="AY90" s="52"/>
      <c r="AZ90" s="52"/>
      <c r="BA90" s="52"/>
      <c r="BB90" s="52"/>
      <c r="BC90" s="52"/>
      <c r="BD90" s="52"/>
      <c r="BE90" s="52"/>
    </row>
    <row r="91" spans="1:57">
      <c r="A91" s="97"/>
      <c r="B91" s="96"/>
      <c r="C91" s="41"/>
      <c r="D91" s="41"/>
      <c r="E91" s="67"/>
      <c r="F91" s="41"/>
      <c r="G91" s="38"/>
      <c r="H91" s="41"/>
      <c r="I91" s="73"/>
      <c r="J91" s="45"/>
      <c r="K91" s="45"/>
      <c r="L91" s="41"/>
      <c r="M91" s="45"/>
      <c r="N91" s="103"/>
      <c r="O91" s="103"/>
      <c r="P91" s="103"/>
      <c r="Q91" s="103"/>
      <c r="R91" s="103"/>
      <c r="T91" s="96"/>
      <c r="U91" s="113"/>
      <c r="V91" s="113"/>
      <c r="W91" s="114"/>
      <c r="X91" s="115"/>
      <c r="Y91" s="113"/>
      <c r="Z91" s="116"/>
      <c r="AA91" s="117"/>
      <c r="AB91" s="117"/>
      <c r="AC91" s="118"/>
      <c r="AD91" s="119"/>
      <c r="AE91" s="120"/>
      <c r="AF91" s="121"/>
      <c r="AG91" s="122"/>
      <c r="AH91" s="122"/>
      <c r="AI91" s="122"/>
      <c r="AJ91" s="117"/>
      <c r="AK91" s="117"/>
      <c r="AL91" s="119"/>
      <c r="AM91" s="123"/>
      <c r="AN91" s="119"/>
      <c r="AO91" s="124"/>
      <c r="AP91" s="123"/>
      <c r="AQ91" s="119"/>
      <c r="AR91" s="125"/>
      <c r="AS91" s="125"/>
      <c r="AT91" s="113"/>
      <c r="AU91" s="113"/>
      <c r="AV91" s="126"/>
    </row>
    <row r="92" spans="1:57">
      <c r="A92" s="97"/>
      <c r="B92" s="96"/>
      <c r="H92" s="38"/>
      <c r="I92" s="38"/>
      <c r="J92" s="38"/>
      <c r="K92" s="38"/>
      <c r="L92" s="38"/>
      <c r="M92" s="38"/>
      <c r="N92" s="103"/>
      <c r="O92" s="103"/>
      <c r="P92" s="103"/>
      <c r="Q92" s="103"/>
      <c r="R92" s="103"/>
      <c r="T92" s="96"/>
      <c r="U92" s="152" t="s">
        <v>328</v>
      </c>
      <c r="V92" s="149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</row>
    <row r="93" spans="1:57"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U93" s="152" t="s">
        <v>329</v>
      </c>
      <c r="V93" s="149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</row>
    <row r="94" spans="1:57"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U94" s="152" t="s">
        <v>330</v>
      </c>
      <c r="V94" s="149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</row>
    <row r="95" spans="1:57"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U95" s="152" t="s">
        <v>331</v>
      </c>
      <c r="V95" s="149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</row>
    <row r="96" spans="1:57"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U96" s="152" t="s">
        <v>332</v>
      </c>
      <c r="V96" s="149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52"/>
    </row>
    <row r="97" spans="8:48"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U97" s="152" t="s">
        <v>333</v>
      </c>
      <c r="V97" s="149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</row>
    <row r="98" spans="8:48"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U98" s="106"/>
      <c r="V98" s="106"/>
      <c r="W98" s="106"/>
      <c r="X98" s="106"/>
      <c r="Y98" s="106"/>
      <c r="Z98" s="112"/>
      <c r="AA98" s="106"/>
      <c r="AB98" s="106"/>
      <c r="AC98" s="106"/>
      <c r="AD98" s="106"/>
      <c r="AE98" s="106"/>
      <c r="AF98" s="111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</row>
    <row r="99" spans="8:48"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U99" s="106"/>
      <c r="V99" s="106"/>
      <c r="W99" s="106"/>
      <c r="X99" s="106"/>
      <c r="Y99" s="106"/>
      <c r="Z99" s="112"/>
      <c r="AA99" s="106"/>
      <c r="AB99" s="106"/>
      <c r="AC99" s="106"/>
      <c r="AD99" s="106"/>
      <c r="AE99" s="106"/>
      <c r="AF99" s="111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</row>
    <row r="100" spans="8:48"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U100" s="106"/>
      <c r="V100" s="106"/>
      <c r="W100" s="106"/>
      <c r="X100" s="106"/>
      <c r="Y100" s="106"/>
      <c r="Z100" s="112"/>
      <c r="AA100" s="152"/>
      <c r="AB100" s="152"/>
      <c r="AC100" s="152"/>
      <c r="AD100" s="152"/>
      <c r="AE100" s="152"/>
      <c r="AF100" s="220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06"/>
      <c r="AU100" s="106"/>
      <c r="AV100" s="106"/>
    </row>
    <row r="101" spans="8:48"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U101" s="106"/>
      <c r="V101" s="104"/>
      <c r="W101" s="133"/>
      <c r="X101" s="133"/>
      <c r="Y101" s="133"/>
      <c r="Z101" s="133"/>
      <c r="AA101" s="152"/>
      <c r="AB101" s="152"/>
      <c r="AC101" s="152"/>
      <c r="AD101" s="152"/>
      <c r="AE101" s="152"/>
      <c r="AF101" s="220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06"/>
      <c r="AU101" s="106"/>
      <c r="AV101" s="106"/>
    </row>
    <row r="102" spans="8:48"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U102" s="106"/>
      <c r="V102" s="104"/>
      <c r="W102" s="133"/>
      <c r="X102" s="133"/>
      <c r="Y102" s="133"/>
      <c r="Z102" s="133"/>
      <c r="AA102" s="152"/>
      <c r="AB102" s="152"/>
      <c r="AC102" s="152"/>
      <c r="AD102" s="152"/>
      <c r="AE102" s="152"/>
      <c r="AF102" s="220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06"/>
      <c r="AU102" s="106"/>
      <c r="AV102" s="106"/>
    </row>
    <row r="103" spans="8:48"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U103" s="106"/>
      <c r="V103" s="104"/>
      <c r="W103" s="133"/>
      <c r="X103" s="133"/>
      <c r="Y103" s="133"/>
      <c r="Z103" s="133"/>
      <c r="AA103" s="152"/>
      <c r="AB103" s="152"/>
      <c r="AC103" s="152"/>
      <c r="AD103" s="152"/>
      <c r="AE103" s="152"/>
      <c r="AF103" s="220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06"/>
      <c r="AU103" s="106"/>
      <c r="AV103" s="106"/>
    </row>
    <row r="104" spans="8:48"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U104" s="106"/>
      <c r="V104" s="104"/>
      <c r="W104" s="133"/>
      <c r="X104" s="133"/>
      <c r="Y104" s="133"/>
      <c r="Z104" s="133"/>
      <c r="AA104" s="152"/>
      <c r="AB104" s="152"/>
      <c r="AC104" s="152"/>
      <c r="AD104" s="152"/>
      <c r="AE104" s="152"/>
      <c r="AF104" s="220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06"/>
      <c r="AU104" s="106"/>
      <c r="AV104" s="106"/>
    </row>
    <row r="105" spans="8:48">
      <c r="U105" s="106"/>
      <c r="V105" s="104"/>
      <c r="W105" s="133"/>
      <c r="X105" s="133"/>
      <c r="Y105" s="133"/>
      <c r="Z105" s="133"/>
      <c r="AA105" s="152"/>
      <c r="AB105" s="152"/>
      <c r="AC105" s="152"/>
      <c r="AD105" s="152"/>
      <c r="AE105" s="152"/>
      <c r="AF105" s="220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06"/>
      <c r="AU105" s="106"/>
      <c r="AV105" s="106"/>
    </row>
    <row r="106" spans="8:48">
      <c r="U106" s="106"/>
      <c r="V106" s="104"/>
      <c r="W106" s="133"/>
      <c r="X106" s="133"/>
      <c r="Y106" s="133"/>
      <c r="Z106" s="133"/>
      <c r="AA106" s="152"/>
      <c r="AB106" s="152"/>
      <c r="AC106" s="152"/>
      <c r="AD106" s="152"/>
      <c r="AE106" s="152"/>
      <c r="AF106" s="220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06"/>
      <c r="AU106" s="106"/>
      <c r="AV106" s="106"/>
    </row>
    <row r="107" spans="8:48">
      <c r="U107" s="106"/>
      <c r="V107" s="106"/>
      <c r="W107" s="106"/>
      <c r="X107" s="106"/>
      <c r="Y107" s="106"/>
      <c r="Z107" s="112"/>
      <c r="AA107" s="152"/>
      <c r="AB107" s="152"/>
      <c r="AC107" s="152"/>
      <c r="AD107" s="152"/>
      <c r="AE107" s="152"/>
      <c r="AF107" s="220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06"/>
      <c r="AU107" s="106"/>
      <c r="AV107" s="106"/>
    </row>
    <row r="108" spans="8:48">
      <c r="U108" s="106"/>
      <c r="V108" s="106"/>
      <c r="W108" s="106"/>
      <c r="X108" s="106"/>
      <c r="Y108" s="106"/>
      <c r="Z108" s="112"/>
      <c r="AA108" s="152"/>
      <c r="AB108" s="152"/>
      <c r="AC108" s="152"/>
      <c r="AD108" s="152"/>
      <c r="AE108" s="152"/>
      <c r="AF108" s="220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06"/>
      <c r="AU108" s="106"/>
      <c r="AV108" s="106"/>
    </row>
    <row r="109" spans="8:48">
      <c r="U109" s="133"/>
      <c r="V109" s="133"/>
      <c r="W109" s="133"/>
      <c r="X109" s="133"/>
      <c r="Y109" s="133"/>
      <c r="Z109" s="133"/>
      <c r="AA109" s="152"/>
      <c r="AB109" s="152"/>
      <c r="AC109" s="152"/>
      <c r="AD109" s="152"/>
      <c r="AE109" s="152"/>
      <c r="AF109" s="220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06"/>
      <c r="AU109" s="106"/>
      <c r="AV109" s="106"/>
    </row>
    <row r="110" spans="8:48">
      <c r="U110" s="133"/>
      <c r="V110" s="133"/>
      <c r="W110" s="133"/>
      <c r="X110" s="133"/>
      <c r="Y110" s="133"/>
      <c r="Z110" s="133"/>
      <c r="AA110" s="152"/>
      <c r="AB110" s="152"/>
      <c r="AC110" s="152"/>
      <c r="AD110" s="152"/>
      <c r="AE110" s="152"/>
      <c r="AF110" s="220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06"/>
      <c r="AU110" s="106"/>
      <c r="AV110" s="106"/>
    </row>
    <row r="111" spans="8:48">
      <c r="U111" s="133"/>
      <c r="V111" s="133"/>
      <c r="W111" s="133"/>
      <c r="X111" s="133"/>
      <c r="Y111" s="133"/>
      <c r="Z111" s="133"/>
      <c r="AA111" s="152"/>
      <c r="AB111" s="152"/>
      <c r="AC111" s="152"/>
      <c r="AD111" s="152"/>
      <c r="AE111" s="152"/>
      <c r="AF111" s="220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06"/>
      <c r="AU111" s="106"/>
      <c r="AV111" s="106"/>
    </row>
    <row r="112" spans="8:48">
      <c r="U112" s="133"/>
      <c r="V112" s="133"/>
      <c r="W112" s="133"/>
      <c r="X112" s="133"/>
      <c r="Y112" s="133"/>
      <c r="Z112" s="133"/>
      <c r="AA112" s="152"/>
      <c r="AB112" s="152"/>
      <c r="AC112" s="152"/>
      <c r="AD112" s="152"/>
      <c r="AE112" s="152"/>
      <c r="AF112" s="220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06"/>
      <c r="AU112" s="106"/>
      <c r="AV112" s="106"/>
    </row>
    <row r="113" spans="21:48">
      <c r="U113" s="133"/>
      <c r="V113" s="133"/>
      <c r="W113" s="133"/>
      <c r="X113" s="133"/>
      <c r="Y113" s="133"/>
      <c r="Z113" s="133"/>
      <c r="AA113" s="152"/>
      <c r="AB113" s="152"/>
      <c r="AC113" s="152"/>
      <c r="AD113" s="152"/>
      <c r="AE113" s="152"/>
      <c r="AF113" s="220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06"/>
      <c r="AU113" s="106"/>
      <c r="AV113" s="106"/>
    </row>
    <row r="114" spans="21:48">
      <c r="U114" s="106"/>
      <c r="V114" s="106"/>
      <c r="W114" s="106"/>
      <c r="X114" s="106"/>
      <c r="Y114" s="106"/>
      <c r="Z114" s="112"/>
      <c r="AA114" s="152"/>
      <c r="AB114" s="152"/>
      <c r="AC114" s="152"/>
      <c r="AD114" s="152"/>
      <c r="AE114" s="152"/>
      <c r="AF114" s="220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06"/>
      <c r="AU114" s="106"/>
      <c r="AV114" s="106"/>
    </row>
    <row r="115" spans="21:48">
      <c r="U115" s="106"/>
      <c r="V115" s="106"/>
      <c r="W115" s="106"/>
      <c r="X115" s="106"/>
      <c r="Y115" s="106"/>
      <c r="Z115" s="112"/>
      <c r="AA115" s="152"/>
      <c r="AB115" s="152"/>
      <c r="AC115" s="152"/>
      <c r="AD115" s="152"/>
      <c r="AE115" s="152"/>
      <c r="AF115" s="220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06"/>
      <c r="AU115" s="106"/>
      <c r="AV115" s="106"/>
    </row>
    <row r="116" spans="21:48">
      <c r="U116" s="106"/>
      <c r="V116" s="106"/>
      <c r="W116" s="106"/>
      <c r="X116" s="106"/>
      <c r="Y116" s="106"/>
      <c r="Z116" s="112"/>
      <c r="AA116" s="152"/>
      <c r="AB116" s="152"/>
      <c r="AC116" s="152"/>
      <c r="AD116" s="152"/>
      <c r="AE116" s="152"/>
      <c r="AF116" s="220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06"/>
      <c r="AU116" s="106"/>
      <c r="AV116" s="106"/>
    </row>
    <row r="117" spans="21:48">
      <c r="U117" s="106"/>
      <c r="V117" s="106"/>
      <c r="W117" s="106"/>
      <c r="X117" s="106"/>
      <c r="Y117" s="106"/>
      <c r="Z117" s="112"/>
      <c r="AA117" s="152"/>
      <c r="AB117" s="152"/>
      <c r="AC117" s="152"/>
      <c r="AD117" s="152"/>
      <c r="AE117" s="152"/>
      <c r="AF117" s="220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06"/>
      <c r="AU117" s="106"/>
      <c r="AV117" s="106"/>
    </row>
    <row r="118" spans="21:48">
      <c r="U118" s="106"/>
      <c r="V118" s="106"/>
      <c r="W118" s="106"/>
      <c r="X118" s="106"/>
      <c r="Y118" s="106"/>
      <c r="Z118" s="112"/>
      <c r="AA118" s="152"/>
      <c r="AB118" s="152"/>
      <c r="AC118" s="152"/>
      <c r="AD118" s="152"/>
      <c r="AE118" s="152"/>
      <c r="AF118" s="220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06"/>
      <c r="AU118" s="106"/>
      <c r="AV118" s="106"/>
    </row>
    <row r="119" spans="21:48">
      <c r="U119" s="106"/>
      <c r="V119" s="106"/>
      <c r="W119" s="106"/>
      <c r="X119" s="106"/>
      <c r="Y119" s="106"/>
      <c r="Z119" s="112"/>
      <c r="AA119" s="152"/>
      <c r="AB119" s="152"/>
      <c r="AC119" s="152"/>
      <c r="AD119" s="152"/>
      <c r="AE119" s="152"/>
      <c r="AF119" s="220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06"/>
      <c r="AU119" s="106"/>
      <c r="AV119" s="106"/>
    </row>
    <row r="120" spans="21:48">
      <c r="U120" s="106"/>
      <c r="V120" s="106"/>
      <c r="W120" s="106"/>
      <c r="X120" s="106"/>
      <c r="Y120" s="106"/>
      <c r="Z120" s="112"/>
      <c r="AA120" s="152"/>
      <c r="AB120" s="152"/>
      <c r="AC120" s="152"/>
      <c r="AD120" s="152"/>
      <c r="AE120" s="152"/>
      <c r="AF120" s="220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06"/>
      <c r="AU120" s="106"/>
      <c r="AV120" s="106"/>
    </row>
    <row r="121" spans="21:48">
      <c r="U121" s="106"/>
      <c r="V121" s="106"/>
      <c r="W121" s="106"/>
      <c r="X121" s="106"/>
      <c r="Y121" s="106"/>
      <c r="Z121" s="112"/>
      <c r="AA121" s="152"/>
      <c r="AB121" s="152"/>
      <c r="AC121" s="152"/>
      <c r="AD121" s="152"/>
      <c r="AE121" s="152"/>
      <c r="AF121" s="220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06"/>
      <c r="AU121" s="106"/>
      <c r="AV121" s="106"/>
    </row>
    <row r="122" spans="21:48">
      <c r="U122" s="106"/>
      <c r="V122" s="106"/>
      <c r="W122" s="106"/>
      <c r="X122" s="106"/>
      <c r="Y122" s="106"/>
      <c r="Z122" s="112"/>
      <c r="AA122" s="152"/>
      <c r="AB122" s="152"/>
      <c r="AC122" s="152"/>
      <c r="AD122" s="152"/>
      <c r="AE122" s="152"/>
      <c r="AF122" s="220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06"/>
      <c r="AU122" s="106"/>
      <c r="AV122" s="106"/>
    </row>
    <row r="123" spans="21:48">
      <c r="U123" s="106"/>
      <c r="V123" s="106"/>
      <c r="W123" s="106"/>
      <c r="X123" s="106"/>
      <c r="Y123" s="106"/>
      <c r="Z123" s="112"/>
      <c r="AA123" s="152"/>
      <c r="AB123" s="152"/>
      <c r="AC123" s="152"/>
      <c r="AD123" s="152"/>
      <c r="AE123" s="152"/>
      <c r="AF123" s="220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06"/>
      <c r="AU123" s="106"/>
      <c r="AV123" s="106"/>
    </row>
    <row r="124" spans="21:48">
      <c r="U124" s="106"/>
      <c r="V124" s="106"/>
      <c r="W124" s="106"/>
      <c r="X124" s="106"/>
      <c r="Y124" s="106"/>
      <c r="Z124" s="112"/>
      <c r="AA124" s="152"/>
      <c r="AB124" s="152"/>
      <c r="AC124" s="152"/>
      <c r="AD124" s="152"/>
      <c r="AE124" s="152"/>
      <c r="AF124" s="220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06"/>
      <c r="AU124" s="106"/>
      <c r="AV124" s="106"/>
    </row>
    <row r="125" spans="21:48">
      <c r="U125" s="106"/>
      <c r="V125" s="106"/>
      <c r="W125" s="106"/>
      <c r="X125" s="106"/>
      <c r="Y125" s="106"/>
      <c r="Z125" s="112"/>
      <c r="AA125" s="152"/>
      <c r="AB125" s="152"/>
      <c r="AC125" s="152"/>
      <c r="AD125" s="152"/>
      <c r="AE125" s="152"/>
      <c r="AF125" s="220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06"/>
      <c r="AU125" s="106"/>
      <c r="AV125" s="106"/>
    </row>
    <row r="126" spans="21:48">
      <c r="U126" s="106"/>
      <c r="V126" s="106"/>
      <c r="W126" s="106"/>
      <c r="X126" s="106"/>
      <c r="Y126" s="106"/>
      <c r="Z126" s="112"/>
      <c r="AA126" s="152"/>
      <c r="AB126" s="152"/>
      <c r="AC126" s="152"/>
      <c r="AD126" s="152"/>
      <c r="AE126" s="152"/>
      <c r="AF126" s="220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06"/>
      <c r="AU126" s="106"/>
      <c r="AV126" s="106"/>
    </row>
    <row r="127" spans="21:48">
      <c r="U127" s="106"/>
      <c r="V127" s="106"/>
      <c r="W127" s="106"/>
      <c r="X127" s="106"/>
      <c r="Y127" s="106"/>
      <c r="Z127" s="112"/>
      <c r="AA127" s="152"/>
      <c r="AB127" s="152"/>
      <c r="AC127" s="152"/>
      <c r="AD127" s="152"/>
      <c r="AE127" s="152"/>
      <c r="AF127" s="220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06"/>
      <c r="AU127" s="106"/>
      <c r="AV127" s="106"/>
    </row>
    <row r="128" spans="21:48">
      <c r="U128" s="106"/>
      <c r="V128" s="106"/>
      <c r="W128" s="106"/>
      <c r="X128" s="106"/>
      <c r="Y128" s="106"/>
      <c r="Z128" s="112"/>
      <c r="AA128" s="152"/>
      <c r="AB128" s="152"/>
      <c r="AC128" s="152"/>
      <c r="AD128" s="152"/>
      <c r="AE128" s="152"/>
      <c r="AF128" s="220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06"/>
      <c r="AU128" s="106"/>
      <c r="AV128" s="106"/>
    </row>
    <row r="129" spans="21:48">
      <c r="U129" s="106"/>
      <c r="V129" s="106"/>
      <c r="W129" s="106"/>
      <c r="X129" s="106"/>
      <c r="Y129" s="106"/>
      <c r="Z129" s="112"/>
      <c r="AA129" s="152"/>
      <c r="AB129" s="152"/>
      <c r="AC129" s="152"/>
      <c r="AD129" s="152"/>
      <c r="AE129" s="152"/>
      <c r="AF129" s="220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06"/>
      <c r="AU129" s="106"/>
      <c r="AV129" s="106"/>
    </row>
    <row r="130" spans="21:48">
      <c r="U130" s="106"/>
      <c r="V130" s="106"/>
      <c r="W130" s="106"/>
      <c r="X130" s="106"/>
      <c r="Y130" s="106"/>
      <c r="Z130" s="112"/>
      <c r="AA130" s="152"/>
      <c r="AB130" s="152"/>
      <c r="AC130" s="152"/>
      <c r="AD130" s="152"/>
      <c r="AE130" s="152"/>
      <c r="AF130" s="220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06"/>
      <c r="AU130" s="106"/>
      <c r="AV130" s="106"/>
    </row>
    <row r="131" spans="21:48">
      <c r="U131" s="106"/>
      <c r="V131" s="106"/>
      <c r="W131" s="106"/>
      <c r="X131" s="106"/>
      <c r="Y131" s="106"/>
      <c r="Z131" s="112"/>
      <c r="AA131" s="152"/>
      <c r="AB131" s="152"/>
      <c r="AC131" s="152"/>
      <c r="AD131" s="152"/>
      <c r="AE131" s="152"/>
      <c r="AF131" s="220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06"/>
      <c r="AU131" s="106"/>
      <c r="AV131" s="106"/>
    </row>
    <row r="132" spans="21:48">
      <c r="U132" s="106"/>
      <c r="V132" s="106"/>
      <c r="W132" s="106"/>
      <c r="X132" s="106"/>
      <c r="Y132" s="106"/>
      <c r="Z132" s="112"/>
      <c r="AA132" s="152"/>
      <c r="AB132" s="152"/>
      <c r="AC132" s="152"/>
      <c r="AD132" s="152"/>
      <c r="AE132" s="152"/>
      <c r="AF132" s="220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06"/>
      <c r="AU132" s="106"/>
      <c r="AV132" s="106"/>
    </row>
    <row r="133" spans="21:48">
      <c r="U133" s="106"/>
      <c r="V133" s="106"/>
      <c r="W133" s="106"/>
      <c r="X133" s="106"/>
      <c r="Y133" s="106"/>
      <c r="Z133" s="112"/>
      <c r="AA133" s="152"/>
      <c r="AB133" s="152"/>
      <c r="AC133" s="152"/>
      <c r="AD133" s="152"/>
      <c r="AE133" s="152"/>
      <c r="AF133" s="220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06"/>
      <c r="AU133" s="106"/>
      <c r="AV133" s="106"/>
    </row>
    <row r="134" spans="21:48">
      <c r="U134" s="106"/>
      <c r="V134" s="106"/>
      <c r="W134" s="106"/>
      <c r="X134" s="106"/>
      <c r="Y134" s="106"/>
      <c r="Z134" s="112"/>
      <c r="AA134" s="152"/>
      <c r="AB134" s="152"/>
      <c r="AC134" s="152"/>
      <c r="AD134" s="152"/>
      <c r="AE134" s="152"/>
      <c r="AF134" s="220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06"/>
      <c r="AU134" s="106"/>
      <c r="AV134" s="106"/>
    </row>
    <row r="135" spans="21:48">
      <c r="U135" s="106"/>
      <c r="V135" s="106"/>
      <c r="W135" s="106"/>
      <c r="X135" s="106"/>
      <c r="Y135" s="106"/>
      <c r="Z135" s="112"/>
      <c r="AA135" s="152"/>
      <c r="AB135" s="152"/>
      <c r="AC135" s="152"/>
      <c r="AD135" s="152"/>
      <c r="AE135" s="152"/>
      <c r="AF135" s="220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06"/>
      <c r="AU135" s="106"/>
      <c r="AV135" s="106"/>
    </row>
    <row r="136" spans="21:48">
      <c r="U136" s="106"/>
      <c r="V136" s="106"/>
      <c r="W136" s="106"/>
      <c r="X136" s="106"/>
      <c r="Y136" s="106"/>
      <c r="Z136" s="112"/>
      <c r="AA136" s="152"/>
      <c r="AB136" s="152"/>
      <c r="AC136" s="152"/>
      <c r="AD136" s="152"/>
      <c r="AE136" s="152"/>
      <c r="AF136" s="220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06"/>
      <c r="AU136" s="106"/>
      <c r="AV136" s="106"/>
    </row>
    <row r="137" spans="21:48">
      <c r="U137" s="106"/>
      <c r="V137" s="106"/>
      <c r="W137" s="106"/>
      <c r="X137" s="106"/>
      <c r="Y137" s="106"/>
      <c r="Z137" s="112"/>
      <c r="AA137" s="152"/>
      <c r="AB137" s="152"/>
      <c r="AC137" s="152"/>
      <c r="AD137" s="152"/>
      <c r="AE137" s="152"/>
      <c r="AF137" s="220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06"/>
      <c r="AU137" s="106"/>
      <c r="AV137" s="106"/>
    </row>
    <row r="138" spans="21:48">
      <c r="U138" s="106"/>
      <c r="V138" s="106"/>
      <c r="W138" s="106"/>
      <c r="X138" s="106"/>
      <c r="Y138" s="106"/>
      <c r="Z138" s="112"/>
      <c r="AA138" s="152"/>
      <c r="AB138" s="152"/>
      <c r="AC138" s="152"/>
      <c r="AD138" s="152"/>
      <c r="AE138" s="152"/>
      <c r="AF138" s="220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06"/>
      <c r="AU138" s="106"/>
      <c r="AV138" s="106"/>
    </row>
    <row r="139" spans="21:48">
      <c r="U139" s="106"/>
      <c r="V139" s="106"/>
      <c r="W139" s="106"/>
      <c r="X139" s="106"/>
      <c r="Y139" s="106"/>
      <c r="Z139" s="112"/>
      <c r="AA139" s="152"/>
      <c r="AB139" s="152"/>
      <c r="AC139" s="152"/>
      <c r="AD139" s="152"/>
      <c r="AE139" s="152"/>
      <c r="AF139" s="220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06"/>
      <c r="AU139" s="106"/>
      <c r="AV139" s="106"/>
    </row>
    <row r="140" spans="21:48">
      <c r="U140" s="106"/>
      <c r="V140" s="106"/>
      <c r="W140" s="106"/>
      <c r="X140" s="106"/>
      <c r="Y140" s="106"/>
      <c r="Z140" s="112"/>
      <c r="AA140" s="152"/>
      <c r="AB140" s="152"/>
      <c r="AC140" s="152"/>
      <c r="AD140" s="152"/>
      <c r="AE140" s="152"/>
      <c r="AF140" s="220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06"/>
      <c r="AU140" s="106"/>
      <c r="AV140" s="106"/>
    </row>
    <row r="141" spans="21:48">
      <c r="U141" s="106"/>
      <c r="V141" s="106"/>
      <c r="W141" s="106"/>
      <c r="X141" s="106"/>
      <c r="Y141" s="106"/>
      <c r="Z141" s="112"/>
      <c r="AA141" s="152"/>
      <c r="AB141" s="152"/>
      <c r="AC141" s="152"/>
      <c r="AD141" s="152"/>
      <c r="AE141" s="152"/>
      <c r="AF141" s="220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06"/>
      <c r="AU141" s="106"/>
      <c r="AV141" s="106"/>
    </row>
    <row r="142" spans="21:48">
      <c r="U142" s="106"/>
      <c r="V142" s="106"/>
      <c r="W142" s="106"/>
      <c r="X142" s="106"/>
      <c r="Y142" s="106"/>
      <c r="Z142" s="112"/>
      <c r="AA142" s="152"/>
      <c r="AB142" s="152"/>
      <c r="AC142" s="152"/>
      <c r="AD142" s="152"/>
      <c r="AE142" s="152"/>
      <c r="AF142" s="220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06"/>
      <c r="AU142" s="106"/>
      <c r="AV142" s="106"/>
    </row>
    <row r="143" spans="21:48">
      <c r="U143" s="106"/>
      <c r="V143" s="106"/>
      <c r="W143" s="106"/>
      <c r="X143" s="106"/>
      <c r="Y143" s="106"/>
      <c r="Z143" s="112"/>
      <c r="AA143" s="152"/>
      <c r="AB143" s="152"/>
      <c r="AC143" s="152"/>
      <c r="AD143" s="152"/>
      <c r="AE143" s="152"/>
      <c r="AF143" s="220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06"/>
      <c r="AU143" s="106"/>
      <c r="AV143" s="106"/>
    </row>
    <row r="144" spans="21:48">
      <c r="U144" s="106"/>
      <c r="V144" s="106"/>
      <c r="W144" s="106"/>
      <c r="X144" s="106"/>
      <c r="Y144" s="106"/>
      <c r="Z144" s="112"/>
      <c r="AA144" s="152"/>
      <c r="AB144" s="152"/>
      <c r="AC144" s="152"/>
      <c r="AD144" s="152"/>
      <c r="AE144" s="152"/>
      <c r="AF144" s="220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06"/>
      <c r="AU144" s="106"/>
      <c r="AV144" s="106"/>
    </row>
    <row r="145" spans="21:48">
      <c r="U145" s="106"/>
      <c r="V145" s="106"/>
      <c r="W145" s="106"/>
      <c r="X145" s="106"/>
      <c r="Y145" s="106"/>
      <c r="Z145" s="112"/>
      <c r="AA145" s="152"/>
      <c r="AB145" s="152"/>
      <c r="AC145" s="152"/>
      <c r="AD145" s="152"/>
      <c r="AE145" s="152"/>
      <c r="AF145" s="220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06"/>
      <c r="AU145" s="106"/>
      <c r="AV145" s="106"/>
    </row>
    <row r="146" spans="21:48">
      <c r="U146" s="106"/>
      <c r="V146" s="106"/>
      <c r="W146" s="106"/>
      <c r="X146" s="106"/>
      <c r="Y146" s="106"/>
      <c r="Z146" s="112"/>
      <c r="AA146" s="152"/>
      <c r="AB146" s="152"/>
      <c r="AC146" s="152"/>
      <c r="AD146" s="152"/>
      <c r="AE146" s="152"/>
      <c r="AF146" s="220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06"/>
      <c r="AU146" s="106"/>
      <c r="AV146" s="106"/>
    </row>
    <row r="147" spans="21:48">
      <c r="U147" s="106"/>
      <c r="V147" s="106"/>
      <c r="W147" s="106"/>
      <c r="X147" s="106"/>
      <c r="Y147" s="106"/>
      <c r="Z147" s="112"/>
      <c r="AA147" s="152"/>
      <c r="AB147" s="152"/>
      <c r="AC147" s="152"/>
      <c r="AD147" s="152"/>
      <c r="AE147" s="152"/>
      <c r="AF147" s="220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06"/>
      <c r="AU147" s="106"/>
      <c r="AV147" s="106"/>
    </row>
    <row r="148" spans="21:48">
      <c r="U148" s="106"/>
      <c r="V148" s="106"/>
      <c r="W148" s="106"/>
      <c r="X148" s="106"/>
      <c r="Y148" s="106"/>
      <c r="Z148" s="112"/>
      <c r="AA148" s="152"/>
      <c r="AB148" s="152"/>
      <c r="AC148" s="152"/>
      <c r="AD148" s="152"/>
      <c r="AE148" s="152"/>
      <c r="AF148" s="220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06"/>
      <c r="AU148" s="106"/>
      <c r="AV148" s="106"/>
    </row>
    <row r="149" spans="21:48">
      <c r="U149" s="106"/>
      <c r="V149" s="106"/>
      <c r="W149" s="106"/>
      <c r="X149" s="106"/>
      <c r="Y149" s="106"/>
      <c r="Z149" s="112"/>
      <c r="AA149" s="152"/>
      <c r="AB149" s="152"/>
      <c r="AC149" s="152"/>
      <c r="AD149" s="152"/>
      <c r="AE149" s="152"/>
      <c r="AF149" s="220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06"/>
      <c r="AU149" s="106"/>
      <c r="AV149" s="106"/>
    </row>
    <row r="150" spans="21:48">
      <c r="U150" s="106"/>
      <c r="V150" s="106"/>
      <c r="W150" s="106"/>
      <c r="X150" s="106"/>
      <c r="Y150" s="106"/>
      <c r="Z150" s="112"/>
      <c r="AA150" s="152"/>
      <c r="AB150" s="152"/>
      <c r="AC150" s="152"/>
      <c r="AD150" s="152"/>
      <c r="AE150" s="152"/>
      <c r="AF150" s="220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06"/>
      <c r="AU150" s="106"/>
      <c r="AV150" s="106"/>
    </row>
    <row r="151" spans="21:48">
      <c r="U151" s="106"/>
      <c r="V151" s="106"/>
      <c r="W151" s="106"/>
      <c r="X151" s="106"/>
      <c r="Y151" s="106"/>
      <c r="Z151" s="112"/>
      <c r="AA151" s="152"/>
      <c r="AB151" s="152"/>
      <c r="AC151" s="152"/>
      <c r="AD151" s="152"/>
      <c r="AE151" s="152"/>
      <c r="AF151" s="220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06"/>
      <c r="AU151" s="106"/>
      <c r="AV151" s="106"/>
    </row>
    <row r="152" spans="21:48">
      <c r="U152" s="106"/>
      <c r="V152" s="106"/>
      <c r="W152" s="106"/>
      <c r="X152" s="106"/>
      <c r="Y152" s="106"/>
      <c r="Z152" s="112"/>
      <c r="AA152" s="152"/>
      <c r="AB152" s="152"/>
      <c r="AC152" s="152"/>
      <c r="AD152" s="152"/>
      <c r="AE152" s="152"/>
      <c r="AF152" s="220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06"/>
      <c r="AU152" s="106"/>
      <c r="AV152" s="106"/>
    </row>
    <row r="153" spans="21:48">
      <c r="U153" s="106"/>
      <c r="V153" s="106"/>
      <c r="W153" s="106"/>
      <c r="X153" s="106"/>
      <c r="Y153" s="106"/>
      <c r="Z153" s="112"/>
      <c r="AA153" s="152"/>
      <c r="AB153" s="152"/>
      <c r="AC153" s="152"/>
      <c r="AD153" s="152"/>
      <c r="AE153" s="152"/>
      <c r="AF153" s="220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06"/>
      <c r="AU153" s="106"/>
      <c r="AV153" s="106"/>
    </row>
    <row r="154" spans="21:48">
      <c r="U154" s="106"/>
      <c r="V154" s="106"/>
      <c r="W154" s="106"/>
      <c r="X154" s="106"/>
      <c r="Y154" s="106"/>
      <c r="Z154" s="112"/>
      <c r="AA154" s="152"/>
      <c r="AB154" s="152"/>
      <c r="AC154" s="152"/>
      <c r="AD154" s="152"/>
      <c r="AE154" s="152"/>
      <c r="AF154" s="220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06"/>
      <c r="AU154" s="106"/>
      <c r="AV154" s="106"/>
    </row>
    <row r="155" spans="21:48">
      <c r="U155" s="106"/>
      <c r="V155" s="106"/>
      <c r="W155" s="106"/>
      <c r="X155" s="106"/>
      <c r="Y155" s="106"/>
      <c r="Z155" s="112"/>
      <c r="AA155" s="152"/>
      <c r="AB155" s="152"/>
      <c r="AC155" s="152"/>
      <c r="AD155" s="152"/>
      <c r="AE155" s="152"/>
      <c r="AF155" s="220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06"/>
      <c r="AU155" s="106"/>
      <c r="AV155" s="106"/>
    </row>
    <row r="156" spans="21:48">
      <c r="U156" s="106"/>
      <c r="V156" s="106"/>
      <c r="W156" s="106"/>
      <c r="X156" s="106"/>
      <c r="Y156" s="106"/>
      <c r="Z156" s="112"/>
      <c r="AA156" s="152"/>
      <c r="AB156" s="152"/>
      <c r="AC156" s="152"/>
      <c r="AD156" s="152"/>
      <c r="AE156" s="152"/>
      <c r="AF156" s="220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06"/>
      <c r="AU156" s="106"/>
      <c r="AV156" s="106"/>
    </row>
    <row r="157" spans="21:48">
      <c r="U157" s="106"/>
      <c r="V157" s="106"/>
      <c r="W157" s="106"/>
      <c r="X157" s="106"/>
      <c r="Y157" s="106"/>
      <c r="Z157" s="112"/>
      <c r="AA157" s="152"/>
      <c r="AB157" s="152"/>
      <c r="AC157" s="152"/>
      <c r="AD157" s="152"/>
      <c r="AE157" s="152"/>
      <c r="AF157" s="220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06"/>
      <c r="AU157" s="106"/>
      <c r="AV157" s="106"/>
    </row>
    <row r="158" spans="21:48">
      <c r="U158" s="106"/>
      <c r="V158" s="106"/>
      <c r="W158" s="106"/>
      <c r="X158" s="106"/>
      <c r="Y158" s="106"/>
      <c r="Z158" s="112"/>
      <c r="AA158" s="152"/>
      <c r="AB158" s="152"/>
      <c r="AC158" s="152"/>
      <c r="AD158" s="152"/>
      <c r="AE158" s="152"/>
      <c r="AF158" s="220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06"/>
      <c r="AU158" s="106"/>
      <c r="AV158" s="106"/>
    </row>
    <row r="159" spans="21:48">
      <c r="U159" s="106"/>
      <c r="V159" s="106"/>
      <c r="W159" s="106"/>
      <c r="X159" s="106"/>
      <c r="Y159" s="106"/>
      <c r="Z159" s="112"/>
      <c r="AA159" s="152"/>
      <c r="AB159" s="152"/>
      <c r="AC159" s="152"/>
      <c r="AD159" s="152"/>
      <c r="AE159" s="152"/>
      <c r="AF159" s="220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06"/>
      <c r="AU159" s="106"/>
      <c r="AV159" s="106"/>
    </row>
    <row r="160" spans="21:48">
      <c r="U160" s="106"/>
      <c r="V160" s="106"/>
      <c r="W160" s="106"/>
      <c r="X160" s="106"/>
      <c r="Y160" s="106"/>
      <c r="Z160" s="112"/>
      <c r="AA160" s="152"/>
      <c r="AB160" s="152"/>
      <c r="AC160" s="152"/>
      <c r="AD160" s="152"/>
      <c r="AE160" s="152"/>
      <c r="AF160" s="220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06"/>
      <c r="AU160" s="106"/>
      <c r="AV160" s="106"/>
    </row>
    <row r="161" spans="21:48">
      <c r="U161" s="106"/>
      <c r="V161" s="106"/>
      <c r="W161" s="106"/>
      <c r="X161" s="106"/>
      <c r="Y161" s="106"/>
      <c r="Z161" s="112"/>
      <c r="AA161" s="152"/>
      <c r="AB161" s="152"/>
      <c r="AC161" s="152"/>
      <c r="AD161" s="152"/>
      <c r="AE161" s="152"/>
      <c r="AF161" s="220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06"/>
      <c r="AU161" s="106"/>
      <c r="AV161" s="106"/>
    </row>
    <row r="162" spans="21:48">
      <c r="U162" s="106"/>
      <c r="V162" s="106"/>
      <c r="W162" s="106"/>
      <c r="X162" s="106"/>
      <c r="Y162" s="106"/>
      <c r="Z162" s="112"/>
      <c r="AA162" s="152"/>
      <c r="AB162" s="152"/>
      <c r="AC162" s="152"/>
      <c r="AD162" s="152"/>
      <c r="AE162" s="152"/>
      <c r="AF162" s="220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06"/>
      <c r="AU162" s="106"/>
      <c r="AV162" s="106"/>
    </row>
    <row r="163" spans="21:48">
      <c r="U163" s="106"/>
      <c r="V163" s="106"/>
      <c r="W163" s="106"/>
      <c r="X163" s="106"/>
      <c r="Y163" s="106"/>
      <c r="Z163" s="112"/>
      <c r="AA163" s="152"/>
      <c r="AB163" s="152"/>
      <c r="AC163" s="152"/>
      <c r="AD163" s="152"/>
      <c r="AE163" s="152"/>
      <c r="AF163" s="220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06"/>
      <c r="AU163" s="106"/>
      <c r="AV163" s="106"/>
    </row>
    <row r="164" spans="21:48">
      <c r="U164" s="106"/>
      <c r="V164" s="106"/>
      <c r="W164" s="106"/>
      <c r="X164" s="106"/>
      <c r="Y164" s="106"/>
      <c r="Z164" s="112"/>
      <c r="AA164" s="152"/>
      <c r="AB164" s="152"/>
      <c r="AC164" s="152"/>
      <c r="AD164" s="152"/>
      <c r="AE164" s="152"/>
      <c r="AF164" s="220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06"/>
      <c r="AU164" s="106"/>
      <c r="AV164" s="106"/>
    </row>
    <row r="165" spans="21:48">
      <c r="U165" s="106"/>
      <c r="V165" s="106"/>
      <c r="W165" s="106"/>
      <c r="X165" s="106"/>
      <c r="Y165" s="106"/>
      <c r="Z165" s="112"/>
      <c r="AA165" s="152"/>
      <c r="AB165" s="152"/>
      <c r="AC165" s="152"/>
      <c r="AD165" s="152"/>
      <c r="AE165" s="152"/>
      <c r="AF165" s="220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06"/>
      <c r="AU165" s="106"/>
      <c r="AV165" s="106"/>
    </row>
    <row r="166" spans="21:48">
      <c r="U166" s="106"/>
      <c r="V166" s="106"/>
      <c r="W166" s="106"/>
      <c r="X166" s="106"/>
      <c r="Y166" s="106"/>
      <c r="Z166" s="112"/>
      <c r="AA166" s="152"/>
      <c r="AB166" s="152"/>
      <c r="AC166" s="152"/>
      <c r="AD166" s="152"/>
      <c r="AE166" s="152"/>
      <c r="AF166" s="220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06"/>
      <c r="AU166" s="106"/>
      <c r="AV166" s="106"/>
    </row>
    <row r="167" spans="21:48">
      <c r="U167" s="106"/>
      <c r="V167" s="106"/>
      <c r="W167" s="106"/>
      <c r="X167" s="106"/>
      <c r="Y167" s="106"/>
      <c r="Z167" s="112"/>
      <c r="AA167" s="152"/>
      <c r="AB167" s="152"/>
      <c r="AC167" s="152"/>
      <c r="AD167" s="152"/>
      <c r="AE167" s="152"/>
      <c r="AF167" s="220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06"/>
      <c r="AU167" s="106"/>
      <c r="AV167" s="106"/>
    </row>
    <row r="168" spans="21:48">
      <c r="U168" s="106"/>
      <c r="V168" s="106"/>
      <c r="W168" s="106"/>
      <c r="X168" s="106"/>
      <c r="Y168" s="106"/>
      <c r="Z168" s="112"/>
      <c r="AA168" s="152"/>
      <c r="AB168" s="152"/>
      <c r="AC168" s="152"/>
      <c r="AD168" s="152"/>
      <c r="AE168" s="152"/>
      <c r="AF168" s="220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06"/>
      <c r="AU168" s="106"/>
      <c r="AV168" s="106"/>
    </row>
    <row r="169" spans="21:48">
      <c r="U169" s="106"/>
      <c r="V169" s="106"/>
      <c r="W169" s="106"/>
      <c r="X169" s="106"/>
      <c r="Y169" s="106"/>
      <c r="Z169" s="112"/>
      <c r="AA169" s="152"/>
      <c r="AB169" s="152"/>
      <c r="AC169" s="152"/>
      <c r="AD169" s="152"/>
      <c r="AE169" s="152"/>
      <c r="AF169" s="220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06"/>
      <c r="AU169" s="106"/>
      <c r="AV169" s="106"/>
    </row>
    <row r="170" spans="21:48">
      <c r="U170" s="106"/>
      <c r="V170" s="106"/>
      <c r="W170" s="106"/>
      <c r="X170" s="106"/>
      <c r="Y170" s="106"/>
      <c r="Z170" s="112"/>
      <c r="AA170" s="152"/>
      <c r="AB170" s="152"/>
      <c r="AC170" s="152"/>
      <c r="AD170" s="152"/>
      <c r="AE170" s="152"/>
      <c r="AF170" s="220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06"/>
      <c r="AU170" s="106"/>
      <c r="AV170" s="106"/>
    </row>
    <row r="171" spans="21:48">
      <c r="U171" s="106"/>
      <c r="V171" s="106"/>
      <c r="W171" s="106"/>
      <c r="X171" s="106"/>
      <c r="Y171" s="106"/>
      <c r="Z171" s="112"/>
      <c r="AA171" s="152"/>
      <c r="AB171" s="152"/>
      <c r="AC171" s="152"/>
      <c r="AD171" s="152"/>
      <c r="AE171" s="152"/>
      <c r="AF171" s="220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06"/>
      <c r="AU171" s="106"/>
      <c r="AV171" s="106"/>
    </row>
    <row r="172" spans="21:48">
      <c r="U172" s="106"/>
      <c r="V172" s="106"/>
      <c r="W172" s="106"/>
      <c r="X172" s="106"/>
      <c r="Y172" s="106"/>
      <c r="Z172" s="112"/>
      <c r="AA172" s="152"/>
      <c r="AB172" s="152"/>
      <c r="AC172" s="152"/>
      <c r="AD172" s="152"/>
      <c r="AE172" s="152"/>
      <c r="AF172" s="220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06"/>
      <c r="AU172" s="106"/>
      <c r="AV172" s="106"/>
    </row>
    <row r="173" spans="21:48">
      <c r="U173" s="106"/>
      <c r="V173" s="106"/>
      <c r="W173" s="106"/>
      <c r="X173" s="106"/>
      <c r="Y173" s="106"/>
      <c r="Z173" s="112"/>
      <c r="AA173" s="152"/>
      <c r="AB173" s="152"/>
      <c r="AC173" s="152"/>
      <c r="AD173" s="152"/>
      <c r="AE173" s="152"/>
      <c r="AF173" s="220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06"/>
      <c r="AU173" s="106"/>
      <c r="AV173" s="106"/>
    </row>
    <row r="174" spans="21:48">
      <c r="U174" s="106"/>
      <c r="V174" s="106"/>
      <c r="W174" s="106"/>
      <c r="X174" s="106"/>
      <c r="Y174" s="106"/>
      <c r="Z174" s="112"/>
      <c r="AA174" s="152"/>
      <c r="AB174" s="152"/>
      <c r="AC174" s="152"/>
      <c r="AD174" s="152"/>
      <c r="AE174" s="152"/>
      <c r="AF174" s="220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06"/>
      <c r="AU174" s="106"/>
      <c r="AV174" s="106"/>
    </row>
    <row r="175" spans="21:48">
      <c r="U175" s="106"/>
      <c r="V175" s="106"/>
      <c r="W175" s="106"/>
      <c r="X175" s="106"/>
      <c r="Y175" s="106"/>
      <c r="Z175" s="112"/>
      <c r="AA175" s="152"/>
      <c r="AB175" s="152"/>
      <c r="AC175" s="152"/>
      <c r="AD175" s="152"/>
      <c r="AE175" s="152"/>
      <c r="AF175" s="220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06"/>
      <c r="AU175" s="106"/>
      <c r="AV175" s="106"/>
    </row>
    <row r="176" spans="21:48">
      <c r="U176" s="106"/>
      <c r="V176" s="106"/>
      <c r="W176" s="106"/>
      <c r="X176" s="106"/>
      <c r="Y176" s="106"/>
      <c r="Z176" s="112"/>
      <c r="AA176" s="152"/>
      <c r="AB176" s="152"/>
      <c r="AC176" s="152"/>
      <c r="AD176" s="152"/>
      <c r="AE176" s="152"/>
      <c r="AF176" s="220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06"/>
      <c r="AU176" s="106"/>
      <c r="AV176" s="106"/>
    </row>
    <row r="177" spans="21:48">
      <c r="U177" s="106"/>
      <c r="V177" s="106"/>
      <c r="W177" s="106"/>
      <c r="X177" s="106"/>
      <c r="Y177" s="106"/>
      <c r="Z177" s="112"/>
      <c r="AA177" s="152"/>
      <c r="AB177" s="152"/>
      <c r="AC177" s="152"/>
      <c r="AD177" s="152"/>
      <c r="AE177" s="152"/>
      <c r="AF177" s="220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06"/>
      <c r="AU177" s="106"/>
      <c r="AV177" s="106"/>
    </row>
    <row r="178" spans="21:48">
      <c r="U178" s="106"/>
      <c r="V178" s="106"/>
      <c r="W178" s="106"/>
      <c r="X178" s="106"/>
      <c r="Y178" s="106"/>
      <c r="Z178" s="112"/>
      <c r="AA178" s="152"/>
      <c r="AB178" s="152"/>
      <c r="AC178" s="152"/>
      <c r="AD178" s="152"/>
      <c r="AE178" s="152"/>
      <c r="AF178" s="220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06"/>
      <c r="AU178" s="106"/>
      <c r="AV178" s="106"/>
    </row>
    <row r="179" spans="21:48">
      <c r="U179" s="106"/>
      <c r="V179" s="106"/>
      <c r="W179" s="106"/>
      <c r="X179" s="106"/>
      <c r="Y179" s="106"/>
      <c r="Z179" s="112"/>
      <c r="AA179" s="152"/>
      <c r="AB179" s="152"/>
      <c r="AC179" s="152"/>
      <c r="AD179" s="152"/>
      <c r="AE179" s="152"/>
      <c r="AF179" s="220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06"/>
      <c r="AU179" s="106"/>
      <c r="AV179" s="106"/>
    </row>
    <row r="180" spans="21:48">
      <c r="U180" s="106"/>
      <c r="V180" s="106"/>
      <c r="W180" s="106"/>
      <c r="X180" s="106"/>
      <c r="Y180" s="106"/>
      <c r="Z180" s="112"/>
      <c r="AA180" s="152"/>
      <c r="AB180" s="152"/>
      <c r="AC180" s="152"/>
      <c r="AD180" s="152"/>
      <c r="AE180" s="152"/>
      <c r="AF180" s="220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06"/>
      <c r="AU180" s="106"/>
      <c r="AV180" s="106"/>
    </row>
    <row r="181" spans="21:48">
      <c r="U181" s="106"/>
      <c r="V181" s="106"/>
      <c r="W181" s="106"/>
      <c r="X181" s="106"/>
      <c r="Y181" s="106"/>
      <c r="Z181" s="112"/>
      <c r="AA181" s="152"/>
      <c r="AB181" s="152"/>
      <c r="AC181" s="152"/>
      <c r="AD181" s="152"/>
      <c r="AE181" s="152"/>
      <c r="AF181" s="220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06"/>
      <c r="AU181" s="106"/>
      <c r="AV181" s="106"/>
    </row>
    <row r="182" spans="21:48">
      <c r="U182" s="106"/>
      <c r="V182" s="106"/>
      <c r="W182" s="106"/>
      <c r="X182" s="106"/>
      <c r="Y182" s="106"/>
      <c r="Z182" s="112"/>
      <c r="AA182" s="152"/>
      <c r="AB182" s="152"/>
      <c r="AC182" s="152"/>
      <c r="AD182" s="152"/>
      <c r="AE182" s="152"/>
      <c r="AF182" s="220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06"/>
      <c r="AU182" s="106"/>
      <c r="AV182" s="106"/>
    </row>
    <row r="183" spans="21:48">
      <c r="U183" s="106"/>
      <c r="V183" s="106"/>
      <c r="W183" s="106"/>
      <c r="X183" s="106"/>
      <c r="Y183" s="106"/>
      <c r="Z183" s="112"/>
      <c r="AA183" s="152"/>
      <c r="AB183" s="152"/>
      <c r="AC183" s="152"/>
      <c r="AD183" s="152"/>
      <c r="AE183" s="152"/>
      <c r="AF183" s="220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06"/>
      <c r="AU183" s="106"/>
      <c r="AV183" s="106"/>
    </row>
    <row r="184" spans="21:48">
      <c r="U184" s="106"/>
      <c r="V184" s="106"/>
      <c r="W184" s="106"/>
      <c r="X184" s="106"/>
      <c r="Y184" s="106"/>
      <c r="Z184" s="112"/>
      <c r="AA184" s="152"/>
      <c r="AB184" s="152"/>
      <c r="AC184" s="152"/>
      <c r="AD184" s="152"/>
      <c r="AE184" s="152"/>
      <c r="AF184" s="220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  <c r="AS184" s="152"/>
      <c r="AT184" s="106"/>
      <c r="AU184" s="106"/>
      <c r="AV184" s="106"/>
    </row>
    <row r="185" spans="21:48">
      <c r="U185" s="106"/>
      <c r="V185" s="106"/>
      <c r="W185" s="106"/>
      <c r="X185" s="106"/>
      <c r="Y185" s="106"/>
      <c r="Z185" s="112"/>
      <c r="AA185" s="152"/>
      <c r="AB185" s="152"/>
      <c r="AC185" s="152"/>
      <c r="AD185" s="152"/>
      <c r="AE185" s="152"/>
      <c r="AF185" s="220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06"/>
      <c r="AU185" s="106"/>
      <c r="AV185" s="106"/>
    </row>
    <row r="186" spans="21:48">
      <c r="U186" s="106"/>
      <c r="V186" s="106"/>
      <c r="W186" s="106"/>
      <c r="X186" s="106"/>
      <c r="Y186" s="106"/>
      <c r="Z186" s="112"/>
      <c r="AA186" s="152"/>
      <c r="AB186" s="152"/>
      <c r="AC186" s="152"/>
      <c r="AD186" s="152"/>
      <c r="AE186" s="152"/>
      <c r="AF186" s="220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06"/>
      <c r="AU186" s="106"/>
      <c r="AV186" s="106"/>
    </row>
    <row r="187" spans="21:48">
      <c r="U187" s="106"/>
      <c r="V187" s="106"/>
      <c r="W187" s="106"/>
      <c r="X187" s="106"/>
      <c r="Y187" s="106"/>
      <c r="Z187" s="112"/>
      <c r="AA187" s="152"/>
      <c r="AB187" s="152"/>
      <c r="AC187" s="152"/>
      <c r="AD187" s="152"/>
      <c r="AE187" s="152"/>
      <c r="AF187" s="220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06"/>
      <c r="AU187" s="106"/>
      <c r="AV187" s="106"/>
    </row>
    <row r="188" spans="21:48">
      <c r="U188" s="106"/>
      <c r="V188" s="106"/>
      <c r="W188" s="106"/>
      <c r="X188" s="106"/>
      <c r="Y188" s="106"/>
      <c r="Z188" s="112"/>
      <c r="AA188" s="152"/>
      <c r="AB188" s="152"/>
      <c r="AC188" s="152"/>
      <c r="AD188" s="152"/>
      <c r="AE188" s="152"/>
      <c r="AF188" s="220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06"/>
      <c r="AU188" s="106"/>
      <c r="AV188" s="106"/>
    </row>
    <row r="189" spans="21:48">
      <c r="U189" s="106"/>
      <c r="V189" s="106"/>
      <c r="W189" s="106"/>
      <c r="X189" s="106"/>
      <c r="Y189" s="106"/>
      <c r="Z189" s="112"/>
      <c r="AA189" s="152"/>
      <c r="AB189" s="152"/>
      <c r="AC189" s="152"/>
      <c r="AD189" s="152"/>
      <c r="AE189" s="152"/>
      <c r="AF189" s="220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06"/>
      <c r="AU189" s="106"/>
      <c r="AV189" s="106"/>
    </row>
    <row r="190" spans="21:48">
      <c r="U190" s="106"/>
      <c r="V190" s="106"/>
      <c r="W190" s="106"/>
      <c r="X190" s="106"/>
      <c r="Y190" s="106"/>
      <c r="Z190" s="112"/>
      <c r="AA190" s="152"/>
      <c r="AB190" s="152"/>
      <c r="AC190" s="152"/>
      <c r="AD190" s="152"/>
      <c r="AE190" s="152"/>
      <c r="AF190" s="220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06"/>
      <c r="AU190" s="106"/>
      <c r="AV190" s="106"/>
    </row>
    <row r="191" spans="21:48">
      <c r="U191" s="106"/>
      <c r="V191" s="106"/>
      <c r="W191" s="106"/>
      <c r="X191" s="106"/>
      <c r="Y191" s="106"/>
      <c r="Z191" s="112"/>
      <c r="AA191" s="152"/>
      <c r="AB191" s="152"/>
      <c r="AC191" s="152"/>
      <c r="AD191" s="152"/>
      <c r="AE191" s="152"/>
      <c r="AF191" s="220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06"/>
      <c r="AU191" s="106"/>
      <c r="AV191" s="106"/>
    </row>
    <row r="192" spans="21:48">
      <c r="U192" s="106"/>
      <c r="V192" s="106"/>
      <c r="W192" s="106"/>
      <c r="X192" s="106"/>
      <c r="Y192" s="106"/>
      <c r="Z192" s="112"/>
      <c r="AA192" s="152"/>
      <c r="AB192" s="152"/>
      <c r="AC192" s="152"/>
      <c r="AD192" s="152"/>
      <c r="AE192" s="152"/>
      <c r="AF192" s="220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  <c r="AS192" s="152"/>
      <c r="AT192" s="106"/>
      <c r="AU192" s="106"/>
      <c r="AV192" s="106"/>
    </row>
    <row r="193" spans="21:48">
      <c r="U193" s="106"/>
      <c r="V193" s="106"/>
      <c r="W193" s="106"/>
      <c r="X193" s="106"/>
      <c r="Y193" s="106"/>
      <c r="Z193" s="112"/>
      <c r="AA193" s="152"/>
      <c r="AB193" s="152"/>
      <c r="AC193" s="152"/>
      <c r="AD193" s="152"/>
      <c r="AE193" s="152"/>
      <c r="AF193" s="220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06"/>
      <c r="AU193" s="106"/>
      <c r="AV193" s="106"/>
    </row>
    <row r="194" spans="21:48">
      <c r="U194" s="106"/>
      <c r="V194" s="106"/>
      <c r="W194" s="106"/>
      <c r="X194" s="106"/>
      <c r="Y194" s="106"/>
      <c r="Z194" s="112"/>
      <c r="AA194" s="152"/>
      <c r="AB194" s="152"/>
      <c r="AC194" s="152"/>
      <c r="AD194" s="152"/>
      <c r="AE194" s="152"/>
      <c r="AF194" s="220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06"/>
      <c r="AU194" s="106"/>
      <c r="AV194" s="106"/>
    </row>
    <row r="195" spans="21:48">
      <c r="U195" s="106"/>
      <c r="V195" s="106"/>
      <c r="W195" s="106"/>
      <c r="X195" s="106"/>
      <c r="Y195" s="106"/>
      <c r="Z195" s="112"/>
      <c r="AA195" s="152"/>
      <c r="AB195" s="152"/>
      <c r="AC195" s="152"/>
      <c r="AD195" s="152"/>
      <c r="AE195" s="152"/>
      <c r="AF195" s="220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06"/>
      <c r="AU195" s="106"/>
      <c r="AV195" s="106"/>
    </row>
    <row r="196" spans="21:48">
      <c r="U196" s="106"/>
      <c r="V196" s="106"/>
      <c r="W196" s="106"/>
      <c r="X196" s="106"/>
      <c r="Y196" s="106"/>
      <c r="Z196" s="112"/>
      <c r="AA196" s="152"/>
      <c r="AB196" s="152"/>
      <c r="AC196" s="152"/>
      <c r="AD196" s="152"/>
      <c r="AE196" s="152"/>
      <c r="AF196" s="220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06"/>
      <c r="AU196" s="106"/>
      <c r="AV196" s="106"/>
    </row>
    <row r="197" spans="21:48">
      <c r="U197" s="106"/>
      <c r="V197" s="106"/>
      <c r="W197" s="106"/>
      <c r="X197" s="106"/>
      <c r="Y197" s="106"/>
      <c r="Z197" s="112"/>
      <c r="AA197" s="152"/>
      <c r="AB197" s="152"/>
      <c r="AC197" s="152"/>
      <c r="AD197" s="152"/>
      <c r="AE197" s="152"/>
      <c r="AF197" s="220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06"/>
      <c r="AU197" s="106"/>
      <c r="AV197" s="106"/>
    </row>
    <row r="198" spans="21:48">
      <c r="U198" s="106"/>
      <c r="V198" s="106"/>
      <c r="W198" s="106"/>
      <c r="X198" s="106"/>
      <c r="Y198" s="106"/>
      <c r="Z198" s="112"/>
      <c r="AA198" s="152"/>
      <c r="AB198" s="152"/>
      <c r="AC198" s="152"/>
      <c r="AD198" s="152"/>
      <c r="AE198" s="152"/>
      <c r="AF198" s="220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06"/>
      <c r="AU198" s="106"/>
      <c r="AV198" s="106"/>
    </row>
    <row r="199" spans="21:48">
      <c r="U199" s="106"/>
      <c r="V199" s="106"/>
      <c r="W199" s="106"/>
      <c r="X199" s="106"/>
      <c r="Y199" s="106"/>
      <c r="Z199" s="112"/>
      <c r="AA199" s="152"/>
      <c r="AB199" s="152"/>
      <c r="AC199" s="152"/>
      <c r="AD199" s="152"/>
      <c r="AE199" s="152"/>
      <c r="AF199" s="220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06"/>
      <c r="AU199" s="106"/>
      <c r="AV199" s="106"/>
    </row>
    <row r="200" spans="21:48">
      <c r="U200" s="106"/>
      <c r="V200" s="106"/>
      <c r="W200" s="106"/>
      <c r="X200" s="106"/>
      <c r="Y200" s="106"/>
      <c r="Z200" s="112"/>
      <c r="AA200" s="152"/>
      <c r="AB200" s="152"/>
      <c r="AC200" s="152"/>
      <c r="AD200" s="152"/>
      <c r="AE200" s="152"/>
      <c r="AF200" s="220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06"/>
      <c r="AU200" s="106"/>
      <c r="AV200" s="106"/>
    </row>
    <row r="201" spans="21:48">
      <c r="U201" s="106"/>
      <c r="V201" s="106"/>
      <c r="W201" s="106"/>
      <c r="X201" s="106"/>
      <c r="Y201" s="106"/>
      <c r="Z201" s="112"/>
      <c r="AA201" s="152"/>
      <c r="AB201" s="152"/>
      <c r="AC201" s="152"/>
      <c r="AD201" s="152"/>
      <c r="AE201" s="152"/>
      <c r="AF201" s="220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06"/>
      <c r="AU201" s="106"/>
      <c r="AV201" s="106"/>
    </row>
    <row r="202" spans="21:48">
      <c r="U202" s="106"/>
      <c r="V202" s="106"/>
      <c r="W202" s="106"/>
      <c r="X202" s="106"/>
      <c r="Y202" s="106"/>
      <c r="Z202" s="112"/>
      <c r="AA202" s="152"/>
      <c r="AB202" s="152"/>
      <c r="AC202" s="152"/>
      <c r="AD202" s="152"/>
      <c r="AE202" s="152"/>
      <c r="AF202" s="220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06"/>
      <c r="AU202" s="106"/>
      <c r="AV202" s="106"/>
    </row>
    <row r="203" spans="21:48">
      <c r="U203" s="106"/>
      <c r="V203" s="106"/>
      <c r="W203" s="106"/>
      <c r="X203" s="106"/>
      <c r="Y203" s="106"/>
      <c r="Z203" s="112"/>
      <c r="AA203" s="152"/>
      <c r="AB203" s="152"/>
      <c r="AC203" s="152"/>
      <c r="AD203" s="152"/>
      <c r="AE203" s="152"/>
      <c r="AF203" s="220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06"/>
      <c r="AU203" s="106"/>
      <c r="AV203" s="106"/>
    </row>
    <row r="204" spans="21:48">
      <c r="U204" s="106"/>
      <c r="V204" s="106"/>
      <c r="W204" s="106"/>
      <c r="X204" s="106"/>
      <c r="Y204" s="106"/>
      <c r="Z204" s="112"/>
      <c r="AA204" s="152"/>
      <c r="AB204" s="152"/>
      <c r="AC204" s="152"/>
      <c r="AD204" s="152"/>
      <c r="AE204" s="152"/>
      <c r="AF204" s="220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06"/>
      <c r="AU204" s="106"/>
      <c r="AV204" s="106"/>
    </row>
    <row r="205" spans="21:48">
      <c r="U205" s="106"/>
      <c r="V205" s="106"/>
      <c r="W205" s="106"/>
      <c r="X205" s="106"/>
      <c r="Y205" s="106"/>
      <c r="Z205" s="112"/>
      <c r="AA205" s="152"/>
      <c r="AB205" s="152"/>
      <c r="AC205" s="152"/>
      <c r="AD205" s="152"/>
      <c r="AE205" s="152"/>
      <c r="AF205" s="220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06"/>
      <c r="AU205" s="106"/>
      <c r="AV205" s="106"/>
    </row>
    <row r="206" spans="21:48">
      <c r="U206" s="106"/>
      <c r="V206" s="106"/>
      <c r="W206" s="106"/>
      <c r="X206" s="106"/>
      <c r="Y206" s="106"/>
      <c r="Z206" s="112"/>
      <c r="AA206" s="152"/>
      <c r="AB206" s="152"/>
      <c r="AC206" s="152"/>
      <c r="AD206" s="152"/>
      <c r="AE206" s="152"/>
      <c r="AF206" s="220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06"/>
      <c r="AU206" s="106"/>
      <c r="AV206" s="106"/>
    </row>
    <row r="207" spans="21:48">
      <c r="U207" s="106"/>
      <c r="V207" s="106"/>
      <c r="W207" s="106"/>
      <c r="X207" s="106"/>
      <c r="Y207" s="106"/>
      <c r="Z207" s="112"/>
      <c r="AA207" s="152"/>
      <c r="AB207" s="152"/>
      <c r="AC207" s="152"/>
      <c r="AD207" s="152"/>
      <c r="AE207" s="152"/>
      <c r="AF207" s="220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06"/>
      <c r="AU207" s="106"/>
      <c r="AV207" s="106"/>
    </row>
    <row r="208" spans="21:48">
      <c r="U208" s="106"/>
      <c r="V208" s="106"/>
      <c r="W208" s="106"/>
      <c r="X208" s="106"/>
      <c r="Y208" s="106"/>
      <c r="Z208" s="112"/>
      <c r="AA208" s="152"/>
      <c r="AB208" s="152"/>
      <c r="AC208" s="152"/>
      <c r="AD208" s="152"/>
      <c r="AE208" s="152"/>
      <c r="AF208" s="220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06"/>
      <c r="AU208" s="106"/>
      <c r="AV208" s="106"/>
    </row>
    <row r="209" spans="21:48">
      <c r="U209" s="106"/>
      <c r="V209" s="106"/>
      <c r="W209" s="106"/>
      <c r="X209" s="106"/>
      <c r="Y209" s="106"/>
      <c r="Z209" s="112"/>
      <c r="AA209" s="152"/>
      <c r="AB209" s="152"/>
      <c r="AC209" s="152"/>
      <c r="AD209" s="152"/>
      <c r="AE209" s="152"/>
      <c r="AF209" s="220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06"/>
      <c r="AU209" s="106"/>
      <c r="AV209" s="106"/>
    </row>
    <row r="210" spans="21:48">
      <c r="U210" s="106"/>
      <c r="V210" s="106"/>
      <c r="W210" s="106"/>
      <c r="X210" s="106"/>
      <c r="Y210" s="106"/>
      <c r="Z210" s="112"/>
      <c r="AA210" s="152"/>
      <c r="AB210" s="152"/>
      <c r="AC210" s="152"/>
      <c r="AD210" s="152"/>
      <c r="AE210" s="152"/>
      <c r="AF210" s="220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06"/>
      <c r="AU210" s="106"/>
      <c r="AV210" s="106"/>
    </row>
    <row r="211" spans="21:48">
      <c r="U211" s="106"/>
      <c r="V211" s="106"/>
      <c r="W211" s="106"/>
      <c r="X211" s="106"/>
      <c r="Y211" s="106"/>
      <c r="Z211" s="112"/>
      <c r="AA211" s="152"/>
      <c r="AB211" s="152"/>
      <c r="AC211" s="152"/>
      <c r="AD211" s="152"/>
      <c r="AE211" s="152"/>
      <c r="AF211" s="220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06"/>
      <c r="AU211" s="106"/>
      <c r="AV211" s="106"/>
    </row>
    <row r="212" spans="21:48">
      <c r="U212" s="106"/>
      <c r="V212" s="106"/>
      <c r="W212" s="106"/>
      <c r="X212" s="106"/>
      <c r="Y212" s="106"/>
      <c r="Z212" s="112"/>
      <c r="AA212" s="152"/>
      <c r="AB212" s="152"/>
      <c r="AC212" s="152"/>
      <c r="AD212" s="152"/>
      <c r="AE212" s="152"/>
      <c r="AF212" s="220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06"/>
      <c r="AU212" s="106"/>
      <c r="AV212" s="106"/>
    </row>
    <row r="213" spans="21:48">
      <c r="U213" s="106"/>
      <c r="V213" s="106"/>
      <c r="W213" s="106"/>
      <c r="X213" s="106"/>
      <c r="Y213" s="106"/>
      <c r="Z213" s="112"/>
      <c r="AA213" s="152"/>
      <c r="AB213" s="152"/>
      <c r="AC213" s="152"/>
      <c r="AD213" s="152"/>
      <c r="AE213" s="152"/>
      <c r="AF213" s="220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06"/>
      <c r="AU213" s="106"/>
      <c r="AV213" s="106"/>
    </row>
    <row r="214" spans="21:48">
      <c r="U214" s="106"/>
      <c r="V214" s="106"/>
      <c r="W214" s="106"/>
      <c r="X214" s="106"/>
      <c r="Y214" s="106"/>
      <c r="Z214" s="112"/>
      <c r="AA214" s="152"/>
      <c r="AB214" s="152"/>
      <c r="AC214" s="152"/>
      <c r="AD214" s="152"/>
      <c r="AE214" s="152"/>
      <c r="AF214" s="220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06"/>
      <c r="AU214" s="106"/>
      <c r="AV214" s="106"/>
    </row>
    <row r="215" spans="21:48">
      <c r="U215" s="106"/>
      <c r="V215" s="106"/>
      <c r="W215" s="106"/>
      <c r="X215" s="106"/>
      <c r="Y215" s="106"/>
      <c r="Z215" s="112"/>
      <c r="AA215" s="152"/>
      <c r="AB215" s="152"/>
      <c r="AC215" s="152"/>
      <c r="AD215" s="152"/>
      <c r="AE215" s="152"/>
      <c r="AF215" s="220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06"/>
      <c r="AU215" s="106"/>
      <c r="AV215" s="106"/>
    </row>
    <row r="216" spans="21:48">
      <c r="U216" s="106"/>
      <c r="V216" s="106"/>
      <c r="W216" s="106"/>
      <c r="X216" s="106"/>
      <c r="Y216" s="106"/>
      <c r="Z216" s="112"/>
      <c r="AA216" s="152"/>
      <c r="AB216" s="152"/>
      <c r="AC216" s="152"/>
      <c r="AD216" s="152"/>
      <c r="AE216" s="152"/>
      <c r="AF216" s="220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  <c r="AS216" s="152"/>
      <c r="AT216" s="106"/>
      <c r="AU216" s="106"/>
      <c r="AV216" s="106"/>
    </row>
    <row r="217" spans="21:48">
      <c r="U217" s="106"/>
      <c r="V217" s="106"/>
      <c r="W217" s="106"/>
      <c r="X217" s="106"/>
      <c r="Y217" s="106"/>
      <c r="Z217" s="112"/>
      <c r="AA217" s="152"/>
      <c r="AB217" s="152"/>
      <c r="AC217" s="152"/>
      <c r="AD217" s="152"/>
      <c r="AE217" s="152"/>
      <c r="AF217" s="220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06"/>
      <c r="AU217" s="106"/>
      <c r="AV217" s="106"/>
    </row>
    <row r="218" spans="21:48">
      <c r="U218" s="106"/>
      <c r="V218" s="106"/>
      <c r="W218" s="106"/>
      <c r="X218" s="106"/>
      <c r="Y218" s="106"/>
      <c r="Z218" s="112"/>
      <c r="AA218" s="152"/>
      <c r="AB218" s="152"/>
      <c r="AC218" s="152"/>
      <c r="AD218" s="152"/>
      <c r="AE218" s="152"/>
      <c r="AF218" s="220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  <c r="AS218" s="152"/>
      <c r="AT218" s="106"/>
      <c r="AU218" s="106"/>
      <c r="AV218" s="106"/>
    </row>
    <row r="219" spans="21:48">
      <c r="U219" s="106"/>
      <c r="V219" s="106"/>
      <c r="W219" s="106"/>
      <c r="X219" s="106"/>
      <c r="Y219" s="106"/>
      <c r="Z219" s="112"/>
      <c r="AA219" s="152"/>
      <c r="AB219" s="152"/>
      <c r="AC219" s="152"/>
      <c r="AD219" s="152"/>
      <c r="AE219" s="152"/>
      <c r="AF219" s="220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  <c r="AS219" s="152"/>
      <c r="AT219" s="106"/>
      <c r="AU219" s="106"/>
      <c r="AV219" s="106"/>
    </row>
    <row r="220" spans="21:48">
      <c r="U220" s="106"/>
      <c r="V220" s="106"/>
      <c r="W220" s="106"/>
      <c r="X220" s="106"/>
      <c r="Y220" s="106"/>
      <c r="Z220" s="112"/>
      <c r="AA220" s="152"/>
      <c r="AB220" s="152"/>
      <c r="AC220" s="152"/>
      <c r="AD220" s="152"/>
      <c r="AE220" s="152"/>
      <c r="AF220" s="220"/>
      <c r="AG220" s="152"/>
      <c r="AH220" s="152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52"/>
      <c r="AS220" s="152"/>
      <c r="AT220" s="106"/>
      <c r="AU220" s="106"/>
      <c r="AV220" s="106"/>
    </row>
    <row r="221" spans="21:48">
      <c r="U221" s="106"/>
      <c r="V221" s="106"/>
      <c r="W221" s="106"/>
      <c r="X221" s="106"/>
      <c r="Y221" s="106"/>
      <c r="Z221" s="112"/>
      <c r="AA221" s="152"/>
      <c r="AB221" s="152"/>
      <c r="AC221" s="152"/>
      <c r="AD221" s="152"/>
      <c r="AE221" s="152"/>
      <c r="AF221" s="220"/>
      <c r="AG221" s="152"/>
      <c r="AH221" s="152"/>
      <c r="AI221" s="152"/>
      <c r="AJ221" s="152"/>
      <c r="AK221" s="152"/>
      <c r="AL221" s="152"/>
      <c r="AM221" s="152"/>
      <c r="AN221" s="152"/>
      <c r="AO221" s="152"/>
      <c r="AP221" s="152"/>
      <c r="AQ221" s="152"/>
      <c r="AR221" s="152"/>
      <c r="AS221" s="152"/>
      <c r="AT221" s="106"/>
      <c r="AU221" s="106"/>
      <c r="AV221" s="106"/>
    </row>
    <row r="222" spans="21:48">
      <c r="U222" s="106"/>
      <c r="V222" s="106"/>
      <c r="W222" s="106"/>
      <c r="X222" s="106"/>
      <c r="Y222" s="106"/>
      <c r="Z222" s="112"/>
      <c r="AA222" s="152"/>
      <c r="AB222" s="152"/>
      <c r="AC222" s="152"/>
      <c r="AD222" s="152"/>
      <c r="AE222" s="152"/>
      <c r="AF222" s="220"/>
      <c r="AG222" s="152"/>
      <c r="AH222" s="152"/>
      <c r="AI222" s="152"/>
      <c r="AJ222" s="152"/>
      <c r="AK222" s="152"/>
      <c r="AL222" s="152"/>
      <c r="AM222" s="152"/>
      <c r="AN222" s="152"/>
      <c r="AO222" s="152"/>
      <c r="AP222" s="152"/>
      <c r="AQ222" s="152"/>
      <c r="AR222" s="152"/>
      <c r="AS222" s="152"/>
      <c r="AT222" s="106"/>
      <c r="AU222" s="106"/>
      <c r="AV222" s="106"/>
    </row>
    <row r="223" spans="21:48">
      <c r="U223" s="106"/>
      <c r="V223" s="106"/>
      <c r="W223" s="106"/>
      <c r="X223" s="106"/>
      <c r="Y223" s="106"/>
      <c r="Z223" s="112"/>
      <c r="AA223" s="152"/>
      <c r="AB223" s="152"/>
      <c r="AC223" s="152"/>
      <c r="AD223" s="152"/>
      <c r="AE223" s="152"/>
      <c r="AF223" s="220"/>
      <c r="AG223" s="152"/>
      <c r="AH223" s="152"/>
      <c r="AI223" s="152"/>
      <c r="AJ223" s="152"/>
      <c r="AK223" s="152"/>
      <c r="AL223" s="152"/>
      <c r="AM223" s="152"/>
      <c r="AN223" s="152"/>
      <c r="AO223" s="152"/>
      <c r="AP223" s="152"/>
      <c r="AQ223" s="152"/>
      <c r="AR223" s="152"/>
      <c r="AS223" s="152"/>
      <c r="AT223" s="106"/>
      <c r="AU223" s="106"/>
      <c r="AV223" s="106"/>
    </row>
    <row r="224" spans="21:48">
      <c r="U224" s="106"/>
      <c r="V224" s="106"/>
      <c r="W224" s="106"/>
      <c r="X224" s="106"/>
      <c r="Y224" s="106"/>
      <c r="Z224" s="112"/>
      <c r="AA224" s="152"/>
      <c r="AB224" s="152"/>
      <c r="AC224" s="152"/>
      <c r="AD224" s="152"/>
      <c r="AE224" s="152"/>
      <c r="AF224" s="220"/>
      <c r="AG224" s="152"/>
      <c r="AH224" s="152"/>
      <c r="AI224" s="152"/>
      <c r="AJ224" s="152"/>
      <c r="AK224" s="152"/>
      <c r="AL224" s="152"/>
      <c r="AM224" s="152"/>
      <c r="AN224" s="152"/>
      <c r="AO224" s="152"/>
      <c r="AP224" s="152"/>
      <c r="AQ224" s="152"/>
      <c r="AR224" s="152"/>
      <c r="AS224" s="152"/>
      <c r="AT224" s="106"/>
      <c r="AU224" s="106"/>
      <c r="AV224" s="106"/>
    </row>
    <row r="225" spans="21:48">
      <c r="U225" s="106"/>
      <c r="V225" s="106"/>
      <c r="W225" s="106"/>
      <c r="X225" s="106"/>
      <c r="Y225" s="106"/>
      <c r="Z225" s="112"/>
      <c r="AA225" s="152"/>
      <c r="AB225" s="152"/>
      <c r="AC225" s="152"/>
      <c r="AD225" s="152"/>
      <c r="AE225" s="152"/>
      <c r="AF225" s="220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  <c r="AS225" s="152"/>
      <c r="AT225" s="106"/>
      <c r="AU225" s="106"/>
      <c r="AV225" s="106"/>
    </row>
    <row r="226" spans="21:48">
      <c r="U226" s="106"/>
      <c r="V226" s="106"/>
      <c r="W226" s="106"/>
      <c r="X226" s="106"/>
      <c r="Y226" s="106"/>
      <c r="Z226" s="112"/>
      <c r="AA226" s="152"/>
      <c r="AB226" s="152"/>
      <c r="AC226" s="152"/>
      <c r="AD226" s="152"/>
      <c r="AE226" s="152"/>
      <c r="AF226" s="220"/>
      <c r="AG226" s="152"/>
      <c r="AH226" s="152"/>
      <c r="AI226" s="152"/>
      <c r="AJ226" s="152"/>
      <c r="AK226" s="152"/>
      <c r="AL226" s="152"/>
      <c r="AM226" s="152"/>
      <c r="AN226" s="152"/>
      <c r="AO226" s="152"/>
      <c r="AP226" s="152"/>
      <c r="AQ226" s="152"/>
      <c r="AR226" s="152"/>
      <c r="AS226" s="152"/>
      <c r="AT226" s="106"/>
      <c r="AU226" s="106"/>
      <c r="AV226" s="106"/>
    </row>
    <row r="227" spans="21:48">
      <c r="U227" s="106"/>
      <c r="V227" s="106"/>
      <c r="W227" s="106"/>
      <c r="X227" s="106"/>
      <c r="Y227" s="106"/>
      <c r="Z227" s="112"/>
      <c r="AA227" s="152"/>
      <c r="AB227" s="152"/>
      <c r="AC227" s="152"/>
      <c r="AD227" s="152"/>
      <c r="AE227" s="152"/>
      <c r="AF227" s="220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  <c r="AS227" s="152"/>
      <c r="AT227" s="106"/>
      <c r="AU227" s="106"/>
      <c r="AV227" s="106"/>
    </row>
    <row r="228" spans="21:48">
      <c r="U228" s="106"/>
      <c r="V228" s="106"/>
      <c r="W228" s="106"/>
      <c r="X228" s="106"/>
      <c r="Y228" s="106"/>
      <c r="Z228" s="112"/>
      <c r="AA228" s="152"/>
      <c r="AB228" s="152"/>
      <c r="AC228" s="152"/>
      <c r="AD228" s="152"/>
      <c r="AE228" s="152"/>
      <c r="AF228" s="220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2"/>
      <c r="AT228" s="106"/>
      <c r="AU228" s="106"/>
      <c r="AV228" s="106"/>
    </row>
    <row r="229" spans="21:48">
      <c r="U229" s="106"/>
      <c r="V229" s="106"/>
      <c r="W229" s="106"/>
      <c r="X229" s="106"/>
      <c r="Y229" s="106"/>
      <c r="Z229" s="112"/>
      <c r="AA229" s="152"/>
      <c r="AB229" s="152"/>
      <c r="AC229" s="152"/>
      <c r="AD229" s="152"/>
      <c r="AE229" s="152"/>
      <c r="AF229" s="220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  <c r="AS229" s="152"/>
      <c r="AT229" s="106"/>
      <c r="AU229" s="106"/>
      <c r="AV229" s="106"/>
    </row>
    <row r="230" spans="21:48">
      <c r="U230" s="106"/>
      <c r="V230" s="106"/>
      <c r="W230" s="106"/>
      <c r="X230" s="106"/>
      <c r="Y230" s="106"/>
      <c r="Z230" s="112"/>
      <c r="AA230" s="152"/>
      <c r="AB230" s="152"/>
      <c r="AC230" s="152"/>
      <c r="AD230" s="152"/>
      <c r="AE230" s="152"/>
      <c r="AF230" s="220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152"/>
      <c r="AT230" s="106"/>
      <c r="AU230" s="106"/>
      <c r="AV230" s="106"/>
    </row>
    <row r="231" spans="21:48">
      <c r="U231" s="106"/>
      <c r="V231" s="106"/>
      <c r="W231" s="106"/>
      <c r="X231" s="106"/>
      <c r="Y231" s="106"/>
      <c r="Z231" s="112"/>
      <c r="AA231" s="152"/>
      <c r="AB231" s="152"/>
      <c r="AC231" s="152"/>
      <c r="AD231" s="152"/>
      <c r="AE231" s="152"/>
      <c r="AF231" s="220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06"/>
      <c r="AU231" s="106"/>
      <c r="AV231" s="106"/>
    </row>
    <row r="232" spans="21:48">
      <c r="U232" s="106"/>
      <c r="V232" s="106"/>
      <c r="W232" s="106"/>
      <c r="X232" s="106"/>
      <c r="Y232" s="106"/>
      <c r="Z232" s="112"/>
      <c r="AA232" s="152"/>
      <c r="AB232" s="152"/>
      <c r="AC232" s="152"/>
      <c r="AD232" s="152"/>
      <c r="AE232" s="152"/>
      <c r="AF232" s="220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06"/>
      <c r="AU232" s="106"/>
      <c r="AV232" s="106"/>
    </row>
    <row r="233" spans="21:48">
      <c r="U233" s="106"/>
      <c r="V233" s="106"/>
      <c r="W233" s="106"/>
      <c r="X233" s="106"/>
      <c r="Y233" s="106"/>
      <c r="Z233" s="112"/>
      <c r="AA233" s="152"/>
      <c r="AB233" s="152"/>
      <c r="AC233" s="152"/>
      <c r="AD233" s="152"/>
      <c r="AE233" s="152"/>
      <c r="AF233" s="220"/>
      <c r="AG233" s="152"/>
      <c r="AH233" s="152"/>
      <c r="AI233" s="152"/>
      <c r="AJ233" s="152"/>
      <c r="AK233" s="152"/>
      <c r="AL233" s="152"/>
      <c r="AM233" s="152"/>
      <c r="AN233" s="152"/>
      <c r="AO233" s="152"/>
      <c r="AP233" s="152"/>
      <c r="AQ233" s="152"/>
      <c r="AR233" s="152"/>
      <c r="AS233" s="152"/>
      <c r="AT233" s="106"/>
      <c r="AU233" s="106"/>
      <c r="AV233" s="106"/>
    </row>
    <row r="234" spans="21:48">
      <c r="U234" s="106"/>
      <c r="V234" s="106"/>
      <c r="W234" s="106"/>
      <c r="X234" s="106"/>
      <c r="Y234" s="106"/>
      <c r="Z234" s="112"/>
      <c r="AA234" s="152"/>
      <c r="AB234" s="152"/>
      <c r="AC234" s="152"/>
      <c r="AD234" s="152"/>
      <c r="AE234" s="152"/>
      <c r="AF234" s="220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  <c r="AS234" s="152"/>
      <c r="AT234" s="106"/>
      <c r="AU234" s="106"/>
      <c r="AV234" s="106"/>
    </row>
    <row r="235" spans="21:48">
      <c r="U235" s="106"/>
      <c r="V235" s="106"/>
      <c r="W235" s="106"/>
      <c r="X235" s="106"/>
      <c r="Y235" s="106"/>
      <c r="Z235" s="112"/>
      <c r="AA235" s="152"/>
      <c r="AB235" s="152"/>
      <c r="AC235" s="152"/>
      <c r="AD235" s="152"/>
      <c r="AE235" s="152"/>
      <c r="AF235" s="220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  <c r="AS235" s="152"/>
      <c r="AT235" s="106"/>
      <c r="AU235" s="106"/>
      <c r="AV235" s="106"/>
    </row>
    <row r="236" spans="21:48">
      <c r="U236" s="106"/>
      <c r="V236" s="106"/>
      <c r="W236" s="106"/>
      <c r="X236" s="106"/>
      <c r="Y236" s="106"/>
      <c r="Z236" s="112"/>
      <c r="AA236" s="152"/>
      <c r="AB236" s="152"/>
      <c r="AC236" s="152"/>
      <c r="AD236" s="152"/>
      <c r="AE236" s="152"/>
      <c r="AF236" s="220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  <c r="AS236" s="152"/>
      <c r="AT236" s="106"/>
      <c r="AU236" s="106"/>
      <c r="AV236" s="106"/>
    </row>
    <row r="237" spans="21:48">
      <c r="U237" s="106"/>
      <c r="V237" s="106"/>
      <c r="W237" s="106"/>
      <c r="X237" s="106"/>
      <c r="Y237" s="106"/>
      <c r="Z237" s="112"/>
      <c r="AA237" s="152"/>
      <c r="AB237" s="152"/>
      <c r="AC237" s="152"/>
      <c r="AD237" s="152"/>
      <c r="AE237" s="152"/>
      <c r="AF237" s="220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06"/>
      <c r="AU237" s="106"/>
      <c r="AV237" s="106"/>
    </row>
    <row r="238" spans="21:48">
      <c r="U238" s="106"/>
      <c r="V238" s="106"/>
      <c r="W238" s="106"/>
      <c r="X238" s="106"/>
      <c r="Y238" s="106"/>
      <c r="Z238" s="112"/>
      <c r="AA238" s="152"/>
      <c r="AB238" s="152"/>
      <c r="AC238" s="152"/>
      <c r="AD238" s="152"/>
      <c r="AE238" s="152"/>
      <c r="AF238" s="220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  <c r="AS238" s="152"/>
      <c r="AT238" s="106"/>
      <c r="AU238" s="106"/>
      <c r="AV238" s="106"/>
    </row>
    <row r="239" spans="21:48">
      <c r="U239" s="106"/>
      <c r="V239" s="106"/>
      <c r="W239" s="106"/>
      <c r="X239" s="106"/>
      <c r="Y239" s="106"/>
      <c r="Z239" s="112"/>
      <c r="AA239" s="152"/>
      <c r="AB239" s="152"/>
      <c r="AC239" s="152"/>
      <c r="AD239" s="152"/>
      <c r="AE239" s="152"/>
      <c r="AF239" s="220"/>
      <c r="AG239" s="152"/>
      <c r="AH239" s="152"/>
      <c r="AI239" s="152"/>
      <c r="AJ239" s="152"/>
      <c r="AK239" s="152"/>
      <c r="AL239" s="152"/>
      <c r="AM239" s="152"/>
      <c r="AN239" s="152"/>
      <c r="AO239" s="152"/>
      <c r="AP239" s="152"/>
      <c r="AQ239" s="152"/>
      <c r="AR239" s="152"/>
      <c r="AS239" s="152"/>
      <c r="AT239" s="106"/>
      <c r="AU239" s="106"/>
      <c r="AV239" s="106"/>
    </row>
    <row r="240" spans="21:48">
      <c r="U240" s="106"/>
      <c r="V240" s="106"/>
      <c r="W240" s="106"/>
      <c r="X240" s="106"/>
      <c r="Y240" s="106"/>
      <c r="Z240" s="112"/>
      <c r="AA240" s="152"/>
      <c r="AB240" s="152"/>
      <c r="AC240" s="152"/>
      <c r="AD240" s="152"/>
      <c r="AE240" s="152"/>
      <c r="AF240" s="220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  <c r="AS240" s="152"/>
      <c r="AT240" s="106"/>
      <c r="AU240" s="106"/>
      <c r="AV240" s="106"/>
    </row>
    <row r="241" spans="21:48">
      <c r="U241" s="106"/>
      <c r="V241" s="106"/>
      <c r="W241" s="106"/>
      <c r="X241" s="106"/>
      <c r="Y241" s="106"/>
      <c r="Z241" s="112"/>
      <c r="AA241" s="152"/>
      <c r="AB241" s="152"/>
      <c r="AC241" s="152"/>
      <c r="AD241" s="152"/>
      <c r="AE241" s="152"/>
      <c r="AF241" s="220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  <c r="AS241" s="152"/>
      <c r="AT241" s="106"/>
      <c r="AU241" s="106"/>
      <c r="AV241" s="106"/>
    </row>
    <row r="242" spans="21:48">
      <c r="U242" s="106"/>
      <c r="V242" s="106"/>
      <c r="W242" s="106"/>
      <c r="X242" s="106"/>
      <c r="Y242" s="106"/>
      <c r="Z242" s="112"/>
      <c r="AA242" s="152"/>
      <c r="AB242" s="152"/>
      <c r="AC242" s="152"/>
      <c r="AD242" s="152"/>
      <c r="AE242" s="152"/>
      <c r="AF242" s="220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  <c r="AS242" s="152"/>
      <c r="AT242" s="106"/>
      <c r="AU242" s="106"/>
      <c r="AV242" s="106"/>
    </row>
    <row r="243" spans="21:48">
      <c r="U243" s="106"/>
      <c r="V243" s="106"/>
      <c r="W243" s="106"/>
      <c r="X243" s="106"/>
      <c r="Y243" s="106"/>
      <c r="Z243" s="112"/>
      <c r="AA243" s="152"/>
      <c r="AB243" s="152"/>
      <c r="AC243" s="152"/>
      <c r="AD243" s="152"/>
      <c r="AE243" s="152"/>
      <c r="AF243" s="220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152"/>
      <c r="AT243" s="106"/>
      <c r="AU243" s="106"/>
      <c r="AV243" s="106"/>
    </row>
    <row r="244" spans="21:48">
      <c r="U244" s="106"/>
      <c r="V244" s="106"/>
      <c r="W244" s="106"/>
      <c r="X244" s="106"/>
      <c r="Y244" s="106"/>
      <c r="Z244" s="112"/>
      <c r="AA244" s="152"/>
      <c r="AB244" s="152"/>
      <c r="AC244" s="152"/>
      <c r="AD244" s="152"/>
      <c r="AE244" s="152"/>
      <c r="AF244" s="220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06"/>
      <c r="AU244" s="106"/>
      <c r="AV244" s="106"/>
    </row>
    <row r="245" spans="21:48">
      <c r="U245" s="106"/>
      <c r="V245" s="106"/>
      <c r="W245" s="106"/>
      <c r="X245" s="106"/>
      <c r="Y245" s="106"/>
      <c r="Z245" s="112"/>
      <c r="AA245" s="152"/>
      <c r="AB245" s="152"/>
      <c r="AC245" s="152"/>
      <c r="AD245" s="152"/>
      <c r="AE245" s="152"/>
      <c r="AF245" s="220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  <c r="AS245" s="152"/>
      <c r="AT245" s="106"/>
      <c r="AU245" s="106"/>
      <c r="AV245" s="106"/>
    </row>
    <row r="246" spans="21:48">
      <c r="U246" s="106"/>
      <c r="V246" s="106"/>
      <c r="W246" s="106"/>
      <c r="X246" s="106"/>
      <c r="Y246" s="106"/>
      <c r="Z246" s="112"/>
      <c r="AA246" s="152"/>
      <c r="AB246" s="152"/>
      <c r="AC246" s="152"/>
      <c r="AD246" s="152"/>
      <c r="AE246" s="152"/>
      <c r="AF246" s="220"/>
      <c r="AG246" s="152"/>
      <c r="AH246" s="152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06"/>
      <c r="AU246" s="106"/>
      <c r="AV246" s="106"/>
    </row>
    <row r="247" spans="21:48">
      <c r="U247" s="106"/>
      <c r="V247" s="106"/>
      <c r="W247" s="106"/>
      <c r="X247" s="106"/>
      <c r="Y247" s="106"/>
      <c r="Z247" s="112"/>
      <c r="AA247" s="152"/>
      <c r="AB247" s="152"/>
      <c r="AC247" s="152"/>
      <c r="AD247" s="152"/>
      <c r="AE247" s="152"/>
      <c r="AF247" s="220"/>
      <c r="AG247" s="152"/>
      <c r="AH247" s="152"/>
      <c r="AI247" s="152"/>
      <c r="AJ247" s="152"/>
      <c r="AK247" s="152"/>
      <c r="AL247" s="152"/>
      <c r="AM247" s="152"/>
      <c r="AN247" s="152"/>
      <c r="AO247" s="152"/>
      <c r="AP247" s="152"/>
      <c r="AQ247" s="152"/>
      <c r="AR247" s="152"/>
      <c r="AS247" s="152"/>
      <c r="AT247" s="106"/>
      <c r="AU247" s="106"/>
      <c r="AV247" s="106"/>
    </row>
    <row r="248" spans="21:48">
      <c r="U248" s="106"/>
      <c r="V248" s="106"/>
      <c r="W248" s="106"/>
      <c r="X248" s="106"/>
      <c r="Y248" s="106"/>
      <c r="Z248" s="112"/>
      <c r="AA248" s="152"/>
      <c r="AB248" s="152"/>
      <c r="AC248" s="152"/>
      <c r="AD248" s="152"/>
      <c r="AE248" s="152"/>
      <c r="AF248" s="220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06"/>
      <c r="AU248" s="106"/>
      <c r="AV248" s="106"/>
    </row>
    <row r="249" spans="21:48">
      <c r="U249" s="106"/>
      <c r="V249" s="106"/>
      <c r="W249" s="106"/>
      <c r="X249" s="106"/>
      <c r="Y249" s="106"/>
      <c r="Z249" s="112"/>
      <c r="AA249" s="152"/>
      <c r="AB249" s="152"/>
      <c r="AC249" s="152"/>
      <c r="AD249" s="152"/>
      <c r="AE249" s="152"/>
      <c r="AF249" s="220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06"/>
      <c r="AU249" s="106"/>
      <c r="AV249" s="106"/>
    </row>
    <row r="250" spans="21:48">
      <c r="U250" s="106"/>
      <c r="V250" s="106"/>
      <c r="W250" s="106"/>
      <c r="X250" s="106"/>
      <c r="Y250" s="106"/>
      <c r="Z250" s="112"/>
      <c r="AA250" s="152"/>
      <c r="AB250" s="152"/>
      <c r="AC250" s="152"/>
      <c r="AD250" s="152"/>
      <c r="AE250" s="152"/>
      <c r="AF250" s="220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06"/>
      <c r="AU250" s="106"/>
      <c r="AV250" s="106"/>
    </row>
    <row r="251" spans="21:48">
      <c r="U251" s="106"/>
      <c r="V251" s="106"/>
      <c r="W251" s="106"/>
      <c r="X251" s="106"/>
      <c r="Y251" s="106"/>
      <c r="Z251" s="112"/>
      <c r="AA251" s="152"/>
      <c r="AB251" s="152"/>
      <c r="AC251" s="152"/>
      <c r="AD251" s="152"/>
      <c r="AE251" s="152"/>
      <c r="AF251" s="220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06"/>
      <c r="AU251" s="106"/>
      <c r="AV251" s="106"/>
    </row>
    <row r="252" spans="21:48">
      <c r="U252" s="106"/>
      <c r="V252" s="106"/>
      <c r="W252" s="106"/>
      <c r="X252" s="106"/>
      <c r="Y252" s="106"/>
      <c r="Z252" s="112"/>
      <c r="AA252" s="152"/>
      <c r="AB252" s="152"/>
      <c r="AC252" s="152"/>
      <c r="AD252" s="152"/>
      <c r="AE252" s="152"/>
      <c r="AF252" s="220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  <c r="AS252" s="152"/>
      <c r="AT252" s="106"/>
      <c r="AU252" s="106"/>
      <c r="AV252" s="106"/>
    </row>
    <row r="253" spans="21:48">
      <c r="U253" s="106"/>
      <c r="V253" s="106"/>
      <c r="W253" s="106"/>
      <c r="X253" s="106"/>
      <c r="Y253" s="106"/>
      <c r="Z253" s="112"/>
      <c r="AA253" s="152"/>
      <c r="AB253" s="152"/>
      <c r="AC253" s="152"/>
      <c r="AD253" s="152"/>
      <c r="AE253" s="152"/>
      <c r="AF253" s="220"/>
      <c r="AG253" s="152"/>
      <c r="AH253" s="152"/>
      <c r="AI253" s="152"/>
      <c r="AJ253" s="152"/>
      <c r="AK253" s="152"/>
      <c r="AL253" s="152"/>
      <c r="AM253" s="152"/>
      <c r="AN253" s="152"/>
      <c r="AO253" s="152"/>
      <c r="AP253" s="152"/>
      <c r="AQ253" s="152"/>
      <c r="AR253" s="152"/>
      <c r="AS253" s="152"/>
      <c r="AT253" s="106"/>
      <c r="AU253" s="106"/>
      <c r="AV253" s="106"/>
    </row>
    <row r="254" spans="21:48">
      <c r="U254" s="106"/>
      <c r="V254" s="106"/>
      <c r="W254" s="106"/>
      <c r="X254" s="106"/>
      <c r="Y254" s="106"/>
      <c r="Z254" s="112"/>
      <c r="AA254" s="152"/>
      <c r="AB254" s="152"/>
      <c r="AC254" s="152"/>
      <c r="AD254" s="152"/>
      <c r="AE254" s="152"/>
      <c r="AF254" s="220"/>
      <c r="AG254" s="152"/>
      <c r="AH254" s="152"/>
      <c r="AI254" s="152"/>
      <c r="AJ254" s="152"/>
      <c r="AK254" s="152"/>
      <c r="AL254" s="152"/>
      <c r="AM254" s="152"/>
      <c r="AN254" s="152"/>
      <c r="AO254" s="152"/>
      <c r="AP254" s="152"/>
      <c r="AQ254" s="152"/>
      <c r="AR254" s="152"/>
      <c r="AS254" s="152"/>
      <c r="AT254" s="106"/>
      <c r="AU254" s="106"/>
      <c r="AV254" s="106"/>
    </row>
    <row r="255" spans="21:48">
      <c r="U255" s="106"/>
      <c r="V255" s="106"/>
      <c r="W255" s="106"/>
      <c r="X255" s="106"/>
      <c r="Y255" s="106"/>
      <c r="Z255" s="112"/>
      <c r="AA255" s="152"/>
      <c r="AB255" s="152"/>
      <c r="AC255" s="152"/>
      <c r="AD255" s="152"/>
      <c r="AE255" s="152"/>
      <c r="AF255" s="220"/>
      <c r="AG255" s="152"/>
      <c r="AH255" s="152"/>
      <c r="AI255" s="152"/>
      <c r="AJ255" s="152"/>
      <c r="AK255" s="152"/>
      <c r="AL255" s="152"/>
      <c r="AM255" s="152"/>
      <c r="AN255" s="152"/>
      <c r="AO255" s="152"/>
      <c r="AP255" s="152"/>
      <c r="AQ255" s="152"/>
      <c r="AR255" s="152"/>
      <c r="AS255" s="152"/>
      <c r="AT255" s="106"/>
      <c r="AU255" s="106"/>
      <c r="AV255" s="106"/>
    </row>
    <row r="256" spans="21:48">
      <c r="U256" s="106"/>
      <c r="V256" s="106"/>
      <c r="W256" s="106"/>
      <c r="X256" s="106"/>
      <c r="Y256" s="106"/>
      <c r="Z256" s="112"/>
      <c r="AA256" s="152"/>
      <c r="AB256" s="152"/>
      <c r="AC256" s="152"/>
      <c r="AD256" s="152"/>
      <c r="AE256" s="152"/>
      <c r="AF256" s="220"/>
      <c r="AG256" s="152"/>
      <c r="AH256" s="152"/>
      <c r="AI256" s="152"/>
      <c r="AJ256" s="152"/>
      <c r="AK256" s="152"/>
      <c r="AL256" s="152"/>
      <c r="AM256" s="152"/>
      <c r="AN256" s="152"/>
      <c r="AO256" s="152"/>
      <c r="AP256" s="152"/>
      <c r="AQ256" s="152"/>
      <c r="AR256" s="152"/>
      <c r="AS256" s="152"/>
      <c r="AT256" s="106"/>
      <c r="AU256" s="106"/>
      <c r="AV256" s="106"/>
    </row>
    <row r="257" spans="21:48">
      <c r="U257" s="106"/>
      <c r="V257" s="106"/>
      <c r="W257" s="106"/>
      <c r="X257" s="106"/>
      <c r="Y257" s="106"/>
      <c r="Z257" s="112"/>
      <c r="AA257" s="152"/>
      <c r="AB257" s="152"/>
      <c r="AC257" s="152"/>
      <c r="AD257" s="152"/>
      <c r="AE257" s="152"/>
      <c r="AF257" s="220"/>
      <c r="AG257" s="152"/>
      <c r="AH257" s="152"/>
      <c r="AI257" s="152"/>
      <c r="AJ257" s="152"/>
      <c r="AK257" s="152"/>
      <c r="AL257" s="152"/>
      <c r="AM257" s="152"/>
      <c r="AN257" s="152"/>
      <c r="AO257" s="152"/>
      <c r="AP257" s="152"/>
      <c r="AQ257" s="152"/>
      <c r="AR257" s="152"/>
      <c r="AS257" s="152"/>
      <c r="AT257" s="106"/>
      <c r="AU257" s="106"/>
      <c r="AV257" s="106"/>
    </row>
    <row r="258" spans="21:48">
      <c r="U258" s="106"/>
      <c r="V258" s="106"/>
      <c r="W258" s="106"/>
      <c r="X258" s="106"/>
      <c r="Y258" s="106"/>
      <c r="Z258" s="112"/>
      <c r="AA258" s="152"/>
      <c r="AB258" s="152"/>
      <c r="AC258" s="152"/>
      <c r="AD258" s="152"/>
      <c r="AE258" s="152"/>
      <c r="AF258" s="220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52"/>
      <c r="AS258" s="152"/>
      <c r="AT258" s="106"/>
      <c r="AU258" s="106"/>
      <c r="AV258" s="106"/>
    </row>
    <row r="259" spans="21:48">
      <c r="U259" s="106"/>
      <c r="V259" s="106"/>
      <c r="W259" s="106"/>
      <c r="X259" s="106"/>
      <c r="Y259" s="106"/>
      <c r="Z259" s="112"/>
      <c r="AA259" s="152"/>
      <c r="AB259" s="152"/>
      <c r="AC259" s="152"/>
      <c r="AD259" s="152"/>
      <c r="AE259" s="152"/>
      <c r="AF259" s="220"/>
      <c r="AG259" s="152"/>
      <c r="AH259" s="152"/>
      <c r="AI259" s="152"/>
      <c r="AJ259" s="152"/>
      <c r="AK259" s="152"/>
      <c r="AL259" s="152"/>
      <c r="AM259" s="152"/>
      <c r="AN259" s="152"/>
      <c r="AO259" s="152"/>
      <c r="AP259" s="152"/>
      <c r="AQ259" s="152"/>
      <c r="AR259" s="152"/>
      <c r="AS259" s="152"/>
      <c r="AT259" s="106"/>
      <c r="AU259" s="106"/>
      <c r="AV259" s="106"/>
    </row>
    <row r="260" spans="21:48">
      <c r="U260" s="106"/>
      <c r="V260" s="106"/>
      <c r="W260" s="106"/>
      <c r="X260" s="106"/>
      <c r="Y260" s="106"/>
      <c r="Z260" s="112"/>
      <c r="AA260" s="152"/>
      <c r="AB260" s="152"/>
      <c r="AC260" s="152"/>
      <c r="AD260" s="152"/>
      <c r="AE260" s="152"/>
      <c r="AF260" s="220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  <c r="AS260" s="152"/>
      <c r="AT260" s="106"/>
      <c r="AU260" s="106"/>
      <c r="AV260" s="106"/>
    </row>
    <row r="261" spans="21:48">
      <c r="U261" s="106"/>
      <c r="V261" s="106"/>
      <c r="W261" s="106"/>
      <c r="X261" s="106"/>
      <c r="Y261" s="106"/>
      <c r="Z261" s="112"/>
      <c r="AA261" s="152"/>
      <c r="AB261" s="152"/>
      <c r="AC261" s="152"/>
      <c r="AD261" s="152"/>
      <c r="AE261" s="152"/>
      <c r="AF261" s="220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06"/>
      <c r="AU261" s="106"/>
      <c r="AV261" s="106"/>
    </row>
    <row r="262" spans="21:48">
      <c r="U262" s="106"/>
      <c r="V262" s="106"/>
      <c r="W262" s="106"/>
      <c r="X262" s="106"/>
      <c r="Y262" s="106"/>
      <c r="Z262" s="112"/>
      <c r="AA262" s="152"/>
      <c r="AB262" s="152"/>
      <c r="AC262" s="152"/>
      <c r="AD262" s="152"/>
      <c r="AE262" s="152"/>
      <c r="AF262" s="220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06"/>
      <c r="AU262" s="106"/>
      <c r="AV262" s="106"/>
    </row>
    <row r="263" spans="21:48">
      <c r="U263" s="106"/>
      <c r="V263" s="106"/>
      <c r="W263" s="106"/>
      <c r="X263" s="106"/>
      <c r="Y263" s="106"/>
      <c r="Z263" s="112"/>
      <c r="AA263" s="152"/>
      <c r="AB263" s="152"/>
      <c r="AC263" s="152"/>
      <c r="AD263" s="152"/>
      <c r="AE263" s="152"/>
      <c r="AF263" s="220"/>
      <c r="AG263" s="152"/>
      <c r="AH263" s="152"/>
      <c r="AI263" s="152"/>
      <c r="AJ263" s="152"/>
      <c r="AK263" s="152"/>
      <c r="AL263" s="152"/>
      <c r="AM263" s="152"/>
      <c r="AN263" s="152"/>
      <c r="AO263" s="152"/>
      <c r="AP263" s="152"/>
      <c r="AQ263" s="152"/>
      <c r="AR263" s="152"/>
      <c r="AS263" s="152"/>
      <c r="AT263" s="106"/>
      <c r="AU263" s="106"/>
      <c r="AV263" s="106"/>
    </row>
    <row r="264" spans="21:48">
      <c r="U264" s="106"/>
      <c r="V264" s="106"/>
      <c r="W264" s="106"/>
      <c r="X264" s="106"/>
      <c r="Y264" s="106"/>
      <c r="Z264" s="112"/>
      <c r="AA264" s="152"/>
      <c r="AB264" s="152"/>
      <c r="AC264" s="152"/>
      <c r="AD264" s="152"/>
      <c r="AE264" s="152"/>
      <c r="AF264" s="220"/>
      <c r="AG264" s="152"/>
      <c r="AH264" s="152"/>
      <c r="AI264" s="152"/>
      <c r="AJ264" s="152"/>
      <c r="AK264" s="152"/>
      <c r="AL264" s="152"/>
      <c r="AM264" s="152"/>
      <c r="AN264" s="152"/>
      <c r="AO264" s="152"/>
      <c r="AP264" s="152"/>
      <c r="AQ264" s="152"/>
      <c r="AR264" s="152"/>
      <c r="AS264" s="152"/>
      <c r="AT264" s="106"/>
      <c r="AU264" s="106"/>
      <c r="AV264" s="106"/>
    </row>
    <row r="265" spans="21:48">
      <c r="U265" s="106"/>
      <c r="V265" s="106"/>
      <c r="W265" s="106"/>
      <c r="X265" s="106"/>
      <c r="Y265" s="106"/>
      <c r="Z265" s="112"/>
      <c r="AA265" s="152"/>
      <c r="AB265" s="152"/>
      <c r="AC265" s="152"/>
      <c r="AD265" s="152"/>
      <c r="AE265" s="152"/>
      <c r="AF265" s="220"/>
      <c r="AG265" s="152"/>
      <c r="AH265" s="152"/>
      <c r="AI265" s="152"/>
      <c r="AJ265" s="152"/>
      <c r="AK265" s="152"/>
      <c r="AL265" s="152"/>
      <c r="AM265" s="152"/>
      <c r="AN265" s="152"/>
      <c r="AO265" s="152"/>
      <c r="AP265" s="152"/>
      <c r="AQ265" s="152"/>
      <c r="AR265" s="152"/>
      <c r="AS265" s="152"/>
      <c r="AT265" s="106"/>
      <c r="AU265" s="106"/>
      <c r="AV265" s="106"/>
    </row>
    <row r="266" spans="21:48">
      <c r="U266" s="106"/>
      <c r="V266" s="106"/>
      <c r="W266" s="106"/>
      <c r="X266" s="106"/>
      <c r="Y266" s="106"/>
      <c r="Z266" s="112"/>
      <c r="AA266" s="152"/>
      <c r="AB266" s="152"/>
      <c r="AC266" s="152"/>
      <c r="AD266" s="152"/>
      <c r="AE266" s="152"/>
      <c r="AF266" s="220"/>
      <c r="AG266" s="152"/>
      <c r="AH266" s="152"/>
      <c r="AI266" s="152"/>
      <c r="AJ266" s="152"/>
      <c r="AK266" s="152"/>
      <c r="AL266" s="152"/>
      <c r="AM266" s="152"/>
      <c r="AN266" s="152"/>
      <c r="AO266" s="152"/>
      <c r="AP266" s="152"/>
      <c r="AQ266" s="152"/>
      <c r="AR266" s="152"/>
      <c r="AS266" s="152"/>
      <c r="AT266" s="106"/>
      <c r="AU266" s="106"/>
      <c r="AV266" s="106"/>
    </row>
    <row r="267" spans="21:48">
      <c r="U267" s="106"/>
      <c r="V267" s="106"/>
      <c r="W267" s="106"/>
      <c r="X267" s="106"/>
      <c r="Y267" s="106"/>
      <c r="Z267" s="112"/>
      <c r="AA267" s="152"/>
      <c r="AB267" s="152"/>
      <c r="AC267" s="152"/>
      <c r="AD267" s="152"/>
      <c r="AE267" s="152"/>
      <c r="AF267" s="220"/>
      <c r="AG267" s="152"/>
      <c r="AH267" s="152"/>
      <c r="AI267" s="152"/>
      <c r="AJ267" s="152"/>
      <c r="AK267" s="152"/>
      <c r="AL267" s="152"/>
      <c r="AM267" s="152"/>
      <c r="AN267" s="152"/>
      <c r="AO267" s="152"/>
      <c r="AP267" s="152"/>
      <c r="AQ267" s="152"/>
      <c r="AR267" s="152"/>
      <c r="AS267" s="152"/>
      <c r="AT267" s="106"/>
      <c r="AU267" s="106"/>
      <c r="AV267" s="106"/>
    </row>
    <row r="268" spans="21:48">
      <c r="U268" s="106"/>
      <c r="V268" s="106"/>
      <c r="W268" s="106"/>
      <c r="X268" s="106"/>
      <c r="Y268" s="106"/>
      <c r="Z268" s="112"/>
      <c r="AA268" s="152"/>
      <c r="AB268" s="152"/>
      <c r="AC268" s="152"/>
      <c r="AD268" s="152"/>
      <c r="AE268" s="152"/>
      <c r="AF268" s="220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06"/>
      <c r="AU268" s="106"/>
      <c r="AV268" s="106"/>
    </row>
    <row r="269" spans="21:48">
      <c r="U269" s="106"/>
      <c r="V269" s="106"/>
      <c r="W269" s="106"/>
      <c r="X269" s="106"/>
      <c r="Y269" s="106"/>
      <c r="Z269" s="112"/>
      <c r="AA269" s="152"/>
      <c r="AB269" s="152"/>
      <c r="AC269" s="152"/>
      <c r="AD269" s="152"/>
      <c r="AE269" s="152"/>
      <c r="AF269" s="220"/>
      <c r="AG269" s="152"/>
      <c r="AH269" s="152"/>
      <c r="AI269" s="152"/>
      <c r="AJ269" s="152"/>
      <c r="AK269" s="152"/>
      <c r="AL269" s="152"/>
      <c r="AM269" s="152"/>
      <c r="AN269" s="152"/>
      <c r="AO269" s="152"/>
      <c r="AP269" s="152"/>
      <c r="AQ269" s="152"/>
      <c r="AR269" s="152"/>
      <c r="AS269" s="152"/>
      <c r="AT269" s="106"/>
      <c r="AU269" s="106"/>
      <c r="AV269" s="106"/>
    </row>
    <row r="270" spans="21:48">
      <c r="U270" s="106"/>
      <c r="V270" s="106"/>
      <c r="W270" s="106"/>
      <c r="X270" s="106"/>
      <c r="Y270" s="106"/>
      <c r="Z270" s="112"/>
      <c r="AA270" s="152"/>
      <c r="AB270" s="152"/>
      <c r="AC270" s="152"/>
      <c r="AD270" s="152"/>
      <c r="AE270" s="152"/>
      <c r="AF270" s="220"/>
      <c r="AG270" s="152"/>
      <c r="AH270" s="152"/>
      <c r="AI270" s="152"/>
      <c r="AJ270" s="152"/>
      <c r="AK270" s="152"/>
      <c r="AL270" s="152"/>
      <c r="AM270" s="152"/>
      <c r="AN270" s="152"/>
      <c r="AO270" s="152"/>
      <c r="AP270" s="152"/>
      <c r="AQ270" s="152"/>
      <c r="AR270" s="152"/>
      <c r="AS270" s="152"/>
      <c r="AT270" s="106"/>
      <c r="AU270" s="106"/>
      <c r="AV270" s="106"/>
    </row>
    <row r="271" spans="21:48">
      <c r="U271" s="106"/>
      <c r="V271" s="106"/>
      <c r="W271" s="106"/>
      <c r="X271" s="106"/>
      <c r="Y271" s="106"/>
      <c r="Z271" s="112"/>
      <c r="AA271" s="152"/>
      <c r="AB271" s="152"/>
      <c r="AC271" s="152"/>
      <c r="AD271" s="152"/>
      <c r="AE271" s="152"/>
      <c r="AF271" s="220"/>
      <c r="AG271" s="152"/>
      <c r="AH271" s="152"/>
      <c r="AI271" s="152"/>
      <c r="AJ271" s="152"/>
      <c r="AK271" s="152"/>
      <c r="AL271" s="152"/>
      <c r="AM271" s="152"/>
      <c r="AN271" s="152"/>
      <c r="AO271" s="152"/>
      <c r="AP271" s="152"/>
      <c r="AQ271" s="152"/>
      <c r="AR271" s="152"/>
      <c r="AS271" s="152"/>
      <c r="AT271" s="106"/>
      <c r="AU271" s="106"/>
      <c r="AV271" s="106"/>
    </row>
    <row r="272" spans="21:48">
      <c r="U272" s="106"/>
      <c r="V272" s="106"/>
      <c r="W272" s="106"/>
      <c r="X272" s="106"/>
      <c r="Y272" s="106"/>
      <c r="Z272" s="112"/>
      <c r="AA272" s="152"/>
      <c r="AB272" s="152"/>
      <c r="AC272" s="152"/>
      <c r="AD272" s="152"/>
      <c r="AE272" s="152"/>
      <c r="AF272" s="220"/>
      <c r="AG272" s="152"/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  <c r="AS272" s="152"/>
      <c r="AT272" s="106"/>
      <c r="AU272" s="106"/>
      <c r="AV272" s="106"/>
    </row>
    <row r="273" spans="21:48">
      <c r="U273" s="106"/>
      <c r="V273" s="106"/>
      <c r="W273" s="106"/>
      <c r="X273" s="106"/>
      <c r="Y273" s="106"/>
      <c r="Z273" s="112"/>
      <c r="AA273" s="152"/>
      <c r="AB273" s="152"/>
      <c r="AC273" s="152"/>
      <c r="AD273" s="152"/>
      <c r="AE273" s="152"/>
      <c r="AF273" s="220"/>
      <c r="AG273" s="152"/>
      <c r="AH273" s="152"/>
      <c r="AI273" s="152"/>
      <c r="AJ273" s="152"/>
      <c r="AK273" s="152"/>
      <c r="AL273" s="152"/>
      <c r="AM273" s="152"/>
      <c r="AN273" s="152"/>
      <c r="AO273" s="152"/>
      <c r="AP273" s="152"/>
      <c r="AQ273" s="152"/>
      <c r="AR273" s="152"/>
      <c r="AS273" s="152"/>
      <c r="AT273" s="106"/>
      <c r="AU273" s="106"/>
      <c r="AV273" s="106"/>
    </row>
    <row r="274" spans="21:48">
      <c r="U274" s="106"/>
      <c r="V274" s="106"/>
      <c r="W274" s="106"/>
      <c r="X274" s="106"/>
      <c r="Y274" s="106"/>
      <c r="Z274" s="112"/>
      <c r="AA274" s="152"/>
      <c r="AB274" s="152"/>
      <c r="AC274" s="152"/>
      <c r="AD274" s="152"/>
      <c r="AE274" s="152"/>
      <c r="AF274" s="220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  <c r="AS274" s="152"/>
      <c r="AT274" s="106"/>
      <c r="AU274" s="106"/>
      <c r="AV274" s="106"/>
    </row>
    <row r="275" spans="21:48">
      <c r="U275" s="106"/>
      <c r="V275" s="106"/>
      <c r="W275" s="106"/>
      <c r="X275" s="106"/>
      <c r="Y275" s="106"/>
      <c r="Z275" s="112"/>
      <c r="AA275" s="152"/>
      <c r="AB275" s="152"/>
      <c r="AC275" s="152"/>
      <c r="AD275" s="152"/>
      <c r="AE275" s="152"/>
      <c r="AF275" s="220"/>
      <c r="AG275" s="152"/>
      <c r="AH275" s="152"/>
      <c r="AI275" s="152"/>
      <c r="AJ275" s="152"/>
      <c r="AK275" s="152"/>
      <c r="AL275" s="152"/>
      <c r="AM275" s="152"/>
      <c r="AN275" s="152"/>
      <c r="AO275" s="152"/>
      <c r="AP275" s="152"/>
      <c r="AQ275" s="152"/>
      <c r="AR275" s="152"/>
      <c r="AS275" s="152"/>
      <c r="AT275" s="106"/>
      <c r="AU275" s="106"/>
      <c r="AV275" s="106"/>
    </row>
    <row r="276" spans="21:48">
      <c r="U276" s="106"/>
      <c r="V276" s="106"/>
      <c r="W276" s="106"/>
      <c r="X276" s="106"/>
      <c r="Y276" s="106"/>
      <c r="Z276" s="112"/>
      <c r="AA276" s="152"/>
      <c r="AB276" s="152"/>
      <c r="AC276" s="152"/>
      <c r="AD276" s="152"/>
      <c r="AE276" s="152"/>
      <c r="AF276" s="220"/>
      <c r="AG276" s="152"/>
      <c r="AH276" s="152"/>
      <c r="AI276" s="152"/>
      <c r="AJ276" s="152"/>
      <c r="AK276" s="152"/>
      <c r="AL276" s="152"/>
      <c r="AM276" s="152"/>
      <c r="AN276" s="152"/>
      <c r="AO276" s="152"/>
      <c r="AP276" s="152"/>
      <c r="AQ276" s="152"/>
      <c r="AR276" s="152"/>
      <c r="AS276" s="152"/>
      <c r="AT276" s="106"/>
      <c r="AU276" s="106"/>
      <c r="AV276" s="106"/>
    </row>
    <row r="277" spans="21:48">
      <c r="U277" s="106"/>
      <c r="V277" s="106"/>
      <c r="W277" s="106"/>
      <c r="X277" s="106"/>
      <c r="Y277" s="106"/>
      <c r="Z277" s="112"/>
      <c r="AA277" s="152"/>
      <c r="AB277" s="152"/>
      <c r="AC277" s="152"/>
      <c r="AD277" s="152"/>
      <c r="AE277" s="152"/>
      <c r="AF277" s="220"/>
      <c r="AG277" s="152"/>
      <c r="AH277" s="152"/>
      <c r="AI277" s="152"/>
      <c r="AJ277" s="152"/>
      <c r="AK277" s="152"/>
      <c r="AL277" s="152"/>
      <c r="AM277" s="152"/>
      <c r="AN277" s="152"/>
      <c r="AO277" s="152"/>
      <c r="AP277" s="152"/>
      <c r="AQ277" s="152"/>
      <c r="AR277" s="152"/>
      <c r="AS277" s="152"/>
      <c r="AT277" s="106"/>
      <c r="AU277" s="106"/>
      <c r="AV277" s="106"/>
    </row>
    <row r="278" spans="21:48">
      <c r="U278" s="106"/>
      <c r="V278" s="106"/>
      <c r="W278" s="106"/>
      <c r="X278" s="106"/>
      <c r="Y278" s="106"/>
      <c r="Z278" s="112"/>
      <c r="AA278" s="152"/>
      <c r="AB278" s="152"/>
      <c r="AC278" s="152"/>
      <c r="AD278" s="152"/>
      <c r="AE278" s="152"/>
      <c r="AF278" s="220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152"/>
      <c r="AT278" s="106"/>
      <c r="AU278" s="106"/>
      <c r="AV278" s="106"/>
    </row>
    <row r="279" spans="21:48">
      <c r="U279" s="106"/>
      <c r="V279" s="106"/>
      <c r="W279" s="106"/>
      <c r="X279" s="106"/>
      <c r="Y279" s="106"/>
      <c r="Z279" s="112"/>
      <c r="AA279" s="152"/>
      <c r="AB279" s="152"/>
      <c r="AC279" s="152"/>
      <c r="AD279" s="152"/>
      <c r="AE279" s="152"/>
      <c r="AF279" s="220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2"/>
      <c r="AT279" s="106"/>
      <c r="AU279" s="106"/>
      <c r="AV279" s="106"/>
    </row>
    <row r="280" spans="21:48">
      <c r="U280" s="106"/>
      <c r="V280" s="106"/>
      <c r="W280" s="106"/>
      <c r="X280" s="106"/>
      <c r="Y280" s="106"/>
      <c r="Z280" s="112"/>
      <c r="AA280" s="152"/>
      <c r="AB280" s="152"/>
      <c r="AC280" s="152"/>
      <c r="AD280" s="152"/>
      <c r="AE280" s="152"/>
      <c r="AF280" s="220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152"/>
      <c r="AT280" s="106"/>
      <c r="AU280" s="106"/>
      <c r="AV280" s="106"/>
    </row>
    <row r="281" spans="21:48">
      <c r="U281" s="106"/>
      <c r="V281" s="106"/>
      <c r="W281" s="106"/>
      <c r="X281" s="106"/>
      <c r="Y281" s="106"/>
      <c r="Z281" s="112"/>
      <c r="AA281" s="152"/>
      <c r="AB281" s="152"/>
      <c r="AC281" s="152"/>
      <c r="AD281" s="152"/>
      <c r="AE281" s="152"/>
      <c r="AF281" s="220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152"/>
      <c r="AT281" s="106"/>
      <c r="AU281" s="106"/>
      <c r="AV281" s="106"/>
    </row>
    <row r="282" spans="21:48">
      <c r="U282" s="106"/>
      <c r="V282" s="106"/>
      <c r="W282" s="106"/>
      <c r="X282" s="106"/>
      <c r="Y282" s="106"/>
      <c r="Z282" s="112"/>
      <c r="AA282" s="152"/>
      <c r="AB282" s="152"/>
      <c r="AC282" s="152"/>
      <c r="AD282" s="152"/>
      <c r="AE282" s="152"/>
      <c r="AF282" s="220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  <c r="AS282" s="152"/>
      <c r="AT282" s="106"/>
      <c r="AU282" s="106"/>
      <c r="AV282" s="106"/>
    </row>
    <row r="283" spans="21:48">
      <c r="U283" s="106"/>
      <c r="V283" s="106"/>
      <c r="W283" s="106"/>
      <c r="X283" s="106"/>
      <c r="Y283" s="106"/>
      <c r="Z283" s="112"/>
      <c r="AA283" s="152"/>
      <c r="AB283" s="152"/>
      <c r="AC283" s="152"/>
      <c r="AD283" s="152"/>
      <c r="AE283" s="152"/>
      <c r="AF283" s="220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  <c r="AS283" s="152"/>
      <c r="AT283" s="106"/>
      <c r="AU283" s="106"/>
      <c r="AV283" s="106"/>
    </row>
    <row r="284" spans="21:48">
      <c r="U284" s="106"/>
      <c r="V284" s="106"/>
      <c r="W284" s="106"/>
      <c r="X284" s="106"/>
      <c r="Y284" s="106"/>
      <c r="Z284" s="112"/>
      <c r="AA284" s="152"/>
      <c r="AB284" s="152"/>
      <c r="AC284" s="152"/>
      <c r="AD284" s="152"/>
      <c r="AE284" s="152"/>
      <c r="AF284" s="220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  <c r="AS284" s="152"/>
      <c r="AT284" s="106"/>
      <c r="AU284" s="106"/>
      <c r="AV284" s="106"/>
    </row>
    <row r="285" spans="21:48">
      <c r="U285" s="106"/>
      <c r="V285" s="106"/>
      <c r="W285" s="106"/>
      <c r="X285" s="106"/>
      <c r="Y285" s="106"/>
      <c r="Z285" s="112"/>
      <c r="AA285" s="152"/>
      <c r="AB285" s="152"/>
      <c r="AC285" s="152"/>
      <c r="AD285" s="152"/>
      <c r="AE285" s="152"/>
      <c r="AF285" s="220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  <c r="AS285" s="152"/>
      <c r="AT285" s="106"/>
      <c r="AU285" s="106"/>
      <c r="AV285" s="106"/>
    </row>
    <row r="286" spans="21:48">
      <c r="U286" s="106"/>
      <c r="V286" s="106"/>
      <c r="W286" s="106"/>
      <c r="X286" s="106"/>
      <c r="Y286" s="106"/>
      <c r="Z286" s="112"/>
      <c r="AA286" s="152"/>
      <c r="AB286" s="152"/>
      <c r="AC286" s="152"/>
      <c r="AD286" s="152"/>
      <c r="AE286" s="152"/>
      <c r="AF286" s="220"/>
      <c r="AG286" s="152"/>
      <c r="AH286" s="152"/>
      <c r="AI286" s="152"/>
      <c r="AJ286" s="152"/>
      <c r="AK286" s="152"/>
      <c r="AL286" s="152"/>
      <c r="AM286" s="152"/>
      <c r="AN286" s="152"/>
      <c r="AO286" s="152"/>
      <c r="AP286" s="152"/>
      <c r="AQ286" s="152"/>
      <c r="AR286" s="152"/>
      <c r="AS286" s="152"/>
      <c r="AT286" s="106"/>
      <c r="AU286" s="106"/>
      <c r="AV286" s="106"/>
    </row>
    <row r="287" spans="21:48">
      <c r="U287" s="106"/>
      <c r="V287" s="106"/>
      <c r="W287" s="106"/>
      <c r="X287" s="106"/>
      <c r="Y287" s="106"/>
      <c r="Z287" s="112"/>
      <c r="AA287" s="152"/>
      <c r="AB287" s="152"/>
      <c r="AC287" s="152"/>
      <c r="AD287" s="152"/>
      <c r="AE287" s="152"/>
      <c r="AF287" s="220"/>
      <c r="AG287" s="152"/>
      <c r="AH287" s="152"/>
      <c r="AI287" s="152"/>
      <c r="AJ287" s="152"/>
      <c r="AK287" s="152"/>
      <c r="AL287" s="152"/>
      <c r="AM287" s="152"/>
      <c r="AN287" s="152"/>
      <c r="AO287" s="152"/>
      <c r="AP287" s="152"/>
      <c r="AQ287" s="152"/>
      <c r="AR287" s="152"/>
      <c r="AS287" s="152"/>
      <c r="AT287" s="106"/>
      <c r="AU287" s="106"/>
      <c r="AV287" s="106"/>
    </row>
    <row r="288" spans="21:48">
      <c r="U288" s="106"/>
      <c r="V288" s="106"/>
      <c r="W288" s="106"/>
      <c r="X288" s="106"/>
      <c r="Y288" s="106"/>
      <c r="Z288" s="112"/>
      <c r="AA288" s="152"/>
      <c r="AB288" s="152"/>
      <c r="AC288" s="152"/>
      <c r="AD288" s="152"/>
      <c r="AE288" s="152"/>
      <c r="AF288" s="220"/>
      <c r="AG288" s="152"/>
      <c r="AH288" s="152"/>
      <c r="AI288" s="152"/>
      <c r="AJ288" s="152"/>
      <c r="AK288" s="152"/>
      <c r="AL288" s="152"/>
      <c r="AM288" s="152"/>
      <c r="AN288" s="152"/>
      <c r="AO288" s="152"/>
      <c r="AP288" s="152"/>
      <c r="AQ288" s="152"/>
      <c r="AR288" s="152"/>
      <c r="AS288" s="152"/>
      <c r="AT288" s="106"/>
      <c r="AU288" s="106"/>
      <c r="AV288" s="106"/>
    </row>
    <row r="289" spans="21:48">
      <c r="U289" s="106"/>
      <c r="V289" s="106"/>
      <c r="W289" s="106"/>
      <c r="X289" s="106"/>
      <c r="Y289" s="106"/>
      <c r="Z289" s="112"/>
      <c r="AA289" s="152"/>
      <c r="AB289" s="152"/>
      <c r="AC289" s="152"/>
      <c r="AD289" s="152"/>
      <c r="AE289" s="152"/>
      <c r="AF289" s="220"/>
      <c r="AG289" s="152"/>
      <c r="AH289" s="152"/>
      <c r="AI289" s="152"/>
      <c r="AJ289" s="152"/>
      <c r="AK289" s="152"/>
      <c r="AL289" s="152"/>
      <c r="AM289" s="152"/>
      <c r="AN289" s="152"/>
      <c r="AO289" s="152"/>
      <c r="AP289" s="152"/>
      <c r="AQ289" s="152"/>
      <c r="AR289" s="152"/>
      <c r="AS289" s="152"/>
      <c r="AT289" s="106"/>
      <c r="AU289" s="106"/>
      <c r="AV289" s="106"/>
    </row>
    <row r="290" spans="21:48">
      <c r="U290" s="106"/>
      <c r="V290" s="106"/>
      <c r="W290" s="106"/>
      <c r="X290" s="106"/>
      <c r="Y290" s="106"/>
      <c r="Z290" s="112"/>
      <c r="AA290" s="152"/>
      <c r="AB290" s="152"/>
      <c r="AC290" s="152"/>
      <c r="AD290" s="152"/>
      <c r="AE290" s="152"/>
      <c r="AF290" s="220"/>
      <c r="AG290" s="152"/>
      <c r="AH290" s="152"/>
      <c r="AI290" s="152"/>
      <c r="AJ290" s="152"/>
      <c r="AK290" s="152"/>
      <c r="AL290" s="152"/>
      <c r="AM290" s="152"/>
      <c r="AN290" s="152"/>
      <c r="AO290" s="152"/>
      <c r="AP290" s="152"/>
      <c r="AQ290" s="152"/>
      <c r="AR290" s="152"/>
      <c r="AS290" s="152"/>
      <c r="AT290" s="106"/>
      <c r="AU290" s="106"/>
      <c r="AV290" s="106"/>
    </row>
    <row r="291" spans="21:48">
      <c r="U291" s="106"/>
      <c r="V291" s="106"/>
      <c r="W291" s="106"/>
      <c r="X291" s="106"/>
      <c r="Y291" s="106"/>
      <c r="Z291" s="112"/>
      <c r="AA291" s="152"/>
      <c r="AB291" s="152"/>
      <c r="AC291" s="152"/>
      <c r="AD291" s="152"/>
      <c r="AE291" s="152"/>
      <c r="AF291" s="220"/>
      <c r="AG291" s="152"/>
      <c r="AH291" s="152"/>
      <c r="AI291" s="152"/>
      <c r="AJ291" s="152"/>
      <c r="AK291" s="152"/>
      <c r="AL291" s="152"/>
      <c r="AM291" s="152"/>
      <c r="AN291" s="152"/>
      <c r="AO291" s="152"/>
      <c r="AP291" s="152"/>
      <c r="AQ291" s="152"/>
      <c r="AR291" s="152"/>
      <c r="AS291" s="152"/>
      <c r="AT291" s="106"/>
      <c r="AU291" s="106"/>
      <c r="AV291" s="106"/>
    </row>
    <row r="292" spans="21:48">
      <c r="U292" s="106"/>
      <c r="V292" s="106"/>
      <c r="W292" s="106"/>
      <c r="X292" s="106"/>
      <c r="Y292" s="106"/>
      <c r="Z292" s="112"/>
      <c r="AA292" s="152"/>
      <c r="AB292" s="152"/>
      <c r="AC292" s="152"/>
      <c r="AD292" s="152"/>
      <c r="AE292" s="152"/>
      <c r="AF292" s="220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  <c r="AS292" s="152"/>
      <c r="AT292" s="106"/>
      <c r="AU292" s="106"/>
      <c r="AV292" s="106"/>
    </row>
    <row r="293" spans="21:48">
      <c r="U293" s="106"/>
      <c r="V293" s="106"/>
      <c r="W293" s="106"/>
      <c r="X293" s="106"/>
      <c r="Y293" s="106"/>
      <c r="Z293" s="112"/>
      <c r="AA293" s="152"/>
      <c r="AB293" s="152"/>
      <c r="AC293" s="152"/>
      <c r="AD293" s="152"/>
      <c r="AE293" s="152"/>
      <c r="AF293" s="220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  <c r="AS293" s="152"/>
      <c r="AT293" s="106"/>
      <c r="AU293" s="106"/>
      <c r="AV293" s="106"/>
    </row>
    <row r="294" spans="21:48">
      <c r="U294" s="106"/>
      <c r="V294" s="106"/>
      <c r="W294" s="106"/>
      <c r="X294" s="106"/>
      <c r="Y294" s="106"/>
      <c r="Z294" s="112"/>
      <c r="AA294" s="152"/>
      <c r="AB294" s="152"/>
      <c r="AC294" s="152"/>
      <c r="AD294" s="152"/>
      <c r="AE294" s="152"/>
      <c r="AF294" s="220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  <c r="AS294" s="152"/>
      <c r="AT294" s="106"/>
      <c r="AU294" s="106"/>
      <c r="AV294" s="106"/>
    </row>
    <row r="295" spans="21:48">
      <c r="U295" s="106"/>
      <c r="V295" s="106"/>
      <c r="W295" s="106"/>
      <c r="X295" s="106"/>
      <c r="Y295" s="106"/>
      <c r="Z295" s="112"/>
      <c r="AA295" s="152"/>
      <c r="AB295" s="152"/>
      <c r="AC295" s="152"/>
      <c r="AD295" s="152"/>
      <c r="AE295" s="152"/>
      <c r="AF295" s="220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  <c r="AS295" s="152"/>
      <c r="AT295" s="106"/>
      <c r="AU295" s="106"/>
      <c r="AV295" s="106"/>
    </row>
    <row r="296" spans="21:48">
      <c r="U296" s="106"/>
      <c r="V296" s="106"/>
      <c r="W296" s="106"/>
      <c r="X296" s="106"/>
      <c r="Y296" s="106"/>
      <c r="Z296" s="112"/>
      <c r="AA296" s="152"/>
      <c r="AB296" s="152"/>
      <c r="AC296" s="152"/>
      <c r="AD296" s="152"/>
      <c r="AE296" s="152"/>
      <c r="AF296" s="220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  <c r="AS296" s="152"/>
      <c r="AT296" s="106"/>
      <c r="AU296" s="106"/>
      <c r="AV296" s="106"/>
    </row>
    <row r="297" spans="21:48">
      <c r="U297" s="106"/>
      <c r="V297" s="106"/>
      <c r="W297" s="106"/>
      <c r="X297" s="106"/>
      <c r="Y297" s="106"/>
      <c r="Z297" s="112"/>
      <c r="AA297" s="152"/>
      <c r="AB297" s="152"/>
      <c r="AC297" s="152"/>
      <c r="AD297" s="152"/>
      <c r="AE297" s="152"/>
      <c r="AF297" s="220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  <c r="AS297" s="152"/>
      <c r="AT297" s="106"/>
      <c r="AU297" s="106"/>
      <c r="AV297" s="106"/>
    </row>
    <row r="298" spans="21:48">
      <c r="U298" s="106"/>
      <c r="V298" s="106"/>
      <c r="W298" s="106"/>
      <c r="X298" s="106"/>
      <c r="Y298" s="106"/>
      <c r="Z298" s="112"/>
      <c r="AA298" s="152"/>
      <c r="AB298" s="152"/>
      <c r="AC298" s="152"/>
      <c r="AD298" s="152"/>
      <c r="AE298" s="152"/>
      <c r="AF298" s="220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  <c r="AS298" s="152"/>
      <c r="AT298" s="106"/>
      <c r="AU298" s="106"/>
      <c r="AV298" s="106"/>
    </row>
    <row r="299" spans="21:48">
      <c r="U299" s="106"/>
      <c r="V299" s="106"/>
      <c r="W299" s="106"/>
      <c r="X299" s="106"/>
      <c r="Y299" s="106"/>
      <c r="Z299" s="112"/>
      <c r="AA299" s="152"/>
      <c r="AB299" s="152"/>
      <c r="AC299" s="152"/>
      <c r="AD299" s="152"/>
      <c r="AE299" s="152"/>
      <c r="AF299" s="220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06"/>
      <c r="AU299" s="106"/>
      <c r="AV299" s="106"/>
    </row>
    <row r="300" spans="21:48">
      <c r="U300" s="106"/>
      <c r="V300" s="106"/>
      <c r="W300" s="106"/>
      <c r="X300" s="106"/>
      <c r="Y300" s="106"/>
      <c r="Z300" s="112"/>
      <c r="AA300" s="152"/>
      <c r="AB300" s="152"/>
      <c r="AC300" s="152"/>
      <c r="AD300" s="152"/>
      <c r="AE300" s="152"/>
      <c r="AF300" s="220"/>
      <c r="AG300" s="152"/>
      <c r="AH300" s="152"/>
      <c r="AI300" s="152"/>
      <c r="AJ300" s="152"/>
      <c r="AK300" s="152"/>
      <c r="AL300" s="152"/>
      <c r="AM300" s="152"/>
      <c r="AN300" s="152"/>
      <c r="AO300" s="152"/>
      <c r="AP300" s="152"/>
      <c r="AQ300" s="152"/>
      <c r="AR300" s="152"/>
      <c r="AS300" s="152"/>
      <c r="AT300" s="106"/>
      <c r="AU300" s="106"/>
      <c r="AV300" s="106"/>
    </row>
    <row r="301" spans="21:48">
      <c r="U301" s="106"/>
      <c r="V301" s="106"/>
      <c r="W301" s="106"/>
      <c r="X301" s="106"/>
      <c r="Y301" s="106"/>
      <c r="Z301" s="112"/>
      <c r="AA301" s="152"/>
      <c r="AB301" s="152"/>
      <c r="AC301" s="152"/>
      <c r="AD301" s="152"/>
      <c r="AE301" s="152"/>
      <c r="AF301" s="220"/>
      <c r="AG301" s="152"/>
      <c r="AH301" s="152"/>
      <c r="AI301" s="152"/>
      <c r="AJ301" s="152"/>
      <c r="AK301" s="152"/>
      <c r="AL301" s="152"/>
      <c r="AM301" s="152"/>
      <c r="AN301" s="152"/>
      <c r="AO301" s="152"/>
      <c r="AP301" s="152"/>
      <c r="AQ301" s="152"/>
      <c r="AR301" s="152"/>
      <c r="AS301" s="152"/>
      <c r="AT301" s="106"/>
      <c r="AU301" s="106"/>
      <c r="AV301" s="106"/>
    </row>
    <row r="302" spans="21:48">
      <c r="U302" s="106"/>
      <c r="V302" s="106"/>
      <c r="W302" s="106"/>
      <c r="X302" s="106"/>
      <c r="Y302" s="106"/>
      <c r="Z302" s="112"/>
      <c r="AA302" s="152"/>
      <c r="AB302" s="152"/>
      <c r="AC302" s="152"/>
      <c r="AD302" s="152"/>
      <c r="AE302" s="152"/>
      <c r="AF302" s="220"/>
      <c r="AG302" s="152"/>
      <c r="AH302" s="152"/>
      <c r="AI302" s="152"/>
      <c r="AJ302" s="152"/>
      <c r="AK302" s="152"/>
      <c r="AL302" s="152"/>
      <c r="AM302" s="152"/>
      <c r="AN302" s="152"/>
      <c r="AO302" s="152"/>
      <c r="AP302" s="152"/>
      <c r="AQ302" s="152"/>
      <c r="AR302" s="152"/>
      <c r="AS302" s="152"/>
      <c r="AT302" s="106"/>
      <c r="AU302" s="106"/>
      <c r="AV302" s="106"/>
    </row>
    <row r="303" spans="21:48">
      <c r="U303" s="106"/>
      <c r="V303" s="106"/>
      <c r="W303" s="106"/>
      <c r="X303" s="106"/>
      <c r="Y303" s="106"/>
      <c r="Z303" s="112"/>
      <c r="AA303" s="152"/>
      <c r="AB303" s="152"/>
      <c r="AC303" s="152"/>
      <c r="AD303" s="152"/>
      <c r="AE303" s="152"/>
      <c r="AF303" s="220"/>
      <c r="AG303" s="152"/>
      <c r="AH303" s="152"/>
      <c r="AI303" s="152"/>
      <c r="AJ303" s="152"/>
      <c r="AK303" s="152"/>
      <c r="AL303" s="152"/>
      <c r="AM303" s="152"/>
      <c r="AN303" s="152"/>
      <c r="AO303" s="152"/>
      <c r="AP303" s="152"/>
      <c r="AQ303" s="152"/>
      <c r="AR303" s="152"/>
      <c r="AS303" s="152"/>
      <c r="AT303" s="106"/>
      <c r="AU303" s="106"/>
      <c r="AV303" s="106"/>
    </row>
    <row r="304" spans="21:48">
      <c r="U304" s="106"/>
      <c r="V304" s="106"/>
      <c r="W304" s="106"/>
      <c r="X304" s="106"/>
      <c r="Y304" s="106"/>
      <c r="Z304" s="112"/>
      <c r="AA304" s="152"/>
      <c r="AB304" s="152"/>
      <c r="AC304" s="152"/>
      <c r="AD304" s="152"/>
      <c r="AE304" s="152"/>
      <c r="AF304" s="220"/>
      <c r="AG304" s="152"/>
      <c r="AH304" s="152"/>
      <c r="AI304" s="152"/>
      <c r="AJ304" s="152"/>
      <c r="AK304" s="152"/>
      <c r="AL304" s="152"/>
      <c r="AM304" s="152"/>
      <c r="AN304" s="152"/>
      <c r="AO304" s="152"/>
      <c r="AP304" s="152"/>
      <c r="AQ304" s="152"/>
      <c r="AR304" s="152"/>
      <c r="AS304" s="152"/>
      <c r="AT304" s="106"/>
      <c r="AU304" s="106"/>
      <c r="AV304" s="106"/>
    </row>
    <row r="305" spans="21:48">
      <c r="U305" s="106"/>
      <c r="V305" s="106"/>
      <c r="W305" s="106"/>
      <c r="X305" s="106"/>
      <c r="Y305" s="106"/>
      <c r="Z305" s="112"/>
      <c r="AA305" s="152"/>
      <c r="AB305" s="152"/>
      <c r="AC305" s="152"/>
      <c r="AD305" s="152"/>
      <c r="AE305" s="152"/>
      <c r="AF305" s="220"/>
      <c r="AG305" s="152"/>
      <c r="AH305" s="152"/>
      <c r="AI305" s="152"/>
      <c r="AJ305" s="152"/>
      <c r="AK305" s="152"/>
      <c r="AL305" s="152"/>
      <c r="AM305" s="152"/>
      <c r="AN305" s="152"/>
      <c r="AO305" s="152"/>
      <c r="AP305" s="152"/>
      <c r="AQ305" s="152"/>
      <c r="AR305" s="152"/>
      <c r="AS305" s="152"/>
      <c r="AT305" s="106"/>
      <c r="AU305" s="106"/>
      <c r="AV305" s="106"/>
    </row>
    <row r="306" spans="21:48">
      <c r="U306" s="106"/>
      <c r="V306" s="106"/>
      <c r="W306" s="106"/>
      <c r="X306" s="106"/>
      <c r="Y306" s="106"/>
      <c r="Z306" s="112"/>
      <c r="AA306" s="152"/>
      <c r="AB306" s="152"/>
      <c r="AC306" s="152"/>
      <c r="AD306" s="152"/>
      <c r="AE306" s="152"/>
      <c r="AF306" s="220"/>
      <c r="AG306" s="152"/>
      <c r="AH306" s="152"/>
      <c r="AI306" s="152"/>
      <c r="AJ306" s="152"/>
      <c r="AK306" s="152"/>
      <c r="AL306" s="152"/>
      <c r="AM306" s="152"/>
      <c r="AN306" s="152"/>
      <c r="AO306" s="152"/>
      <c r="AP306" s="152"/>
      <c r="AQ306" s="152"/>
      <c r="AR306" s="152"/>
      <c r="AS306" s="152"/>
      <c r="AT306" s="106"/>
      <c r="AU306" s="106"/>
      <c r="AV306" s="106"/>
    </row>
    <row r="307" spans="21:48">
      <c r="U307" s="106"/>
      <c r="V307" s="106"/>
      <c r="W307" s="106"/>
      <c r="X307" s="106"/>
      <c r="Y307" s="106"/>
      <c r="Z307" s="112"/>
      <c r="AA307" s="152"/>
      <c r="AB307" s="152"/>
      <c r="AC307" s="152"/>
      <c r="AD307" s="152"/>
      <c r="AE307" s="152"/>
      <c r="AF307" s="220"/>
      <c r="AG307" s="152"/>
      <c r="AH307" s="152"/>
      <c r="AI307" s="152"/>
      <c r="AJ307" s="152"/>
      <c r="AK307" s="152"/>
      <c r="AL307" s="152"/>
      <c r="AM307" s="152"/>
      <c r="AN307" s="152"/>
      <c r="AO307" s="152"/>
      <c r="AP307" s="152"/>
      <c r="AQ307" s="152"/>
      <c r="AR307" s="152"/>
      <c r="AS307" s="152"/>
      <c r="AT307" s="106"/>
      <c r="AU307" s="106"/>
      <c r="AV307" s="106"/>
    </row>
    <row r="308" spans="21:48">
      <c r="U308" s="106"/>
      <c r="V308" s="106"/>
      <c r="W308" s="106"/>
      <c r="X308" s="106"/>
      <c r="Y308" s="106"/>
      <c r="Z308" s="112"/>
      <c r="AA308" s="152"/>
      <c r="AB308" s="152"/>
      <c r="AC308" s="152"/>
      <c r="AD308" s="152"/>
      <c r="AE308" s="152"/>
      <c r="AF308" s="220"/>
      <c r="AG308" s="152"/>
      <c r="AH308" s="152"/>
      <c r="AI308" s="152"/>
      <c r="AJ308" s="152"/>
      <c r="AK308" s="152"/>
      <c r="AL308" s="152"/>
      <c r="AM308" s="152"/>
      <c r="AN308" s="152"/>
      <c r="AO308" s="152"/>
      <c r="AP308" s="152"/>
      <c r="AQ308" s="152"/>
      <c r="AR308" s="152"/>
      <c r="AS308" s="152"/>
      <c r="AT308" s="106"/>
      <c r="AU308" s="106"/>
      <c r="AV308" s="106"/>
    </row>
    <row r="309" spans="21:48">
      <c r="U309" s="106"/>
      <c r="V309" s="106"/>
      <c r="W309" s="106"/>
      <c r="X309" s="106"/>
      <c r="Y309" s="106"/>
      <c r="Z309" s="112"/>
      <c r="AA309" s="152"/>
      <c r="AB309" s="152"/>
      <c r="AC309" s="152"/>
      <c r="AD309" s="152"/>
      <c r="AE309" s="152"/>
      <c r="AF309" s="220"/>
      <c r="AG309" s="152"/>
      <c r="AH309" s="152"/>
      <c r="AI309" s="152"/>
      <c r="AJ309" s="152"/>
      <c r="AK309" s="152"/>
      <c r="AL309" s="152"/>
      <c r="AM309" s="152"/>
      <c r="AN309" s="152"/>
      <c r="AO309" s="152"/>
      <c r="AP309" s="152"/>
      <c r="AQ309" s="152"/>
      <c r="AR309" s="152"/>
      <c r="AS309" s="152"/>
      <c r="AT309" s="106"/>
      <c r="AU309" s="106"/>
      <c r="AV309" s="106"/>
    </row>
    <row r="310" spans="21:48">
      <c r="U310" s="106"/>
      <c r="V310" s="106"/>
      <c r="W310" s="106"/>
      <c r="X310" s="106"/>
      <c r="Y310" s="106"/>
      <c r="Z310" s="112"/>
      <c r="AA310" s="152"/>
      <c r="AB310" s="152"/>
      <c r="AC310" s="152"/>
      <c r="AD310" s="152"/>
      <c r="AE310" s="152"/>
      <c r="AF310" s="220"/>
      <c r="AG310" s="152"/>
      <c r="AH310" s="152"/>
      <c r="AI310" s="152"/>
      <c r="AJ310" s="152"/>
      <c r="AK310" s="152"/>
      <c r="AL310" s="152"/>
      <c r="AM310" s="152"/>
      <c r="AN310" s="152"/>
      <c r="AO310" s="152"/>
      <c r="AP310" s="152"/>
      <c r="AQ310" s="152"/>
      <c r="AR310" s="152"/>
      <c r="AS310" s="152"/>
      <c r="AT310" s="106"/>
      <c r="AU310" s="106"/>
      <c r="AV310" s="106"/>
    </row>
    <row r="311" spans="21:48">
      <c r="U311" s="106"/>
      <c r="V311" s="106"/>
      <c r="W311" s="106"/>
      <c r="X311" s="106"/>
      <c r="Y311" s="106"/>
      <c r="Z311" s="112"/>
      <c r="AA311" s="152"/>
      <c r="AB311" s="152"/>
      <c r="AC311" s="152"/>
      <c r="AD311" s="152"/>
      <c r="AE311" s="152"/>
      <c r="AF311" s="220"/>
      <c r="AG311" s="152"/>
      <c r="AH311" s="152"/>
      <c r="AI311" s="152"/>
      <c r="AJ311" s="152"/>
      <c r="AK311" s="152"/>
      <c r="AL311" s="152"/>
      <c r="AM311" s="152"/>
      <c r="AN311" s="152"/>
      <c r="AO311" s="152"/>
      <c r="AP311" s="152"/>
      <c r="AQ311" s="152"/>
      <c r="AR311" s="152"/>
      <c r="AS311" s="152"/>
      <c r="AT311" s="106"/>
      <c r="AU311" s="106"/>
      <c r="AV311" s="106"/>
    </row>
    <row r="312" spans="21:48">
      <c r="U312" s="106"/>
      <c r="V312" s="106"/>
      <c r="W312" s="106"/>
      <c r="X312" s="106"/>
      <c r="Y312" s="106"/>
      <c r="Z312" s="112"/>
      <c r="AA312" s="152"/>
      <c r="AB312" s="152"/>
      <c r="AC312" s="152"/>
      <c r="AD312" s="152"/>
      <c r="AE312" s="152"/>
      <c r="AF312" s="220"/>
      <c r="AG312" s="152"/>
      <c r="AH312" s="152"/>
      <c r="AI312" s="152"/>
      <c r="AJ312" s="152"/>
      <c r="AK312" s="152"/>
      <c r="AL312" s="152"/>
      <c r="AM312" s="152"/>
      <c r="AN312" s="152"/>
      <c r="AO312" s="152"/>
      <c r="AP312" s="152"/>
      <c r="AQ312" s="152"/>
      <c r="AR312" s="152"/>
      <c r="AS312" s="152"/>
      <c r="AT312" s="106"/>
      <c r="AU312" s="106"/>
      <c r="AV312" s="106"/>
    </row>
    <row r="313" spans="21:48">
      <c r="U313" s="106"/>
      <c r="V313" s="106"/>
      <c r="W313" s="106"/>
      <c r="X313" s="106"/>
      <c r="Y313" s="106"/>
      <c r="Z313" s="112"/>
      <c r="AA313" s="152"/>
      <c r="AB313" s="152"/>
      <c r="AC313" s="152"/>
      <c r="AD313" s="152"/>
      <c r="AE313" s="152"/>
      <c r="AF313" s="220"/>
      <c r="AG313" s="152"/>
      <c r="AH313" s="152"/>
      <c r="AI313" s="152"/>
      <c r="AJ313" s="152"/>
      <c r="AK313" s="152"/>
      <c r="AL313" s="152"/>
      <c r="AM313" s="152"/>
      <c r="AN313" s="152"/>
      <c r="AO313" s="152"/>
      <c r="AP313" s="152"/>
      <c r="AQ313" s="152"/>
      <c r="AR313" s="152"/>
      <c r="AS313" s="152"/>
      <c r="AT313" s="106"/>
      <c r="AU313" s="106"/>
      <c r="AV313" s="106"/>
    </row>
    <row r="314" spans="21:48">
      <c r="U314" s="106"/>
      <c r="V314" s="106"/>
      <c r="W314" s="106"/>
      <c r="X314" s="106"/>
      <c r="Y314" s="106"/>
      <c r="Z314" s="112"/>
      <c r="AA314" s="152"/>
      <c r="AB314" s="152"/>
      <c r="AC314" s="152"/>
      <c r="AD314" s="152"/>
      <c r="AE314" s="152"/>
      <c r="AF314" s="220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  <c r="AS314" s="152"/>
      <c r="AT314" s="106"/>
      <c r="AU314" s="106"/>
      <c r="AV314" s="106"/>
    </row>
    <row r="315" spans="21:48">
      <c r="AA315" s="106"/>
      <c r="AB315" s="106"/>
      <c r="AC315" s="106"/>
      <c r="AD315" s="106"/>
      <c r="AE315" s="106"/>
      <c r="AF315" s="111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</row>
    <row r="316" spans="21:48">
      <c r="AA316" s="106"/>
      <c r="AB316" s="106"/>
      <c r="AC316" s="106"/>
      <c r="AD316" s="106"/>
      <c r="AE316" s="106"/>
      <c r="AF316" s="111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</row>
    <row r="317" spans="21:48">
      <c r="AA317" s="106"/>
      <c r="AB317" s="106"/>
      <c r="AC317" s="106"/>
      <c r="AD317" s="106"/>
      <c r="AE317" s="106"/>
      <c r="AF317" s="111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</row>
    <row r="318" spans="21:48">
      <c r="AA318" s="106"/>
      <c r="AB318" s="106"/>
      <c r="AC318" s="106"/>
      <c r="AD318" s="106"/>
      <c r="AE318" s="106"/>
      <c r="AF318" s="111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</row>
    <row r="319" spans="21:48">
      <c r="AA319" s="106"/>
      <c r="AB319" s="106"/>
      <c r="AC319" s="106"/>
      <c r="AD319" s="106"/>
      <c r="AE319" s="106"/>
      <c r="AF319" s="111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</row>
    <row r="320" spans="21:48">
      <c r="AA320" s="106"/>
      <c r="AB320" s="106"/>
      <c r="AC320" s="106"/>
      <c r="AD320" s="106"/>
      <c r="AE320" s="106"/>
      <c r="AF320" s="111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</row>
    <row r="321" spans="27:45">
      <c r="AA321" s="106"/>
      <c r="AB321" s="106"/>
      <c r="AC321" s="106"/>
      <c r="AD321" s="106"/>
      <c r="AE321" s="106"/>
      <c r="AF321" s="111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</row>
    <row r="322" spans="27:45">
      <c r="AA322" s="106"/>
      <c r="AB322" s="106"/>
      <c r="AC322" s="106"/>
      <c r="AD322" s="106"/>
      <c r="AE322" s="106"/>
      <c r="AF322" s="111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</row>
    <row r="323" spans="27:45">
      <c r="AA323" s="106"/>
      <c r="AB323" s="106"/>
      <c r="AC323" s="106"/>
      <c r="AD323" s="106"/>
      <c r="AE323" s="106"/>
      <c r="AF323" s="111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</row>
  </sheetData>
  <autoFilter ref="A11:BG76"/>
  <sortState ref="U59:BH74">
    <sortCondition ref="V59:V74"/>
  </sortState>
  <mergeCells count="26">
    <mergeCell ref="H7:N7"/>
    <mergeCell ref="P7:R7"/>
    <mergeCell ref="H6:R6"/>
    <mergeCell ref="AI7:AI8"/>
    <mergeCell ref="U7:U8"/>
    <mergeCell ref="V7:V8"/>
    <mergeCell ref="W7:W8"/>
    <mergeCell ref="Y7:Y8"/>
    <mergeCell ref="AA7:AA8"/>
    <mergeCell ref="AP7:AP8"/>
    <mergeCell ref="AQ7:AQ8"/>
    <mergeCell ref="AR7:AS7"/>
    <mergeCell ref="AT7:AT8"/>
    <mergeCell ref="AN7:AN8"/>
    <mergeCell ref="AO7:AO8"/>
    <mergeCell ref="U81:V81"/>
    <mergeCell ref="AJ7:AJ8"/>
    <mergeCell ref="AK7:AK8"/>
    <mergeCell ref="AL7:AL8"/>
    <mergeCell ref="AM7:AM8"/>
    <mergeCell ref="AC7:AC8"/>
    <mergeCell ref="AD7:AD8"/>
    <mergeCell ref="AE7:AE8"/>
    <mergeCell ref="AG7:AG8"/>
    <mergeCell ref="AH7:AH8"/>
    <mergeCell ref="AB7:AB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1"/>
  <sheetViews>
    <sheetView workbookViewId="0">
      <pane xSplit="4" ySplit="11" topLeftCell="E54" activePane="bottomRight" state="frozen"/>
      <selection pane="topRight" activeCell="C1" sqref="C1"/>
      <selection pane="bottomLeft" activeCell="A12" sqref="A12"/>
      <selection pane="bottomRight" activeCell="I85" sqref="I85"/>
    </sheetView>
  </sheetViews>
  <sheetFormatPr baseColWidth="10" defaultRowHeight="11.25"/>
  <cols>
    <col min="1" max="1" width="19.5703125" style="134" hidden="1" customWidth="1"/>
    <col min="2" max="2" width="7.28515625" style="57" hidden="1" customWidth="1"/>
    <col min="3" max="3" width="7.28515625" style="2" customWidth="1"/>
    <col min="4" max="5" width="8.7109375" style="1" customWidth="1"/>
    <col min="6" max="6" width="8.7109375" style="96" customWidth="1"/>
    <col min="7" max="7" width="8.7109375" style="1" customWidth="1"/>
    <col min="8" max="8" width="8.7109375" style="57" customWidth="1"/>
    <col min="9" max="15" width="8.7109375" style="1" customWidth="1"/>
    <col min="16" max="16" width="8.7109375" style="277" customWidth="1"/>
    <col min="17" max="17" width="8.7109375" style="89" customWidth="1"/>
    <col min="18" max="18" width="8.7109375" style="1" customWidth="1"/>
    <col min="19" max="19" width="11.140625" style="1" customWidth="1"/>
    <col min="20" max="24" width="8.7109375" style="1" customWidth="1"/>
    <col min="25" max="16384" width="11.42578125" style="1"/>
  </cols>
  <sheetData>
    <row r="1" spans="1:26" ht="13.5" customHeight="1">
      <c r="A1" s="135" t="s">
        <v>134</v>
      </c>
      <c r="C1" s="3" t="s">
        <v>0</v>
      </c>
      <c r="D1" s="313" t="s">
        <v>134</v>
      </c>
      <c r="E1" s="314"/>
      <c r="F1" s="101"/>
    </row>
    <row r="2" spans="1:26" ht="13.5" customHeight="1">
      <c r="A2" s="87" t="s">
        <v>2</v>
      </c>
      <c r="C2" s="4" t="s">
        <v>1</v>
      </c>
      <c r="D2" s="74" t="s">
        <v>2</v>
      </c>
      <c r="E2" s="72"/>
      <c r="F2" s="72"/>
      <c r="J2" s="88"/>
    </row>
    <row r="3" spans="1:26" ht="13.5" customHeight="1">
      <c r="A3" s="86" t="s">
        <v>3</v>
      </c>
      <c r="D3" s="75" t="s">
        <v>3</v>
      </c>
      <c r="E3" s="64"/>
      <c r="F3" s="101"/>
      <c r="G3" s="7"/>
      <c r="H3" s="59"/>
      <c r="L3" s="88"/>
      <c r="U3" s="92"/>
      <c r="V3" s="91"/>
    </row>
    <row r="4" spans="1:26" ht="13.5" customHeight="1">
      <c r="A4" s="85" t="s">
        <v>334</v>
      </c>
      <c r="D4" s="85" t="str">
        <f>+FACTURACION!B4</f>
        <v>Periodo 23 al 23 Quincenal del 01/12/2016 al 15/12/2016</v>
      </c>
      <c r="E4" s="64"/>
      <c r="F4" s="101"/>
      <c r="G4" s="7"/>
      <c r="H4" s="59"/>
      <c r="Y4" s="297"/>
      <c r="Z4" s="297"/>
    </row>
    <row r="5" spans="1:26" ht="13.5" customHeight="1">
      <c r="A5" s="66" t="s">
        <v>4</v>
      </c>
      <c r="D5" s="66" t="s">
        <v>4</v>
      </c>
      <c r="E5" s="66"/>
      <c r="F5" s="66"/>
      <c r="Y5" s="297"/>
      <c r="Z5" s="297"/>
    </row>
    <row r="6" spans="1:26" ht="13.5" customHeight="1">
      <c r="A6" s="66" t="s">
        <v>5</v>
      </c>
      <c r="D6" s="6" t="s">
        <v>5</v>
      </c>
      <c r="F6" s="128"/>
      <c r="G6" s="128"/>
      <c r="M6" s="128"/>
      <c r="O6" s="128"/>
      <c r="P6" s="128"/>
      <c r="Q6" s="128"/>
      <c r="Y6" s="297"/>
      <c r="Z6" s="297"/>
    </row>
    <row r="7" spans="1:26" ht="8.25" customHeight="1">
      <c r="Y7" s="297"/>
      <c r="Z7" s="297"/>
    </row>
    <row r="8" spans="1:26" s="55" customFormat="1" ht="38.25" customHeight="1" thickBot="1">
      <c r="A8" s="94" t="s">
        <v>7</v>
      </c>
      <c r="C8" s="63" t="s">
        <v>6</v>
      </c>
      <c r="D8" s="69" t="s">
        <v>7</v>
      </c>
      <c r="E8" s="69" t="s">
        <v>8</v>
      </c>
      <c r="F8" s="69" t="s">
        <v>335</v>
      </c>
      <c r="G8" s="69" t="s">
        <v>9</v>
      </c>
      <c r="H8" s="69" t="s">
        <v>305</v>
      </c>
      <c r="I8" s="70" t="s">
        <v>10</v>
      </c>
      <c r="J8" s="69" t="s">
        <v>11</v>
      </c>
      <c r="K8" s="69" t="s">
        <v>12</v>
      </c>
      <c r="L8" s="69" t="s">
        <v>13</v>
      </c>
      <c r="M8" s="69" t="s">
        <v>14</v>
      </c>
      <c r="N8" s="69" t="s">
        <v>15</v>
      </c>
      <c r="O8" s="69" t="s">
        <v>16</v>
      </c>
      <c r="P8" s="69" t="s">
        <v>365</v>
      </c>
      <c r="Q8" s="69" t="s">
        <v>311</v>
      </c>
      <c r="R8" s="70" t="s">
        <v>18</v>
      </c>
      <c r="S8" s="71" t="s">
        <v>19</v>
      </c>
      <c r="U8" s="93" t="s">
        <v>6</v>
      </c>
      <c r="V8" s="94" t="s">
        <v>7</v>
      </c>
      <c r="Y8" s="297"/>
      <c r="Z8" s="297"/>
    </row>
    <row r="9" spans="1:26" ht="8.25" customHeight="1" thickTop="1">
      <c r="C9" s="11" t="s">
        <v>20</v>
      </c>
      <c r="Y9" s="297"/>
      <c r="Z9" s="297"/>
    </row>
    <row r="10" spans="1:26" ht="8.25" customHeight="1">
      <c r="Y10" s="297"/>
      <c r="Z10" s="297"/>
    </row>
    <row r="11" spans="1:26" ht="8.25" customHeight="1">
      <c r="C11" s="10" t="s">
        <v>21</v>
      </c>
      <c r="Y11" s="297"/>
      <c r="Z11" s="297"/>
    </row>
    <row r="12" spans="1:26">
      <c r="A12" s="134" t="s">
        <v>23</v>
      </c>
      <c r="B12" s="57" t="str">
        <f>IF(A12=D12,"SI","NO")</f>
        <v>SI</v>
      </c>
      <c r="C12" s="2" t="s">
        <v>22</v>
      </c>
      <c r="D12" s="1" t="s">
        <v>23</v>
      </c>
      <c r="E12" s="268">
        <v>2750.1</v>
      </c>
      <c r="F12" s="268">
        <f>+FACTURACION!AA12</f>
        <v>0</v>
      </c>
      <c r="G12" s="268">
        <v>0</v>
      </c>
      <c r="H12" s="268">
        <v>0</v>
      </c>
      <c r="I12" s="268">
        <f>SUM(E12:H12)</f>
        <v>2750.1</v>
      </c>
      <c r="J12" s="268">
        <v>0</v>
      </c>
      <c r="K12" s="268">
        <v>49.79</v>
      </c>
      <c r="L12" s="268">
        <v>68.28</v>
      </c>
      <c r="M12" s="268">
        <f>+FACTURACION!AK12</f>
        <v>2075</v>
      </c>
      <c r="N12" s="289">
        <v>-0.1</v>
      </c>
      <c r="O12" s="268">
        <f>+FACTURACION!AE12</f>
        <v>0</v>
      </c>
      <c r="P12" s="268">
        <f>+FACTURACION!AC12</f>
        <v>45.13</v>
      </c>
      <c r="Q12" s="268">
        <f>+FACTURACION!AJ12</f>
        <v>0</v>
      </c>
      <c r="R12" s="268">
        <f>SUM(J12:Q12)</f>
        <v>2238.1000000000004</v>
      </c>
      <c r="S12" s="268">
        <f>+I12-R12</f>
        <v>511.99999999999955</v>
      </c>
      <c r="U12" s="92" t="s">
        <v>22</v>
      </c>
      <c r="V12" s="91" t="s">
        <v>23</v>
      </c>
      <c r="X12" s="46"/>
      <c r="Y12" s="297"/>
      <c r="Z12" s="297"/>
    </row>
    <row r="13" spans="1:26" ht="13.5" customHeight="1">
      <c r="A13" s="134" t="s">
        <v>25</v>
      </c>
      <c r="B13" s="57" t="str">
        <f t="shared" ref="B13:B76" si="0">IF(A13=D13,"SI","NO")</f>
        <v>SI</v>
      </c>
      <c r="C13" s="2" t="s">
        <v>24</v>
      </c>
      <c r="D13" s="31" t="s">
        <v>25</v>
      </c>
      <c r="E13" s="268">
        <v>2500.0500000000002</v>
      </c>
      <c r="F13" s="268">
        <f>+FACTURACION!AA13</f>
        <v>0</v>
      </c>
      <c r="G13" s="268">
        <v>0</v>
      </c>
      <c r="H13" s="268">
        <v>0</v>
      </c>
      <c r="I13" s="268">
        <f t="shared" ref="I13:I58" si="1">SUM(E13:H13)</f>
        <v>2500.0500000000002</v>
      </c>
      <c r="J13" s="268">
        <v>0</v>
      </c>
      <c r="K13" s="268">
        <v>7.67</v>
      </c>
      <c r="L13" s="268">
        <v>62.06</v>
      </c>
      <c r="M13" s="268">
        <f>+FACTURACION!AK13</f>
        <v>0</v>
      </c>
      <c r="N13" s="289">
        <v>-0.01</v>
      </c>
      <c r="O13" s="268">
        <f>+FACTURACION!AE13</f>
        <v>0</v>
      </c>
      <c r="P13" s="268">
        <f>+FACTURACION!AC13</f>
        <v>45.13</v>
      </c>
      <c r="Q13" s="268">
        <f>+FACTURACION!AJ13</f>
        <v>0</v>
      </c>
      <c r="R13" s="268">
        <f t="shared" ref="R13:R58" si="2">SUM(J13:Q13)</f>
        <v>114.85</v>
      </c>
      <c r="S13" s="268">
        <f t="shared" ref="S13:S58" si="3">+I13-R13</f>
        <v>2385.2000000000003</v>
      </c>
      <c r="U13" s="92" t="s">
        <v>24</v>
      </c>
      <c r="V13" s="91" t="s">
        <v>25</v>
      </c>
      <c r="X13" s="46"/>
      <c r="Y13" s="297"/>
      <c r="Z13" s="297"/>
    </row>
    <row r="14" spans="1:26" ht="15.75">
      <c r="A14" s="255" t="s">
        <v>351</v>
      </c>
      <c r="B14" s="134" t="str">
        <f t="shared" si="0"/>
        <v>SI</v>
      </c>
      <c r="C14" s="278" t="s">
        <v>359</v>
      </c>
      <c r="D14" s="255" t="s">
        <v>351</v>
      </c>
      <c r="E14" s="268">
        <v>5000.1000000000004</v>
      </c>
      <c r="F14" s="268">
        <f>+FACTURACION!AA14</f>
        <v>0</v>
      </c>
      <c r="G14" s="268"/>
      <c r="H14" s="268"/>
      <c r="I14" s="268">
        <f t="shared" si="1"/>
        <v>5000.1000000000004</v>
      </c>
      <c r="J14" s="268">
        <v>0</v>
      </c>
      <c r="K14" s="268">
        <v>523.55999999999995</v>
      </c>
      <c r="L14" s="268">
        <v>132.63</v>
      </c>
      <c r="M14" s="268">
        <f>+FACTURACION!AK14</f>
        <v>2200</v>
      </c>
      <c r="N14" s="289">
        <v>-0.02</v>
      </c>
      <c r="O14" s="268">
        <f>+FACTURACION!AE14</f>
        <v>0</v>
      </c>
      <c r="P14" s="268">
        <f>+FACTURACION!AC14</f>
        <v>45.13</v>
      </c>
      <c r="Q14" s="268">
        <f>+FACTURACION!AJ14</f>
        <v>0</v>
      </c>
      <c r="R14" s="268">
        <f t="shared" si="2"/>
        <v>2901.3</v>
      </c>
      <c r="S14" s="268">
        <f t="shared" si="3"/>
        <v>2098.8000000000002</v>
      </c>
      <c r="T14" s="134"/>
      <c r="U14" s="278" t="s">
        <v>359</v>
      </c>
      <c r="V14" s="277" t="s">
        <v>360</v>
      </c>
      <c r="W14" s="134"/>
      <c r="X14" s="46"/>
      <c r="Y14" s="297"/>
      <c r="Z14" s="297"/>
    </row>
    <row r="15" spans="1:26">
      <c r="A15" s="134" t="s">
        <v>27</v>
      </c>
      <c r="B15" s="134" t="str">
        <f t="shared" si="0"/>
        <v>SI</v>
      </c>
      <c r="C15" s="2" t="s">
        <v>26</v>
      </c>
      <c r="D15" s="31" t="s">
        <v>27</v>
      </c>
      <c r="E15" s="268">
        <v>3000</v>
      </c>
      <c r="F15" s="268">
        <f>+FACTURACION!AA15</f>
        <v>0</v>
      </c>
      <c r="G15" s="268">
        <v>0</v>
      </c>
      <c r="H15" s="268">
        <v>0</v>
      </c>
      <c r="I15" s="268">
        <f t="shared" si="1"/>
        <v>3000</v>
      </c>
      <c r="J15" s="268">
        <v>0</v>
      </c>
      <c r="K15" s="268">
        <v>76.98</v>
      </c>
      <c r="L15" s="268">
        <v>74.56</v>
      </c>
      <c r="M15" s="268">
        <f>+FACTURACION!AK15</f>
        <v>900</v>
      </c>
      <c r="N15" s="288">
        <v>0.13</v>
      </c>
      <c r="O15" s="268">
        <f>+FACTURACION!AE15</f>
        <v>0</v>
      </c>
      <c r="P15" s="268">
        <f>+FACTURACION!AC15</f>
        <v>45.13</v>
      </c>
      <c r="Q15" s="268">
        <f>+FACTURACION!AJ15</f>
        <v>0</v>
      </c>
      <c r="R15" s="268">
        <f t="shared" si="2"/>
        <v>1096.8000000000002</v>
      </c>
      <c r="S15" s="268">
        <f t="shared" si="3"/>
        <v>1903.1999999999998</v>
      </c>
      <c r="U15" s="92" t="s">
        <v>26</v>
      </c>
      <c r="V15" s="91" t="s">
        <v>27</v>
      </c>
      <c r="X15" s="46"/>
      <c r="Y15" s="297"/>
      <c r="Z15" s="297"/>
    </row>
    <row r="16" spans="1:26">
      <c r="A16" s="134" t="s">
        <v>29</v>
      </c>
      <c r="B16" s="134" t="str">
        <f t="shared" si="0"/>
        <v>SI</v>
      </c>
      <c r="C16" s="2" t="s">
        <v>28</v>
      </c>
      <c r="D16" s="31" t="s">
        <v>29</v>
      </c>
      <c r="E16" s="268">
        <v>2500.0500000000002</v>
      </c>
      <c r="F16" s="268">
        <f>+FACTURACION!AA16</f>
        <v>0</v>
      </c>
      <c r="G16" s="268">
        <v>0</v>
      </c>
      <c r="H16" s="268">
        <v>0</v>
      </c>
      <c r="I16" s="268">
        <f t="shared" si="1"/>
        <v>2500.0500000000002</v>
      </c>
      <c r="J16" s="268">
        <v>0</v>
      </c>
      <c r="K16" s="268">
        <v>7.67</v>
      </c>
      <c r="L16" s="268">
        <v>62.14</v>
      </c>
      <c r="M16" s="268">
        <f>+FACTURACION!AK16</f>
        <v>0</v>
      </c>
      <c r="N16" s="289">
        <v>-0.09</v>
      </c>
      <c r="O16" s="268">
        <f>+FACTURACION!AE16</f>
        <v>0</v>
      </c>
      <c r="P16" s="268">
        <f>+FACTURACION!AC16</f>
        <v>45.13</v>
      </c>
      <c r="Q16" s="268">
        <f>+FACTURACION!AJ16</f>
        <v>0</v>
      </c>
      <c r="R16" s="268">
        <f t="shared" si="2"/>
        <v>114.85</v>
      </c>
      <c r="S16" s="268">
        <f t="shared" si="3"/>
        <v>2385.2000000000003</v>
      </c>
      <c r="U16" s="92" t="s">
        <v>28</v>
      </c>
      <c r="V16" s="91" t="s">
        <v>29</v>
      </c>
      <c r="X16" s="46"/>
      <c r="Y16" s="297"/>
      <c r="Z16" s="297"/>
    </row>
    <row r="17" spans="1:26">
      <c r="A17" s="134" t="s">
        <v>31</v>
      </c>
      <c r="B17" s="134" t="str">
        <f t="shared" si="0"/>
        <v>SI</v>
      </c>
      <c r="C17" s="2" t="s">
        <v>30</v>
      </c>
      <c r="D17" s="31" t="s">
        <v>31</v>
      </c>
      <c r="E17" s="268">
        <v>6500.1</v>
      </c>
      <c r="F17" s="268">
        <f>+FACTURACION!AA17</f>
        <v>0</v>
      </c>
      <c r="G17" s="268">
        <v>0</v>
      </c>
      <c r="H17" s="268">
        <v>0</v>
      </c>
      <c r="I17" s="268">
        <f t="shared" si="1"/>
        <v>6500.1</v>
      </c>
      <c r="J17" s="268">
        <v>0</v>
      </c>
      <c r="K17" s="268">
        <v>841.16</v>
      </c>
      <c r="L17" s="268">
        <v>175.63</v>
      </c>
      <c r="M17" s="268">
        <f>+FACTURACION!AK17</f>
        <v>0</v>
      </c>
      <c r="N17" s="288">
        <v>0.18</v>
      </c>
      <c r="O17" s="268">
        <f>+FACTURACION!AE17</f>
        <v>0</v>
      </c>
      <c r="P17" s="268">
        <f>+FACTURACION!AC17</f>
        <v>45.13</v>
      </c>
      <c r="Q17" s="268">
        <f>+FACTURACION!AJ17</f>
        <v>0</v>
      </c>
      <c r="R17" s="268">
        <f t="shared" si="2"/>
        <v>1062.0999999999999</v>
      </c>
      <c r="S17" s="268">
        <f t="shared" si="3"/>
        <v>5438</v>
      </c>
      <c r="U17" s="92" t="s">
        <v>30</v>
      </c>
      <c r="V17" s="91" t="s">
        <v>31</v>
      </c>
      <c r="X17" s="46"/>
      <c r="Y17" s="297"/>
      <c r="Z17" s="297"/>
    </row>
    <row r="18" spans="1:26">
      <c r="A18" s="134" t="s">
        <v>33</v>
      </c>
      <c r="B18" s="134" t="str">
        <f t="shared" si="0"/>
        <v>SI</v>
      </c>
      <c r="C18" s="2" t="s">
        <v>32</v>
      </c>
      <c r="D18" s="31" t="s">
        <v>33</v>
      </c>
      <c r="E18" s="268">
        <v>2800.05</v>
      </c>
      <c r="F18" s="268">
        <f>+FACTURACION!AA18</f>
        <v>0</v>
      </c>
      <c r="G18" s="268">
        <v>0</v>
      </c>
      <c r="H18" s="268">
        <v>0</v>
      </c>
      <c r="I18" s="268">
        <f t="shared" si="1"/>
        <v>2800.05</v>
      </c>
      <c r="J18" s="268">
        <v>0</v>
      </c>
      <c r="K18" s="268">
        <v>55.23</v>
      </c>
      <c r="L18" s="268">
        <v>69.69</v>
      </c>
      <c r="M18" s="268">
        <f>+FACTURACION!AK18</f>
        <v>0</v>
      </c>
      <c r="N18" s="288">
        <v>0</v>
      </c>
      <c r="O18" s="268">
        <f>+FACTURACION!AE18</f>
        <v>0</v>
      </c>
      <c r="P18" s="268">
        <f>+FACTURACION!AC18</f>
        <v>45.13</v>
      </c>
      <c r="Q18" s="268">
        <f>+FACTURACION!AJ18</f>
        <v>0</v>
      </c>
      <c r="R18" s="268">
        <f t="shared" si="2"/>
        <v>170.04999999999998</v>
      </c>
      <c r="S18" s="268">
        <f t="shared" si="3"/>
        <v>2630</v>
      </c>
      <c r="U18" s="92" t="s">
        <v>32</v>
      </c>
      <c r="V18" s="91" t="s">
        <v>33</v>
      </c>
      <c r="X18" s="46"/>
      <c r="Y18" s="297"/>
      <c r="Z18" s="297"/>
    </row>
    <row r="19" spans="1:26">
      <c r="A19" s="134" t="s">
        <v>35</v>
      </c>
      <c r="B19" s="134" t="str">
        <f t="shared" si="0"/>
        <v>SI</v>
      </c>
      <c r="C19" s="2" t="s">
        <v>34</v>
      </c>
      <c r="D19" s="31" t="s">
        <v>35</v>
      </c>
      <c r="E19" s="268">
        <v>3499.95</v>
      </c>
      <c r="F19" s="268">
        <f>+FACTURACION!AA19</f>
        <v>0</v>
      </c>
      <c r="G19" s="268">
        <v>0</v>
      </c>
      <c r="H19" s="268">
        <v>0</v>
      </c>
      <c r="I19" s="268">
        <f t="shared" si="1"/>
        <v>3499.95</v>
      </c>
      <c r="J19" s="268">
        <v>0</v>
      </c>
      <c r="K19" s="268">
        <v>151.65</v>
      </c>
      <c r="L19" s="268">
        <v>96.38</v>
      </c>
      <c r="M19" s="268">
        <f>+FACTURACION!AK19</f>
        <v>0</v>
      </c>
      <c r="N19" s="289">
        <v>-0.01</v>
      </c>
      <c r="O19" s="268">
        <f>+FACTURACION!AE19</f>
        <v>0</v>
      </c>
      <c r="P19" s="268">
        <f>+FACTURACION!AC19</f>
        <v>45.13</v>
      </c>
      <c r="Q19" s="268">
        <f>+FACTURACION!AJ19</f>
        <v>0</v>
      </c>
      <c r="R19" s="268">
        <f t="shared" si="2"/>
        <v>293.15000000000003</v>
      </c>
      <c r="S19" s="268">
        <f t="shared" si="3"/>
        <v>3206.7999999999997</v>
      </c>
      <c r="U19" s="92" t="s">
        <v>34</v>
      </c>
      <c r="V19" s="91" t="s">
        <v>35</v>
      </c>
      <c r="X19" s="46"/>
      <c r="Y19" s="297"/>
      <c r="Z19" s="297"/>
    </row>
    <row r="20" spans="1:26">
      <c r="A20" s="134" t="s">
        <v>37</v>
      </c>
      <c r="B20" s="134" t="str">
        <f t="shared" si="0"/>
        <v>SI</v>
      </c>
      <c r="C20" s="2" t="s">
        <v>36</v>
      </c>
      <c r="D20" s="31" t="s">
        <v>37</v>
      </c>
      <c r="E20" s="268">
        <v>2800.05</v>
      </c>
      <c r="F20" s="268">
        <f>+FACTURACION!AA20</f>
        <v>0</v>
      </c>
      <c r="G20" s="268">
        <v>0</v>
      </c>
      <c r="H20" s="268">
        <v>0</v>
      </c>
      <c r="I20" s="268">
        <f t="shared" si="1"/>
        <v>2800.05</v>
      </c>
      <c r="J20" s="268">
        <v>0</v>
      </c>
      <c r="K20" s="268">
        <v>55.23</v>
      </c>
      <c r="L20" s="268">
        <v>69.78</v>
      </c>
      <c r="M20" s="268">
        <f>+FACTURACION!AK20</f>
        <v>0</v>
      </c>
      <c r="N20" s="289">
        <v>-0.09</v>
      </c>
      <c r="O20" s="268">
        <f>+FACTURACION!AE20</f>
        <v>0</v>
      </c>
      <c r="P20" s="268">
        <f>+FACTURACION!AC20</f>
        <v>45.13</v>
      </c>
      <c r="Q20" s="268">
        <f>+FACTURACION!AJ20</f>
        <v>0</v>
      </c>
      <c r="R20" s="268">
        <f t="shared" si="2"/>
        <v>170.04999999999998</v>
      </c>
      <c r="S20" s="268">
        <f t="shared" si="3"/>
        <v>2630</v>
      </c>
      <c r="U20" s="92" t="s">
        <v>36</v>
      </c>
      <c r="V20" s="91" t="s">
        <v>37</v>
      </c>
      <c r="X20" s="46"/>
      <c r="Y20" s="297"/>
      <c r="Z20" s="297"/>
    </row>
    <row r="21" spans="1:26">
      <c r="A21" s="134" t="s">
        <v>39</v>
      </c>
      <c r="B21" s="134" t="str">
        <f t="shared" si="0"/>
        <v>SI</v>
      </c>
      <c r="C21" s="2" t="s">
        <v>38</v>
      </c>
      <c r="D21" s="31" t="s">
        <v>39</v>
      </c>
      <c r="E21" s="268">
        <v>10000.049999999999</v>
      </c>
      <c r="F21" s="268">
        <f>+FACTURACION!AA21</f>
        <v>0</v>
      </c>
      <c r="G21" s="268">
        <v>0</v>
      </c>
      <c r="H21" s="268">
        <v>0</v>
      </c>
      <c r="I21" s="268">
        <f t="shared" si="1"/>
        <v>10000.049999999999</v>
      </c>
      <c r="J21" s="268">
        <v>0</v>
      </c>
      <c r="K21" s="268">
        <v>1588.75</v>
      </c>
      <c r="L21" s="268">
        <v>276.91000000000003</v>
      </c>
      <c r="M21" s="268">
        <v>8000</v>
      </c>
      <c r="N21" s="289">
        <v>-0.14000000000000001</v>
      </c>
      <c r="O21" s="268">
        <f>+FACTURACION!AE21</f>
        <v>0</v>
      </c>
      <c r="P21" s="268">
        <f>+FACTURACION!AC21</f>
        <v>45.13</v>
      </c>
      <c r="Q21" s="268">
        <f>+FACTURACION!AJ21</f>
        <v>0</v>
      </c>
      <c r="R21" s="268">
        <f t="shared" si="2"/>
        <v>9910.65</v>
      </c>
      <c r="S21" s="268">
        <f t="shared" si="3"/>
        <v>89.399999999999636</v>
      </c>
      <c r="U21" s="92" t="s">
        <v>38</v>
      </c>
      <c r="V21" s="91" t="s">
        <v>39</v>
      </c>
      <c r="X21" s="46"/>
      <c r="Y21" s="297"/>
      <c r="Z21" s="297"/>
    </row>
    <row r="22" spans="1:26">
      <c r="A22" s="134" t="s">
        <v>41</v>
      </c>
      <c r="B22" s="134" t="str">
        <f t="shared" si="0"/>
        <v>SI</v>
      </c>
      <c r="C22" s="2" t="s">
        <v>40</v>
      </c>
      <c r="D22" s="31" t="s">
        <v>41</v>
      </c>
      <c r="E22" s="268">
        <v>3250.05</v>
      </c>
      <c r="F22" s="268">
        <f>+FACTURACION!AA22</f>
        <v>0</v>
      </c>
      <c r="G22" s="268">
        <v>0</v>
      </c>
      <c r="H22" s="268">
        <v>0</v>
      </c>
      <c r="I22" s="268">
        <f t="shared" si="1"/>
        <v>3250.05</v>
      </c>
      <c r="J22" s="268">
        <v>0</v>
      </c>
      <c r="K22" s="268">
        <v>124.46</v>
      </c>
      <c r="L22" s="268">
        <v>82.63</v>
      </c>
      <c r="M22" s="268">
        <f>+FACTURACION!AK22</f>
        <v>0</v>
      </c>
      <c r="N22" s="288">
        <v>0.03</v>
      </c>
      <c r="O22" s="268">
        <f>+FACTURACION!AE22</f>
        <v>0</v>
      </c>
      <c r="P22" s="268">
        <f>+FACTURACION!AC22</f>
        <v>45.13</v>
      </c>
      <c r="Q22" s="268">
        <f>+FACTURACION!AJ22</f>
        <v>0</v>
      </c>
      <c r="R22" s="268">
        <f t="shared" si="2"/>
        <v>252.24999999999997</v>
      </c>
      <c r="S22" s="268">
        <f t="shared" si="3"/>
        <v>2997.8</v>
      </c>
      <c r="U22" s="92" t="s">
        <v>40</v>
      </c>
      <c r="V22" s="91" t="s">
        <v>41</v>
      </c>
      <c r="X22" s="46"/>
      <c r="Y22" s="297"/>
      <c r="Z22" s="297"/>
    </row>
    <row r="23" spans="1:26">
      <c r="A23" s="134" t="s">
        <v>43</v>
      </c>
      <c r="B23" s="134" t="str">
        <f t="shared" si="0"/>
        <v>SI</v>
      </c>
      <c r="C23" s="2" t="s">
        <v>42</v>
      </c>
      <c r="D23" s="31" t="s">
        <v>43</v>
      </c>
      <c r="E23" s="268">
        <v>3250.05</v>
      </c>
      <c r="F23" s="268">
        <f>+FACTURACION!AA23</f>
        <v>0</v>
      </c>
      <c r="G23" s="268">
        <v>0</v>
      </c>
      <c r="H23" s="268">
        <v>0</v>
      </c>
      <c r="I23" s="268">
        <f t="shared" si="1"/>
        <v>3250.05</v>
      </c>
      <c r="J23" s="268">
        <v>0</v>
      </c>
      <c r="K23" s="268">
        <v>124.46</v>
      </c>
      <c r="L23" s="268">
        <v>81.12</v>
      </c>
      <c r="M23" s="268">
        <f>+FACTURACION!AK23</f>
        <v>2000</v>
      </c>
      <c r="N23" s="288">
        <v>0.14000000000000001</v>
      </c>
      <c r="O23" s="268">
        <f>+FACTURACION!AE23</f>
        <v>0</v>
      </c>
      <c r="P23" s="268">
        <f>+FACTURACION!AC23</f>
        <v>45.13</v>
      </c>
      <c r="Q23" s="268">
        <f>+FACTURACION!AJ23</f>
        <v>0</v>
      </c>
      <c r="R23" s="268">
        <f t="shared" si="2"/>
        <v>2250.85</v>
      </c>
      <c r="S23" s="268">
        <f t="shared" si="3"/>
        <v>999.20000000000027</v>
      </c>
      <c r="U23" s="92" t="s">
        <v>42</v>
      </c>
      <c r="V23" s="91" t="s">
        <v>43</v>
      </c>
      <c r="X23" s="46"/>
      <c r="Y23" s="297"/>
      <c r="Z23" s="297"/>
    </row>
    <row r="24" spans="1:26" s="96" customFormat="1">
      <c r="A24" s="81" t="s">
        <v>45</v>
      </c>
      <c r="B24" s="134" t="str">
        <f t="shared" si="0"/>
        <v>SI</v>
      </c>
      <c r="C24" s="2" t="s">
        <v>44</v>
      </c>
      <c r="D24" s="31" t="s">
        <v>45</v>
      </c>
      <c r="E24" s="268">
        <v>15000</v>
      </c>
      <c r="F24" s="268">
        <f>+FACTURACION!AA24</f>
        <v>0</v>
      </c>
      <c r="G24" s="268">
        <v>0</v>
      </c>
      <c r="H24" s="268">
        <v>0</v>
      </c>
      <c r="I24" s="268">
        <f t="shared" si="1"/>
        <v>15000</v>
      </c>
      <c r="J24" s="268">
        <v>0</v>
      </c>
      <c r="K24" s="268">
        <v>2759.37</v>
      </c>
      <c r="L24" s="268">
        <v>424.77</v>
      </c>
      <c r="M24" s="268">
        <f>+FACTURACION!AK24</f>
        <v>345</v>
      </c>
      <c r="N24" s="289">
        <v>-7.0000000000000007E-2</v>
      </c>
      <c r="O24" s="268">
        <f>+FACTURACION!AE24</f>
        <v>3535</v>
      </c>
      <c r="P24" s="268">
        <f>+FACTURACION!AC24</f>
        <v>45.13</v>
      </c>
      <c r="Q24" s="268">
        <f>+FACTURACION!AJ24</f>
        <v>0</v>
      </c>
      <c r="R24" s="268">
        <f t="shared" si="2"/>
        <v>7109.2</v>
      </c>
      <c r="S24" s="268">
        <f t="shared" si="3"/>
        <v>7890.8</v>
      </c>
      <c r="T24" s="1"/>
      <c r="U24" s="92" t="s">
        <v>44</v>
      </c>
      <c r="V24" s="91" t="s">
        <v>45</v>
      </c>
      <c r="W24" s="1"/>
      <c r="X24" s="46"/>
      <c r="Y24" s="297"/>
      <c r="Z24" s="297"/>
    </row>
    <row r="25" spans="1:26" s="96" customFormat="1" ht="15.75">
      <c r="A25" s="136" t="s">
        <v>314</v>
      </c>
      <c r="B25" s="134" t="str">
        <f t="shared" si="0"/>
        <v>SI</v>
      </c>
      <c r="C25" s="131" t="s">
        <v>340</v>
      </c>
      <c r="D25" s="136" t="s">
        <v>314</v>
      </c>
      <c r="E25" s="268">
        <v>2500.0500000000002</v>
      </c>
      <c r="F25" s="268">
        <f>+FACTURACION!AA25</f>
        <v>0</v>
      </c>
      <c r="G25" s="268">
        <v>0</v>
      </c>
      <c r="H25" s="268">
        <v>0</v>
      </c>
      <c r="I25" s="268">
        <f t="shared" si="1"/>
        <v>2500.0500000000002</v>
      </c>
      <c r="J25" s="268">
        <v>0</v>
      </c>
      <c r="K25" s="268">
        <v>7.67</v>
      </c>
      <c r="L25" s="268">
        <v>62.06</v>
      </c>
      <c r="M25" s="268">
        <f>+FACTURACION!AK25</f>
        <v>0</v>
      </c>
      <c r="N25" s="289">
        <v>-0.01</v>
      </c>
      <c r="O25" s="268">
        <f>+FACTURACION!AE25</f>
        <v>0</v>
      </c>
      <c r="P25" s="268">
        <f>+FACTURACION!AC25</f>
        <v>45.13</v>
      </c>
      <c r="Q25" s="268">
        <f>+FACTURACION!AJ25</f>
        <v>0</v>
      </c>
      <c r="R25" s="268">
        <f t="shared" si="2"/>
        <v>114.85</v>
      </c>
      <c r="S25" s="268">
        <f t="shared" si="3"/>
        <v>2385.2000000000003</v>
      </c>
      <c r="U25" s="131" t="s">
        <v>340</v>
      </c>
      <c r="V25" s="130" t="s">
        <v>341</v>
      </c>
      <c r="X25" s="46"/>
      <c r="Y25" s="297"/>
      <c r="Z25" s="297"/>
    </row>
    <row r="26" spans="1:26" ht="15.75">
      <c r="A26" s="136" t="s">
        <v>316</v>
      </c>
      <c r="B26" s="134" t="str">
        <f t="shared" si="0"/>
        <v>SI</v>
      </c>
      <c r="C26" s="131" t="s">
        <v>338</v>
      </c>
      <c r="D26" s="136" t="s">
        <v>316</v>
      </c>
      <c r="E26" s="268">
        <v>2500.0500000000002</v>
      </c>
      <c r="F26" s="268">
        <f>+FACTURACION!AA26</f>
        <v>0</v>
      </c>
      <c r="G26" s="268">
        <v>0</v>
      </c>
      <c r="H26" s="268">
        <v>0</v>
      </c>
      <c r="I26" s="268">
        <f t="shared" si="1"/>
        <v>2500.0500000000002</v>
      </c>
      <c r="J26" s="268">
        <v>0</v>
      </c>
      <c r="K26" s="268">
        <v>7.67</v>
      </c>
      <c r="L26" s="268">
        <v>62.06</v>
      </c>
      <c r="M26" s="268">
        <f>+FACTURACION!AK26</f>
        <v>0</v>
      </c>
      <c r="N26" s="289">
        <v>-0.01</v>
      </c>
      <c r="O26" s="268">
        <f>+FACTURACION!AE26</f>
        <v>0</v>
      </c>
      <c r="P26" s="268">
        <f>+FACTURACION!AC26</f>
        <v>45.13</v>
      </c>
      <c r="Q26" s="268">
        <f>+FACTURACION!AJ26</f>
        <v>0</v>
      </c>
      <c r="R26" s="268">
        <f t="shared" si="2"/>
        <v>114.85</v>
      </c>
      <c r="S26" s="268">
        <f t="shared" si="3"/>
        <v>2385.2000000000003</v>
      </c>
      <c r="T26" s="96"/>
      <c r="U26" s="131" t="s">
        <v>338</v>
      </c>
      <c r="V26" s="130" t="s">
        <v>339</v>
      </c>
      <c r="W26" s="96"/>
      <c r="X26" s="46"/>
      <c r="Y26" s="297"/>
      <c r="Z26" s="297"/>
    </row>
    <row r="27" spans="1:26">
      <c r="A27" s="134" t="s">
        <v>47</v>
      </c>
      <c r="B27" s="134" t="str">
        <f t="shared" si="0"/>
        <v>SI</v>
      </c>
      <c r="C27" s="2" t="s">
        <v>46</v>
      </c>
      <c r="D27" s="31" t="s">
        <v>47</v>
      </c>
      <c r="E27" s="268">
        <v>2500.0500000000002</v>
      </c>
      <c r="F27" s="268">
        <f>+FACTURACION!AA27</f>
        <v>0</v>
      </c>
      <c r="G27" s="268">
        <v>0</v>
      </c>
      <c r="H27" s="268">
        <v>0</v>
      </c>
      <c r="I27" s="268">
        <f t="shared" si="1"/>
        <v>2500.0500000000002</v>
      </c>
      <c r="J27" s="268">
        <v>0</v>
      </c>
      <c r="K27" s="268">
        <v>7.67</v>
      </c>
      <c r="L27" s="268">
        <v>62.14</v>
      </c>
      <c r="M27" s="268">
        <f>+FACTURACION!AK27</f>
        <v>0</v>
      </c>
      <c r="N27" s="288">
        <v>0.11</v>
      </c>
      <c r="O27" s="268">
        <f>+FACTURACION!AE27</f>
        <v>0</v>
      </c>
      <c r="P27" s="268">
        <f>+FACTURACION!AC27</f>
        <v>45.13</v>
      </c>
      <c r="Q27" s="268">
        <f>+FACTURACION!AJ27</f>
        <v>0</v>
      </c>
      <c r="R27" s="268">
        <f t="shared" si="2"/>
        <v>115.05000000000001</v>
      </c>
      <c r="S27" s="268">
        <f t="shared" si="3"/>
        <v>2385</v>
      </c>
      <c r="U27" s="92" t="s">
        <v>46</v>
      </c>
      <c r="V27" s="91" t="s">
        <v>47</v>
      </c>
      <c r="X27" s="46"/>
      <c r="Y27" s="297"/>
      <c r="Z27" s="297"/>
    </row>
    <row r="28" spans="1:26">
      <c r="A28" s="134" t="s">
        <v>49</v>
      </c>
      <c r="B28" s="134" t="str">
        <f t="shared" si="0"/>
        <v>SI</v>
      </c>
      <c r="C28" s="2" t="s">
        <v>48</v>
      </c>
      <c r="D28" s="31" t="s">
        <v>49</v>
      </c>
      <c r="E28" s="268">
        <v>2500.0500000000002</v>
      </c>
      <c r="F28" s="268">
        <f>+FACTURACION!AA28</f>
        <v>0</v>
      </c>
      <c r="G28" s="268">
        <v>0</v>
      </c>
      <c r="H28" s="268">
        <v>0</v>
      </c>
      <c r="I28" s="268">
        <f t="shared" si="1"/>
        <v>2500.0500000000002</v>
      </c>
      <c r="J28" s="268">
        <v>0</v>
      </c>
      <c r="K28" s="268">
        <v>7.67</v>
      </c>
      <c r="L28" s="268">
        <v>62.14</v>
      </c>
      <c r="M28" s="268">
        <f>+FACTURACION!AK28</f>
        <v>240</v>
      </c>
      <c r="N28" s="289">
        <v>-0.09</v>
      </c>
      <c r="O28" s="268">
        <f>+FACTURACION!AE28</f>
        <v>0</v>
      </c>
      <c r="P28" s="268">
        <f>+FACTURACION!AC28</f>
        <v>45.13</v>
      </c>
      <c r="Q28" s="268">
        <f>+FACTURACION!AJ28</f>
        <v>0</v>
      </c>
      <c r="R28" s="268">
        <f t="shared" si="2"/>
        <v>354.85</v>
      </c>
      <c r="S28" s="268">
        <f t="shared" si="3"/>
        <v>2145.2000000000003</v>
      </c>
      <c r="U28" s="92" t="s">
        <v>48</v>
      </c>
      <c r="V28" s="91" t="s">
        <v>49</v>
      </c>
      <c r="X28" s="46"/>
      <c r="Y28" s="297"/>
      <c r="Z28" s="297"/>
    </row>
    <row r="29" spans="1:26">
      <c r="A29" s="81" t="s">
        <v>286</v>
      </c>
      <c r="B29" s="134" t="str">
        <f t="shared" si="0"/>
        <v>NO</v>
      </c>
      <c r="C29" s="2" t="s">
        <v>50</v>
      </c>
      <c r="D29" s="31" t="s">
        <v>308</v>
      </c>
      <c r="E29" s="268">
        <v>20000.099999999999</v>
      </c>
      <c r="F29" s="268">
        <f>+FACTURACION!AA29</f>
        <v>0</v>
      </c>
      <c r="G29" s="268">
        <v>0</v>
      </c>
      <c r="H29" s="268">
        <v>0</v>
      </c>
      <c r="I29" s="268">
        <f t="shared" si="1"/>
        <v>20000.099999999999</v>
      </c>
      <c r="J29" s="268">
        <v>0</v>
      </c>
      <c r="K29" s="268">
        <v>4184.68</v>
      </c>
      <c r="L29" s="268">
        <v>567.70000000000005</v>
      </c>
      <c r="M29" s="268">
        <f>+FACTURACION!AK29</f>
        <v>0</v>
      </c>
      <c r="N29" s="288">
        <v>0.19</v>
      </c>
      <c r="O29" s="268">
        <f>+FACTURACION!AE29</f>
        <v>0</v>
      </c>
      <c r="P29" s="268">
        <f>+FACTURACION!AC29</f>
        <v>45.13</v>
      </c>
      <c r="Q29" s="268">
        <f>+FACTURACION!AJ29</f>
        <v>0</v>
      </c>
      <c r="R29" s="268">
        <f t="shared" si="2"/>
        <v>4797.7</v>
      </c>
      <c r="S29" s="268">
        <f t="shared" si="3"/>
        <v>15202.399999999998</v>
      </c>
      <c r="U29" s="92" t="s">
        <v>50</v>
      </c>
      <c r="V29" s="91" t="s">
        <v>308</v>
      </c>
      <c r="X29" s="46"/>
      <c r="Y29" s="297"/>
      <c r="Z29" s="297"/>
    </row>
    <row r="30" spans="1:26">
      <c r="A30" s="134" t="s">
        <v>52</v>
      </c>
      <c r="B30" s="134" t="str">
        <f t="shared" si="0"/>
        <v>SI</v>
      </c>
      <c r="C30" s="2" t="s">
        <v>51</v>
      </c>
      <c r="D30" s="31" t="s">
        <v>52</v>
      </c>
      <c r="E30" s="268">
        <v>2500.0500000000002</v>
      </c>
      <c r="F30" s="268">
        <f>+FACTURACION!AA30</f>
        <v>0</v>
      </c>
      <c r="G30" s="268">
        <v>0</v>
      </c>
      <c r="H30" s="268">
        <v>0</v>
      </c>
      <c r="I30" s="268">
        <f t="shared" si="1"/>
        <v>2500.0500000000002</v>
      </c>
      <c r="J30" s="268">
        <v>0</v>
      </c>
      <c r="K30" s="268">
        <v>7.67</v>
      </c>
      <c r="L30" s="268">
        <v>62.06</v>
      </c>
      <c r="M30" s="268">
        <f>+FACTURACION!AK30</f>
        <v>0</v>
      </c>
      <c r="N30" s="288">
        <v>0.19</v>
      </c>
      <c r="O30" s="268">
        <f>+FACTURACION!AE30</f>
        <v>0</v>
      </c>
      <c r="P30" s="268">
        <f>+FACTURACION!AC30</f>
        <v>45.13</v>
      </c>
      <c r="Q30" s="268">
        <f>+FACTURACION!AJ30</f>
        <v>0</v>
      </c>
      <c r="R30" s="268">
        <f t="shared" si="2"/>
        <v>115.05000000000001</v>
      </c>
      <c r="S30" s="268">
        <f t="shared" si="3"/>
        <v>2385</v>
      </c>
      <c r="U30" s="92" t="s">
        <v>51</v>
      </c>
      <c r="V30" s="91" t="s">
        <v>52</v>
      </c>
      <c r="X30" s="46"/>
      <c r="Y30" s="297"/>
      <c r="Z30" s="297"/>
    </row>
    <row r="31" spans="1:26">
      <c r="A31" s="134" t="s">
        <v>54</v>
      </c>
      <c r="B31" s="134" t="str">
        <f t="shared" si="0"/>
        <v>SI</v>
      </c>
      <c r="C31" s="2" t="s">
        <v>53</v>
      </c>
      <c r="D31" s="31" t="s">
        <v>54</v>
      </c>
      <c r="E31" s="268">
        <v>15946.35</v>
      </c>
      <c r="F31" s="268">
        <f>+FACTURACION!AA31</f>
        <v>0</v>
      </c>
      <c r="G31" s="268">
        <v>0</v>
      </c>
      <c r="H31" s="268">
        <v>0</v>
      </c>
      <c r="I31" s="268">
        <f t="shared" si="1"/>
        <v>15946.35</v>
      </c>
      <c r="J31" s="268">
        <v>0</v>
      </c>
      <c r="K31" s="268">
        <v>2981.95</v>
      </c>
      <c r="L31" s="268">
        <v>451.8</v>
      </c>
      <c r="M31" s="268">
        <f>+FACTURACION!AK31</f>
        <v>323.91000000000003</v>
      </c>
      <c r="N31" s="289">
        <v>-0.04</v>
      </c>
      <c r="O31" s="268">
        <f>+FACTURACION!AE31</f>
        <v>0</v>
      </c>
      <c r="P31" s="268">
        <f>+FACTURACION!AC31</f>
        <v>45.13</v>
      </c>
      <c r="Q31" s="268">
        <f>+FACTURACION!AJ31</f>
        <v>0</v>
      </c>
      <c r="R31" s="268">
        <f t="shared" si="2"/>
        <v>3802.75</v>
      </c>
      <c r="S31" s="268">
        <f t="shared" si="3"/>
        <v>12143.6</v>
      </c>
      <c r="U31" s="92" t="s">
        <v>53</v>
      </c>
      <c r="V31" s="91" t="s">
        <v>54</v>
      </c>
      <c r="X31" s="46"/>
      <c r="Y31" s="297"/>
      <c r="Z31" s="297"/>
    </row>
    <row r="32" spans="1:26">
      <c r="A32" s="134" t="s">
        <v>56</v>
      </c>
      <c r="B32" s="134" t="str">
        <f t="shared" si="0"/>
        <v>SI</v>
      </c>
      <c r="C32" s="2" t="s">
        <v>55</v>
      </c>
      <c r="D32" s="31" t="s">
        <v>56</v>
      </c>
      <c r="E32" s="268">
        <v>7500</v>
      </c>
      <c r="F32" s="268">
        <f>+FACTURACION!AA32</f>
        <v>0</v>
      </c>
      <c r="G32" s="268">
        <v>0</v>
      </c>
      <c r="H32" s="268">
        <v>0</v>
      </c>
      <c r="I32" s="268">
        <f t="shared" si="1"/>
        <v>7500</v>
      </c>
      <c r="J32" s="268">
        <v>0</v>
      </c>
      <c r="K32" s="268">
        <v>1054.74</v>
      </c>
      <c r="L32" s="268">
        <v>205.52</v>
      </c>
      <c r="M32" s="268">
        <f>+FACTURACION!AK32</f>
        <v>1237</v>
      </c>
      <c r="N32" s="288">
        <v>0.01</v>
      </c>
      <c r="O32" s="268">
        <f>+FACTURACION!AE32</f>
        <v>0</v>
      </c>
      <c r="P32" s="268">
        <f>+FACTURACION!AC32</f>
        <v>45.13</v>
      </c>
      <c r="Q32" s="268">
        <f>+FACTURACION!AJ32</f>
        <v>0</v>
      </c>
      <c r="R32" s="268">
        <f t="shared" si="2"/>
        <v>2542.4000000000005</v>
      </c>
      <c r="S32" s="268">
        <f t="shared" si="3"/>
        <v>4957.5999999999995</v>
      </c>
      <c r="U32" s="92" t="s">
        <v>55</v>
      </c>
      <c r="V32" s="91" t="s">
        <v>56</v>
      </c>
      <c r="X32" s="46"/>
      <c r="Y32" s="297"/>
      <c r="Z32" s="297"/>
    </row>
    <row r="33" spans="1:26">
      <c r="A33" s="134" t="s">
        <v>58</v>
      </c>
      <c r="B33" s="134" t="str">
        <f t="shared" si="0"/>
        <v>SI</v>
      </c>
      <c r="C33" s="2" t="s">
        <v>57</v>
      </c>
      <c r="D33" s="31" t="s">
        <v>58</v>
      </c>
      <c r="E33" s="268">
        <v>3750</v>
      </c>
      <c r="F33" s="268">
        <f>+FACTURACION!AA33</f>
        <v>0</v>
      </c>
      <c r="G33" s="268">
        <v>0</v>
      </c>
      <c r="H33" s="268">
        <v>0</v>
      </c>
      <c r="I33" s="268">
        <f t="shared" si="1"/>
        <v>3750</v>
      </c>
      <c r="J33" s="268">
        <v>0</v>
      </c>
      <c r="K33" s="268">
        <v>309.02999999999997</v>
      </c>
      <c r="L33" s="268">
        <v>95.76</v>
      </c>
      <c r="M33" s="268">
        <f>+FACTURACION!AK33</f>
        <v>0</v>
      </c>
      <c r="N33" s="288">
        <v>0.08</v>
      </c>
      <c r="O33" s="268">
        <f>+FACTURACION!AE33</f>
        <v>0</v>
      </c>
      <c r="P33" s="268">
        <f>+FACTURACION!AC33</f>
        <v>45.13</v>
      </c>
      <c r="Q33" s="268">
        <f>+FACTURACION!AJ33</f>
        <v>0</v>
      </c>
      <c r="R33" s="268">
        <f t="shared" si="2"/>
        <v>449.99999999999994</v>
      </c>
      <c r="S33" s="268">
        <f t="shared" si="3"/>
        <v>3300</v>
      </c>
      <c r="U33" s="92" t="s">
        <v>57</v>
      </c>
      <c r="V33" s="91" t="s">
        <v>58</v>
      </c>
      <c r="X33" s="46"/>
      <c r="Y33" s="297"/>
      <c r="Z33" s="297"/>
    </row>
    <row r="34" spans="1:26">
      <c r="A34" s="134" t="s">
        <v>319</v>
      </c>
      <c r="B34" s="134" t="str">
        <f t="shared" si="0"/>
        <v>NO</v>
      </c>
      <c r="C34" s="2" t="s">
        <v>59</v>
      </c>
      <c r="D34" s="31" t="s">
        <v>60</v>
      </c>
      <c r="E34" s="268">
        <v>2500.0500000000002</v>
      </c>
      <c r="F34" s="268">
        <f>+FACTURACION!AA34</f>
        <v>0</v>
      </c>
      <c r="G34" s="268">
        <v>0</v>
      </c>
      <c r="H34" s="268">
        <v>0</v>
      </c>
      <c r="I34" s="268">
        <f t="shared" si="1"/>
        <v>2500.0500000000002</v>
      </c>
      <c r="J34" s="268">
        <v>0</v>
      </c>
      <c r="K34" s="268">
        <v>7.67</v>
      </c>
      <c r="L34" s="268">
        <v>62.06</v>
      </c>
      <c r="M34" s="268">
        <f>+FACTURACION!AK34</f>
        <v>0</v>
      </c>
      <c r="N34" s="288">
        <v>0.19</v>
      </c>
      <c r="O34" s="268">
        <f>+FACTURACION!AE34</f>
        <v>0</v>
      </c>
      <c r="P34" s="268">
        <f>+FACTURACION!AC34</f>
        <v>45.13</v>
      </c>
      <c r="Q34" s="268">
        <f>+FACTURACION!AJ34</f>
        <v>0</v>
      </c>
      <c r="R34" s="268">
        <f t="shared" si="2"/>
        <v>115.05000000000001</v>
      </c>
      <c r="S34" s="268">
        <f t="shared" si="3"/>
        <v>2385</v>
      </c>
      <c r="U34" s="92" t="s">
        <v>59</v>
      </c>
      <c r="V34" s="91" t="s">
        <v>60</v>
      </c>
      <c r="X34" s="46"/>
      <c r="Y34" s="297"/>
      <c r="Z34" s="297"/>
    </row>
    <row r="35" spans="1:26">
      <c r="A35" s="134" t="s">
        <v>62</v>
      </c>
      <c r="B35" s="134" t="str">
        <f t="shared" si="0"/>
        <v>SI</v>
      </c>
      <c r="C35" s="2" t="s">
        <v>61</v>
      </c>
      <c r="D35" s="31" t="s">
        <v>62</v>
      </c>
      <c r="E35" s="268">
        <v>3499.95</v>
      </c>
      <c r="F35" s="268">
        <f>+FACTURACION!AA35</f>
        <v>0</v>
      </c>
      <c r="G35" s="268">
        <v>0</v>
      </c>
      <c r="H35" s="268">
        <v>0</v>
      </c>
      <c r="I35" s="268">
        <f t="shared" si="1"/>
        <v>3499.95</v>
      </c>
      <c r="J35" s="268">
        <v>0</v>
      </c>
      <c r="K35" s="268">
        <v>151.65</v>
      </c>
      <c r="L35" s="268">
        <v>92.16</v>
      </c>
      <c r="M35" s="268">
        <f>+FACTURACION!AK35</f>
        <v>675</v>
      </c>
      <c r="N35" s="289">
        <v>-0.19</v>
      </c>
      <c r="O35" s="268">
        <f>+FACTURACION!AE35</f>
        <v>0</v>
      </c>
      <c r="P35" s="268">
        <f>+FACTURACION!AC35</f>
        <v>45.13</v>
      </c>
      <c r="Q35" s="268">
        <f>+FACTURACION!AJ35</f>
        <v>0</v>
      </c>
      <c r="R35" s="268">
        <f t="shared" si="2"/>
        <v>963.74999999999989</v>
      </c>
      <c r="S35" s="268">
        <f t="shared" si="3"/>
        <v>2536.1999999999998</v>
      </c>
      <c r="U35" s="92" t="s">
        <v>61</v>
      </c>
      <c r="V35" s="91" t="s">
        <v>62</v>
      </c>
      <c r="X35" s="46"/>
      <c r="Y35" s="297"/>
      <c r="Z35" s="297"/>
    </row>
    <row r="36" spans="1:26">
      <c r="A36" s="134" t="s">
        <v>64</v>
      </c>
      <c r="B36" s="134" t="str">
        <f t="shared" si="0"/>
        <v>SI</v>
      </c>
      <c r="C36" s="2" t="s">
        <v>63</v>
      </c>
      <c r="D36" s="31" t="s">
        <v>64</v>
      </c>
      <c r="E36" s="268">
        <v>3000</v>
      </c>
      <c r="F36" s="268">
        <f>+FACTURACION!AA36</f>
        <v>0</v>
      </c>
      <c r="G36" s="268">
        <v>0</v>
      </c>
      <c r="H36" s="268">
        <v>0</v>
      </c>
      <c r="I36" s="268">
        <f t="shared" si="1"/>
        <v>3000</v>
      </c>
      <c r="J36" s="268">
        <v>0</v>
      </c>
      <c r="K36" s="268">
        <v>76.98</v>
      </c>
      <c r="L36" s="268">
        <v>74.48</v>
      </c>
      <c r="M36" s="268">
        <f>+FACTURACION!AK36</f>
        <v>0</v>
      </c>
      <c r="N36" s="288">
        <v>0.01</v>
      </c>
      <c r="O36" s="268">
        <f>+FACTURACION!AE36</f>
        <v>0</v>
      </c>
      <c r="P36" s="268">
        <f>+FACTURACION!AC36</f>
        <v>45.13</v>
      </c>
      <c r="Q36" s="268">
        <f>+FACTURACION!AJ36</f>
        <v>0</v>
      </c>
      <c r="R36" s="268">
        <f t="shared" si="2"/>
        <v>196.6</v>
      </c>
      <c r="S36" s="268">
        <f t="shared" si="3"/>
        <v>2803.4</v>
      </c>
      <c r="U36" s="92" t="s">
        <v>63</v>
      </c>
      <c r="V36" s="91" t="s">
        <v>64</v>
      </c>
      <c r="X36" s="46"/>
      <c r="Y36" s="297"/>
      <c r="Z36" s="297"/>
    </row>
    <row r="37" spans="1:26">
      <c r="A37" s="134" t="s">
        <v>66</v>
      </c>
      <c r="B37" s="134" t="str">
        <f t="shared" si="0"/>
        <v>SI</v>
      </c>
      <c r="C37" s="2" t="s">
        <v>65</v>
      </c>
      <c r="D37" s="31" t="s">
        <v>66</v>
      </c>
      <c r="E37" s="268">
        <v>2250</v>
      </c>
      <c r="F37" s="268">
        <f>+FACTURACION!AA37</f>
        <v>0</v>
      </c>
      <c r="G37" s="268">
        <v>0</v>
      </c>
      <c r="H37" s="268">
        <v>0</v>
      </c>
      <c r="I37" s="268">
        <f t="shared" si="1"/>
        <v>2250</v>
      </c>
      <c r="J37" s="269">
        <v>-34.020000000000003</v>
      </c>
      <c r="K37" s="268">
        <v>0</v>
      </c>
      <c r="L37" s="268">
        <v>55.93</v>
      </c>
      <c r="M37" s="268">
        <f>+FACTURACION!AK37</f>
        <v>0</v>
      </c>
      <c r="N37" s="289">
        <v>-0.04</v>
      </c>
      <c r="O37" s="268">
        <f>+FACTURACION!AE37</f>
        <v>0</v>
      </c>
      <c r="P37" s="268">
        <f>+FACTURACION!AC37</f>
        <v>45.13</v>
      </c>
      <c r="Q37" s="268">
        <f>+FACTURACION!AJ37</f>
        <v>0</v>
      </c>
      <c r="R37" s="268">
        <f t="shared" si="2"/>
        <v>67</v>
      </c>
      <c r="S37" s="268">
        <f t="shared" si="3"/>
        <v>2183</v>
      </c>
      <c r="U37" s="92" t="s">
        <v>65</v>
      </c>
      <c r="V37" s="91" t="s">
        <v>66</v>
      </c>
      <c r="X37" s="46"/>
      <c r="Y37" s="297"/>
      <c r="Z37" s="297"/>
    </row>
    <row r="38" spans="1:26" ht="14.25" customHeight="1">
      <c r="A38" s="134" t="s">
        <v>68</v>
      </c>
      <c r="B38" s="134" t="str">
        <f t="shared" si="0"/>
        <v>SI</v>
      </c>
      <c r="C38" s="2" t="s">
        <v>67</v>
      </c>
      <c r="D38" s="31" t="s">
        <v>68</v>
      </c>
      <c r="E38" s="268"/>
      <c r="F38" s="268">
        <f>+FACTURACION!AA38</f>
        <v>0</v>
      </c>
      <c r="G38" s="268">
        <v>0</v>
      </c>
      <c r="H38" s="268">
        <v>0</v>
      </c>
      <c r="I38" s="268">
        <f t="shared" si="1"/>
        <v>0</v>
      </c>
      <c r="J38" s="269">
        <v>0</v>
      </c>
      <c r="K38" s="268">
        <v>0</v>
      </c>
      <c r="L38" s="268">
        <v>0</v>
      </c>
      <c r="M38" s="268">
        <f>+FACTURACION!AK38</f>
        <v>0</v>
      </c>
      <c r="N38" s="287"/>
      <c r="O38" s="268">
        <f>+FACTURACION!AE38</f>
        <v>0</v>
      </c>
      <c r="P38" s="268">
        <f>+FACTURACION!AC38</f>
        <v>0</v>
      </c>
      <c r="Q38" s="268">
        <f>+FACTURACION!AJ38</f>
        <v>0</v>
      </c>
      <c r="R38" s="268">
        <f t="shared" si="2"/>
        <v>0</v>
      </c>
      <c r="S38" s="268">
        <f t="shared" si="3"/>
        <v>0</v>
      </c>
      <c r="U38" s="131" t="s">
        <v>67</v>
      </c>
      <c r="V38" s="31" t="s">
        <v>68</v>
      </c>
      <c r="X38" s="46"/>
      <c r="Y38" s="297"/>
      <c r="Z38" s="297"/>
    </row>
    <row r="39" spans="1:26" ht="15.75">
      <c r="A39" s="255" t="s">
        <v>353</v>
      </c>
      <c r="B39" s="134" t="str">
        <f t="shared" si="0"/>
        <v>SI</v>
      </c>
      <c r="C39" s="278" t="s">
        <v>361</v>
      </c>
      <c r="D39" s="255" t="s">
        <v>353</v>
      </c>
      <c r="E39" s="268">
        <v>3033.38</v>
      </c>
      <c r="F39" s="268">
        <f>+FACTURACION!AA39</f>
        <v>0</v>
      </c>
      <c r="G39" s="268">
        <v>0</v>
      </c>
      <c r="H39" s="268">
        <v>0</v>
      </c>
      <c r="I39" s="268">
        <f t="shared" si="1"/>
        <v>3033.38</v>
      </c>
      <c r="J39" s="268">
        <v>0</v>
      </c>
      <c r="K39" s="268">
        <v>80.62</v>
      </c>
      <c r="L39" s="268">
        <v>75.72</v>
      </c>
      <c r="M39" s="268">
        <f>+FACTURACION!AK39</f>
        <v>0</v>
      </c>
      <c r="N39" s="289">
        <v>-0.09</v>
      </c>
      <c r="O39" s="268">
        <f>+FACTURACION!AE39</f>
        <v>0</v>
      </c>
      <c r="P39" s="268">
        <f>+FACTURACION!AC39</f>
        <v>45.13</v>
      </c>
      <c r="Q39" s="268">
        <f>+FACTURACION!AJ39</f>
        <v>0</v>
      </c>
      <c r="R39" s="268">
        <f t="shared" si="2"/>
        <v>201.38</v>
      </c>
      <c r="S39" s="268">
        <f t="shared" si="3"/>
        <v>2832</v>
      </c>
      <c r="T39" s="134"/>
      <c r="U39" s="278" t="s">
        <v>361</v>
      </c>
      <c r="V39" s="277" t="s">
        <v>362</v>
      </c>
      <c r="W39" s="134"/>
      <c r="X39" s="46"/>
      <c r="Y39" s="297"/>
      <c r="Z39" s="297"/>
    </row>
    <row r="40" spans="1:26">
      <c r="A40" s="134" t="s">
        <v>70</v>
      </c>
      <c r="B40" s="134" t="str">
        <f t="shared" si="0"/>
        <v>SI</v>
      </c>
      <c r="C40" s="2" t="s">
        <v>69</v>
      </c>
      <c r="D40" s="31" t="s">
        <v>70</v>
      </c>
      <c r="E40" s="268">
        <v>1750.05</v>
      </c>
      <c r="F40" s="268">
        <f>+FACTURACION!AA40</f>
        <v>0</v>
      </c>
      <c r="G40" s="268">
        <v>0</v>
      </c>
      <c r="H40" s="268">
        <v>0</v>
      </c>
      <c r="I40" s="268">
        <f t="shared" si="1"/>
        <v>1750.05</v>
      </c>
      <c r="J40" s="269">
        <v>-87.68</v>
      </c>
      <c r="K40" s="268">
        <v>0</v>
      </c>
      <c r="L40" s="268">
        <v>43.68</v>
      </c>
      <c r="M40" s="268">
        <f>+FACTURACION!AK40</f>
        <v>0</v>
      </c>
      <c r="N40" s="289">
        <v>-0.08</v>
      </c>
      <c r="O40" s="268">
        <f>+FACTURACION!AE40</f>
        <v>0</v>
      </c>
      <c r="P40" s="268">
        <f>+FACTURACION!AC40</f>
        <v>45.13</v>
      </c>
      <c r="Q40" s="268">
        <f>+FACTURACION!AJ40</f>
        <v>0</v>
      </c>
      <c r="R40" s="268">
        <f t="shared" si="2"/>
        <v>1.0499999999999972</v>
      </c>
      <c r="S40" s="268">
        <f t="shared" si="3"/>
        <v>1749</v>
      </c>
      <c r="U40" s="92" t="s">
        <v>69</v>
      </c>
      <c r="V40" s="91" t="s">
        <v>70</v>
      </c>
      <c r="X40" s="46"/>
      <c r="Y40" s="297"/>
      <c r="Z40" s="297"/>
    </row>
    <row r="41" spans="1:26">
      <c r="A41" s="134" t="s">
        <v>72</v>
      </c>
      <c r="B41" s="134" t="str">
        <f t="shared" si="0"/>
        <v>SI</v>
      </c>
      <c r="C41" s="2" t="s">
        <v>71</v>
      </c>
      <c r="D41" s="31" t="s">
        <v>72</v>
      </c>
      <c r="E41" s="268">
        <v>3000</v>
      </c>
      <c r="F41" s="268">
        <f>+FACTURACION!AA41</f>
        <v>0</v>
      </c>
      <c r="G41" s="268">
        <v>0</v>
      </c>
      <c r="H41" s="268">
        <v>0</v>
      </c>
      <c r="I41" s="268">
        <f t="shared" si="1"/>
        <v>3000</v>
      </c>
      <c r="J41" s="268">
        <v>0</v>
      </c>
      <c r="K41" s="268">
        <v>76.98</v>
      </c>
      <c r="L41" s="268">
        <v>74.48</v>
      </c>
      <c r="M41" s="268">
        <f>+FACTURACION!AK41</f>
        <v>0</v>
      </c>
      <c r="N41" s="288">
        <v>0.01</v>
      </c>
      <c r="O41" s="268">
        <f>+FACTURACION!AE41</f>
        <v>0</v>
      </c>
      <c r="P41" s="268">
        <f>+FACTURACION!AC41</f>
        <v>45.13</v>
      </c>
      <c r="Q41" s="268">
        <f>+FACTURACION!AJ41</f>
        <v>0</v>
      </c>
      <c r="R41" s="268">
        <f t="shared" si="2"/>
        <v>196.6</v>
      </c>
      <c r="S41" s="268">
        <f t="shared" si="3"/>
        <v>2803.4</v>
      </c>
      <c r="U41" s="92" t="s">
        <v>71</v>
      </c>
      <c r="V41" s="91" t="s">
        <v>72</v>
      </c>
      <c r="X41" s="46"/>
      <c r="Y41" s="297"/>
      <c r="Z41" s="297"/>
    </row>
    <row r="42" spans="1:26">
      <c r="A42" s="134" t="s">
        <v>74</v>
      </c>
      <c r="B42" s="134" t="str">
        <f t="shared" si="0"/>
        <v>SI</v>
      </c>
      <c r="C42" s="2" t="s">
        <v>73</v>
      </c>
      <c r="D42" s="31" t="s">
        <v>74</v>
      </c>
      <c r="E42" s="268">
        <v>2750.1</v>
      </c>
      <c r="F42" s="268">
        <f>+FACTURACION!AA42</f>
        <v>0</v>
      </c>
      <c r="G42" s="268">
        <v>0</v>
      </c>
      <c r="H42" s="268">
        <v>0</v>
      </c>
      <c r="I42" s="268">
        <f t="shared" si="1"/>
        <v>2750.1</v>
      </c>
      <c r="J42" s="268">
        <v>0</v>
      </c>
      <c r="K42" s="268">
        <v>49.79</v>
      </c>
      <c r="L42" s="268">
        <v>68.36</v>
      </c>
      <c r="M42" s="268">
        <f>+FACTURACION!AK42</f>
        <v>0</v>
      </c>
      <c r="N42" s="288">
        <v>0.02</v>
      </c>
      <c r="O42" s="268">
        <f>+FACTURACION!AE42</f>
        <v>0</v>
      </c>
      <c r="P42" s="268">
        <f>+FACTURACION!AC42</f>
        <v>45.13</v>
      </c>
      <c r="Q42" s="268">
        <f>+FACTURACION!AJ42</f>
        <v>0</v>
      </c>
      <c r="R42" s="268">
        <f t="shared" si="2"/>
        <v>163.30000000000001</v>
      </c>
      <c r="S42" s="268">
        <f t="shared" si="3"/>
        <v>2586.7999999999997</v>
      </c>
      <c r="U42" s="92" t="s">
        <v>73</v>
      </c>
      <c r="V42" s="91" t="s">
        <v>74</v>
      </c>
      <c r="X42" s="46"/>
      <c r="Y42" s="297"/>
      <c r="Z42" s="297"/>
    </row>
    <row r="43" spans="1:26">
      <c r="A43" s="134" t="s">
        <v>76</v>
      </c>
      <c r="B43" s="134" t="str">
        <f t="shared" si="0"/>
        <v>SI</v>
      </c>
      <c r="C43" s="2" t="s">
        <v>75</v>
      </c>
      <c r="D43" s="31" t="s">
        <v>76</v>
      </c>
      <c r="E43" s="268">
        <v>3750</v>
      </c>
      <c r="F43" s="268">
        <f>+FACTURACION!AA43</f>
        <v>0</v>
      </c>
      <c r="G43" s="268">
        <v>0</v>
      </c>
      <c r="H43" s="268">
        <v>0</v>
      </c>
      <c r="I43" s="268">
        <f t="shared" si="1"/>
        <v>3750</v>
      </c>
      <c r="J43" s="268">
        <v>0</v>
      </c>
      <c r="K43" s="268">
        <v>309.02999999999997</v>
      </c>
      <c r="L43" s="268">
        <v>96.32</v>
      </c>
      <c r="M43" s="268">
        <f>+FACTURACION!AK43</f>
        <v>357.22</v>
      </c>
      <c r="N43" s="289">
        <v>-0.1</v>
      </c>
      <c r="O43" s="268">
        <f>+FACTURACION!AE43</f>
        <v>0</v>
      </c>
      <c r="P43" s="268">
        <f>+FACTURACION!AC43</f>
        <v>45.13</v>
      </c>
      <c r="Q43" s="268">
        <f>+FACTURACION!AJ43</f>
        <v>0</v>
      </c>
      <c r="R43" s="268">
        <f t="shared" si="2"/>
        <v>807.59999999999991</v>
      </c>
      <c r="S43" s="268">
        <f t="shared" si="3"/>
        <v>2942.4</v>
      </c>
      <c r="U43" s="92" t="s">
        <v>75</v>
      </c>
      <c r="V43" s="91" t="s">
        <v>76</v>
      </c>
      <c r="X43" s="46"/>
      <c r="Y43" s="297"/>
      <c r="Z43" s="297"/>
    </row>
    <row r="44" spans="1:26">
      <c r="A44" s="134" t="s">
        <v>78</v>
      </c>
      <c r="B44" s="134" t="str">
        <f t="shared" si="0"/>
        <v>SI</v>
      </c>
      <c r="C44" s="2" t="s">
        <v>77</v>
      </c>
      <c r="D44" s="31" t="s">
        <v>78</v>
      </c>
      <c r="E44" s="268">
        <v>2000.1</v>
      </c>
      <c r="F44" s="268">
        <f>+FACTURACION!AA44</f>
        <v>0</v>
      </c>
      <c r="G44" s="268">
        <v>0</v>
      </c>
      <c r="H44" s="268">
        <v>0</v>
      </c>
      <c r="I44" s="268">
        <f t="shared" si="1"/>
        <v>2000.1</v>
      </c>
      <c r="J44" s="269">
        <v>-71.680000000000007</v>
      </c>
      <c r="K44" s="268">
        <v>0</v>
      </c>
      <c r="L44" s="268">
        <v>49.9</v>
      </c>
      <c r="M44" s="268">
        <f>+FACTURACION!AK44</f>
        <v>0</v>
      </c>
      <c r="N44" s="289">
        <v>-0.05</v>
      </c>
      <c r="O44" s="268">
        <f>+FACTURACION!AE44</f>
        <v>0</v>
      </c>
      <c r="P44" s="268">
        <f>+FACTURACION!AC44</f>
        <v>45.13</v>
      </c>
      <c r="Q44" s="268">
        <f>+FACTURACION!AJ44</f>
        <v>0</v>
      </c>
      <c r="R44" s="268">
        <f t="shared" si="2"/>
        <v>23.299999999999994</v>
      </c>
      <c r="S44" s="268">
        <f t="shared" si="3"/>
        <v>1976.8</v>
      </c>
      <c r="U44" s="92" t="s">
        <v>77</v>
      </c>
      <c r="V44" s="91" t="s">
        <v>78</v>
      </c>
      <c r="X44" s="46"/>
      <c r="Y44" s="297"/>
      <c r="Z44" s="297"/>
    </row>
    <row r="45" spans="1:26" s="96" customFormat="1">
      <c r="A45" s="134" t="s">
        <v>320</v>
      </c>
      <c r="B45" s="134" t="str">
        <f t="shared" si="0"/>
        <v>NO</v>
      </c>
      <c r="C45" s="2" t="s">
        <v>79</v>
      </c>
      <c r="D45" s="31" t="s">
        <v>80</v>
      </c>
      <c r="E45" s="268">
        <v>5500.05</v>
      </c>
      <c r="F45" s="268">
        <f>+FACTURACION!AA45</f>
        <v>0</v>
      </c>
      <c r="G45" s="268">
        <v>0</v>
      </c>
      <c r="H45" s="268">
        <v>0</v>
      </c>
      <c r="I45" s="268">
        <f t="shared" si="1"/>
        <v>5500.05</v>
      </c>
      <c r="J45" s="268">
        <v>0</v>
      </c>
      <c r="K45" s="268">
        <v>627.54999999999995</v>
      </c>
      <c r="L45" s="268">
        <v>146.38</v>
      </c>
      <c r="M45" s="268">
        <f>+FACTURACION!AK45</f>
        <v>0</v>
      </c>
      <c r="N45" s="288">
        <v>0.19</v>
      </c>
      <c r="O45" s="268">
        <f>+FACTURACION!AE45</f>
        <v>0</v>
      </c>
      <c r="P45" s="268">
        <f>+FACTURACION!AC45</f>
        <v>45.13</v>
      </c>
      <c r="Q45" s="268">
        <f>+FACTURACION!AJ45</f>
        <v>0</v>
      </c>
      <c r="R45" s="268">
        <f t="shared" si="2"/>
        <v>819.25</v>
      </c>
      <c r="S45" s="268">
        <f t="shared" si="3"/>
        <v>4680.8</v>
      </c>
      <c r="T45" s="1"/>
      <c r="U45" s="92" t="s">
        <v>79</v>
      </c>
      <c r="V45" s="91" t="s">
        <v>80</v>
      </c>
      <c r="W45" s="1"/>
      <c r="X45" s="46"/>
      <c r="Y45" s="297"/>
      <c r="Z45" s="297"/>
    </row>
    <row r="46" spans="1:26">
      <c r="A46" s="31" t="s">
        <v>82</v>
      </c>
      <c r="B46" s="134" t="str">
        <f t="shared" si="0"/>
        <v>SI</v>
      </c>
      <c r="C46" s="2" t="s">
        <v>81</v>
      </c>
      <c r="D46" s="31" t="s">
        <v>82</v>
      </c>
      <c r="E46" s="268">
        <v>7500</v>
      </c>
      <c r="F46" s="268">
        <f>+FACTURACION!AA46</f>
        <v>0</v>
      </c>
      <c r="G46" s="268">
        <v>0</v>
      </c>
      <c r="H46" s="268">
        <v>0</v>
      </c>
      <c r="I46" s="268">
        <f t="shared" si="1"/>
        <v>7500</v>
      </c>
      <c r="J46" s="268">
        <v>0</v>
      </c>
      <c r="K46" s="268">
        <v>1054.74</v>
      </c>
      <c r="L46" s="268">
        <v>205.52</v>
      </c>
      <c r="M46" s="268">
        <f>+FACTURACION!AK46</f>
        <v>905</v>
      </c>
      <c r="N46" s="288">
        <v>0.08</v>
      </c>
      <c r="O46" s="268">
        <f>+FACTURACION!AE46</f>
        <v>4207.53</v>
      </c>
      <c r="P46" s="268">
        <f>+FACTURACION!AC46</f>
        <v>45.13</v>
      </c>
      <c r="Q46" s="268">
        <f>+FACTURACION!AJ46</f>
        <v>0</v>
      </c>
      <c r="R46" s="268">
        <f t="shared" si="2"/>
        <v>6418</v>
      </c>
      <c r="S46" s="268">
        <f t="shared" si="3"/>
        <v>1082</v>
      </c>
      <c r="U46" s="92" t="s">
        <v>81</v>
      </c>
      <c r="V46" s="91" t="s">
        <v>82</v>
      </c>
      <c r="X46" s="46"/>
      <c r="Y46" s="297"/>
      <c r="Z46" s="297"/>
    </row>
    <row r="47" spans="1:26" ht="15.75">
      <c r="A47" s="136" t="s">
        <v>321</v>
      </c>
      <c r="B47" s="134" t="str">
        <f t="shared" si="0"/>
        <v>SI</v>
      </c>
      <c r="C47" s="131" t="s">
        <v>336</v>
      </c>
      <c r="D47" s="136" t="s">
        <v>321</v>
      </c>
      <c r="E47" s="270">
        <v>3250.05</v>
      </c>
      <c r="F47" s="268">
        <f>+FACTURACION!AA47</f>
        <v>0</v>
      </c>
      <c r="G47" s="268">
        <v>0</v>
      </c>
      <c r="H47" s="268">
        <v>0</v>
      </c>
      <c r="I47" s="268">
        <f t="shared" si="1"/>
        <v>3250.05</v>
      </c>
      <c r="J47" s="270">
        <v>0</v>
      </c>
      <c r="K47" s="273">
        <v>124.46</v>
      </c>
      <c r="L47" s="273">
        <v>81.12</v>
      </c>
      <c r="M47" s="268">
        <f>+FACTURACION!AK47</f>
        <v>0</v>
      </c>
      <c r="N47" s="288">
        <v>0.14000000000000001</v>
      </c>
      <c r="O47" s="268">
        <f>+FACTURACION!AE47</f>
        <v>0</v>
      </c>
      <c r="P47" s="268">
        <f>+FACTURACION!AC47</f>
        <v>45.13</v>
      </c>
      <c r="Q47" s="268">
        <f>+FACTURACION!AJ47</f>
        <v>0</v>
      </c>
      <c r="R47" s="268">
        <f t="shared" si="2"/>
        <v>250.84999999999997</v>
      </c>
      <c r="S47" s="268">
        <f t="shared" si="3"/>
        <v>2999.2000000000003</v>
      </c>
      <c r="T47" s="96"/>
      <c r="U47" s="131" t="s">
        <v>336</v>
      </c>
      <c r="V47" s="130" t="s">
        <v>337</v>
      </c>
      <c r="W47" s="96"/>
      <c r="X47" s="46"/>
      <c r="Y47" s="297"/>
      <c r="Z47" s="297"/>
    </row>
    <row r="48" spans="1:26">
      <c r="A48" s="31" t="s">
        <v>84</v>
      </c>
      <c r="B48" s="134" t="str">
        <f t="shared" si="0"/>
        <v>SI</v>
      </c>
      <c r="C48" s="2" t="s">
        <v>83</v>
      </c>
      <c r="D48" s="31" t="s">
        <v>84</v>
      </c>
      <c r="E48" s="268">
        <v>3000</v>
      </c>
      <c r="F48" s="268">
        <f>+FACTURACION!AA48</f>
        <v>0</v>
      </c>
      <c r="G48" s="268">
        <v>0</v>
      </c>
      <c r="H48" s="268">
        <v>0</v>
      </c>
      <c r="I48" s="268">
        <f t="shared" si="1"/>
        <v>3000</v>
      </c>
      <c r="J48" s="268">
        <v>0</v>
      </c>
      <c r="K48" s="268">
        <v>76.98</v>
      </c>
      <c r="L48" s="268">
        <v>74.56</v>
      </c>
      <c r="M48" s="268">
        <f>+FACTURACION!AK48</f>
        <v>0</v>
      </c>
      <c r="N48" s="288">
        <v>0.13</v>
      </c>
      <c r="O48" s="268">
        <f>+FACTURACION!AE48</f>
        <v>0</v>
      </c>
      <c r="P48" s="268">
        <f>+FACTURACION!AC48</f>
        <v>45.13</v>
      </c>
      <c r="Q48" s="268">
        <f>+FACTURACION!AJ48</f>
        <v>0</v>
      </c>
      <c r="R48" s="268">
        <f t="shared" si="2"/>
        <v>196.8</v>
      </c>
      <c r="S48" s="268">
        <f t="shared" si="3"/>
        <v>2803.2</v>
      </c>
      <c r="U48" s="92" t="s">
        <v>83</v>
      </c>
      <c r="V48" s="91" t="s">
        <v>84</v>
      </c>
      <c r="X48" s="46"/>
      <c r="Y48" s="297"/>
      <c r="Z48" s="297"/>
    </row>
    <row r="49" spans="1:26">
      <c r="A49" s="31" t="s">
        <v>86</v>
      </c>
      <c r="B49" s="134" t="str">
        <f t="shared" si="0"/>
        <v>SI</v>
      </c>
      <c r="C49" s="2" t="s">
        <v>85</v>
      </c>
      <c r="D49" s="31" t="s">
        <v>86</v>
      </c>
      <c r="E49" s="268">
        <v>1866.76</v>
      </c>
      <c r="F49" s="268">
        <f>+FACTURACION!AA49</f>
        <v>0</v>
      </c>
      <c r="G49" s="268">
        <v>0</v>
      </c>
      <c r="H49" s="268">
        <v>0</v>
      </c>
      <c r="I49" s="268">
        <f t="shared" si="1"/>
        <v>1866.76</v>
      </c>
      <c r="J49" s="269">
        <v>-80.209999999999994</v>
      </c>
      <c r="K49" s="268">
        <v>0</v>
      </c>
      <c r="L49" s="268">
        <v>47.4</v>
      </c>
      <c r="M49" s="268">
        <f>+FACTURACION!AK49</f>
        <v>0</v>
      </c>
      <c r="N49" s="289">
        <v>-0.16</v>
      </c>
      <c r="O49" s="268">
        <f>+FACTURACION!AE49</f>
        <v>0</v>
      </c>
      <c r="P49" s="268">
        <f>+FACTURACION!AC49</f>
        <v>45.13</v>
      </c>
      <c r="Q49" s="268">
        <f>+FACTURACION!AJ49</f>
        <v>0</v>
      </c>
      <c r="R49" s="268">
        <f t="shared" si="2"/>
        <v>12.160000000000011</v>
      </c>
      <c r="S49" s="268">
        <f t="shared" si="3"/>
        <v>1854.6</v>
      </c>
      <c r="U49" s="92" t="s">
        <v>85</v>
      </c>
      <c r="V49" s="91" t="s">
        <v>86</v>
      </c>
      <c r="X49" s="46"/>
      <c r="Y49" s="297"/>
      <c r="Z49" s="297"/>
    </row>
    <row r="50" spans="1:26">
      <c r="A50" s="134" t="s">
        <v>88</v>
      </c>
      <c r="B50" s="134" t="str">
        <f t="shared" si="0"/>
        <v>SI</v>
      </c>
      <c r="C50" s="2" t="s">
        <v>87</v>
      </c>
      <c r="D50" s="31" t="s">
        <v>88</v>
      </c>
      <c r="E50" s="268">
        <v>7000.05</v>
      </c>
      <c r="F50" s="268">
        <f>+FACTURACION!AA50</f>
        <v>0</v>
      </c>
      <c r="G50" s="268">
        <v>0</v>
      </c>
      <c r="H50" s="268">
        <v>0</v>
      </c>
      <c r="I50" s="268">
        <f t="shared" si="1"/>
        <v>7000.05</v>
      </c>
      <c r="J50" s="268">
        <v>0</v>
      </c>
      <c r="K50" s="268">
        <v>947.95</v>
      </c>
      <c r="L50" s="268">
        <v>190.95</v>
      </c>
      <c r="M50" s="268">
        <f>+FACTURACION!AK50</f>
        <v>0</v>
      </c>
      <c r="N50" s="288">
        <v>0.17</v>
      </c>
      <c r="O50" s="268">
        <f>+FACTURACION!AE50</f>
        <v>0</v>
      </c>
      <c r="P50" s="268">
        <f>+FACTURACION!AC50</f>
        <v>45.13</v>
      </c>
      <c r="Q50" s="268">
        <f>+FACTURACION!AJ50</f>
        <v>1301.45</v>
      </c>
      <c r="R50" s="268">
        <f t="shared" si="2"/>
        <v>2485.6500000000005</v>
      </c>
      <c r="S50" s="268">
        <f t="shared" si="3"/>
        <v>4514.3999999999996</v>
      </c>
      <c r="U50" s="92" t="s">
        <v>87</v>
      </c>
      <c r="V50" s="91" t="s">
        <v>88</v>
      </c>
      <c r="X50" s="46"/>
      <c r="Y50" s="297"/>
      <c r="Z50" s="297"/>
    </row>
    <row r="51" spans="1:26">
      <c r="A51" s="134" t="s">
        <v>90</v>
      </c>
      <c r="B51" s="134" t="str">
        <f t="shared" si="0"/>
        <v>SI</v>
      </c>
      <c r="C51" s="2" t="s">
        <v>89</v>
      </c>
      <c r="D51" s="31" t="s">
        <v>90</v>
      </c>
      <c r="E51" s="268">
        <v>6250.05</v>
      </c>
      <c r="F51" s="268">
        <f>+FACTURACION!AA51</f>
        <v>0</v>
      </c>
      <c r="G51" s="268">
        <v>0</v>
      </c>
      <c r="H51" s="268">
        <v>0</v>
      </c>
      <c r="I51" s="268">
        <f t="shared" si="1"/>
        <v>6250.05</v>
      </c>
      <c r="J51" s="268">
        <v>0</v>
      </c>
      <c r="K51" s="268">
        <v>787.75</v>
      </c>
      <c r="L51" s="268">
        <v>168.6</v>
      </c>
      <c r="M51" s="268">
        <f>+FACTURACION!AK51</f>
        <v>0</v>
      </c>
      <c r="N51" s="288">
        <v>0.17</v>
      </c>
      <c r="O51" s="268">
        <f>+FACTURACION!AE51</f>
        <v>0</v>
      </c>
      <c r="P51" s="268">
        <f>+FACTURACION!AC51</f>
        <v>45.13</v>
      </c>
      <c r="Q51" s="268">
        <f>+FACTURACION!AJ51</f>
        <v>0</v>
      </c>
      <c r="R51" s="268">
        <f t="shared" si="2"/>
        <v>1001.65</v>
      </c>
      <c r="S51" s="268">
        <f t="shared" si="3"/>
        <v>5248.4000000000005</v>
      </c>
      <c r="U51" s="92" t="s">
        <v>89</v>
      </c>
      <c r="V51" s="91" t="s">
        <v>90</v>
      </c>
      <c r="X51" s="46"/>
      <c r="Y51" s="297"/>
      <c r="Z51" s="297"/>
    </row>
    <row r="52" spans="1:26">
      <c r="A52" s="134" t="s">
        <v>92</v>
      </c>
      <c r="B52" s="134" t="str">
        <f t="shared" si="0"/>
        <v>SI</v>
      </c>
      <c r="C52" s="2" t="s">
        <v>91</v>
      </c>
      <c r="D52" s="31" t="s">
        <v>92</v>
      </c>
      <c r="E52" s="268">
        <v>2250</v>
      </c>
      <c r="F52" s="268">
        <f>+FACTURACION!AA52</f>
        <v>0</v>
      </c>
      <c r="G52" s="268">
        <v>0</v>
      </c>
      <c r="H52" s="268">
        <v>0</v>
      </c>
      <c r="I52" s="268">
        <f t="shared" si="1"/>
        <v>2250</v>
      </c>
      <c r="J52" s="269">
        <v>-34.020000000000003</v>
      </c>
      <c r="K52" s="268">
        <v>0</v>
      </c>
      <c r="L52" s="268">
        <v>63.67</v>
      </c>
      <c r="M52" s="268">
        <f>+FACTURACION!AK52</f>
        <v>0</v>
      </c>
      <c r="N52" s="288">
        <v>0.02</v>
      </c>
      <c r="O52" s="268">
        <f>+FACTURACION!AE52</f>
        <v>0</v>
      </c>
      <c r="P52" s="268">
        <f>+FACTURACION!AC52</f>
        <v>45.13</v>
      </c>
      <c r="Q52" s="268">
        <f>+FACTURACION!AJ52</f>
        <v>0</v>
      </c>
      <c r="R52" s="268">
        <f t="shared" si="2"/>
        <v>74.8</v>
      </c>
      <c r="S52" s="268">
        <f t="shared" si="3"/>
        <v>2175.1999999999998</v>
      </c>
      <c r="U52" s="92" t="s">
        <v>91</v>
      </c>
      <c r="V52" s="91" t="s">
        <v>92</v>
      </c>
      <c r="X52" s="46"/>
      <c r="Y52" s="297"/>
      <c r="Z52" s="297"/>
    </row>
    <row r="53" spans="1:26">
      <c r="A53" s="134" t="s">
        <v>94</v>
      </c>
      <c r="B53" s="134" t="str">
        <f t="shared" si="0"/>
        <v>SI</v>
      </c>
      <c r="C53" s="2" t="s">
        <v>93</v>
      </c>
      <c r="D53" s="31" t="s">
        <v>94</v>
      </c>
      <c r="E53" s="268">
        <v>5868.75</v>
      </c>
      <c r="F53" s="268">
        <f>+FACTURACION!AA53</f>
        <v>0</v>
      </c>
      <c r="G53" s="268">
        <v>0</v>
      </c>
      <c r="H53" s="268">
        <v>0</v>
      </c>
      <c r="I53" s="268">
        <f t="shared" si="1"/>
        <v>5868.75</v>
      </c>
      <c r="J53" s="268">
        <v>0</v>
      </c>
      <c r="K53" s="268">
        <v>706.3</v>
      </c>
      <c r="L53" s="268">
        <v>157.08000000000001</v>
      </c>
      <c r="M53" s="268">
        <f>+FACTURACION!AK53</f>
        <v>0</v>
      </c>
      <c r="N53" s="288">
        <v>0.04</v>
      </c>
      <c r="O53" s="268">
        <f>+FACTURACION!AE53</f>
        <v>0</v>
      </c>
      <c r="P53" s="268">
        <f>+FACTURACION!AC53</f>
        <v>45.13</v>
      </c>
      <c r="Q53" s="268">
        <f>+FACTURACION!AJ53</f>
        <v>0</v>
      </c>
      <c r="R53" s="268">
        <f t="shared" si="2"/>
        <v>908.55</v>
      </c>
      <c r="S53" s="268">
        <f t="shared" si="3"/>
        <v>4960.2</v>
      </c>
      <c r="U53" s="92" t="s">
        <v>93</v>
      </c>
      <c r="V53" s="91" t="s">
        <v>94</v>
      </c>
      <c r="X53" s="46"/>
      <c r="Y53" s="297"/>
      <c r="Z53" s="297"/>
    </row>
    <row r="54" spans="1:26">
      <c r="A54" s="134" t="s">
        <v>96</v>
      </c>
      <c r="B54" s="134" t="str">
        <f t="shared" si="0"/>
        <v>SI</v>
      </c>
      <c r="C54" s="2" t="s">
        <v>95</v>
      </c>
      <c r="D54" s="31" t="s">
        <v>96</v>
      </c>
      <c r="E54" s="268">
        <v>3750</v>
      </c>
      <c r="F54" s="268">
        <f>+FACTURACION!AA54</f>
        <v>0</v>
      </c>
      <c r="G54" s="268">
        <v>0</v>
      </c>
      <c r="H54" s="268">
        <v>0</v>
      </c>
      <c r="I54" s="268">
        <f t="shared" si="1"/>
        <v>3750</v>
      </c>
      <c r="J54" s="268">
        <v>0</v>
      </c>
      <c r="K54" s="268">
        <v>309.02999999999997</v>
      </c>
      <c r="L54" s="268">
        <v>96.32</v>
      </c>
      <c r="M54" s="268">
        <f>+FACTURACION!AK54</f>
        <v>765</v>
      </c>
      <c r="N54" s="289">
        <v>-0.08</v>
      </c>
      <c r="O54" s="268">
        <f>+FACTURACION!AE54</f>
        <v>0</v>
      </c>
      <c r="P54" s="268">
        <f>+FACTURACION!AC54</f>
        <v>45.13</v>
      </c>
      <c r="Q54" s="268">
        <f>+FACTURACION!AJ54</f>
        <v>0</v>
      </c>
      <c r="R54" s="268">
        <f t="shared" si="2"/>
        <v>1215.4000000000001</v>
      </c>
      <c r="S54" s="268">
        <f t="shared" si="3"/>
        <v>2534.6</v>
      </c>
      <c r="U54" s="92" t="s">
        <v>95</v>
      </c>
      <c r="V54" s="91" t="s">
        <v>96</v>
      </c>
      <c r="X54" s="46"/>
      <c r="Y54" s="297"/>
      <c r="Z54" s="297"/>
    </row>
    <row r="55" spans="1:26" s="96" customFormat="1">
      <c r="A55" s="134" t="s">
        <v>98</v>
      </c>
      <c r="B55" s="134" t="str">
        <f t="shared" si="0"/>
        <v>SI</v>
      </c>
      <c r="C55" s="2" t="s">
        <v>97</v>
      </c>
      <c r="D55" s="31" t="s">
        <v>98</v>
      </c>
      <c r="E55" s="268">
        <v>1200</v>
      </c>
      <c r="F55" s="268">
        <f>+FACTURACION!AA55</f>
        <v>0</v>
      </c>
      <c r="G55" s="268">
        <v>0</v>
      </c>
      <c r="H55" s="268">
        <v>0</v>
      </c>
      <c r="I55" s="268">
        <f t="shared" si="1"/>
        <v>1200</v>
      </c>
      <c r="J55" s="281">
        <v>-60.12</v>
      </c>
      <c r="K55" s="268">
        <v>0</v>
      </c>
      <c r="L55" s="268">
        <v>29.79</v>
      </c>
      <c r="M55" s="268">
        <f>+FACTURACION!AK55</f>
        <v>0</v>
      </c>
      <c r="N55" s="288">
        <v>0</v>
      </c>
      <c r="O55" s="268">
        <v>1000</v>
      </c>
      <c r="P55" s="268">
        <f>+FACTURACION!AC55</f>
        <v>45.13</v>
      </c>
      <c r="Q55" s="268">
        <f>+FACTURACION!AJ55</f>
        <v>0</v>
      </c>
      <c r="R55" s="268">
        <f t="shared" si="2"/>
        <v>1014.8</v>
      </c>
      <c r="S55" s="268">
        <f t="shared" si="3"/>
        <v>185.20000000000005</v>
      </c>
      <c r="T55" s="1"/>
      <c r="U55" s="92" t="s">
        <v>97</v>
      </c>
      <c r="V55" s="91" t="s">
        <v>98</v>
      </c>
      <c r="W55" s="1"/>
      <c r="X55" s="46"/>
      <c r="Y55" s="297"/>
      <c r="Z55" s="297"/>
    </row>
    <row r="56" spans="1:26">
      <c r="A56" s="134" t="s">
        <v>100</v>
      </c>
      <c r="B56" s="134" t="str">
        <f t="shared" si="0"/>
        <v>SI</v>
      </c>
      <c r="C56" s="2" t="s">
        <v>99</v>
      </c>
      <c r="D56" s="31" t="s">
        <v>100</v>
      </c>
      <c r="E56" s="268">
        <v>3750</v>
      </c>
      <c r="F56" s="268">
        <f>+FACTURACION!AA56</f>
        <v>0</v>
      </c>
      <c r="G56" s="268">
        <v>0</v>
      </c>
      <c r="H56" s="268">
        <v>0</v>
      </c>
      <c r="I56" s="268">
        <f t="shared" si="1"/>
        <v>3750</v>
      </c>
      <c r="J56" s="268">
        <v>0</v>
      </c>
      <c r="K56" s="268">
        <v>309.02999999999997</v>
      </c>
      <c r="L56" s="268">
        <v>95.62</v>
      </c>
      <c r="M56" s="268">
        <f>+FACTURACION!AK56</f>
        <v>345</v>
      </c>
      <c r="N56" s="288">
        <v>0.02</v>
      </c>
      <c r="O56" s="268">
        <f>+FACTURACION!AE56</f>
        <v>0</v>
      </c>
      <c r="P56" s="268">
        <f>+FACTURACION!AC56</f>
        <v>45.13</v>
      </c>
      <c r="Q56" s="268">
        <f>+FACTURACION!AJ56</f>
        <v>0</v>
      </c>
      <c r="R56" s="268">
        <f t="shared" si="2"/>
        <v>794.8</v>
      </c>
      <c r="S56" s="268">
        <f t="shared" si="3"/>
        <v>2955.2</v>
      </c>
      <c r="U56" s="92" t="s">
        <v>99</v>
      </c>
      <c r="V56" s="91" t="s">
        <v>100</v>
      </c>
      <c r="X56" s="46"/>
      <c r="Y56" s="297"/>
      <c r="Z56" s="297"/>
    </row>
    <row r="57" spans="1:26" ht="15.75">
      <c r="A57" s="161" t="s">
        <v>323</v>
      </c>
      <c r="B57" s="134" t="str">
        <f t="shared" si="0"/>
        <v>SI</v>
      </c>
      <c r="C57" s="131" t="s">
        <v>344</v>
      </c>
      <c r="D57" s="136" t="s">
        <v>323</v>
      </c>
      <c r="E57" s="268">
        <v>3499.95</v>
      </c>
      <c r="F57" s="268">
        <f>+FACTURACION!AA57</f>
        <v>0</v>
      </c>
      <c r="G57" s="268">
        <v>0</v>
      </c>
      <c r="H57" s="268">
        <v>0</v>
      </c>
      <c r="I57" s="268">
        <f t="shared" si="1"/>
        <v>3499.95</v>
      </c>
      <c r="J57" s="268">
        <v>0</v>
      </c>
      <c r="K57" s="268">
        <v>151.65</v>
      </c>
      <c r="L57" s="268">
        <v>88.37</v>
      </c>
      <c r="M57" s="268">
        <f>+FACTURACION!AK57</f>
        <v>0</v>
      </c>
      <c r="N57" s="288">
        <v>0</v>
      </c>
      <c r="O57" s="268">
        <f>+FACTURACION!AE57</f>
        <v>0</v>
      </c>
      <c r="P57" s="268">
        <f>+FACTURACION!AC57</f>
        <v>45.13</v>
      </c>
      <c r="Q57" s="268">
        <f>+FACTURACION!AJ57</f>
        <v>0</v>
      </c>
      <c r="R57" s="268">
        <f t="shared" si="2"/>
        <v>285.15000000000003</v>
      </c>
      <c r="S57" s="268">
        <f t="shared" si="3"/>
        <v>3214.7999999999997</v>
      </c>
      <c r="T57" s="96"/>
      <c r="U57" s="131" t="s">
        <v>344</v>
      </c>
      <c r="V57" s="130" t="s">
        <v>345</v>
      </c>
      <c r="W57" s="96"/>
      <c r="X57" s="46"/>
      <c r="Y57" s="297"/>
      <c r="Z57" s="297"/>
    </row>
    <row r="58" spans="1:26" s="7" customFormat="1" ht="11.25" customHeight="1" thickBot="1">
      <c r="A58" s="134" t="s">
        <v>102</v>
      </c>
      <c r="B58" s="134" t="str">
        <f t="shared" si="0"/>
        <v>SI</v>
      </c>
      <c r="C58" s="2" t="s">
        <v>101</v>
      </c>
      <c r="D58" s="31" t="s">
        <v>102</v>
      </c>
      <c r="E58" s="268">
        <v>3250.05</v>
      </c>
      <c r="F58" s="268">
        <f>+FACTURACION!AA58</f>
        <v>0</v>
      </c>
      <c r="G58" s="268">
        <v>0</v>
      </c>
      <c r="H58" s="268">
        <v>0</v>
      </c>
      <c r="I58" s="268">
        <f t="shared" si="1"/>
        <v>3250.05</v>
      </c>
      <c r="J58" s="268">
        <v>0</v>
      </c>
      <c r="K58" s="268">
        <v>124.46</v>
      </c>
      <c r="L58" s="268">
        <v>81.12</v>
      </c>
      <c r="M58" s="268">
        <f>+FACTURACION!AK58</f>
        <v>0</v>
      </c>
      <c r="N58" s="289">
        <v>-0.06</v>
      </c>
      <c r="O58" s="268">
        <f>+FACTURACION!AE58</f>
        <v>0</v>
      </c>
      <c r="P58" s="268">
        <f>+FACTURACION!AC58</f>
        <v>45.13</v>
      </c>
      <c r="Q58" s="268">
        <f>+FACTURACION!AJ58</f>
        <v>0</v>
      </c>
      <c r="R58" s="268">
        <f t="shared" si="2"/>
        <v>250.64999999999998</v>
      </c>
      <c r="S58" s="268">
        <f t="shared" si="3"/>
        <v>2999.4</v>
      </c>
      <c r="T58" s="1"/>
      <c r="U58" s="92" t="s">
        <v>101</v>
      </c>
      <c r="V58" s="91" t="s">
        <v>102</v>
      </c>
      <c r="W58" s="1"/>
      <c r="X58" s="46"/>
      <c r="Y58" s="291"/>
      <c r="Z58" s="299" t="s">
        <v>6</v>
      </c>
    </row>
    <row r="59" spans="1:26" s="98" customFormat="1" ht="11.25" customHeight="1" thickTop="1">
      <c r="A59" s="59"/>
      <c r="B59" s="134"/>
      <c r="C59" s="13" t="s">
        <v>103</v>
      </c>
      <c r="D59" s="7"/>
      <c r="E59" s="271" t="s">
        <v>104</v>
      </c>
      <c r="F59" s="271"/>
      <c r="G59" s="271" t="s">
        <v>104</v>
      </c>
      <c r="H59" s="271" t="s">
        <v>104</v>
      </c>
      <c r="I59" s="271" t="s">
        <v>104</v>
      </c>
      <c r="J59" s="271" t="s">
        <v>104</v>
      </c>
      <c r="K59" s="271" t="s">
        <v>104</v>
      </c>
      <c r="L59" s="271" t="s">
        <v>104</v>
      </c>
      <c r="M59" s="271" t="s">
        <v>104</v>
      </c>
      <c r="N59" s="271" t="s">
        <v>104</v>
      </c>
      <c r="O59" s="271" t="s">
        <v>104</v>
      </c>
      <c r="P59" s="271" t="s">
        <v>104</v>
      </c>
      <c r="Q59" s="271" t="s">
        <v>104</v>
      </c>
      <c r="R59" s="271" t="s">
        <v>104</v>
      </c>
      <c r="S59" s="271" t="s">
        <v>104</v>
      </c>
      <c r="T59" s="1"/>
      <c r="U59" s="1"/>
      <c r="V59" s="1"/>
      <c r="W59" s="1"/>
      <c r="X59" s="46"/>
      <c r="Y59" s="291"/>
      <c r="Z59" s="286"/>
    </row>
    <row r="60" spans="1:26" s="98" customFormat="1" ht="11.25" customHeight="1">
      <c r="A60" s="127"/>
      <c r="B60" s="134"/>
      <c r="E60" s="272">
        <f>SUM(E12:E58)</f>
        <v>208016.64000000001</v>
      </c>
      <c r="F60" s="272">
        <f t="shared" ref="F60:S60" si="4">SUM(F12:F58)</f>
        <v>0</v>
      </c>
      <c r="G60" s="272">
        <f t="shared" si="4"/>
        <v>0</v>
      </c>
      <c r="H60" s="272">
        <f t="shared" si="4"/>
        <v>0</v>
      </c>
      <c r="I60" s="272">
        <f t="shared" si="4"/>
        <v>208016.64000000001</v>
      </c>
      <c r="J60" s="272">
        <f t="shared" si="4"/>
        <v>-367.73</v>
      </c>
      <c r="K60" s="272">
        <f t="shared" si="4"/>
        <v>20907.349999999999</v>
      </c>
      <c r="L60" s="272">
        <f t="shared" si="4"/>
        <v>5527.41</v>
      </c>
      <c r="M60" s="272">
        <f t="shared" si="4"/>
        <v>20368.13</v>
      </c>
      <c r="N60" s="272">
        <f t="shared" si="4"/>
        <v>0.7200000000000002</v>
      </c>
      <c r="O60" s="272">
        <f t="shared" si="4"/>
        <v>8742.5299999999988</v>
      </c>
      <c r="P60" s="272">
        <f t="shared" ref="P60" si="5">SUM(P12:P58)</f>
        <v>2075.9800000000023</v>
      </c>
      <c r="Q60" s="272">
        <f t="shared" si="4"/>
        <v>1301.45</v>
      </c>
      <c r="R60" s="272">
        <f t="shared" si="4"/>
        <v>58555.840000000026</v>
      </c>
      <c r="S60" s="272">
        <f t="shared" si="4"/>
        <v>149460.80000000002</v>
      </c>
      <c r="X60" s="46"/>
      <c r="Y60" s="291"/>
      <c r="Z60" s="296"/>
    </row>
    <row r="61" spans="1:26" s="98" customFormat="1" ht="11.25" customHeight="1">
      <c r="A61" s="134"/>
      <c r="B61" s="134"/>
      <c r="C61" s="10" t="s">
        <v>105</v>
      </c>
      <c r="D61" s="1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1"/>
      <c r="U61" s="99" t="s">
        <v>105</v>
      </c>
      <c r="V61" s="95"/>
      <c r="W61" s="1"/>
      <c r="X61" s="46"/>
      <c r="Y61" s="291"/>
      <c r="Z61" s="300" t="s">
        <v>105</v>
      </c>
    </row>
    <row r="62" spans="1:26" s="98" customFormat="1" ht="11.25" customHeight="1">
      <c r="A62" s="134" t="s">
        <v>287</v>
      </c>
      <c r="B62" s="134" t="str">
        <f t="shared" si="0"/>
        <v>NO</v>
      </c>
      <c r="C62" s="2" t="s">
        <v>106</v>
      </c>
      <c r="D62" s="89" t="s">
        <v>310</v>
      </c>
      <c r="E62" s="279">
        <v>1200</v>
      </c>
      <c r="F62" s="268">
        <f>+FACTURACION!AA62</f>
        <v>0</v>
      </c>
      <c r="G62" s="268">
        <f>+FACTURACION!Z62</f>
        <v>1568</v>
      </c>
      <c r="H62" s="268">
        <v>0</v>
      </c>
      <c r="I62" s="268">
        <f t="shared" ref="I62:I76" si="6">SUM(E62:H62)</f>
        <v>2768</v>
      </c>
      <c r="J62" s="279">
        <v>0</v>
      </c>
      <c r="K62" s="279">
        <v>51.74</v>
      </c>
      <c r="L62" s="279">
        <v>53.92</v>
      </c>
      <c r="M62" s="268">
        <f>+FACTURACION!AK62</f>
        <v>0</v>
      </c>
      <c r="N62" s="292">
        <v>0.01</v>
      </c>
      <c r="O62" s="268">
        <f>+FACTURACION!AE62</f>
        <v>0</v>
      </c>
      <c r="P62" s="268">
        <f>+FACTURACION!AC62</f>
        <v>45.13</v>
      </c>
      <c r="Q62" s="268">
        <f>+FACTURACION!AJ62</f>
        <v>0</v>
      </c>
      <c r="R62" s="268">
        <f t="shared" ref="R62:R74" si="7">SUM(J62:Q62)</f>
        <v>150.80000000000001</v>
      </c>
      <c r="S62" s="268">
        <f>+I62-R62</f>
        <v>2617.1999999999998</v>
      </c>
      <c r="T62" s="1"/>
      <c r="U62" s="97" t="s">
        <v>106</v>
      </c>
      <c r="V62" s="96" t="s">
        <v>310</v>
      </c>
      <c r="W62" s="1"/>
      <c r="X62" s="46"/>
      <c r="Y62" s="291"/>
      <c r="Z62" s="298" t="s">
        <v>106</v>
      </c>
    </row>
    <row r="63" spans="1:26">
      <c r="A63" s="134" t="s">
        <v>108</v>
      </c>
      <c r="B63" s="134" t="str">
        <f t="shared" si="0"/>
        <v>SI</v>
      </c>
      <c r="C63" s="2" t="s">
        <v>107</v>
      </c>
      <c r="D63" s="1" t="s">
        <v>108</v>
      </c>
      <c r="E63" s="279">
        <v>1200</v>
      </c>
      <c r="F63" s="268">
        <f>+FACTURACION!AA63</f>
        <v>0</v>
      </c>
      <c r="G63" s="268">
        <f>+FACTURACION!Z63</f>
        <v>4200</v>
      </c>
      <c r="H63" s="268">
        <v>0</v>
      </c>
      <c r="I63" s="268">
        <f t="shared" si="6"/>
        <v>5400</v>
      </c>
      <c r="J63" s="279">
        <v>0</v>
      </c>
      <c r="K63" s="279">
        <v>606.17999999999995</v>
      </c>
      <c r="L63" s="279">
        <v>78.36</v>
      </c>
      <c r="M63" s="268">
        <f>+FACTURACION!AK63</f>
        <v>0</v>
      </c>
      <c r="N63" s="293">
        <v>-7.0000000000000007E-2</v>
      </c>
      <c r="O63" s="268">
        <f>+FACTURACION!AE63</f>
        <v>0</v>
      </c>
      <c r="P63" s="268">
        <f>+FACTURACION!AC63</f>
        <v>45.13</v>
      </c>
      <c r="Q63" s="268">
        <f>+FACTURACION!AJ63</f>
        <v>0</v>
      </c>
      <c r="R63" s="268">
        <f t="shared" si="7"/>
        <v>729.59999999999991</v>
      </c>
      <c r="S63" s="268">
        <f t="shared" ref="S63:S82" si="8">+I63-R63</f>
        <v>4670.3999999999996</v>
      </c>
      <c r="U63" s="97" t="s">
        <v>107</v>
      </c>
      <c r="V63" s="96" t="s">
        <v>108</v>
      </c>
      <c r="X63" s="46"/>
      <c r="Y63" s="291"/>
      <c r="Z63" s="298" t="s">
        <v>107</v>
      </c>
    </row>
    <row r="64" spans="1:26">
      <c r="A64" s="134" t="s">
        <v>110</v>
      </c>
      <c r="B64" s="134" t="str">
        <f t="shared" si="0"/>
        <v>SI</v>
      </c>
      <c r="C64" s="2" t="s">
        <v>109</v>
      </c>
      <c r="D64" s="1" t="s">
        <v>110</v>
      </c>
      <c r="E64" s="279">
        <v>1200</v>
      </c>
      <c r="F64" s="268">
        <f>+FACTURACION!AA64</f>
        <v>0</v>
      </c>
      <c r="G64" s="268">
        <f>+FACTURACION!Z64</f>
        <v>3216</v>
      </c>
      <c r="H64" s="268">
        <v>0</v>
      </c>
      <c r="I64" s="268">
        <f t="shared" si="6"/>
        <v>4416</v>
      </c>
      <c r="J64" s="279">
        <v>0</v>
      </c>
      <c r="K64" s="279">
        <v>418.89</v>
      </c>
      <c r="L64" s="279">
        <v>73.42</v>
      </c>
      <c r="M64" s="268">
        <f>+FACTURACION!AK64</f>
        <v>0</v>
      </c>
      <c r="N64" s="293">
        <v>-0.04</v>
      </c>
      <c r="O64" s="268">
        <f>+FACTURACION!AE64</f>
        <v>0</v>
      </c>
      <c r="P64" s="268">
        <f>+FACTURACION!AC64</f>
        <v>45.13</v>
      </c>
      <c r="Q64" s="268">
        <f>+FACTURACION!AJ64</f>
        <v>0</v>
      </c>
      <c r="R64" s="268">
        <f t="shared" si="7"/>
        <v>537.4</v>
      </c>
      <c r="S64" s="268">
        <f t="shared" si="8"/>
        <v>3878.6</v>
      </c>
      <c r="U64" s="97" t="s">
        <v>109</v>
      </c>
      <c r="V64" s="96" t="s">
        <v>110</v>
      </c>
      <c r="X64" s="46"/>
      <c r="Y64" s="291"/>
      <c r="Z64" s="298" t="s">
        <v>109</v>
      </c>
    </row>
    <row r="65" spans="1:26">
      <c r="A65" s="134" t="s">
        <v>112</v>
      </c>
      <c r="B65" s="134" t="str">
        <f t="shared" si="0"/>
        <v>SI</v>
      </c>
      <c r="C65" s="2" t="s">
        <v>111</v>
      </c>
      <c r="D65" s="1" t="s">
        <v>112</v>
      </c>
      <c r="E65" s="279">
        <v>1200</v>
      </c>
      <c r="F65" s="268">
        <f>+FACTURACION!AA65</f>
        <v>0</v>
      </c>
      <c r="G65" s="268">
        <f>+FACTURACION!Z65</f>
        <v>4285.7</v>
      </c>
      <c r="H65" s="268">
        <v>0</v>
      </c>
      <c r="I65" s="268">
        <f t="shared" si="6"/>
        <v>5485.7</v>
      </c>
      <c r="J65" s="279">
        <v>0</v>
      </c>
      <c r="K65" s="279">
        <v>624.48</v>
      </c>
      <c r="L65" s="279">
        <v>196.28</v>
      </c>
      <c r="M65" s="268">
        <f>+FACTURACION!AK65</f>
        <v>0</v>
      </c>
      <c r="N65" s="292">
        <v>0.01</v>
      </c>
      <c r="O65" s="268">
        <f>+FACTURACION!AE65</f>
        <v>0</v>
      </c>
      <c r="P65" s="268">
        <f>+FACTURACION!AC65</f>
        <v>45.13</v>
      </c>
      <c r="Q65" s="268">
        <f>+FACTURACION!AJ65</f>
        <v>0</v>
      </c>
      <c r="R65" s="268">
        <f t="shared" si="7"/>
        <v>865.9</v>
      </c>
      <c r="S65" s="268">
        <f t="shared" si="8"/>
        <v>4619.8</v>
      </c>
      <c r="U65" s="97" t="s">
        <v>111</v>
      </c>
      <c r="V65" s="96" t="s">
        <v>112</v>
      </c>
      <c r="X65" s="46"/>
      <c r="Y65" s="291"/>
      <c r="Z65" s="298" t="s">
        <v>111</v>
      </c>
    </row>
    <row r="66" spans="1:26">
      <c r="A66" s="134" t="s">
        <v>114</v>
      </c>
      <c r="B66" s="134" t="str">
        <f t="shared" si="0"/>
        <v>SI</v>
      </c>
      <c r="C66" s="2" t="s">
        <v>113</v>
      </c>
      <c r="D66" s="1" t="s">
        <v>114</v>
      </c>
      <c r="E66" s="279">
        <v>1200</v>
      </c>
      <c r="F66" s="268">
        <f>+FACTURACION!AA66</f>
        <v>0</v>
      </c>
      <c r="G66" s="268">
        <f>+FACTURACION!Z66</f>
        <v>2234.56</v>
      </c>
      <c r="H66" s="268">
        <v>0</v>
      </c>
      <c r="I66" s="268">
        <f t="shared" si="6"/>
        <v>3434.56</v>
      </c>
      <c r="J66" s="279">
        <v>0</v>
      </c>
      <c r="K66" s="279">
        <v>144.54</v>
      </c>
      <c r="L66" s="279">
        <v>76.63</v>
      </c>
      <c r="M66" s="268">
        <f>+FACTURACION!AK66</f>
        <v>0</v>
      </c>
      <c r="N66" s="292">
        <v>0.06</v>
      </c>
      <c r="O66" s="268">
        <f>+FACTURACION!AE66</f>
        <v>0</v>
      </c>
      <c r="P66" s="268">
        <f>+FACTURACION!AC66</f>
        <v>45.13</v>
      </c>
      <c r="Q66" s="268">
        <f>+FACTURACION!AJ66</f>
        <v>0</v>
      </c>
      <c r="R66" s="268">
        <f t="shared" si="7"/>
        <v>266.36</v>
      </c>
      <c r="S66" s="268">
        <f t="shared" si="8"/>
        <v>3168.2</v>
      </c>
      <c r="U66" s="97" t="s">
        <v>113</v>
      </c>
      <c r="V66" s="96" t="s">
        <v>114</v>
      </c>
      <c r="X66" s="46"/>
      <c r="Y66" s="291"/>
      <c r="Z66" s="298" t="s">
        <v>113</v>
      </c>
    </row>
    <row r="67" spans="1:26">
      <c r="A67" s="134" t="s">
        <v>116</v>
      </c>
      <c r="B67" s="134" t="str">
        <f t="shared" si="0"/>
        <v>SI</v>
      </c>
      <c r="C67" s="2" t="s">
        <v>115</v>
      </c>
      <c r="D67" s="1" t="s">
        <v>116</v>
      </c>
      <c r="E67" s="279">
        <v>1200</v>
      </c>
      <c r="F67" s="268">
        <f>+FACTURACION!AA67</f>
        <v>0</v>
      </c>
      <c r="G67" s="268">
        <f>+FACTURACION!Z67</f>
        <v>8145</v>
      </c>
      <c r="H67" s="268">
        <v>0</v>
      </c>
      <c r="I67" s="268">
        <f t="shared" si="6"/>
        <v>9345</v>
      </c>
      <c r="J67" s="279">
        <v>0</v>
      </c>
      <c r="K67" s="279">
        <v>1448.83</v>
      </c>
      <c r="L67" s="279">
        <v>108.04</v>
      </c>
      <c r="M67" s="268">
        <f>+FACTURACION!AK67</f>
        <v>0</v>
      </c>
      <c r="N67" s="292">
        <v>0</v>
      </c>
      <c r="O67" s="268">
        <f>+FACTURACION!AE67</f>
        <v>0</v>
      </c>
      <c r="P67" s="268">
        <f>+FACTURACION!AC67</f>
        <v>45.13</v>
      </c>
      <c r="Q67" s="268">
        <f>+FACTURACION!AJ67</f>
        <v>0</v>
      </c>
      <c r="R67" s="268">
        <f t="shared" si="7"/>
        <v>1602</v>
      </c>
      <c r="S67" s="268">
        <f t="shared" si="8"/>
        <v>7743</v>
      </c>
      <c r="U67" s="97" t="s">
        <v>115</v>
      </c>
      <c r="V67" s="96" t="s">
        <v>116</v>
      </c>
      <c r="X67" s="46"/>
      <c r="Y67" s="291"/>
      <c r="Z67" s="298" t="s">
        <v>115</v>
      </c>
    </row>
    <row r="68" spans="1:26">
      <c r="A68" s="134" t="s">
        <v>118</v>
      </c>
      <c r="B68" s="134" t="str">
        <f t="shared" si="0"/>
        <v>SI</v>
      </c>
      <c r="C68" s="2" t="s">
        <v>117</v>
      </c>
      <c r="D68" s="1" t="s">
        <v>118</v>
      </c>
      <c r="E68" s="279">
        <v>1200</v>
      </c>
      <c r="F68" s="268">
        <f>+FACTURACION!AA68</f>
        <v>0</v>
      </c>
      <c r="G68" s="268">
        <f>+FACTURACION!Z68</f>
        <v>4365</v>
      </c>
      <c r="H68" s="268">
        <v>0</v>
      </c>
      <c r="I68" s="268">
        <f t="shared" si="6"/>
        <v>5565</v>
      </c>
      <c r="J68" s="279">
        <v>0</v>
      </c>
      <c r="K68" s="279">
        <v>641.41999999999996</v>
      </c>
      <c r="L68" s="279">
        <v>149.18</v>
      </c>
      <c r="M68" s="268">
        <f>+FACTURACION!AK68</f>
        <v>0</v>
      </c>
      <c r="N68" s="292">
        <v>7.0000000000000007E-2</v>
      </c>
      <c r="O68" s="268">
        <f>+FACTURACION!AE68</f>
        <v>0</v>
      </c>
      <c r="P68" s="268">
        <f>+FACTURACION!AC68</f>
        <v>45.13</v>
      </c>
      <c r="Q68" s="268">
        <f>+FACTURACION!AJ68</f>
        <v>0</v>
      </c>
      <c r="R68" s="268">
        <f t="shared" si="7"/>
        <v>835.8</v>
      </c>
      <c r="S68" s="268">
        <f t="shared" si="8"/>
        <v>4729.2</v>
      </c>
      <c r="U68" s="97" t="s">
        <v>117</v>
      </c>
      <c r="V68" s="96" t="s">
        <v>118</v>
      </c>
      <c r="X68" s="46"/>
      <c r="Y68" s="291"/>
      <c r="Z68" s="298" t="s">
        <v>117</v>
      </c>
    </row>
    <row r="69" spans="1:26">
      <c r="A69" s="134" t="s">
        <v>120</v>
      </c>
      <c r="B69" s="134" t="str">
        <f t="shared" si="0"/>
        <v>SI</v>
      </c>
      <c r="C69" s="2" t="s">
        <v>119</v>
      </c>
      <c r="D69" s="1" t="s">
        <v>120</v>
      </c>
      <c r="E69" s="279">
        <v>1200</v>
      </c>
      <c r="F69" s="268">
        <f>+FACTURACION!AA69</f>
        <v>0</v>
      </c>
      <c r="G69" s="268">
        <f>+FACTURACION!Z69</f>
        <v>1800</v>
      </c>
      <c r="H69" s="268">
        <v>0</v>
      </c>
      <c r="I69" s="268">
        <f t="shared" si="6"/>
        <v>3000</v>
      </c>
      <c r="J69" s="279">
        <v>0</v>
      </c>
      <c r="K69" s="279">
        <v>76.98</v>
      </c>
      <c r="L69" s="279">
        <v>53.27</v>
      </c>
      <c r="M69" s="268">
        <f>+FACTURACION!AK69</f>
        <v>0</v>
      </c>
      <c r="N69" s="292">
        <v>0.02</v>
      </c>
      <c r="O69" s="268">
        <f>+FACTURACION!AE69</f>
        <v>0</v>
      </c>
      <c r="P69" s="268">
        <f>+FACTURACION!AC69</f>
        <v>45.13</v>
      </c>
      <c r="Q69" s="268">
        <f>+FACTURACION!AJ69</f>
        <v>0</v>
      </c>
      <c r="R69" s="268">
        <f t="shared" si="7"/>
        <v>175.4</v>
      </c>
      <c r="S69" s="268">
        <f t="shared" si="8"/>
        <v>2824.6</v>
      </c>
      <c r="U69" s="97" t="s">
        <v>119</v>
      </c>
      <c r="V69" s="96" t="s">
        <v>120</v>
      </c>
      <c r="X69" s="46"/>
      <c r="Y69" s="291"/>
      <c r="Z69" s="298" t="s">
        <v>119</v>
      </c>
    </row>
    <row r="70" spans="1:26">
      <c r="A70" s="134" t="s">
        <v>124</v>
      </c>
      <c r="B70" s="134" t="str">
        <f t="shared" si="0"/>
        <v>SI</v>
      </c>
      <c r="C70" s="2" t="s">
        <v>123</v>
      </c>
      <c r="D70" s="1" t="s">
        <v>124</v>
      </c>
      <c r="E70" s="279">
        <v>1200</v>
      </c>
      <c r="F70" s="268">
        <f>+FACTURACION!AA70</f>
        <v>0</v>
      </c>
      <c r="G70" s="268">
        <f>+FACTURACION!Z70</f>
        <v>3290.65</v>
      </c>
      <c r="H70" s="273">
        <v>0</v>
      </c>
      <c r="I70" s="268">
        <f t="shared" si="6"/>
        <v>4490.6499999999996</v>
      </c>
      <c r="J70" s="279">
        <v>0</v>
      </c>
      <c r="K70" s="279">
        <v>432.27</v>
      </c>
      <c r="L70" s="279">
        <v>164.85</v>
      </c>
      <c r="M70" s="268">
        <f>+FACTURACION!AK70</f>
        <v>0</v>
      </c>
      <c r="N70" s="292">
        <v>0</v>
      </c>
      <c r="O70" s="268">
        <f>+FACTURACION!AE70</f>
        <v>0</v>
      </c>
      <c r="P70" s="268">
        <f>+FACTURACION!AC70</f>
        <v>45.13</v>
      </c>
      <c r="Q70" s="268">
        <f>+FACTURACION!AJ70</f>
        <v>0</v>
      </c>
      <c r="R70" s="268">
        <f t="shared" si="7"/>
        <v>642.25</v>
      </c>
      <c r="S70" s="268">
        <f t="shared" si="8"/>
        <v>3848.3999999999996</v>
      </c>
      <c r="U70" s="97" t="s">
        <v>123</v>
      </c>
      <c r="V70" s="96" t="s">
        <v>124</v>
      </c>
      <c r="X70" s="46"/>
      <c r="Y70" s="291"/>
      <c r="Z70" s="298" t="s">
        <v>123</v>
      </c>
    </row>
    <row r="71" spans="1:26">
      <c r="A71" s="134" t="s">
        <v>126</v>
      </c>
      <c r="B71" s="134" t="str">
        <f t="shared" si="0"/>
        <v>SI</v>
      </c>
      <c r="C71" s="2" t="s">
        <v>125</v>
      </c>
      <c r="D71" s="1" t="s">
        <v>126</v>
      </c>
      <c r="E71" s="279">
        <v>1200</v>
      </c>
      <c r="F71" s="268">
        <f>+FACTURACION!AA71</f>
        <v>0</v>
      </c>
      <c r="G71" s="268">
        <f>+FACTURACION!Z71</f>
        <v>4814.3999999999996</v>
      </c>
      <c r="H71" s="273">
        <v>0</v>
      </c>
      <c r="I71" s="268">
        <f t="shared" si="6"/>
        <v>6014.4</v>
      </c>
      <c r="J71" s="279">
        <v>0</v>
      </c>
      <c r="K71" s="279">
        <v>737.41</v>
      </c>
      <c r="L71" s="279">
        <v>130.69999999999999</v>
      </c>
      <c r="M71" s="268">
        <f>+FACTURACION!AK71</f>
        <v>0</v>
      </c>
      <c r="N71" s="293">
        <v>-0.04</v>
      </c>
      <c r="O71" s="268">
        <f>+FACTURACION!AE71</f>
        <v>0</v>
      </c>
      <c r="P71" s="268">
        <f>+FACTURACION!AC71</f>
        <v>45.13</v>
      </c>
      <c r="Q71" s="268">
        <f>+FACTURACION!AJ71</f>
        <v>0</v>
      </c>
      <c r="R71" s="268">
        <f t="shared" si="7"/>
        <v>913.19999999999993</v>
      </c>
      <c r="S71" s="268">
        <f t="shared" si="8"/>
        <v>5101.2</v>
      </c>
      <c r="T71" s="7"/>
      <c r="U71" s="97" t="s">
        <v>125</v>
      </c>
      <c r="V71" s="96" t="s">
        <v>126</v>
      </c>
      <c r="W71" s="7"/>
      <c r="X71" s="46"/>
      <c r="Y71" s="291"/>
      <c r="Z71" s="298" t="s">
        <v>125</v>
      </c>
    </row>
    <row r="72" spans="1:26">
      <c r="A72" s="134" t="s">
        <v>288</v>
      </c>
      <c r="B72" s="134" t="str">
        <f t="shared" si="0"/>
        <v>NO</v>
      </c>
      <c r="C72" s="2" t="s">
        <v>127</v>
      </c>
      <c r="D72" s="89" t="s">
        <v>309</v>
      </c>
      <c r="E72" s="279">
        <v>1866.62</v>
      </c>
      <c r="F72" s="268">
        <f>+FACTURACION!AA72</f>
        <v>0</v>
      </c>
      <c r="G72" s="268">
        <f>+FACTURACION!Z72</f>
        <v>12477.1</v>
      </c>
      <c r="H72" s="273">
        <v>0</v>
      </c>
      <c r="I72" s="268">
        <f t="shared" si="6"/>
        <v>14343.720000000001</v>
      </c>
      <c r="J72" s="279">
        <v>0</v>
      </c>
      <c r="K72" s="279">
        <v>2605.0100000000002</v>
      </c>
      <c r="L72" s="279">
        <v>47.45</v>
      </c>
      <c r="M72" s="268">
        <f>+FACTURACION!AK72</f>
        <v>350</v>
      </c>
      <c r="N72" s="293">
        <v>-7.0000000000000007E-2</v>
      </c>
      <c r="O72" s="268">
        <f>+FACTURACION!AE72</f>
        <v>0</v>
      </c>
      <c r="P72" s="268">
        <f>+FACTURACION!AC72</f>
        <v>45.13</v>
      </c>
      <c r="Q72" s="268">
        <f>+FACTURACION!AJ72</f>
        <v>0</v>
      </c>
      <c r="R72" s="268">
        <f t="shared" si="7"/>
        <v>3047.52</v>
      </c>
      <c r="S72" s="268">
        <f t="shared" si="8"/>
        <v>11296.2</v>
      </c>
      <c r="U72" s="97" t="s">
        <v>127</v>
      </c>
      <c r="V72" s="96" t="s">
        <v>309</v>
      </c>
      <c r="X72" s="46"/>
      <c r="Y72" s="291"/>
      <c r="Z72" s="298" t="s">
        <v>127</v>
      </c>
    </row>
    <row r="73" spans="1:26" s="7" customFormat="1">
      <c r="A73" s="134" t="s">
        <v>129</v>
      </c>
      <c r="B73" s="134" t="str">
        <f t="shared" si="0"/>
        <v>SI</v>
      </c>
      <c r="C73" s="2" t="s">
        <v>128</v>
      </c>
      <c r="D73" s="1" t="s">
        <v>129</v>
      </c>
      <c r="E73" s="279">
        <v>1200</v>
      </c>
      <c r="F73" s="268">
        <f>+FACTURACION!AA73</f>
        <v>0</v>
      </c>
      <c r="G73" s="268">
        <f>+FACTURACION!Z73</f>
        <v>3507.65</v>
      </c>
      <c r="H73" s="273">
        <v>0</v>
      </c>
      <c r="I73" s="268">
        <f t="shared" si="6"/>
        <v>4707.6499999999996</v>
      </c>
      <c r="J73" s="279">
        <v>0</v>
      </c>
      <c r="K73" s="279">
        <v>471.15</v>
      </c>
      <c r="L73" s="279">
        <v>119.25</v>
      </c>
      <c r="M73" s="268">
        <f>+FACTURACION!AK73</f>
        <v>1770</v>
      </c>
      <c r="N73" s="292">
        <v>0.12</v>
      </c>
      <c r="O73" s="268">
        <f>+FACTURACION!AE73</f>
        <v>0</v>
      </c>
      <c r="P73" s="268">
        <f>+FACTURACION!AC73</f>
        <v>45.13</v>
      </c>
      <c r="Q73" s="268">
        <f>+FACTURACION!AJ73</f>
        <v>0</v>
      </c>
      <c r="R73" s="268">
        <f t="shared" si="7"/>
        <v>2405.65</v>
      </c>
      <c r="S73" s="268">
        <f t="shared" si="8"/>
        <v>2301.9999999999995</v>
      </c>
      <c r="T73" s="1"/>
      <c r="U73" s="97" t="s">
        <v>128</v>
      </c>
      <c r="V73" s="96" t="s">
        <v>129</v>
      </c>
      <c r="W73" s="1"/>
      <c r="X73" s="46"/>
      <c r="Y73" s="291"/>
      <c r="Z73" s="298" t="s">
        <v>128</v>
      </c>
    </row>
    <row r="74" spans="1:26">
      <c r="A74" s="134" t="s">
        <v>131</v>
      </c>
      <c r="B74" s="134" t="str">
        <f t="shared" si="0"/>
        <v>SI</v>
      </c>
      <c r="C74" s="2" t="s">
        <v>130</v>
      </c>
      <c r="D74" s="1" t="s">
        <v>131</v>
      </c>
      <c r="E74" s="279">
        <v>1200</v>
      </c>
      <c r="F74" s="268">
        <f>+FACTURACION!AA74</f>
        <v>0</v>
      </c>
      <c r="G74" s="268">
        <f>+FACTURACION!Z74</f>
        <v>2154</v>
      </c>
      <c r="H74" s="268">
        <v>0</v>
      </c>
      <c r="I74" s="268">
        <f t="shared" si="6"/>
        <v>3354</v>
      </c>
      <c r="J74" s="279">
        <v>0</v>
      </c>
      <c r="K74" s="279">
        <v>135.77000000000001</v>
      </c>
      <c r="L74" s="279">
        <v>70.89</v>
      </c>
      <c r="M74" s="268">
        <f>+FACTURACION!AK74</f>
        <v>301</v>
      </c>
      <c r="N74" s="292">
        <v>0.01</v>
      </c>
      <c r="O74" s="268">
        <f>+FACTURACION!AE74</f>
        <v>599</v>
      </c>
      <c r="P74" s="268">
        <f>+FACTURACION!AC74</f>
        <v>45.13</v>
      </c>
      <c r="Q74" s="268">
        <f>+FACTURACION!AJ74</f>
        <v>0</v>
      </c>
      <c r="R74" s="268">
        <f t="shared" si="7"/>
        <v>1151.8000000000002</v>
      </c>
      <c r="S74" s="268">
        <f t="shared" si="8"/>
        <v>2202.1999999999998</v>
      </c>
      <c r="T74" s="7"/>
      <c r="U74" s="97" t="s">
        <v>130</v>
      </c>
      <c r="V74" s="96" t="s">
        <v>131</v>
      </c>
      <c r="W74" s="7"/>
      <c r="X74" s="46"/>
      <c r="Y74" s="291"/>
      <c r="Z74" s="298" t="s">
        <v>130</v>
      </c>
    </row>
    <row r="75" spans="1:26" ht="15.75">
      <c r="A75" s="136" t="s">
        <v>322</v>
      </c>
      <c r="B75" s="134" t="str">
        <f t="shared" si="0"/>
        <v>SI</v>
      </c>
      <c r="C75" s="266" t="s">
        <v>342</v>
      </c>
      <c r="D75" s="136" t="s">
        <v>322</v>
      </c>
      <c r="E75" s="279">
        <v>1200</v>
      </c>
      <c r="F75" s="268">
        <f>+FACTURACION!AA75</f>
        <v>0</v>
      </c>
      <c r="G75" s="268">
        <f>+FACTURACION!Z75</f>
        <v>1290</v>
      </c>
      <c r="H75" s="268">
        <v>0</v>
      </c>
      <c r="I75" s="268">
        <f t="shared" si="6"/>
        <v>2490</v>
      </c>
      <c r="J75" s="279">
        <v>0</v>
      </c>
      <c r="K75" s="279">
        <v>6.57</v>
      </c>
      <c r="L75" s="279">
        <v>29.79</v>
      </c>
      <c r="M75" s="268">
        <f>+FACTURACION!AK75</f>
        <v>0</v>
      </c>
      <c r="N75" s="292">
        <v>0.11</v>
      </c>
      <c r="O75" s="268">
        <f>+FACTURACION!AE75</f>
        <v>0</v>
      </c>
      <c r="P75" s="268">
        <f>+FACTURACION!AC75</f>
        <v>45.13</v>
      </c>
      <c r="Q75" s="268">
        <f>+FACTURACION!AJ75</f>
        <v>0</v>
      </c>
      <c r="R75" s="268">
        <f>SUM(J75:Q75)</f>
        <v>81.599999999999994</v>
      </c>
      <c r="S75" s="268">
        <f>+I75-R75</f>
        <v>2408.4</v>
      </c>
      <c r="T75" s="96"/>
      <c r="U75" s="131" t="s">
        <v>342</v>
      </c>
      <c r="V75" s="130" t="s">
        <v>343</v>
      </c>
      <c r="W75" s="96"/>
      <c r="X75" s="46"/>
      <c r="Y75" s="291"/>
      <c r="Z75" s="298" t="s">
        <v>342</v>
      </c>
    </row>
    <row r="76" spans="1:26" s="7" customFormat="1" ht="15.75">
      <c r="A76" s="136" t="s">
        <v>325</v>
      </c>
      <c r="B76" s="134" t="str">
        <f t="shared" si="0"/>
        <v>SI</v>
      </c>
      <c r="C76" s="266" t="s">
        <v>346</v>
      </c>
      <c r="D76" s="136" t="s">
        <v>325</v>
      </c>
      <c r="E76" s="279">
        <v>1200</v>
      </c>
      <c r="F76" s="268">
        <f>+FACTURACION!AA76</f>
        <v>0</v>
      </c>
      <c r="G76" s="268">
        <f>+FACTURACION!Z76</f>
        <v>2708.72</v>
      </c>
      <c r="H76" s="268">
        <v>0</v>
      </c>
      <c r="I76" s="268">
        <f t="shared" si="6"/>
        <v>3908.72</v>
      </c>
      <c r="J76" s="279">
        <v>0</v>
      </c>
      <c r="K76" s="279">
        <v>334.43</v>
      </c>
      <c r="L76" s="279">
        <v>29.79</v>
      </c>
      <c r="M76" s="268">
        <f>+FACTURACION!AK76</f>
        <v>0</v>
      </c>
      <c r="N76" s="292">
        <v>0.17</v>
      </c>
      <c r="O76" s="268">
        <f>+FACTURACION!AE76</f>
        <v>0</v>
      </c>
      <c r="P76" s="268">
        <f>+FACTURACION!AC76</f>
        <v>45.13</v>
      </c>
      <c r="Q76" s="268">
        <f>+FACTURACION!AJ76</f>
        <v>0</v>
      </c>
      <c r="R76" s="268">
        <f>SUM(J76:Q76)</f>
        <v>409.52000000000004</v>
      </c>
      <c r="S76" s="268">
        <f>+I76-R76</f>
        <v>3499.2</v>
      </c>
      <c r="T76" s="96"/>
      <c r="U76" s="131" t="s">
        <v>346</v>
      </c>
      <c r="V76" s="130" t="s">
        <v>347</v>
      </c>
      <c r="W76" s="96"/>
      <c r="X76" s="46"/>
      <c r="Y76" s="291"/>
      <c r="Z76" s="298" t="s">
        <v>346</v>
      </c>
    </row>
    <row r="77" spans="1:26" s="96" customFormat="1" ht="15.75">
      <c r="A77" s="134"/>
      <c r="C77" s="266"/>
      <c r="D77" s="136"/>
      <c r="E77" s="277"/>
      <c r="F77" s="268"/>
      <c r="G77" s="268"/>
      <c r="H77" s="268"/>
      <c r="I77" s="268"/>
      <c r="J77" s="269"/>
      <c r="K77" s="268"/>
      <c r="L77" s="268"/>
      <c r="M77" s="268"/>
      <c r="N77" s="277"/>
      <c r="O77" s="268"/>
      <c r="P77" s="268"/>
      <c r="Q77" s="268"/>
      <c r="R77" s="268"/>
      <c r="S77" s="268"/>
      <c r="T77" s="134"/>
      <c r="U77" s="131"/>
      <c r="V77" s="134"/>
      <c r="W77" s="134"/>
      <c r="X77" s="46"/>
      <c r="Y77" s="295"/>
    </row>
    <row r="78" spans="1:26" s="96" customFormat="1" ht="15.75">
      <c r="A78" s="134"/>
      <c r="C78" s="266"/>
      <c r="D78" s="136"/>
      <c r="E78" s="277"/>
      <c r="F78" s="268"/>
      <c r="G78" s="268"/>
      <c r="H78" s="268"/>
      <c r="I78" s="268"/>
      <c r="J78" s="269"/>
      <c r="K78" s="268"/>
      <c r="L78" s="268"/>
      <c r="M78" s="268"/>
      <c r="N78" s="277"/>
      <c r="O78" s="268"/>
      <c r="P78" s="268"/>
      <c r="Q78" s="268"/>
      <c r="R78" s="268"/>
      <c r="S78" s="268"/>
      <c r="T78" s="134"/>
      <c r="U78" s="131"/>
      <c r="V78" s="134"/>
      <c r="W78" s="134"/>
      <c r="X78" s="46"/>
      <c r="Y78" s="295"/>
    </row>
    <row r="79" spans="1:26" ht="15.75">
      <c r="A79" s="59"/>
      <c r="C79" s="266"/>
      <c r="D79" s="136"/>
      <c r="E79" s="277"/>
      <c r="F79" s="268"/>
      <c r="G79" s="268"/>
      <c r="H79" s="268"/>
      <c r="I79" s="268"/>
      <c r="J79" s="269"/>
      <c r="K79" s="268"/>
      <c r="L79" s="268"/>
      <c r="M79" s="268"/>
      <c r="N79" s="277"/>
      <c r="O79" s="268"/>
      <c r="P79" s="268"/>
      <c r="Q79" s="268"/>
      <c r="R79" s="268"/>
      <c r="S79" s="268"/>
      <c r="T79" s="134"/>
      <c r="U79" s="131"/>
      <c r="V79" s="134"/>
      <c r="W79" s="134"/>
      <c r="X79" s="46"/>
      <c r="Y79" s="295"/>
    </row>
    <row r="80" spans="1:26" ht="15.75">
      <c r="C80" s="266"/>
      <c r="D80" s="136"/>
      <c r="E80" s="277"/>
      <c r="F80" s="268"/>
      <c r="G80" s="268"/>
      <c r="H80" s="268"/>
      <c r="I80" s="268"/>
      <c r="J80" s="269"/>
      <c r="K80" s="268"/>
      <c r="L80" s="268"/>
      <c r="M80" s="268"/>
      <c r="N80" s="277"/>
      <c r="O80" s="268"/>
      <c r="P80" s="268"/>
      <c r="Q80" s="268"/>
      <c r="R80" s="268"/>
      <c r="S80" s="268"/>
      <c r="T80" s="134"/>
      <c r="U80" s="131"/>
      <c r="V80" s="134"/>
      <c r="W80" s="134"/>
      <c r="X80" s="46"/>
      <c r="Y80" s="295"/>
    </row>
    <row r="81" spans="1:26">
      <c r="C81" s="58"/>
      <c r="D81" s="57"/>
      <c r="E81" s="277"/>
      <c r="F81" s="268"/>
      <c r="G81" s="268"/>
      <c r="H81" s="268"/>
      <c r="I81" s="268"/>
      <c r="J81" s="268"/>
      <c r="K81" s="268"/>
      <c r="L81" s="268"/>
      <c r="M81" s="268"/>
      <c r="N81" s="277"/>
      <c r="O81" s="268"/>
      <c r="P81" s="268"/>
      <c r="Q81" s="268"/>
      <c r="R81" s="268"/>
      <c r="S81" s="268"/>
      <c r="X81" s="46"/>
      <c r="Y81" s="295"/>
      <c r="Z81" s="294"/>
    </row>
    <row r="82" spans="1:26">
      <c r="A82" s="134" t="s">
        <v>327</v>
      </c>
      <c r="B82" s="134" t="str">
        <f t="shared" ref="B82" si="9">IF(A82=D82,"SI","NO")</f>
        <v>NO</v>
      </c>
      <c r="C82" s="2" t="s">
        <v>121</v>
      </c>
      <c r="D82" s="1" t="s">
        <v>122</v>
      </c>
      <c r="E82" s="279">
        <v>1750.05</v>
      </c>
      <c r="F82" s="268">
        <f>+FACTURACION!AA82</f>
        <v>1643.91</v>
      </c>
      <c r="G82" s="268">
        <f>+FACTURACION!Z82</f>
        <v>6467.01</v>
      </c>
      <c r="H82" s="268">
        <v>0</v>
      </c>
      <c r="I82" s="268">
        <f>SUM(E82:H82)</f>
        <v>9860.9700000000012</v>
      </c>
      <c r="J82" s="279">
        <v>0</v>
      </c>
      <c r="K82" s="279">
        <v>1207.9000000000001</v>
      </c>
      <c r="L82" s="279">
        <v>201.75</v>
      </c>
      <c r="M82" s="268">
        <f>+FACTURACION!AK82</f>
        <v>4500</v>
      </c>
      <c r="N82" s="280">
        <v>-0.08</v>
      </c>
      <c r="O82" s="268">
        <f>+FACTURACION!AE82</f>
        <v>0</v>
      </c>
      <c r="P82" s="268">
        <f>+FACTURACION!AC82</f>
        <v>0</v>
      </c>
      <c r="Q82" s="268">
        <f>+FACTURACION!AJ82</f>
        <v>0</v>
      </c>
      <c r="R82" s="268">
        <f>SUM(J82:Q82)</f>
        <v>5909.57</v>
      </c>
      <c r="S82" s="268">
        <f t="shared" si="8"/>
        <v>3951.4000000000015</v>
      </c>
      <c r="U82" s="97" t="s">
        <v>121</v>
      </c>
      <c r="V82" s="96" t="s">
        <v>122</v>
      </c>
      <c r="X82" s="46" t="e">
        <f>+S82-#REF!</f>
        <v>#REF!</v>
      </c>
      <c r="Y82" s="295"/>
      <c r="Z82" s="298" t="s">
        <v>121</v>
      </c>
    </row>
    <row r="83" spans="1:26">
      <c r="A83" s="59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X83" s="46"/>
    </row>
    <row r="84" spans="1:26">
      <c r="C84" s="13" t="s">
        <v>103</v>
      </c>
      <c r="D84" s="7"/>
      <c r="E84" s="271" t="s">
        <v>104</v>
      </c>
      <c r="F84" s="271"/>
      <c r="G84" s="271" t="s">
        <v>104</v>
      </c>
      <c r="H84" s="271" t="s">
        <v>104</v>
      </c>
      <c r="I84" s="271" t="s">
        <v>104</v>
      </c>
      <c r="J84" s="271" t="s">
        <v>104</v>
      </c>
      <c r="K84" s="271" t="s">
        <v>104</v>
      </c>
      <c r="L84" s="271" t="s">
        <v>104</v>
      </c>
      <c r="M84" s="271" t="s">
        <v>104</v>
      </c>
      <c r="N84" s="271" t="s">
        <v>104</v>
      </c>
      <c r="O84" s="271" t="s">
        <v>104</v>
      </c>
      <c r="P84" s="271" t="s">
        <v>104</v>
      </c>
      <c r="Q84" s="271" t="s">
        <v>104</v>
      </c>
      <c r="R84" s="271" t="s">
        <v>104</v>
      </c>
      <c r="S84" s="271" t="s">
        <v>104</v>
      </c>
    </row>
    <row r="85" spans="1:26">
      <c r="E85" s="274">
        <f>SUM(E62:E84)</f>
        <v>20416.669999999998</v>
      </c>
      <c r="F85" s="274">
        <f t="shared" ref="F85:S85" si="10">SUM(F62:F84)</f>
        <v>1643.91</v>
      </c>
      <c r="G85" s="274">
        <f t="shared" si="10"/>
        <v>66523.790000000008</v>
      </c>
      <c r="H85" s="274">
        <f t="shared" si="10"/>
        <v>0</v>
      </c>
      <c r="I85" s="274">
        <f t="shared" si="10"/>
        <v>88584.37000000001</v>
      </c>
      <c r="J85" s="274">
        <f t="shared" si="10"/>
        <v>0</v>
      </c>
      <c r="K85" s="274">
        <f t="shared" si="10"/>
        <v>9943.57</v>
      </c>
      <c r="L85" s="274">
        <f t="shared" si="10"/>
        <v>1583.57</v>
      </c>
      <c r="M85" s="274">
        <f t="shared" si="10"/>
        <v>6921</v>
      </c>
      <c r="N85" s="274">
        <f t="shared" si="10"/>
        <v>0.27999999999999997</v>
      </c>
      <c r="O85" s="274">
        <f t="shared" si="10"/>
        <v>599</v>
      </c>
      <c r="P85" s="274">
        <f t="shared" ref="P85" si="11">SUM(P62:P84)</f>
        <v>676.95</v>
      </c>
      <c r="Q85" s="274">
        <f t="shared" si="10"/>
        <v>0</v>
      </c>
      <c r="R85" s="274">
        <f t="shared" si="10"/>
        <v>19724.370000000003</v>
      </c>
      <c r="S85" s="274">
        <f t="shared" si="10"/>
        <v>68860</v>
      </c>
    </row>
    <row r="86" spans="1:26">
      <c r="A86" s="59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</row>
    <row r="87" spans="1:26">
      <c r="A87" s="134" t="s">
        <v>134</v>
      </c>
      <c r="C87" s="12"/>
      <c r="D87" s="7"/>
      <c r="E87" s="271" t="s">
        <v>132</v>
      </c>
      <c r="F87" s="271" t="s">
        <v>132</v>
      </c>
      <c r="G87" s="271" t="s">
        <v>132</v>
      </c>
      <c r="H87" s="271" t="s">
        <v>132</v>
      </c>
      <c r="I87" s="271" t="s">
        <v>132</v>
      </c>
      <c r="J87" s="271" t="s">
        <v>132</v>
      </c>
      <c r="K87" s="271" t="s">
        <v>132</v>
      </c>
      <c r="L87" s="271" t="s">
        <v>132</v>
      </c>
      <c r="M87" s="271" t="s">
        <v>132</v>
      </c>
      <c r="N87" s="271" t="s">
        <v>132</v>
      </c>
      <c r="O87" s="271" t="s">
        <v>132</v>
      </c>
      <c r="P87" s="271" t="s">
        <v>132</v>
      </c>
      <c r="Q87" s="271" t="s">
        <v>132</v>
      </c>
      <c r="R87" s="271" t="s">
        <v>132</v>
      </c>
      <c r="S87" s="271" t="s">
        <v>132</v>
      </c>
    </row>
    <row r="88" spans="1:26">
      <c r="C88" s="13" t="s">
        <v>133</v>
      </c>
      <c r="D88" s="1" t="s">
        <v>134</v>
      </c>
      <c r="E88" s="274">
        <f>+E85+E60</f>
        <v>228433.31</v>
      </c>
      <c r="F88" s="274">
        <f t="shared" ref="F88:S88" si="12">+F85+F60</f>
        <v>1643.91</v>
      </c>
      <c r="G88" s="274">
        <f t="shared" si="12"/>
        <v>66523.790000000008</v>
      </c>
      <c r="H88" s="274">
        <f t="shared" si="12"/>
        <v>0</v>
      </c>
      <c r="I88" s="274">
        <f t="shared" si="12"/>
        <v>296601.01</v>
      </c>
      <c r="J88" s="274">
        <f t="shared" si="12"/>
        <v>-367.73</v>
      </c>
      <c r="K88" s="274">
        <f t="shared" si="12"/>
        <v>30850.92</v>
      </c>
      <c r="L88" s="274">
        <f t="shared" si="12"/>
        <v>7110.98</v>
      </c>
      <c r="M88" s="274">
        <f t="shared" si="12"/>
        <v>27289.13</v>
      </c>
      <c r="N88" s="274">
        <f t="shared" si="12"/>
        <v>1.0000000000000002</v>
      </c>
      <c r="O88" s="274">
        <f t="shared" si="12"/>
        <v>9341.5299999999988</v>
      </c>
      <c r="P88" s="274">
        <f t="shared" ref="P88" si="13">+P85+P60</f>
        <v>2752.9300000000021</v>
      </c>
      <c r="Q88" s="274">
        <f t="shared" si="12"/>
        <v>1301.45</v>
      </c>
      <c r="R88" s="274">
        <f t="shared" si="12"/>
        <v>78280.210000000021</v>
      </c>
      <c r="S88" s="274">
        <f t="shared" si="12"/>
        <v>218320.80000000002</v>
      </c>
    </row>
    <row r="89" spans="1:26">
      <c r="S89" s="132"/>
    </row>
    <row r="90" spans="1:26">
      <c r="E90" s="1" t="s">
        <v>134</v>
      </c>
      <c r="G90" s="1" t="s">
        <v>134</v>
      </c>
      <c r="I90" s="1" t="s">
        <v>134</v>
      </c>
      <c r="J90" s="1" t="s">
        <v>134</v>
      </c>
      <c r="K90" s="1" t="s">
        <v>134</v>
      </c>
      <c r="L90" s="1" t="s">
        <v>134</v>
      </c>
      <c r="M90" s="1" t="s">
        <v>134</v>
      </c>
      <c r="N90" s="1" t="s">
        <v>134</v>
      </c>
      <c r="O90" s="1" t="s">
        <v>134</v>
      </c>
      <c r="R90" s="1" t="s">
        <v>134</v>
      </c>
      <c r="S90" s="132"/>
    </row>
    <row r="91" spans="1:26">
      <c r="C91" s="2" t="s">
        <v>134</v>
      </c>
      <c r="D91" s="1" t="s">
        <v>134</v>
      </c>
      <c r="E91" s="14"/>
      <c r="F91" s="68"/>
      <c r="G91" s="14"/>
      <c r="H91" s="68"/>
      <c r="I91" s="14"/>
      <c r="J91" s="14"/>
      <c r="K91" s="14"/>
      <c r="L91" s="14"/>
      <c r="M91" s="14"/>
      <c r="N91" s="14"/>
      <c r="O91" s="14"/>
      <c r="P91" s="68"/>
      <c r="Q91" s="68"/>
      <c r="R91" s="14"/>
      <c r="S91" s="132"/>
    </row>
  </sheetData>
  <mergeCells count="1">
    <mergeCell ref="D1:E1"/>
  </mergeCells>
  <pageMargins left="0.31496062992125984" right="0.31496062992125984" top="0.19685039370078741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8"/>
  <sheetViews>
    <sheetView zoomScale="96" zoomScaleNormal="96" workbookViewId="0">
      <pane xSplit="3" ySplit="8" topLeftCell="D49" activePane="bottomRight" state="frozen"/>
      <selection activeCell="C1" sqref="C1"/>
      <selection pane="topRight" activeCell="D1" sqref="D1"/>
      <selection pane="bottomLeft" activeCell="C9" sqref="C9"/>
      <selection pane="bottomRight" activeCell="F69" activeCellId="1" sqref="F60 F69"/>
    </sheetView>
  </sheetViews>
  <sheetFormatPr baseColWidth="10" defaultRowHeight="15"/>
  <cols>
    <col min="1" max="1" width="19.5703125" style="134" hidden="1" customWidth="1"/>
    <col min="2" max="2" width="8" style="56" hidden="1" customWidth="1"/>
    <col min="3" max="3" width="8" customWidth="1"/>
    <col min="4" max="4" width="15.85546875" customWidth="1"/>
    <col min="5" max="5" width="12.7109375" bestFit="1" customWidth="1"/>
    <col min="6" max="6" width="16" bestFit="1" customWidth="1"/>
    <col min="7" max="7" width="11.5703125" bestFit="1" customWidth="1"/>
    <col min="8" max="9" width="11.5703125" style="137" customWidth="1"/>
    <col min="10" max="10" width="15.28515625" customWidth="1"/>
    <col min="11" max="11" width="17.28515625" customWidth="1"/>
    <col min="12" max="12" width="15.85546875" customWidth="1"/>
  </cols>
  <sheetData>
    <row r="1" spans="1:12">
      <c r="A1" s="135" t="s">
        <v>134</v>
      </c>
      <c r="C1" s="76" t="s">
        <v>0</v>
      </c>
      <c r="D1" s="65" t="s">
        <v>134</v>
      </c>
      <c r="E1" s="64"/>
      <c r="F1" s="56"/>
      <c r="G1" s="56"/>
      <c r="J1" s="56"/>
      <c r="K1" s="56"/>
    </row>
    <row r="2" spans="1:12" ht="18">
      <c r="A2" s="87" t="s">
        <v>2</v>
      </c>
      <c r="C2" s="77" t="s">
        <v>1</v>
      </c>
      <c r="D2" s="74" t="s">
        <v>302</v>
      </c>
      <c r="E2" s="72"/>
      <c r="F2" s="56"/>
      <c r="G2" s="56"/>
      <c r="J2" s="56"/>
      <c r="K2" s="56"/>
    </row>
    <row r="3" spans="1:12" ht="15.75">
      <c r="A3" s="86" t="s">
        <v>3</v>
      </c>
      <c r="C3" s="56"/>
      <c r="D3" s="75" t="s">
        <v>3</v>
      </c>
      <c r="E3" s="64"/>
      <c r="F3" s="56"/>
      <c r="G3" s="56"/>
      <c r="J3" s="56"/>
      <c r="K3" s="56"/>
    </row>
    <row r="4" spans="1:12">
      <c r="A4" s="85" t="s">
        <v>334</v>
      </c>
      <c r="C4" s="56"/>
      <c r="D4" s="85" t="str">
        <f>+FISCAL!D4</f>
        <v>Periodo 23 al 23 Quincenal del 01/12/2016 al 15/12/2016</v>
      </c>
      <c r="E4" s="64"/>
      <c r="F4" s="56"/>
      <c r="G4" s="56"/>
      <c r="J4" s="56"/>
      <c r="K4" s="56"/>
    </row>
    <row r="5" spans="1:12">
      <c r="A5" s="66" t="s">
        <v>4</v>
      </c>
      <c r="C5" s="56"/>
      <c r="D5" s="66"/>
      <c r="E5" s="56"/>
      <c r="F5" s="56"/>
      <c r="G5" s="56"/>
      <c r="J5" s="56"/>
      <c r="K5" s="56"/>
    </row>
    <row r="6" spans="1:12">
      <c r="A6" s="66" t="s">
        <v>5</v>
      </c>
      <c r="C6" s="56"/>
      <c r="D6" s="66" t="s">
        <v>5</v>
      </c>
      <c r="E6" s="56"/>
      <c r="F6" s="56"/>
      <c r="G6" s="56"/>
      <c r="J6" s="56"/>
      <c r="K6" s="56"/>
    </row>
    <row r="7" spans="1:12">
      <c r="C7" s="56"/>
      <c r="D7" s="56"/>
      <c r="E7" s="56"/>
      <c r="F7" s="56"/>
      <c r="G7" s="57">
        <v>2</v>
      </c>
      <c r="H7" s="277"/>
      <c r="I7" s="277"/>
      <c r="J7" s="56"/>
      <c r="K7" s="56"/>
    </row>
    <row r="8" spans="1:12" ht="23.25" thickBot="1">
      <c r="A8" s="94" t="s">
        <v>7</v>
      </c>
      <c r="C8" s="63" t="s">
        <v>6</v>
      </c>
      <c r="D8" s="69" t="s">
        <v>7</v>
      </c>
      <c r="E8" s="69" t="s">
        <v>303</v>
      </c>
      <c r="F8" s="70" t="s">
        <v>10</v>
      </c>
      <c r="G8" s="69" t="s">
        <v>304</v>
      </c>
      <c r="H8" s="69" t="s">
        <v>14</v>
      </c>
      <c r="I8" s="69" t="s">
        <v>16</v>
      </c>
      <c r="J8" s="70" t="s">
        <v>18</v>
      </c>
      <c r="K8" s="71" t="s">
        <v>19</v>
      </c>
    </row>
    <row r="9" spans="1:12" ht="15.75" thickTop="1">
      <c r="C9" s="61"/>
      <c r="D9" s="56"/>
      <c r="E9" s="56"/>
      <c r="F9" s="56"/>
      <c r="G9" s="56"/>
      <c r="J9" s="56"/>
      <c r="K9" s="56"/>
    </row>
    <row r="11" spans="1:12">
      <c r="C11" s="60" t="s">
        <v>21</v>
      </c>
      <c r="D11" s="57"/>
      <c r="E11" s="56"/>
      <c r="F11" s="56"/>
      <c r="G11" s="56"/>
      <c r="J11" s="56"/>
      <c r="K11" s="56"/>
    </row>
    <row r="12" spans="1:12">
      <c r="A12" s="134" t="s">
        <v>23</v>
      </c>
      <c r="B12" s="57" t="str">
        <f t="shared" ref="B12:B58" si="0">IF(A12=D12,"SI","NO")</f>
        <v>SI</v>
      </c>
      <c r="C12" s="58" t="s">
        <v>22</v>
      </c>
      <c r="D12" s="57" t="s">
        <v>23</v>
      </c>
      <c r="E12" s="78">
        <f>+FACTURACION!E12</f>
        <v>14764.74</v>
      </c>
      <c r="F12" s="78">
        <f t="shared" ref="F12:F58" si="1">SUM(E12:E12)</f>
        <v>14764.74</v>
      </c>
      <c r="G12" s="78">
        <f>+F12*0.1</f>
        <v>1476.4740000000002</v>
      </c>
      <c r="H12" s="78">
        <f>FACTURACION!AK12-FISCAL!M12</f>
        <v>0</v>
      </c>
      <c r="I12" s="78">
        <f>+FACTURACION!AE12-FISCAL!O12</f>
        <v>0</v>
      </c>
      <c r="J12" s="78">
        <f>SUM(G12:I12)</f>
        <v>1476.4740000000002</v>
      </c>
      <c r="K12" s="78">
        <f>+F12-J12</f>
        <v>13288.266</v>
      </c>
    </row>
    <row r="13" spans="1:12">
      <c r="A13" s="134" t="s">
        <v>25</v>
      </c>
      <c r="B13" s="134" t="str">
        <f t="shared" si="0"/>
        <v>SI</v>
      </c>
      <c r="C13" s="58" t="s">
        <v>24</v>
      </c>
      <c r="D13" s="130" t="s">
        <v>25</v>
      </c>
      <c r="E13" s="78">
        <f>+FACTURACION!E13</f>
        <v>2516</v>
      </c>
      <c r="F13" s="78">
        <f t="shared" si="1"/>
        <v>2516</v>
      </c>
      <c r="G13" s="78">
        <f t="shared" ref="G13:G58" si="2">+F13*0.1</f>
        <v>251.60000000000002</v>
      </c>
      <c r="H13" s="78">
        <f>FACTURACION!AK13-FISCAL!M13</f>
        <v>0</v>
      </c>
      <c r="I13" s="78">
        <f>+FACTURACION!AE13-FISCAL!O13</f>
        <v>0</v>
      </c>
      <c r="J13" s="78">
        <f t="shared" ref="J13:J57" si="3">SUM(G13:I13)</f>
        <v>251.60000000000002</v>
      </c>
      <c r="K13" s="78">
        <f t="shared" ref="K13:K58" si="4">+F13-J13</f>
        <v>2264.4</v>
      </c>
    </row>
    <row r="14" spans="1:12" ht="15.75">
      <c r="A14" s="255" t="s">
        <v>351</v>
      </c>
      <c r="B14" s="134" t="str">
        <f t="shared" si="0"/>
        <v>SI</v>
      </c>
      <c r="C14" s="131"/>
      <c r="D14" s="255" t="s">
        <v>351</v>
      </c>
      <c r="E14" s="78">
        <f>+FACTURACION!E14</f>
        <v>14500</v>
      </c>
      <c r="F14" s="78">
        <f t="shared" si="1"/>
        <v>14500</v>
      </c>
      <c r="G14" s="78">
        <f t="shared" si="2"/>
        <v>1450</v>
      </c>
      <c r="H14" s="78">
        <f>FACTURACION!AK14-FISCAL!M14</f>
        <v>0</v>
      </c>
      <c r="I14" s="78">
        <f>+FACTURACION!AE14-FISCAL!O14</f>
        <v>0</v>
      </c>
      <c r="J14" s="78">
        <f t="shared" si="3"/>
        <v>1450</v>
      </c>
      <c r="K14" s="78">
        <f t="shared" si="4"/>
        <v>13050</v>
      </c>
      <c r="L14" s="137"/>
    </row>
    <row r="15" spans="1:12">
      <c r="A15" s="134" t="s">
        <v>27</v>
      </c>
      <c r="B15" s="134" t="str">
        <f t="shared" si="0"/>
        <v>SI</v>
      </c>
      <c r="C15" s="58" t="s">
        <v>26</v>
      </c>
      <c r="D15" s="130" t="s">
        <v>27</v>
      </c>
      <c r="E15" s="78">
        <f>+FACTURACION!E15</f>
        <v>2870</v>
      </c>
      <c r="F15" s="78">
        <f t="shared" si="1"/>
        <v>2870</v>
      </c>
      <c r="G15" s="78">
        <f t="shared" si="2"/>
        <v>287</v>
      </c>
      <c r="H15" s="78">
        <f>FACTURACION!AK15-FISCAL!M15</f>
        <v>0</v>
      </c>
      <c r="I15" s="78">
        <f>+FACTURACION!AE15-FISCAL!O15</f>
        <v>0</v>
      </c>
      <c r="J15" s="78">
        <f t="shared" si="3"/>
        <v>287</v>
      </c>
      <c r="K15" s="78">
        <f t="shared" si="4"/>
        <v>2583</v>
      </c>
    </row>
    <row r="16" spans="1:12">
      <c r="A16" s="134" t="s">
        <v>29</v>
      </c>
      <c r="B16" s="134" t="str">
        <f t="shared" si="0"/>
        <v>SI</v>
      </c>
      <c r="C16" s="58" t="s">
        <v>28</v>
      </c>
      <c r="D16" s="130" t="s">
        <v>29</v>
      </c>
      <c r="E16" s="78">
        <f>+FACTURACION!E16</f>
        <v>7333.12</v>
      </c>
      <c r="F16" s="78">
        <f t="shared" si="1"/>
        <v>7333.12</v>
      </c>
      <c r="G16" s="78">
        <f t="shared" si="2"/>
        <v>733.31200000000001</v>
      </c>
      <c r="H16" s="78">
        <f>FACTURACION!AK16-FISCAL!M16</f>
        <v>0</v>
      </c>
      <c r="I16" s="78">
        <f>+FACTURACION!AE16-FISCAL!O16</f>
        <v>0</v>
      </c>
      <c r="J16" s="78">
        <f t="shared" si="3"/>
        <v>733.31200000000001</v>
      </c>
      <c r="K16" s="78">
        <f t="shared" si="4"/>
        <v>6599.808</v>
      </c>
    </row>
    <row r="17" spans="1:12">
      <c r="A17" s="134" t="s">
        <v>31</v>
      </c>
      <c r="B17" s="134" t="str">
        <f t="shared" si="0"/>
        <v>SI</v>
      </c>
      <c r="C17" s="58" t="s">
        <v>30</v>
      </c>
      <c r="D17" s="130" t="s">
        <v>31</v>
      </c>
      <c r="E17" s="78">
        <f>+FACTURACION!E17</f>
        <v>1000</v>
      </c>
      <c r="F17" s="78">
        <f t="shared" si="1"/>
        <v>1000</v>
      </c>
      <c r="G17" s="78">
        <f t="shared" si="2"/>
        <v>100</v>
      </c>
      <c r="H17" s="78">
        <f>FACTURACION!AK17-FISCAL!M17</f>
        <v>0</v>
      </c>
      <c r="I17" s="78">
        <f>+FACTURACION!AE17-FISCAL!O17</f>
        <v>0</v>
      </c>
      <c r="J17" s="78">
        <f t="shared" si="3"/>
        <v>100</v>
      </c>
      <c r="K17" s="78">
        <f t="shared" si="4"/>
        <v>900</v>
      </c>
      <c r="L17" s="49"/>
    </row>
    <row r="18" spans="1:12">
      <c r="A18" s="134" t="s">
        <v>33</v>
      </c>
      <c r="B18" s="134" t="str">
        <f t="shared" si="0"/>
        <v>SI</v>
      </c>
      <c r="C18" s="58" t="s">
        <v>32</v>
      </c>
      <c r="D18" s="130" t="s">
        <v>33</v>
      </c>
      <c r="E18" s="78">
        <f>+FACTURACION!E18</f>
        <v>0</v>
      </c>
      <c r="F18" s="78">
        <f t="shared" si="1"/>
        <v>0</v>
      </c>
      <c r="G18" s="78">
        <f t="shared" si="2"/>
        <v>0</v>
      </c>
      <c r="H18" s="78">
        <f>FACTURACION!AK18-FISCAL!M18</f>
        <v>0</v>
      </c>
      <c r="I18" s="78">
        <f>+FACTURACION!AE18-FISCAL!O18</f>
        <v>0</v>
      </c>
      <c r="J18" s="78">
        <f t="shared" si="3"/>
        <v>0</v>
      </c>
      <c r="K18" s="78">
        <f t="shared" si="4"/>
        <v>0</v>
      </c>
    </row>
    <row r="19" spans="1:12">
      <c r="A19" s="134" t="s">
        <v>35</v>
      </c>
      <c r="B19" s="134" t="str">
        <f t="shared" si="0"/>
        <v>SI</v>
      </c>
      <c r="C19" s="58" t="s">
        <v>34</v>
      </c>
      <c r="D19" s="130" t="s">
        <v>35</v>
      </c>
      <c r="E19" s="78">
        <f>+FACTURACION!E19</f>
        <v>0</v>
      </c>
      <c r="F19" s="78">
        <f t="shared" si="1"/>
        <v>0</v>
      </c>
      <c r="G19" s="78">
        <f t="shared" si="2"/>
        <v>0</v>
      </c>
      <c r="H19" s="78">
        <f>FACTURACION!AK19-FISCAL!M19</f>
        <v>0</v>
      </c>
      <c r="I19" s="78">
        <f>+FACTURACION!AE19-FISCAL!O19</f>
        <v>0</v>
      </c>
      <c r="J19" s="78">
        <f t="shared" si="3"/>
        <v>0</v>
      </c>
      <c r="K19" s="78">
        <f t="shared" si="4"/>
        <v>0</v>
      </c>
    </row>
    <row r="20" spans="1:12">
      <c r="A20" s="134" t="s">
        <v>37</v>
      </c>
      <c r="B20" s="134" t="str">
        <f t="shared" si="0"/>
        <v>SI</v>
      </c>
      <c r="C20" s="58" t="s">
        <v>36</v>
      </c>
      <c r="D20" s="130" t="s">
        <v>37</v>
      </c>
      <c r="E20" s="78">
        <f>+FACTURACION!E20</f>
        <v>0</v>
      </c>
      <c r="F20" s="78">
        <f t="shared" si="1"/>
        <v>0</v>
      </c>
      <c r="G20" s="78">
        <f t="shared" si="2"/>
        <v>0</v>
      </c>
      <c r="H20" s="78">
        <f>FACTURACION!AK20-FISCAL!M20</f>
        <v>0</v>
      </c>
      <c r="I20" s="78">
        <f>+FACTURACION!AE20-FISCAL!O20</f>
        <v>0</v>
      </c>
      <c r="J20" s="78">
        <f t="shared" si="3"/>
        <v>0</v>
      </c>
      <c r="K20" s="78">
        <f t="shared" si="4"/>
        <v>0</v>
      </c>
    </row>
    <row r="21" spans="1:12">
      <c r="A21" s="134" t="s">
        <v>39</v>
      </c>
      <c r="B21" s="134" t="str">
        <f t="shared" si="0"/>
        <v>SI</v>
      </c>
      <c r="C21" s="58" t="s">
        <v>38</v>
      </c>
      <c r="D21" s="130" t="s">
        <v>39</v>
      </c>
      <c r="E21" s="78">
        <f>+FACTURACION!E21</f>
        <v>30544.83</v>
      </c>
      <c r="F21" s="78">
        <f t="shared" si="1"/>
        <v>30544.83</v>
      </c>
      <c r="G21" s="78">
        <f t="shared" si="2"/>
        <v>3054.4830000000002</v>
      </c>
      <c r="H21" s="78">
        <f>FACTURACION!AK21-FISCAL!M21</f>
        <v>122</v>
      </c>
      <c r="I21" s="78">
        <f>+FACTURACION!AE21-FISCAL!O21</f>
        <v>0</v>
      </c>
      <c r="J21" s="78">
        <f t="shared" si="3"/>
        <v>3176.4830000000002</v>
      </c>
      <c r="K21" s="78">
        <f t="shared" si="4"/>
        <v>27368.347000000002</v>
      </c>
    </row>
    <row r="22" spans="1:12">
      <c r="A22" s="134" t="s">
        <v>41</v>
      </c>
      <c r="B22" s="134" t="str">
        <f t="shared" si="0"/>
        <v>SI</v>
      </c>
      <c r="C22" s="58" t="s">
        <v>40</v>
      </c>
      <c r="D22" s="130" t="s">
        <v>41</v>
      </c>
      <c r="E22" s="78">
        <f>+FACTURACION!E22</f>
        <v>1083.33</v>
      </c>
      <c r="F22" s="78">
        <f t="shared" si="1"/>
        <v>1083.33</v>
      </c>
      <c r="G22" s="78">
        <f t="shared" si="2"/>
        <v>108.333</v>
      </c>
      <c r="H22" s="78">
        <f>FACTURACION!AK22-FISCAL!M22</f>
        <v>0</v>
      </c>
      <c r="I22" s="78">
        <f>+FACTURACION!AE22-FISCAL!O22</f>
        <v>0</v>
      </c>
      <c r="J22" s="78">
        <f t="shared" si="3"/>
        <v>108.333</v>
      </c>
      <c r="K22" s="78">
        <f t="shared" si="4"/>
        <v>974.99699999999996</v>
      </c>
    </row>
    <row r="23" spans="1:12" s="82" customFormat="1">
      <c r="A23" s="134" t="s">
        <v>43</v>
      </c>
      <c r="B23" s="134" t="str">
        <f t="shared" si="0"/>
        <v>SI</v>
      </c>
      <c r="C23" s="58" t="s">
        <v>42</v>
      </c>
      <c r="D23" s="130" t="s">
        <v>43</v>
      </c>
      <c r="E23" s="78">
        <f>+FACTURACION!E23</f>
        <v>1083.33</v>
      </c>
      <c r="F23" s="78">
        <f t="shared" si="1"/>
        <v>1083.33</v>
      </c>
      <c r="G23" s="78">
        <f t="shared" si="2"/>
        <v>108.333</v>
      </c>
      <c r="H23" s="78">
        <f>FACTURACION!AK23-FISCAL!M23</f>
        <v>0</v>
      </c>
      <c r="I23" s="78">
        <f>+FACTURACION!AE23-FISCAL!O23</f>
        <v>0</v>
      </c>
      <c r="J23" s="78">
        <f t="shared" si="3"/>
        <v>108.333</v>
      </c>
      <c r="K23" s="78">
        <f t="shared" si="4"/>
        <v>974.99699999999996</v>
      </c>
      <c r="L23"/>
    </row>
    <row r="24" spans="1:12" s="82" customFormat="1">
      <c r="A24" s="81" t="s">
        <v>45</v>
      </c>
      <c r="B24" s="81" t="str">
        <f t="shared" si="0"/>
        <v>SI</v>
      </c>
      <c r="C24" s="80" t="s">
        <v>44</v>
      </c>
      <c r="D24" s="81" t="s">
        <v>45</v>
      </c>
      <c r="E24" s="83">
        <v>0</v>
      </c>
      <c r="F24" s="83">
        <f t="shared" si="1"/>
        <v>0</v>
      </c>
      <c r="G24" s="83">
        <f t="shared" si="2"/>
        <v>0</v>
      </c>
      <c r="H24" s="83">
        <f>FACTURACION!AK24-FISCAL!M24</f>
        <v>0</v>
      </c>
      <c r="I24" s="83">
        <f>+FACTURACION!AE24-FISCAL!O24</f>
        <v>0</v>
      </c>
      <c r="J24" s="78">
        <f t="shared" si="3"/>
        <v>0</v>
      </c>
      <c r="K24" s="83">
        <f t="shared" si="4"/>
        <v>0</v>
      </c>
    </row>
    <row r="25" spans="1:12" s="48" customFormat="1" ht="15.75">
      <c r="A25" s="136" t="s">
        <v>314</v>
      </c>
      <c r="B25" s="134" t="str">
        <f t="shared" si="0"/>
        <v>SI</v>
      </c>
      <c r="C25" s="266" t="s">
        <v>340</v>
      </c>
      <c r="D25" s="136" t="s">
        <v>314</v>
      </c>
      <c r="E25" s="78">
        <f>+FACTURACION!E25</f>
        <v>1698.98</v>
      </c>
      <c r="F25" s="78">
        <f t="shared" si="1"/>
        <v>1698.98</v>
      </c>
      <c r="G25" s="78">
        <f t="shared" si="2"/>
        <v>169.89800000000002</v>
      </c>
      <c r="H25" s="78">
        <f>FACTURACION!AK25-FISCAL!M25</f>
        <v>0</v>
      </c>
      <c r="I25" s="78">
        <f>+FACTURACION!AE25-FISCAL!O25</f>
        <v>0</v>
      </c>
      <c r="J25" s="78">
        <f t="shared" si="3"/>
        <v>169.89800000000002</v>
      </c>
      <c r="K25" s="78">
        <f t="shared" si="4"/>
        <v>1529.0819999999999</v>
      </c>
      <c r="L25" s="49"/>
    </row>
    <row r="26" spans="1:12" s="48" customFormat="1" ht="15.75">
      <c r="A26" s="136" t="s">
        <v>316</v>
      </c>
      <c r="B26" s="134" t="str">
        <f t="shared" si="0"/>
        <v>SI</v>
      </c>
      <c r="C26" s="266" t="s">
        <v>338</v>
      </c>
      <c r="D26" s="136" t="s">
        <v>316</v>
      </c>
      <c r="E26" s="78">
        <f>+FACTURACION!E26</f>
        <v>1162.46</v>
      </c>
      <c r="F26" s="78">
        <f t="shared" si="1"/>
        <v>1162.46</v>
      </c>
      <c r="G26" s="78">
        <f t="shared" si="2"/>
        <v>116.24600000000001</v>
      </c>
      <c r="H26" s="78">
        <f>FACTURACION!AK26-FISCAL!M26</f>
        <v>0</v>
      </c>
      <c r="I26" s="78">
        <f>+FACTURACION!AE26-FISCAL!O26</f>
        <v>0</v>
      </c>
      <c r="J26" s="78">
        <f t="shared" si="3"/>
        <v>116.24600000000001</v>
      </c>
      <c r="K26" s="78">
        <f t="shared" si="4"/>
        <v>1046.2139999999999</v>
      </c>
      <c r="L26" s="49"/>
    </row>
    <row r="27" spans="1:12" s="48" customFormat="1">
      <c r="A27" s="134" t="s">
        <v>47</v>
      </c>
      <c r="B27" s="134" t="str">
        <f t="shared" si="0"/>
        <v>SI</v>
      </c>
      <c r="C27" s="102" t="s">
        <v>46</v>
      </c>
      <c r="D27" s="47" t="s">
        <v>47</v>
      </c>
      <c r="E27" s="78">
        <f>+FACTURACION!E27</f>
        <v>12427.99</v>
      </c>
      <c r="F27" s="78">
        <f t="shared" si="1"/>
        <v>12427.99</v>
      </c>
      <c r="G27" s="78">
        <f t="shared" si="2"/>
        <v>1242.799</v>
      </c>
      <c r="H27" s="78">
        <f>FACTURACION!AK27-FISCAL!M27</f>
        <v>0</v>
      </c>
      <c r="I27" s="78">
        <f>+FACTURACION!AE27-FISCAL!O27</f>
        <v>0</v>
      </c>
      <c r="J27" s="78">
        <f t="shared" si="3"/>
        <v>1242.799</v>
      </c>
      <c r="K27" s="78">
        <f t="shared" si="4"/>
        <v>11185.190999999999</v>
      </c>
      <c r="L27" s="49"/>
    </row>
    <row r="28" spans="1:12" s="82" customFormat="1">
      <c r="A28" s="134" t="s">
        <v>49</v>
      </c>
      <c r="B28" s="134" t="str">
        <f t="shared" si="0"/>
        <v>SI</v>
      </c>
      <c r="C28" s="102" t="s">
        <v>48</v>
      </c>
      <c r="D28" s="47" t="s">
        <v>49</v>
      </c>
      <c r="E28" s="78">
        <f>+FACTURACION!E28</f>
        <v>30750</v>
      </c>
      <c r="F28" s="78">
        <f t="shared" si="1"/>
        <v>30750</v>
      </c>
      <c r="G28" s="78">
        <f t="shared" si="2"/>
        <v>3075</v>
      </c>
      <c r="H28" s="78">
        <f>FACTURACION!AK28-FISCAL!M28</f>
        <v>0</v>
      </c>
      <c r="I28" s="78">
        <f>+FACTURACION!AE28-FISCAL!O28</f>
        <v>0</v>
      </c>
      <c r="J28" s="78">
        <f t="shared" si="3"/>
        <v>3075</v>
      </c>
      <c r="K28" s="78">
        <f t="shared" si="4"/>
        <v>27675</v>
      </c>
      <c r="L28" s="49"/>
    </row>
    <row r="29" spans="1:12" s="82" customFormat="1">
      <c r="A29" s="81" t="s">
        <v>286</v>
      </c>
      <c r="B29" s="81" t="str">
        <f t="shared" si="0"/>
        <v>NO</v>
      </c>
      <c r="C29" s="80" t="s">
        <v>50</v>
      </c>
      <c r="D29" s="81" t="s">
        <v>308</v>
      </c>
      <c r="E29" s="83">
        <v>0</v>
      </c>
      <c r="F29" s="83">
        <f t="shared" si="1"/>
        <v>0</v>
      </c>
      <c r="G29" s="83">
        <f t="shared" si="2"/>
        <v>0</v>
      </c>
      <c r="H29" s="78">
        <f>FACTURACION!AK29-FISCAL!M29</f>
        <v>0</v>
      </c>
      <c r="I29" s="78">
        <f>+FACTURACION!AE29-FISCAL!O29</f>
        <v>0</v>
      </c>
      <c r="J29" s="78">
        <f t="shared" si="3"/>
        <v>0</v>
      </c>
      <c r="K29" s="83">
        <f t="shared" si="4"/>
        <v>0</v>
      </c>
    </row>
    <row r="30" spans="1:12">
      <c r="A30" s="134" t="s">
        <v>52</v>
      </c>
      <c r="B30" s="134" t="str">
        <f t="shared" si="0"/>
        <v>SI</v>
      </c>
      <c r="C30" s="58" t="s">
        <v>51</v>
      </c>
      <c r="D30" s="130" t="s">
        <v>52</v>
      </c>
      <c r="E30" s="78">
        <f>+FACTURACION!E30</f>
        <v>6392</v>
      </c>
      <c r="F30" s="78">
        <f t="shared" si="1"/>
        <v>6392</v>
      </c>
      <c r="G30" s="78">
        <f t="shared" si="2"/>
        <v>639.20000000000005</v>
      </c>
      <c r="H30" s="78">
        <f>FACTURACION!AK30-FISCAL!M30</f>
        <v>0</v>
      </c>
      <c r="I30" s="78">
        <f>+FACTURACION!AE30-FISCAL!O30</f>
        <v>0</v>
      </c>
      <c r="J30" s="78">
        <f t="shared" si="3"/>
        <v>639.20000000000005</v>
      </c>
      <c r="K30" s="78">
        <f t="shared" si="4"/>
        <v>5752.8</v>
      </c>
    </row>
    <row r="31" spans="1:12">
      <c r="A31" s="134" t="s">
        <v>54</v>
      </c>
      <c r="B31" s="134" t="str">
        <f t="shared" si="0"/>
        <v>SI</v>
      </c>
      <c r="C31" s="58" t="s">
        <v>53</v>
      </c>
      <c r="D31" s="130" t="s">
        <v>54</v>
      </c>
      <c r="E31" s="78">
        <f>+FACTURACION!E31</f>
        <v>13890</v>
      </c>
      <c r="F31" s="78">
        <f t="shared" si="1"/>
        <v>13890</v>
      </c>
      <c r="G31" s="78">
        <f t="shared" si="2"/>
        <v>1389</v>
      </c>
      <c r="H31" s="78">
        <f>FACTURACION!AK31-FISCAL!M31</f>
        <v>0</v>
      </c>
      <c r="I31" s="78">
        <f>+FACTURACION!AE31-FISCAL!O31</f>
        <v>0</v>
      </c>
      <c r="J31" s="78">
        <f t="shared" si="3"/>
        <v>1389</v>
      </c>
      <c r="K31" s="78">
        <f t="shared" si="4"/>
        <v>12501</v>
      </c>
      <c r="L31" s="49"/>
    </row>
    <row r="32" spans="1:12">
      <c r="A32" s="134" t="s">
        <v>56</v>
      </c>
      <c r="B32" s="134" t="str">
        <f t="shared" si="0"/>
        <v>SI</v>
      </c>
      <c r="C32" s="58" t="s">
        <v>55</v>
      </c>
      <c r="D32" s="130" t="s">
        <v>56</v>
      </c>
      <c r="E32" s="78">
        <f>+FACTURACION!E32</f>
        <v>17665.189999999999</v>
      </c>
      <c r="F32" s="78">
        <f t="shared" si="1"/>
        <v>17665.189999999999</v>
      </c>
      <c r="G32" s="78">
        <f t="shared" si="2"/>
        <v>1766.519</v>
      </c>
      <c r="H32" s="78">
        <f>FACTURACION!AK32-FISCAL!M32</f>
        <v>0</v>
      </c>
      <c r="I32" s="78">
        <f>+FACTURACION!AE32-FISCAL!O32</f>
        <v>0</v>
      </c>
      <c r="J32" s="78">
        <f t="shared" si="3"/>
        <v>1766.519</v>
      </c>
      <c r="K32" s="78">
        <f t="shared" si="4"/>
        <v>15898.670999999998</v>
      </c>
      <c r="L32" s="49"/>
    </row>
    <row r="33" spans="1:12">
      <c r="A33" s="134" t="s">
        <v>58</v>
      </c>
      <c r="B33" s="134" t="str">
        <f t="shared" si="0"/>
        <v>SI</v>
      </c>
      <c r="C33" s="58" t="s">
        <v>57</v>
      </c>
      <c r="D33" s="130" t="s">
        <v>58</v>
      </c>
      <c r="E33" s="78">
        <f>+FACTURACION!E33</f>
        <v>0</v>
      </c>
      <c r="F33" s="78">
        <f t="shared" si="1"/>
        <v>0</v>
      </c>
      <c r="G33" s="78">
        <f t="shared" si="2"/>
        <v>0</v>
      </c>
      <c r="H33" s="78">
        <f>FACTURACION!AK33-FISCAL!M33</f>
        <v>0</v>
      </c>
      <c r="I33" s="78">
        <f>+FACTURACION!AE33-FISCAL!O33</f>
        <v>0</v>
      </c>
      <c r="J33" s="78">
        <f t="shared" si="3"/>
        <v>0</v>
      </c>
      <c r="K33" s="78">
        <f t="shared" si="4"/>
        <v>0</v>
      </c>
      <c r="L33" s="49"/>
    </row>
    <row r="34" spans="1:12">
      <c r="A34" s="134" t="s">
        <v>319</v>
      </c>
      <c r="B34" s="134" t="str">
        <f t="shared" si="0"/>
        <v>NO</v>
      </c>
      <c r="C34" s="58" t="s">
        <v>59</v>
      </c>
      <c r="D34" s="130" t="s">
        <v>60</v>
      </c>
      <c r="E34" s="78">
        <f>+FACTURACION!E34</f>
        <v>2516</v>
      </c>
      <c r="F34" s="78">
        <f t="shared" si="1"/>
        <v>2516</v>
      </c>
      <c r="G34" s="78">
        <f t="shared" si="2"/>
        <v>251.60000000000002</v>
      </c>
      <c r="H34" s="78">
        <f>FACTURACION!AK34-FISCAL!M34</f>
        <v>0</v>
      </c>
      <c r="I34" s="78">
        <f>+FACTURACION!AE34-FISCAL!O34</f>
        <v>0</v>
      </c>
      <c r="J34" s="78">
        <f t="shared" si="3"/>
        <v>251.60000000000002</v>
      </c>
      <c r="K34" s="78">
        <f t="shared" si="4"/>
        <v>2264.4</v>
      </c>
      <c r="L34" s="49"/>
    </row>
    <row r="35" spans="1:12">
      <c r="A35" s="134" t="s">
        <v>62</v>
      </c>
      <c r="B35" s="134" t="str">
        <f t="shared" si="0"/>
        <v>SI</v>
      </c>
      <c r="C35" s="58" t="s">
        <v>61</v>
      </c>
      <c r="D35" s="130" t="s">
        <v>62</v>
      </c>
      <c r="E35" s="78">
        <f>+FACTURACION!E35</f>
        <v>0</v>
      </c>
      <c r="F35" s="78">
        <f t="shared" si="1"/>
        <v>0</v>
      </c>
      <c r="G35" s="78">
        <f t="shared" si="2"/>
        <v>0</v>
      </c>
      <c r="H35" s="78">
        <f>FACTURACION!AK35-FISCAL!M35</f>
        <v>0</v>
      </c>
      <c r="I35" s="78">
        <f>+FACTURACION!AE35-FISCAL!O35</f>
        <v>0</v>
      </c>
      <c r="J35" s="78">
        <f t="shared" si="3"/>
        <v>0</v>
      </c>
      <c r="K35" s="78">
        <f t="shared" si="4"/>
        <v>0</v>
      </c>
      <c r="L35" s="49"/>
    </row>
    <row r="36" spans="1:12">
      <c r="A36" s="134" t="s">
        <v>64</v>
      </c>
      <c r="B36" s="134" t="str">
        <f t="shared" si="0"/>
        <v>SI</v>
      </c>
      <c r="C36" s="58" t="s">
        <v>63</v>
      </c>
      <c r="D36" s="130" t="s">
        <v>64</v>
      </c>
      <c r="E36" s="78">
        <f>+FACTURACION!E36</f>
        <v>4224</v>
      </c>
      <c r="F36" s="78">
        <f t="shared" si="1"/>
        <v>4224</v>
      </c>
      <c r="G36" s="78">
        <f t="shared" si="2"/>
        <v>422.40000000000003</v>
      </c>
      <c r="H36" s="78">
        <f>FACTURACION!AK36-FISCAL!M36</f>
        <v>0</v>
      </c>
      <c r="I36" s="78">
        <f>+FACTURACION!AE36-FISCAL!O36</f>
        <v>0</v>
      </c>
      <c r="J36" s="78">
        <f t="shared" si="3"/>
        <v>422.40000000000003</v>
      </c>
      <c r="K36" s="78">
        <f t="shared" si="4"/>
        <v>3801.6</v>
      </c>
      <c r="L36" s="49"/>
    </row>
    <row r="37" spans="1:12">
      <c r="A37" s="134" t="s">
        <v>66</v>
      </c>
      <c r="B37" s="134" t="str">
        <f t="shared" si="0"/>
        <v>SI</v>
      </c>
      <c r="C37" s="58" t="s">
        <v>65</v>
      </c>
      <c r="D37" s="130" t="s">
        <v>66</v>
      </c>
      <c r="E37" s="78">
        <f>+FACTURACION!E37</f>
        <v>1900</v>
      </c>
      <c r="F37" s="78">
        <f t="shared" si="1"/>
        <v>1900</v>
      </c>
      <c r="G37" s="78">
        <f t="shared" si="2"/>
        <v>190</v>
      </c>
      <c r="H37" s="78">
        <f>FACTURACION!AK37-FISCAL!M37</f>
        <v>0</v>
      </c>
      <c r="I37" s="78">
        <f>+FACTURACION!AE37-FISCAL!O37</f>
        <v>0</v>
      </c>
      <c r="J37" s="78">
        <f t="shared" si="3"/>
        <v>190</v>
      </c>
      <c r="K37" s="78">
        <f t="shared" si="4"/>
        <v>1710</v>
      </c>
      <c r="L37" s="49"/>
    </row>
    <row r="38" spans="1:12">
      <c r="A38" s="134" t="s">
        <v>68</v>
      </c>
      <c r="B38" s="134" t="str">
        <f t="shared" si="0"/>
        <v>SI</v>
      </c>
      <c r="C38" s="58" t="s">
        <v>67</v>
      </c>
      <c r="D38" s="130" t="s">
        <v>68</v>
      </c>
      <c r="E38" s="78">
        <f>+FACTURACION!E38</f>
        <v>0</v>
      </c>
      <c r="F38" s="78">
        <f t="shared" si="1"/>
        <v>0</v>
      </c>
      <c r="G38" s="78">
        <f t="shared" si="2"/>
        <v>0</v>
      </c>
      <c r="H38" s="78">
        <f>FACTURACION!AK38-FISCAL!M38</f>
        <v>0</v>
      </c>
      <c r="I38" s="78">
        <f>+FACTURACION!AE38-FISCAL!O38</f>
        <v>0</v>
      </c>
      <c r="J38" s="78">
        <f t="shared" si="3"/>
        <v>0</v>
      </c>
      <c r="K38" s="78">
        <f t="shared" si="4"/>
        <v>0</v>
      </c>
      <c r="L38" s="49"/>
    </row>
    <row r="39" spans="1:12" ht="15.75">
      <c r="A39" s="255" t="s">
        <v>353</v>
      </c>
      <c r="B39" s="134" t="str">
        <f t="shared" si="0"/>
        <v>SI</v>
      </c>
      <c r="C39" s="131"/>
      <c r="D39" s="255" t="s">
        <v>353</v>
      </c>
      <c r="E39" s="78">
        <f>+FACTURACION!E39</f>
        <v>1083.33</v>
      </c>
      <c r="F39" s="78">
        <f t="shared" si="1"/>
        <v>1083.33</v>
      </c>
      <c r="G39" s="78">
        <f t="shared" si="2"/>
        <v>108.333</v>
      </c>
      <c r="H39" s="78">
        <f>FACTURACION!AK39-FISCAL!M39</f>
        <v>0</v>
      </c>
      <c r="I39" s="78">
        <f>+FACTURACION!AE39-FISCAL!O39</f>
        <v>0</v>
      </c>
      <c r="J39" s="78">
        <f t="shared" si="3"/>
        <v>108.333</v>
      </c>
      <c r="K39" s="78">
        <f t="shared" si="4"/>
        <v>974.99699999999996</v>
      </c>
      <c r="L39" s="49"/>
    </row>
    <row r="40" spans="1:12">
      <c r="A40" s="134" t="s">
        <v>70</v>
      </c>
      <c r="B40" s="134" t="str">
        <f t="shared" si="0"/>
        <v>SI</v>
      </c>
      <c r="C40" s="58" t="s">
        <v>69</v>
      </c>
      <c r="D40" s="130" t="s">
        <v>70</v>
      </c>
      <c r="E40" s="78">
        <f>+FACTURACION!E40</f>
        <v>8675.77</v>
      </c>
      <c r="F40" s="78">
        <f t="shared" si="1"/>
        <v>8675.77</v>
      </c>
      <c r="G40" s="78">
        <f t="shared" si="2"/>
        <v>867.57700000000011</v>
      </c>
      <c r="H40" s="78">
        <f>FACTURACION!AK40-FISCAL!M40</f>
        <v>0</v>
      </c>
      <c r="I40" s="78">
        <f>+FACTURACION!AE40-FISCAL!O40</f>
        <v>0</v>
      </c>
      <c r="J40" s="78">
        <f t="shared" si="3"/>
        <v>867.57700000000011</v>
      </c>
      <c r="K40" s="78">
        <f t="shared" si="4"/>
        <v>7808.1930000000002</v>
      </c>
      <c r="L40" s="49"/>
    </row>
    <row r="41" spans="1:12">
      <c r="A41" s="134" t="s">
        <v>72</v>
      </c>
      <c r="B41" s="134" t="str">
        <f t="shared" si="0"/>
        <v>SI</v>
      </c>
      <c r="C41" s="58" t="s">
        <v>71</v>
      </c>
      <c r="D41" s="130" t="s">
        <v>72</v>
      </c>
      <c r="E41" s="78">
        <f>+FACTURACION!E41</f>
        <v>0</v>
      </c>
      <c r="F41" s="78">
        <f t="shared" si="1"/>
        <v>0</v>
      </c>
      <c r="G41" s="78">
        <f t="shared" si="2"/>
        <v>0</v>
      </c>
      <c r="H41" s="78">
        <f>FACTURACION!AK41-FISCAL!M41</f>
        <v>0</v>
      </c>
      <c r="I41" s="78">
        <f>+FACTURACION!AE41-FISCAL!O41</f>
        <v>0</v>
      </c>
      <c r="J41" s="78">
        <f t="shared" si="3"/>
        <v>0</v>
      </c>
      <c r="K41" s="78">
        <f t="shared" si="4"/>
        <v>0</v>
      </c>
      <c r="L41" s="49"/>
    </row>
    <row r="42" spans="1:12">
      <c r="A42" s="134" t="s">
        <v>74</v>
      </c>
      <c r="B42" s="134" t="str">
        <f t="shared" si="0"/>
        <v>SI</v>
      </c>
      <c r="C42" s="58" t="s">
        <v>73</v>
      </c>
      <c r="D42" s="130" t="s">
        <v>74</v>
      </c>
      <c r="E42" s="78">
        <f>+FACTURACION!E42</f>
        <v>7319.41</v>
      </c>
      <c r="F42" s="78">
        <f t="shared" si="1"/>
        <v>7319.41</v>
      </c>
      <c r="G42" s="78">
        <f t="shared" si="2"/>
        <v>731.94100000000003</v>
      </c>
      <c r="H42" s="78">
        <f>FACTURACION!AK42-FISCAL!M42</f>
        <v>0</v>
      </c>
      <c r="I42" s="78">
        <f>+FACTURACION!AE42-FISCAL!O42</f>
        <v>0</v>
      </c>
      <c r="J42" s="78">
        <f t="shared" si="3"/>
        <v>731.94100000000003</v>
      </c>
      <c r="K42" s="78">
        <f t="shared" si="4"/>
        <v>6587.4690000000001</v>
      </c>
      <c r="L42" s="49"/>
    </row>
    <row r="43" spans="1:12">
      <c r="A43" s="134" t="s">
        <v>76</v>
      </c>
      <c r="B43" s="134" t="str">
        <f t="shared" si="0"/>
        <v>SI</v>
      </c>
      <c r="C43" s="58" t="s">
        <v>75</v>
      </c>
      <c r="D43" s="130" t="s">
        <v>76</v>
      </c>
      <c r="E43" s="78">
        <f>+FACTURACION!E43</f>
        <v>16399.91</v>
      </c>
      <c r="F43" s="78">
        <f t="shared" si="1"/>
        <v>16399.91</v>
      </c>
      <c r="G43" s="78">
        <f t="shared" si="2"/>
        <v>1639.991</v>
      </c>
      <c r="H43" s="78">
        <f>FACTURACION!AK43-FISCAL!M43</f>
        <v>0</v>
      </c>
      <c r="I43" s="78">
        <f>+FACTURACION!AE43-FISCAL!O43</f>
        <v>0</v>
      </c>
      <c r="J43" s="78">
        <f t="shared" si="3"/>
        <v>1639.991</v>
      </c>
      <c r="K43" s="78">
        <f t="shared" si="4"/>
        <v>14759.919</v>
      </c>
      <c r="L43" s="49"/>
    </row>
    <row r="44" spans="1:12">
      <c r="A44" s="134" t="s">
        <v>78</v>
      </c>
      <c r="B44" s="134" t="str">
        <f t="shared" si="0"/>
        <v>SI</v>
      </c>
      <c r="C44" s="58" t="s">
        <v>77</v>
      </c>
      <c r="D44" s="130" t="s">
        <v>78</v>
      </c>
      <c r="E44" s="78">
        <f>+FACTURACION!E44</f>
        <v>580</v>
      </c>
      <c r="F44" s="78">
        <f t="shared" si="1"/>
        <v>580</v>
      </c>
      <c r="G44" s="78">
        <f t="shared" si="2"/>
        <v>58</v>
      </c>
      <c r="H44" s="78">
        <f>FACTURACION!AK44-FISCAL!M44</f>
        <v>0</v>
      </c>
      <c r="I44" s="78">
        <f>+FACTURACION!AE44-FISCAL!O44</f>
        <v>0</v>
      </c>
      <c r="J44" s="78">
        <f t="shared" si="3"/>
        <v>58</v>
      </c>
      <c r="K44" s="78">
        <f t="shared" si="4"/>
        <v>522</v>
      </c>
      <c r="L44" s="49"/>
    </row>
    <row r="45" spans="1:12">
      <c r="A45" s="134" t="s">
        <v>320</v>
      </c>
      <c r="B45" s="134" t="str">
        <f t="shared" si="0"/>
        <v>NO</v>
      </c>
      <c r="C45" s="266" t="s">
        <v>79</v>
      </c>
      <c r="D45" s="31" t="s">
        <v>80</v>
      </c>
      <c r="E45" s="78">
        <f>+FACTURACION!E45</f>
        <v>1500</v>
      </c>
      <c r="F45" s="78">
        <f t="shared" si="1"/>
        <v>1500</v>
      </c>
      <c r="G45" s="78">
        <f t="shared" si="2"/>
        <v>150</v>
      </c>
      <c r="H45" s="78">
        <f>FACTURACION!AK45-FISCAL!M45</f>
        <v>0</v>
      </c>
      <c r="I45" s="78">
        <f>+FACTURACION!AE45-FISCAL!O45</f>
        <v>0</v>
      </c>
      <c r="J45" s="78">
        <f t="shared" si="3"/>
        <v>150</v>
      </c>
      <c r="K45" s="78">
        <f t="shared" si="4"/>
        <v>1350</v>
      </c>
      <c r="L45" s="49"/>
    </row>
    <row r="46" spans="1:12">
      <c r="A46" s="31" t="s">
        <v>82</v>
      </c>
      <c r="B46" s="134" t="str">
        <f t="shared" si="0"/>
        <v>SI</v>
      </c>
      <c r="C46" s="266" t="s">
        <v>81</v>
      </c>
      <c r="D46" s="31" t="s">
        <v>82</v>
      </c>
      <c r="E46" s="78">
        <f>+FACTURACION!E46</f>
        <v>41693.83</v>
      </c>
      <c r="F46" s="78">
        <f t="shared" si="1"/>
        <v>41693.83</v>
      </c>
      <c r="G46" s="78">
        <f t="shared" si="2"/>
        <v>4169.3830000000007</v>
      </c>
      <c r="H46" s="78">
        <f>FACTURACION!AK46-FISCAL!M46</f>
        <v>0</v>
      </c>
      <c r="I46" s="78">
        <f>+FACTURACION!AE46-FISCAL!O46</f>
        <v>0</v>
      </c>
      <c r="J46" s="78">
        <f t="shared" si="3"/>
        <v>4169.3830000000007</v>
      </c>
      <c r="K46" s="78">
        <f t="shared" si="4"/>
        <v>37524.447</v>
      </c>
      <c r="L46" s="49"/>
    </row>
    <row r="47" spans="1:12" ht="15.75">
      <c r="A47" s="136" t="s">
        <v>321</v>
      </c>
      <c r="B47" s="134" t="str">
        <f t="shared" si="0"/>
        <v>SI</v>
      </c>
      <c r="C47" s="266" t="s">
        <v>336</v>
      </c>
      <c r="D47" s="136" t="s">
        <v>321</v>
      </c>
      <c r="E47" s="78">
        <f>+FACTURACION!E47</f>
        <v>1083.33</v>
      </c>
      <c r="F47" s="78">
        <f t="shared" si="1"/>
        <v>1083.33</v>
      </c>
      <c r="G47" s="78">
        <f t="shared" si="2"/>
        <v>108.333</v>
      </c>
      <c r="H47" s="78">
        <f>FACTURACION!AK47-FISCAL!M47</f>
        <v>0</v>
      </c>
      <c r="I47" s="78">
        <f>+FACTURACION!AE47-FISCAL!O47</f>
        <v>0</v>
      </c>
      <c r="J47" s="78">
        <f t="shared" si="3"/>
        <v>108.333</v>
      </c>
      <c r="K47" s="78">
        <f t="shared" si="4"/>
        <v>974.99699999999996</v>
      </c>
      <c r="L47" s="49"/>
    </row>
    <row r="48" spans="1:12">
      <c r="A48" s="31" t="s">
        <v>84</v>
      </c>
      <c r="B48" s="134" t="str">
        <f t="shared" si="0"/>
        <v>SI</v>
      </c>
      <c r="C48" s="266" t="s">
        <v>83</v>
      </c>
      <c r="D48" s="31" t="s">
        <v>84</v>
      </c>
      <c r="E48" s="78">
        <f>+FACTURACION!E48</f>
        <v>1000</v>
      </c>
      <c r="F48" s="78">
        <f t="shared" si="1"/>
        <v>1000</v>
      </c>
      <c r="G48" s="78">
        <f t="shared" si="2"/>
        <v>100</v>
      </c>
      <c r="H48" s="78">
        <f>FACTURACION!AK48-FISCAL!M48</f>
        <v>0</v>
      </c>
      <c r="I48" s="78">
        <f>+FACTURACION!AE48-FISCAL!O48</f>
        <v>0</v>
      </c>
      <c r="J48" s="78">
        <f t="shared" si="3"/>
        <v>100</v>
      </c>
      <c r="K48" s="78">
        <f t="shared" si="4"/>
        <v>900</v>
      </c>
      <c r="L48" s="49"/>
    </row>
    <row r="49" spans="1:12">
      <c r="A49" s="31" t="s">
        <v>86</v>
      </c>
      <c r="B49" s="134" t="str">
        <f t="shared" si="0"/>
        <v>SI</v>
      </c>
      <c r="C49" s="266" t="s">
        <v>85</v>
      </c>
      <c r="D49" s="31" t="s">
        <v>86</v>
      </c>
      <c r="E49" s="78">
        <f>+FACTURACION!E49</f>
        <v>15851.1</v>
      </c>
      <c r="F49" s="78">
        <f t="shared" si="1"/>
        <v>15851.1</v>
      </c>
      <c r="G49" s="78">
        <f t="shared" si="2"/>
        <v>1585.1100000000001</v>
      </c>
      <c r="H49" s="78">
        <f>FACTURACION!AK49-FISCAL!M49</f>
        <v>0</v>
      </c>
      <c r="I49" s="78">
        <f>+FACTURACION!AE49-FISCAL!O49</f>
        <v>0</v>
      </c>
      <c r="J49" s="78">
        <f t="shared" si="3"/>
        <v>1585.1100000000001</v>
      </c>
      <c r="K49" s="78">
        <f t="shared" si="4"/>
        <v>14265.99</v>
      </c>
      <c r="L49" s="49"/>
    </row>
    <row r="50" spans="1:12">
      <c r="A50" s="134" t="s">
        <v>88</v>
      </c>
      <c r="B50" s="134" t="str">
        <f t="shared" si="0"/>
        <v>SI</v>
      </c>
      <c r="C50" s="58" t="s">
        <v>87</v>
      </c>
      <c r="D50" s="130" t="s">
        <v>88</v>
      </c>
      <c r="E50" s="78">
        <f>+FACTURACION!E50</f>
        <v>13698.72</v>
      </c>
      <c r="F50" s="78">
        <f t="shared" si="1"/>
        <v>13698.72</v>
      </c>
      <c r="G50" s="78">
        <f t="shared" si="2"/>
        <v>1369.8720000000001</v>
      </c>
      <c r="H50" s="78">
        <f>FACTURACION!AK50-FISCAL!M50</f>
        <v>0</v>
      </c>
      <c r="I50" s="78">
        <f>+FACTURACION!AE50-FISCAL!O50</f>
        <v>0</v>
      </c>
      <c r="J50" s="78">
        <f t="shared" si="3"/>
        <v>1369.8720000000001</v>
      </c>
      <c r="K50" s="78">
        <f t="shared" si="4"/>
        <v>12328.848</v>
      </c>
      <c r="L50" s="49"/>
    </row>
    <row r="51" spans="1:12">
      <c r="A51" s="134" t="s">
        <v>90</v>
      </c>
      <c r="B51" s="134" t="str">
        <f t="shared" si="0"/>
        <v>SI</v>
      </c>
      <c r="C51" s="58" t="s">
        <v>89</v>
      </c>
      <c r="D51" s="130" t="s">
        <v>90</v>
      </c>
      <c r="E51" s="78">
        <f>+FACTURACION!E51</f>
        <v>6250</v>
      </c>
      <c r="F51" s="78">
        <f t="shared" si="1"/>
        <v>6250</v>
      </c>
      <c r="G51" s="78">
        <f t="shared" si="2"/>
        <v>625</v>
      </c>
      <c r="H51" s="78">
        <f>FACTURACION!AK51-FISCAL!M51</f>
        <v>0</v>
      </c>
      <c r="I51" s="78">
        <f>+FACTURACION!AE51-FISCAL!O51</f>
        <v>0</v>
      </c>
      <c r="J51" s="78">
        <f t="shared" si="3"/>
        <v>625</v>
      </c>
      <c r="K51" s="78">
        <f t="shared" si="4"/>
        <v>5625</v>
      </c>
      <c r="L51" s="49"/>
    </row>
    <row r="52" spans="1:12">
      <c r="A52" s="134" t="s">
        <v>92</v>
      </c>
      <c r="B52" s="134" t="str">
        <f t="shared" si="0"/>
        <v>SI</v>
      </c>
      <c r="C52" s="58" t="s">
        <v>91</v>
      </c>
      <c r="D52" s="130" t="s">
        <v>92</v>
      </c>
      <c r="E52" s="78">
        <f>+FACTURACION!E52</f>
        <v>1670</v>
      </c>
      <c r="F52" s="78">
        <f t="shared" si="1"/>
        <v>1670</v>
      </c>
      <c r="G52" s="78">
        <f t="shared" si="2"/>
        <v>167</v>
      </c>
      <c r="H52" s="78">
        <f>FACTURACION!AK52-FISCAL!M52</f>
        <v>0</v>
      </c>
      <c r="I52" s="78">
        <f>+FACTURACION!AE52-FISCAL!O52</f>
        <v>0</v>
      </c>
      <c r="J52" s="78">
        <f t="shared" si="3"/>
        <v>167</v>
      </c>
      <c r="K52" s="78">
        <f t="shared" si="4"/>
        <v>1503</v>
      </c>
      <c r="L52" s="49"/>
    </row>
    <row r="53" spans="1:12" s="129" customFormat="1">
      <c r="A53" s="134" t="s">
        <v>94</v>
      </c>
      <c r="B53" s="134" t="str">
        <f t="shared" si="0"/>
        <v>SI</v>
      </c>
      <c r="C53" s="58" t="s">
        <v>93</v>
      </c>
      <c r="D53" s="130" t="s">
        <v>94</v>
      </c>
      <c r="E53" s="78">
        <f>+FACTURACION!E53</f>
        <v>0</v>
      </c>
      <c r="F53" s="78">
        <f t="shared" si="1"/>
        <v>0</v>
      </c>
      <c r="G53" s="78">
        <f t="shared" si="2"/>
        <v>0</v>
      </c>
      <c r="H53" s="78">
        <f>FACTURACION!AK53-FISCAL!M53</f>
        <v>0</v>
      </c>
      <c r="I53" s="78">
        <f>+FACTURACION!AE53-FISCAL!O53</f>
        <v>0</v>
      </c>
      <c r="J53" s="78">
        <f t="shared" si="3"/>
        <v>0</v>
      </c>
      <c r="K53" s="78">
        <f t="shared" si="4"/>
        <v>0</v>
      </c>
      <c r="L53" s="49"/>
    </row>
    <row r="54" spans="1:12" s="129" customFormat="1">
      <c r="A54" s="134" t="s">
        <v>96</v>
      </c>
      <c r="B54" s="134" t="str">
        <f t="shared" si="0"/>
        <v>SI</v>
      </c>
      <c r="C54" s="58" t="s">
        <v>95</v>
      </c>
      <c r="D54" s="130" t="s">
        <v>96</v>
      </c>
      <c r="E54" s="78">
        <f>+FACTURACION!E54</f>
        <v>12477.24</v>
      </c>
      <c r="F54" s="78">
        <f t="shared" si="1"/>
        <v>12477.24</v>
      </c>
      <c r="G54" s="78">
        <f t="shared" si="2"/>
        <v>1247.7240000000002</v>
      </c>
      <c r="H54" s="78">
        <f>FACTURACION!AK54-FISCAL!M54</f>
        <v>0</v>
      </c>
      <c r="I54" s="78">
        <f>+FACTURACION!AE54-FISCAL!O54</f>
        <v>0</v>
      </c>
      <c r="J54" s="78">
        <f t="shared" si="3"/>
        <v>1247.7240000000002</v>
      </c>
      <c r="K54" s="78">
        <f t="shared" si="4"/>
        <v>11229.516</v>
      </c>
      <c r="L54" s="49"/>
    </row>
    <row r="55" spans="1:12" s="129" customFormat="1">
      <c r="A55" s="134" t="s">
        <v>98</v>
      </c>
      <c r="B55" s="134" t="str">
        <f t="shared" si="0"/>
        <v>SI</v>
      </c>
      <c r="C55" s="131" t="s">
        <v>97</v>
      </c>
      <c r="D55" s="130" t="s">
        <v>98</v>
      </c>
      <c r="E55" s="78">
        <f>+FACTURACION!E55</f>
        <v>5217.0200000000004</v>
      </c>
      <c r="F55" s="78">
        <f t="shared" si="1"/>
        <v>5217.0200000000004</v>
      </c>
      <c r="G55" s="78">
        <f t="shared" si="2"/>
        <v>521.70200000000011</v>
      </c>
      <c r="H55" s="78">
        <f>FACTURACION!AK55-FISCAL!M55</f>
        <v>0</v>
      </c>
      <c r="I55" s="78">
        <f>+FACTURACION!AE55-FISCAL!O55</f>
        <v>763.06</v>
      </c>
      <c r="J55" s="78">
        <f t="shared" si="3"/>
        <v>1284.7620000000002</v>
      </c>
      <c r="K55" s="78">
        <f t="shared" si="4"/>
        <v>3932.2580000000003</v>
      </c>
      <c r="L55" s="49"/>
    </row>
    <row r="56" spans="1:12" s="129" customFormat="1">
      <c r="A56" s="134" t="s">
        <v>100</v>
      </c>
      <c r="B56" s="134" t="str">
        <f t="shared" si="0"/>
        <v>SI</v>
      </c>
      <c r="C56" s="131" t="s">
        <v>99</v>
      </c>
      <c r="D56" s="130" t="s">
        <v>100</v>
      </c>
      <c r="E56" s="78">
        <f>+FACTURACION!E56</f>
        <v>18203.84</v>
      </c>
      <c r="F56" s="78">
        <f t="shared" si="1"/>
        <v>18203.84</v>
      </c>
      <c r="G56" s="78">
        <f t="shared" si="2"/>
        <v>1820.384</v>
      </c>
      <c r="H56" s="78">
        <f>FACTURACION!AK56-FISCAL!M56</f>
        <v>0</v>
      </c>
      <c r="I56" s="78">
        <f>+FACTURACION!AE56-FISCAL!O56</f>
        <v>0</v>
      </c>
      <c r="J56" s="78">
        <f t="shared" si="3"/>
        <v>1820.384</v>
      </c>
      <c r="K56" s="78">
        <f t="shared" si="4"/>
        <v>16383.456</v>
      </c>
      <c r="L56" s="49"/>
    </row>
    <row r="57" spans="1:12" ht="15.75">
      <c r="A57" s="161" t="s">
        <v>323</v>
      </c>
      <c r="B57" s="134" t="str">
        <f t="shared" si="0"/>
        <v>SI</v>
      </c>
      <c r="C57" s="131" t="s">
        <v>344</v>
      </c>
      <c r="D57" s="108" t="s">
        <v>323</v>
      </c>
      <c r="E57" s="78">
        <f>+FACTURACION!E57</f>
        <v>4753.3999999999996</v>
      </c>
      <c r="F57" s="78">
        <f t="shared" si="1"/>
        <v>4753.3999999999996</v>
      </c>
      <c r="G57" s="78">
        <f t="shared" si="2"/>
        <v>475.34</v>
      </c>
      <c r="H57" s="78">
        <f>FACTURACION!AK57-FISCAL!M57</f>
        <v>0</v>
      </c>
      <c r="I57" s="78">
        <f>+FACTURACION!AE57-FISCAL!O57</f>
        <v>0</v>
      </c>
      <c r="J57" s="78">
        <f t="shared" si="3"/>
        <v>475.34</v>
      </c>
      <c r="K57" s="78">
        <f t="shared" si="4"/>
        <v>4278.0599999999995</v>
      </c>
      <c r="L57" s="49"/>
    </row>
    <row r="58" spans="1:12" s="129" customFormat="1">
      <c r="A58" s="134" t="s">
        <v>102</v>
      </c>
      <c r="B58" s="134" t="str">
        <f t="shared" si="0"/>
        <v>SI</v>
      </c>
      <c r="C58" s="131" t="s">
        <v>101</v>
      </c>
      <c r="D58" s="130" t="s">
        <v>102</v>
      </c>
      <c r="E58" s="78">
        <f>+FACTURACION!E58</f>
        <v>0</v>
      </c>
      <c r="F58" s="78">
        <f t="shared" si="1"/>
        <v>0</v>
      </c>
      <c r="G58" s="78">
        <f t="shared" si="2"/>
        <v>0</v>
      </c>
      <c r="H58" s="78">
        <f>FACTURACION!AK58-FISCAL!M58</f>
        <v>0</v>
      </c>
      <c r="I58" s="78">
        <f>+FACTURACION!AE58-FISCAL!O58</f>
        <v>0</v>
      </c>
      <c r="J58" s="78">
        <f>SUM(G58:I58)</f>
        <v>0</v>
      </c>
      <c r="K58" s="78">
        <f t="shared" si="4"/>
        <v>0</v>
      </c>
      <c r="L58" s="49"/>
    </row>
    <row r="59" spans="1:12">
      <c r="C59" s="62" t="s">
        <v>103</v>
      </c>
      <c r="D59" s="59"/>
      <c r="E59" s="78"/>
      <c r="F59" s="78"/>
      <c r="G59" s="78"/>
      <c r="H59" s="78"/>
      <c r="I59" s="78"/>
      <c r="J59" s="78"/>
      <c r="K59" s="78"/>
      <c r="L59" s="56"/>
    </row>
    <row r="60" spans="1:12" ht="16.5" thickBot="1">
      <c r="C60" s="60" t="s">
        <v>307</v>
      </c>
      <c r="E60" s="79">
        <f>SUM(E12:E58)</f>
        <v>325778.87000000005</v>
      </c>
      <c r="F60" s="79">
        <f t="shared" ref="F60:K60" si="5">SUM(F12:F58)</f>
        <v>325778.87000000005</v>
      </c>
      <c r="G60" s="79">
        <f t="shared" si="5"/>
        <v>32577.886999999999</v>
      </c>
      <c r="H60" s="79">
        <f t="shared" si="5"/>
        <v>122</v>
      </c>
      <c r="I60" s="79">
        <f t="shared" si="5"/>
        <v>763.06</v>
      </c>
      <c r="J60" s="79">
        <f t="shared" si="5"/>
        <v>33462.946999999993</v>
      </c>
      <c r="K60" s="79">
        <f t="shared" si="5"/>
        <v>292315.92299999995</v>
      </c>
    </row>
    <row r="61" spans="1:12" ht="15.75" thickTop="1">
      <c r="E61" s="78"/>
      <c r="F61" s="56"/>
      <c r="G61" s="56"/>
      <c r="J61" s="56"/>
      <c r="K61" s="56"/>
    </row>
    <row r="62" spans="1:12">
      <c r="E62" s="78"/>
      <c r="L62" s="100"/>
    </row>
    <row r="63" spans="1:12">
      <c r="B63" s="137"/>
      <c r="E63" s="78"/>
    </row>
    <row r="64" spans="1:12" s="90" customFormat="1">
      <c r="A64" s="134"/>
      <c r="B64" s="137"/>
      <c r="C64" t="s">
        <v>313</v>
      </c>
      <c r="D64"/>
      <c r="E64"/>
      <c r="F64"/>
      <c r="G64"/>
      <c r="H64" s="137"/>
      <c r="I64" s="137"/>
      <c r="J64"/>
      <c r="K64"/>
      <c r="L64"/>
    </row>
    <row r="65" spans="1:12" s="90" customFormat="1">
      <c r="A65" s="134"/>
      <c r="B65" s="137"/>
      <c r="C65"/>
      <c r="D65"/>
      <c r="E65"/>
      <c r="F65"/>
      <c r="G65"/>
      <c r="H65" s="137"/>
      <c r="I65" s="137"/>
      <c r="J65"/>
      <c r="K65"/>
      <c r="L65"/>
    </row>
    <row r="66" spans="1:12" s="82" customFormat="1">
      <c r="A66" s="81" t="s">
        <v>45</v>
      </c>
      <c r="B66" s="81" t="s">
        <v>312</v>
      </c>
      <c r="C66" s="80" t="s">
        <v>44</v>
      </c>
      <c r="D66" s="81" t="s">
        <v>45</v>
      </c>
      <c r="E66" s="83">
        <v>101673.47</v>
      </c>
      <c r="F66" s="83">
        <v>101673.47</v>
      </c>
      <c r="G66" s="83">
        <v>10167.347000000002</v>
      </c>
      <c r="H66" s="83">
        <v>0</v>
      </c>
      <c r="I66" s="83">
        <v>0</v>
      </c>
      <c r="J66" s="83">
        <v>10167.347000000002</v>
      </c>
      <c r="K66" s="83">
        <v>91506.122999999992</v>
      </c>
    </row>
    <row r="67" spans="1:12" s="82" customFormat="1">
      <c r="A67" s="81" t="s">
        <v>286</v>
      </c>
      <c r="B67" s="81" t="s">
        <v>363</v>
      </c>
      <c r="C67" s="80" t="s">
        <v>50</v>
      </c>
      <c r="D67" s="81" t="s">
        <v>308</v>
      </c>
      <c r="E67" s="83">
        <v>216930.96</v>
      </c>
      <c r="F67" s="83">
        <v>216930.96</v>
      </c>
      <c r="G67" s="83">
        <v>21693.096000000001</v>
      </c>
      <c r="H67" s="83">
        <v>0</v>
      </c>
      <c r="I67" s="83">
        <v>0</v>
      </c>
      <c r="J67" s="83">
        <v>21693.096000000001</v>
      </c>
      <c r="K67" s="83">
        <v>195237.864</v>
      </c>
    </row>
    <row r="69" spans="1:12" ht="16.5" thickBot="1">
      <c r="E69" s="79">
        <f>SUM(E66:E67)</f>
        <v>318604.43</v>
      </c>
      <c r="F69" s="79">
        <f t="shared" ref="F69:J69" si="6">SUM(F66:F67)</f>
        <v>318604.43</v>
      </c>
      <c r="G69" s="79">
        <f t="shared" si="6"/>
        <v>31860.443000000003</v>
      </c>
      <c r="H69" s="79">
        <f t="shared" si="6"/>
        <v>0</v>
      </c>
      <c r="I69" s="79">
        <f t="shared" si="6"/>
        <v>0</v>
      </c>
      <c r="J69" s="79">
        <f t="shared" si="6"/>
        <v>31860.443000000003</v>
      </c>
      <c r="K69" s="79">
        <f>SUM(K66:K67)</f>
        <v>286743.98699999996</v>
      </c>
    </row>
    <row r="70" spans="1:12" ht="15.75" thickTop="1">
      <c r="A70" s="59"/>
    </row>
    <row r="73" spans="1:12">
      <c r="A73" s="134" t="s">
        <v>327</v>
      </c>
    </row>
    <row r="74" spans="1:12">
      <c r="A74" s="59"/>
    </row>
    <row r="77" spans="1:12">
      <c r="A77" s="59"/>
    </row>
    <row r="78" spans="1:12">
      <c r="A78" s="134" t="s">
        <v>134</v>
      </c>
    </row>
  </sheetData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/>
  </sheetViews>
  <sheetFormatPr baseColWidth="10" defaultRowHeight="15"/>
  <cols>
    <col min="1" max="1" width="24.5703125" style="296" bestFit="1" customWidth="1"/>
    <col min="2" max="2" width="11.5703125" style="296" bestFit="1" customWidth="1"/>
    <col min="3" max="16384" width="11.42578125" style="296"/>
  </cols>
  <sheetData>
    <row r="1" spans="1:5">
      <c r="A1" s="315" t="s">
        <v>366</v>
      </c>
      <c r="B1" s="315"/>
      <c r="C1" s="316"/>
      <c r="D1" s="317"/>
      <c r="E1" s="317"/>
    </row>
    <row r="2" spans="1:5">
      <c r="A2" s="315" t="s">
        <v>367</v>
      </c>
      <c r="B2" s="315"/>
      <c r="C2" s="316"/>
      <c r="D2" s="317"/>
      <c r="E2" s="317"/>
    </row>
    <row r="3" spans="1:5">
      <c r="A3" s="315" t="s">
        <v>378</v>
      </c>
      <c r="B3" s="318" t="s">
        <v>350</v>
      </c>
      <c r="C3" s="316"/>
      <c r="D3" s="317"/>
      <c r="E3" s="317"/>
    </row>
    <row r="4" spans="1:5">
      <c r="A4" s="316"/>
      <c r="B4" s="316"/>
      <c r="C4" s="316"/>
      <c r="D4" s="317"/>
      <c r="E4" s="317"/>
    </row>
    <row r="5" spans="1:5">
      <c r="A5" s="316" t="s">
        <v>368</v>
      </c>
      <c r="B5" s="316" t="s">
        <v>369</v>
      </c>
      <c r="C5" s="316"/>
      <c r="D5" s="317"/>
      <c r="E5" s="317"/>
    </row>
    <row r="6" spans="1:5">
      <c r="A6" s="317" t="s">
        <v>370</v>
      </c>
      <c r="B6" s="319">
        <f>83311.22+10183.4</f>
        <v>93494.62</v>
      </c>
      <c r="C6" s="317"/>
      <c r="D6" s="317"/>
      <c r="E6" s="317"/>
    </row>
    <row r="7" spans="1:5">
      <c r="A7" s="317" t="s">
        <v>371</v>
      </c>
      <c r="B7" s="319">
        <v>5384.85</v>
      </c>
      <c r="C7" s="317"/>
      <c r="D7" s="317"/>
      <c r="E7" s="317"/>
    </row>
    <row r="8" spans="1:5">
      <c r="A8" s="317" t="s">
        <v>372</v>
      </c>
      <c r="B8" s="319">
        <v>12228.49</v>
      </c>
      <c r="C8" s="317"/>
      <c r="D8" s="317"/>
      <c r="E8" s="317"/>
    </row>
    <row r="9" spans="1:5">
      <c r="A9" s="317" t="s">
        <v>373</v>
      </c>
      <c r="B9" s="319">
        <v>84118.88</v>
      </c>
      <c r="C9" s="317"/>
      <c r="D9" s="317"/>
      <c r="E9" s="317"/>
    </row>
    <row r="10" spans="1:5">
      <c r="A10" s="317" t="s">
        <v>374</v>
      </c>
      <c r="B10" s="319">
        <v>6318.47</v>
      </c>
      <c r="C10" s="317"/>
      <c r="D10" s="320"/>
      <c r="E10" s="317"/>
    </row>
    <row r="11" spans="1:5">
      <c r="A11" s="317" t="s">
        <v>375</v>
      </c>
      <c r="B11" s="319">
        <v>46245.919999999998</v>
      </c>
      <c r="C11" s="317"/>
      <c r="D11" s="317"/>
      <c r="E11" s="317"/>
    </row>
    <row r="12" spans="1:5">
      <c r="A12" s="317" t="s">
        <v>376</v>
      </c>
      <c r="B12" s="321">
        <v>0</v>
      </c>
      <c r="C12" s="317"/>
      <c r="D12" s="317"/>
      <c r="E12" s="317"/>
    </row>
    <row r="13" spans="1:5" ht="15.75" thickBot="1">
      <c r="A13" s="317" t="s">
        <v>377</v>
      </c>
      <c r="B13" s="322">
        <v>62614.01</v>
      </c>
      <c r="C13" s="317"/>
      <c r="D13" s="317"/>
      <c r="E13" s="317"/>
    </row>
    <row r="14" spans="1:5">
      <c r="A14" s="317"/>
      <c r="B14" s="323">
        <f>SUM(B6:B13)</f>
        <v>310405.24000000005</v>
      </c>
      <c r="C14" s="317"/>
      <c r="D14" s="317"/>
      <c r="E14" s="317"/>
    </row>
    <row r="15" spans="1:5" ht="15.75" thickBot="1">
      <c r="A15" s="317"/>
      <c r="B15" s="324">
        <f>B14*0.16</f>
        <v>49664.838400000008</v>
      </c>
      <c r="C15" s="317"/>
      <c r="D15" s="317"/>
      <c r="E15" s="317"/>
    </row>
    <row r="16" spans="1:5" ht="15.75" thickTop="1">
      <c r="A16" s="317"/>
      <c r="B16" s="325">
        <f>+B14+B15</f>
        <v>360070.07840000006</v>
      </c>
      <c r="C16" s="317"/>
      <c r="D16" s="317"/>
      <c r="E16" s="317"/>
    </row>
    <row r="17" spans="1:5">
      <c r="A17" s="317"/>
      <c r="B17" s="319">
        <v>360070.09</v>
      </c>
      <c r="C17" s="317"/>
      <c r="D17" s="317"/>
      <c r="E17" s="317"/>
    </row>
    <row r="18" spans="1:5">
      <c r="A18" s="317"/>
      <c r="B18" s="319">
        <f>B16-B17</f>
        <v>-1.1599999968893826E-2</v>
      </c>
      <c r="C18" s="317"/>
      <c r="D18" s="317"/>
      <c r="E18" s="317"/>
    </row>
    <row r="19" spans="1:5">
      <c r="A19" s="317"/>
      <c r="B19" s="319"/>
      <c r="C19" s="317"/>
      <c r="D19" s="317"/>
      <c r="E19" s="317"/>
    </row>
    <row r="20" spans="1:5">
      <c r="A20" s="317"/>
      <c r="B20" s="317"/>
      <c r="C20" s="317"/>
      <c r="D20" s="317"/>
      <c r="E20" s="317"/>
    </row>
    <row r="23" spans="1:5">
      <c r="A23" s="315" t="s">
        <v>366</v>
      </c>
      <c r="B23" s="315"/>
      <c r="C23" s="316"/>
      <c r="D23" s="317"/>
      <c r="E23" s="317"/>
    </row>
    <row r="24" spans="1:5">
      <c r="A24" s="315" t="s">
        <v>367</v>
      </c>
      <c r="B24" s="315"/>
      <c r="C24" s="316"/>
      <c r="D24" s="317"/>
      <c r="E24" s="317"/>
    </row>
    <row r="25" spans="1:5">
      <c r="A25" s="315" t="s">
        <v>378</v>
      </c>
      <c r="B25" s="318" t="s">
        <v>350</v>
      </c>
      <c r="C25" s="316"/>
      <c r="D25" s="317"/>
      <c r="E25" s="317"/>
    </row>
    <row r="26" spans="1:5">
      <c r="A26" s="316"/>
      <c r="B26" s="316"/>
      <c r="C26" s="316"/>
      <c r="D26" s="317"/>
      <c r="E26" s="317"/>
    </row>
    <row r="27" spans="1:5">
      <c r="A27" s="316" t="s">
        <v>368</v>
      </c>
      <c r="B27" s="316" t="s">
        <v>369</v>
      </c>
      <c r="C27" s="316"/>
      <c r="D27" s="317"/>
      <c r="E27" s="317"/>
    </row>
    <row r="28" spans="1:5">
      <c r="A28" s="317" t="s">
        <v>370</v>
      </c>
      <c r="B28" s="319">
        <v>385994.38</v>
      </c>
      <c r="C28" s="317"/>
      <c r="D28" s="317"/>
      <c r="E28" s="317"/>
    </row>
    <row r="29" spans="1:5">
      <c r="A29" s="317" t="s">
        <v>371</v>
      </c>
      <c r="B29" s="319">
        <v>33266</v>
      </c>
      <c r="C29" s="317"/>
      <c r="D29" s="317"/>
      <c r="E29" s="317"/>
    </row>
    <row r="30" spans="1:5">
      <c r="A30" s="317" t="s">
        <v>372</v>
      </c>
      <c r="B30" s="319">
        <v>59897.67</v>
      </c>
      <c r="C30" s="317"/>
      <c r="D30" s="317"/>
      <c r="E30" s="317"/>
    </row>
    <row r="31" spans="1:5">
      <c r="A31" s="317" t="s">
        <v>373</v>
      </c>
      <c r="B31" s="319">
        <v>93083.77</v>
      </c>
      <c r="C31" s="317"/>
      <c r="D31" s="317"/>
      <c r="E31" s="317"/>
    </row>
    <row r="32" spans="1:5">
      <c r="A32" s="317" t="s">
        <v>374</v>
      </c>
      <c r="B32" s="319">
        <v>13698.72</v>
      </c>
      <c r="C32" s="317"/>
      <c r="D32" s="320"/>
      <c r="E32" s="317"/>
    </row>
    <row r="33" spans="1:5">
      <c r="A33" s="317" t="s">
        <v>375</v>
      </c>
      <c r="B33" s="319">
        <v>53225.74</v>
      </c>
      <c r="C33" s="317"/>
      <c r="D33" s="317"/>
      <c r="E33" s="317"/>
    </row>
    <row r="34" spans="1:5">
      <c r="A34" s="317" t="s">
        <v>376</v>
      </c>
      <c r="B34" s="321">
        <v>0</v>
      </c>
      <c r="C34" s="317"/>
      <c r="D34" s="317"/>
      <c r="E34" s="317"/>
    </row>
    <row r="35" spans="1:5" ht="15.75" thickBot="1">
      <c r="A35" s="317" t="s">
        <v>377</v>
      </c>
      <c r="B35" s="322">
        <v>5217.0200000000004</v>
      </c>
      <c r="C35" s="317"/>
      <c r="D35" s="317"/>
      <c r="E35" s="317"/>
    </row>
    <row r="36" spans="1:5">
      <c r="A36" s="317"/>
      <c r="B36" s="323">
        <f>SUM(B28:B35)</f>
        <v>644383.29999999993</v>
      </c>
      <c r="C36" s="317"/>
      <c r="D36" s="317"/>
      <c r="E36" s="317"/>
    </row>
    <row r="37" spans="1:5" ht="15.75" thickBot="1">
      <c r="A37" s="317"/>
      <c r="B37" s="324">
        <f>B36*0.16</f>
        <v>103101.32799999999</v>
      </c>
      <c r="C37" s="317"/>
      <c r="D37" s="317"/>
      <c r="E37" s="317"/>
    </row>
    <row r="38" spans="1:5" ht="15.75" thickTop="1">
      <c r="A38" s="317"/>
      <c r="B38" s="325">
        <f>+B36+B37</f>
        <v>747484.62799999991</v>
      </c>
      <c r="C38" s="317"/>
      <c r="D38" s="317"/>
      <c r="E38" s="317"/>
    </row>
    <row r="39" spans="1:5">
      <c r="A39" s="317"/>
      <c r="B39" s="319">
        <v>747484.63</v>
      </c>
      <c r="C39" s="317"/>
      <c r="D39" s="317"/>
      <c r="E39" s="317"/>
    </row>
    <row r="40" spans="1:5">
      <c r="A40" s="317"/>
      <c r="B40" s="319">
        <f>B38-B39</f>
        <v>-2.0000000949949026E-3</v>
      </c>
      <c r="C40" s="317"/>
      <c r="D40" s="317"/>
      <c r="E40" s="317"/>
    </row>
    <row r="41" spans="1:5">
      <c r="A41" s="317"/>
      <c r="B41" s="319"/>
      <c r="C41" s="317"/>
      <c r="D41" s="317"/>
      <c r="E41" s="317"/>
    </row>
    <row r="42" spans="1:5">
      <c r="A42" s="317"/>
      <c r="B42" s="317"/>
      <c r="C42" s="317"/>
      <c r="D42" s="317"/>
      <c r="E42" s="3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FACTURACION</vt:lpstr>
      <vt:lpstr>FISCAL</vt:lpstr>
      <vt:lpstr>SINDICATO</vt:lpstr>
      <vt:lpstr>POLIZA</vt:lpstr>
      <vt:lpstr>FISCAL!Área_de_impresión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2016-11-29T16:38:15Z</cp:lastPrinted>
  <dcterms:created xsi:type="dcterms:W3CDTF">2016-10-27T17:37:55Z</dcterms:created>
  <dcterms:modified xsi:type="dcterms:W3CDTF">2016-12-19T04:27:39Z</dcterms:modified>
</cp:coreProperties>
</file>